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ml.chartshapes+xml"/>
  <Override PartName="/xl/charts/chart3.xml" ContentType="application/vnd.openxmlformats-officedocument.drawingml.chart+xml"/>
  <Override PartName="/xl/drawings/drawing3.xml" ContentType="application/vnd.openxmlformats-officedocument.drawingml.chartshapes+xml"/>
  <Override PartName="/xl/charts/chart4.xml" ContentType="application/vnd.openxmlformats-officedocument.drawingml.chart+xml"/>
  <Override PartName="/xl/drawings/drawing4.xml" ContentType="application/vnd.openxmlformats-officedocument.drawingml.chartshapes+xml"/>
  <Override PartName="/xl/charts/chart5.xml" ContentType="application/vnd.openxmlformats-officedocument.drawingml.chart+xml"/>
  <Override PartName="/xl/drawings/drawing5.xml" ContentType="application/vnd.openxmlformats-officedocument.drawingml.chartshapes+xml"/>
  <Override PartName="/xl/charts/chart6.xml" ContentType="application/vnd.openxmlformats-officedocument.drawingml.chart+xml"/>
  <Override PartName="/xl/drawings/drawing6.xml" ContentType="application/vnd.openxmlformats-officedocument.drawingml.chartshapes+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drawings/drawing9.xml" ContentType="application/vnd.openxmlformats-officedocument.drawingml.chartshapes+xml"/>
  <Override PartName="/xl/charts/chart10.xml" ContentType="application/vnd.openxmlformats-officedocument.drawingml.chart+xml"/>
  <Override PartName="/xl/drawings/drawing10.xml" ContentType="application/vnd.openxmlformats-officedocument.drawingml.chartshapes+xml"/>
  <Override PartName="/xl/charts/chart11.xml" ContentType="application/vnd.openxmlformats-officedocument.drawingml.chart+xml"/>
  <Override PartName="/xl/drawings/drawing11.xml" ContentType="application/vnd.openxmlformats-officedocument.drawingml.chartshapes+xml"/>
  <Override PartName="/xl/charts/chart12.xml" ContentType="application/vnd.openxmlformats-officedocument.drawingml.chart+xml"/>
  <Override PartName="/xl/drawings/drawing12.xml" ContentType="application/vnd.openxmlformats-officedocument.drawingml.chartshapes+xml"/>
  <Override PartName="/xl/charts/chart13.xml" ContentType="application/vnd.openxmlformats-officedocument.drawingml.chart+xml"/>
  <Override PartName="/xl/drawings/drawing13.xml" ContentType="application/vnd.openxmlformats-officedocument.drawingml.chartshapes+xml"/>
  <Override PartName="/xl/charts/chart14.xml" ContentType="application/vnd.openxmlformats-officedocument.drawingml.chart+xml"/>
  <Override PartName="/xl/drawings/drawing14.xml" ContentType="application/vnd.openxmlformats-officedocument.drawingml.chartshapes+xml"/>
  <Override PartName="/xl/charts/chart15.xml" ContentType="application/vnd.openxmlformats-officedocument.drawingml.chart+xml"/>
  <Override PartName="/xl/drawings/drawing15.xml" ContentType="application/vnd.openxmlformats-officedocument.drawingml.chartshapes+xml"/>
  <Override PartName="/xl/charts/chart16.xml" ContentType="application/vnd.openxmlformats-officedocument.drawingml.chart+xml"/>
  <Override PartName="/xl/drawings/drawing16.xml" ContentType="application/vnd.openxmlformats-officedocument.drawingml.chartshapes+xml"/>
  <Override PartName="/xl/charts/chart17.xml" ContentType="application/vnd.openxmlformats-officedocument.drawingml.chart+xml"/>
  <Override PartName="/xl/drawings/drawing17.xml" ContentType="application/vnd.openxmlformats-officedocument.drawingml.chartshapes+xml"/>
  <Override PartName="/xl/charts/chart18.xml" ContentType="application/vnd.openxmlformats-officedocument.drawingml.chart+xml"/>
  <Override PartName="/xl/drawings/drawing18.xml" ContentType="application/vnd.openxmlformats-officedocument.drawingml.chartshapes+xml"/>
  <Override PartName="/xl/charts/chart19.xml" ContentType="application/vnd.openxmlformats-officedocument.drawingml.chart+xml"/>
  <Override PartName="/xl/drawings/drawing19.xml" ContentType="application/vnd.openxmlformats-officedocument.drawingml.chartshapes+xml"/>
  <Override PartName="/xl/charts/chart20.xml" ContentType="application/vnd.openxmlformats-officedocument.drawingml.chart+xml"/>
  <Override PartName="/xl/drawings/drawing20.xml" ContentType="application/vnd.openxmlformats-officedocument.drawingml.chartshapes+xml"/>
  <Override PartName="/xl/charts/chart21.xml" ContentType="application/vnd.openxmlformats-officedocument.drawingml.chart+xml"/>
  <Override PartName="/xl/drawings/drawing21.xml" ContentType="application/vnd.openxmlformats-officedocument.drawingml.chartshapes+xml"/>
  <Override PartName="/xl/charts/chart22.xml" ContentType="application/vnd.openxmlformats-officedocument.drawingml.chart+xml"/>
  <Override PartName="/xl/drawings/drawing22.xml" ContentType="application/vnd.openxmlformats-officedocument.drawingml.chartshapes+xml"/>
  <Override PartName="/xl/charts/chart23.xml" ContentType="application/vnd.openxmlformats-officedocument.drawingml.chart+xml"/>
  <Override PartName="/xl/drawings/drawing23.xml" ContentType="application/vnd.openxmlformats-officedocument.drawingml.chartshapes+xml"/>
  <Override PartName="/xl/charts/chart24.xml" ContentType="application/vnd.openxmlformats-officedocument.drawingml.chart+xml"/>
  <Override PartName="/xl/drawings/drawing24.xml" ContentType="application/vnd.openxmlformats-officedocument.drawingml.chartshapes+xml"/>
  <Override PartName="/xl/charts/chart25.xml" ContentType="application/vnd.openxmlformats-officedocument.drawingml.chart+xml"/>
  <Override PartName="/xl/drawings/drawing25.xml" ContentType="application/vnd.openxmlformats-officedocument.drawingml.chartshapes+xml"/>
  <Override PartName="/xl/charts/chart26.xml" ContentType="application/vnd.openxmlformats-officedocument.drawingml.chart+xml"/>
  <Override PartName="/xl/drawings/drawing26.xml" ContentType="application/vnd.openxmlformats-officedocument.drawingml.chartshapes+xml"/>
  <Override PartName="/xl/charts/chart27.xml" ContentType="application/vnd.openxmlformats-officedocument.drawingml.chart+xml"/>
  <Override PartName="/xl/drawings/drawing27.xml" ContentType="application/vnd.openxmlformats-officedocument.drawingml.chartshapes+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drawings/drawing28.xml" ContentType="application/vnd.openxmlformats-officedocument.drawingml.chartshapes+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drawings/drawing29.xml" ContentType="application/vnd.openxmlformats-officedocument.drawing+xml"/>
  <Override PartName="/xl/charts/chart42.xml" ContentType="application/vnd.openxmlformats-officedocument.drawingml.chart+xml"/>
  <Override PartName="/xl/charts/chart43.xml" ContentType="application/vnd.openxmlformats-officedocument.drawingml.chart+xml"/>
  <Override PartName="/xl/drawings/drawing30.xml" ContentType="application/vnd.openxmlformats-officedocument.drawingml.chartshapes+xml"/>
  <Override PartName="/xl/charts/chart44.xml" ContentType="application/vnd.openxmlformats-officedocument.drawingml.chart+xml"/>
  <Override PartName="/xl/drawings/drawing31.xml" ContentType="application/vnd.openxmlformats-officedocument.drawingml.chartshapes+xml"/>
  <Override PartName="/xl/charts/chart45.xml" ContentType="application/vnd.openxmlformats-officedocument.drawingml.chart+xml"/>
  <Override PartName="/xl/drawings/drawing32.xml" ContentType="application/vnd.openxmlformats-officedocument.drawingml.chartshapes+xml"/>
  <Override PartName="/xl/charts/chart46.xml" ContentType="application/vnd.openxmlformats-officedocument.drawingml.chart+xml"/>
  <Override PartName="/xl/drawings/drawing33.xml" ContentType="application/vnd.openxmlformats-officedocument.drawingml.chartshapes+xml"/>
  <Override PartName="/xl/charts/chart47.xml" ContentType="application/vnd.openxmlformats-officedocument.drawingml.chart+xml"/>
  <Override PartName="/xl/drawings/drawing34.xml" ContentType="application/vnd.openxmlformats-officedocument.drawingml.chartshapes+xml"/>
  <Override PartName="/xl/charts/chart48.xml" ContentType="application/vnd.openxmlformats-officedocument.drawingml.chart+xml"/>
  <Override PartName="/xl/drawings/drawing35.xml" ContentType="application/vnd.openxmlformats-officedocument.drawingml.chartshapes+xml"/>
  <Override PartName="/xl/charts/chart49.xml" ContentType="application/vnd.openxmlformats-officedocument.drawingml.chart+xml"/>
  <Override PartName="/xl/drawings/drawing36.xml" ContentType="application/vnd.openxmlformats-officedocument.drawingml.chartshapes+xml"/>
  <Override PartName="/xl/charts/chart50.xml" ContentType="application/vnd.openxmlformats-officedocument.drawingml.chart+xml"/>
  <Override PartName="/xl/drawings/drawing37.xml" ContentType="application/vnd.openxmlformats-officedocument.drawingml.chartshapes+xml"/>
  <Override PartName="/xl/charts/chart51.xml" ContentType="application/vnd.openxmlformats-officedocument.drawingml.chart+xml"/>
  <Override PartName="/xl/drawings/drawing38.xml" ContentType="application/vnd.openxmlformats-officedocument.drawingml.chartshapes+xml"/>
  <Override PartName="/xl/charts/chart52.xml" ContentType="application/vnd.openxmlformats-officedocument.drawingml.chart+xml"/>
  <Override PartName="/xl/drawings/drawing39.xml" ContentType="application/vnd.openxmlformats-officedocument.drawingml.chartshapes+xml"/>
  <Override PartName="/xl/charts/chart53.xml" ContentType="application/vnd.openxmlformats-officedocument.drawingml.chart+xml"/>
  <Override PartName="/xl/drawings/drawing40.xml" ContentType="application/vnd.openxmlformats-officedocument.drawingml.chartshapes+xml"/>
  <Override PartName="/xl/charts/chart54.xml" ContentType="application/vnd.openxmlformats-officedocument.drawingml.chart+xml"/>
  <Override PartName="/xl/drawings/drawing41.xml" ContentType="application/vnd.openxmlformats-officedocument.drawingml.chartshapes+xml"/>
  <Override PartName="/xl/charts/chart55.xml" ContentType="application/vnd.openxmlformats-officedocument.drawingml.chart+xml"/>
  <Override PartName="/xl/drawings/drawing42.xml" ContentType="application/vnd.openxmlformats-officedocument.drawingml.chartshapes+xml"/>
  <Override PartName="/xl/charts/chart56.xml" ContentType="application/vnd.openxmlformats-officedocument.drawingml.chart+xml"/>
  <Override PartName="/xl/drawings/drawing43.xml" ContentType="application/vnd.openxmlformats-officedocument.drawingml.chartshapes+xml"/>
  <Override PartName="/xl/charts/chart57.xml" ContentType="application/vnd.openxmlformats-officedocument.drawingml.chart+xml"/>
  <Override PartName="/xl/drawings/drawing44.xml" ContentType="application/vnd.openxmlformats-officedocument.drawingml.chartshapes+xml"/>
  <Override PartName="/xl/charts/chart58.xml" ContentType="application/vnd.openxmlformats-officedocument.drawingml.chart+xml"/>
  <Override PartName="/xl/drawings/drawing45.xml" ContentType="application/vnd.openxmlformats-officedocument.drawingml.chartshapes+xml"/>
  <Override PartName="/xl/charts/chart59.xml" ContentType="application/vnd.openxmlformats-officedocument.drawingml.chart+xml"/>
  <Override PartName="/xl/drawings/drawing46.xml" ContentType="application/vnd.openxmlformats-officedocument.drawingml.chartshapes+xml"/>
  <Override PartName="/xl/charts/chart60.xml" ContentType="application/vnd.openxmlformats-officedocument.drawingml.chart+xml"/>
  <Override PartName="/xl/drawings/drawing47.xml" ContentType="application/vnd.openxmlformats-officedocument.drawingml.chartshapes+xml"/>
  <Override PartName="/xl/charts/chart61.xml" ContentType="application/vnd.openxmlformats-officedocument.drawingml.chart+xml"/>
  <Override PartName="/xl/drawings/drawing48.xml" ContentType="application/vnd.openxmlformats-officedocument.drawingml.chartshapes+xml"/>
  <Override PartName="/xl/charts/chart62.xml" ContentType="application/vnd.openxmlformats-officedocument.drawingml.chart+xml"/>
  <Override PartName="/xl/drawings/drawing49.xml" ContentType="application/vnd.openxmlformats-officedocument.drawingml.chartshapes+xml"/>
  <Override PartName="/xl/charts/chart63.xml" ContentType="application/vnd.openxmlformats-officedocument.drawingml.chart+xml"/>
  <Override PartName="/xl/drawings/drawing50.xml" ContentType="application/vnd.openxmlformats-officedocument.drawingml.chartshapes+xml"/>
  <Override PartName="/xl/charts/chart64.xml" ContentType="application/vnd.openxmlformats-officedocument.drawingml.chart+xml"/>
  <Override PartName="/xl/drawings/drawing51.xml" ContentType="application/vnd.openxmlformats-officedocument.drawingml.chartshapes+xml"/>
  <Override PartName="/xl/charts/chart65.xml" ContentType="application/vnd.openxmlformats-officedocument.drawingml.chart+xml"/>
  <Override PartName="/xl/drawings/drawing52.xml" ContentType="application/vnd.openxmlformats-officedocument.drawingml.chartshapes+xml"/>
  <Override PartName="/xl/charts/chart66.xml" ContentType="application/vnd.openxmlformats-officedocument.drawingml.chart+xml"/>
  <Override PartName="/xl/drawings/drawing53.xml" ContentType="application/vnd.openxmlformats-officedocument.drawingml.chartshapes+xml"/>
  <Override PartName="/xl/charts/chart67.xml" ContentType="application/vnd.openxmlformats-officedocument.drawingml.chart+xml"/>
  <Override PartName="/xl/drawings/drawing54.xml" ContentType="application/vnd.openxmlformats-officedocument.drawingml.chartshapes+xml"/>
  <Override PartName="/xl/charts/chart68.xml" ContentType="application/vnd.openxmlformats-officedocument.drawingml.chart+xml"/>
  <Override PartName="/xl/drawings/drawing55.xml" ContentType="application/vnd.openxmlformats-officedocument.drawingml.chartshapes+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drawings/drawing56.xml" ContentType="application/vnd.openxmlformats-officedocument.drawingml.chartshapes+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drawings/drawing57.xml" ContentType="application/vnd.openxmlformats-officedocument.drawing+xml"/>
  <Override PartName="/xl/charts/chart83.xml" ContentType="application/vnd.openxmlformats-officedocument.drawingml.chart+xml"/>
  <Override PartName="/xl/charts/chart84.xml" ContentType="application/vnd.openxmlformats-officedocument.drawingml.chart+xml"/>
  <Override PartName="/xl/drawings/drawing58.xml" ContentType="application/vnd.openxmlformats-officedocument.drawingml.chartshapes+xml"/>
  <Override PartName="/xl/charts/chart85.xml" ContentType="application/vnd.openxmlformats-officedocument.drawingml.chart+xml"/>
  <Override PartName="/xl/drawings/drawing59.xml" ContentType="application/vnd.openxmlformats-officedocument.drawingml.chartshapes+xml"/>
  <Override PartName="/xl/charts/chart86.xml" ContentType="application/vnd.openxmlformats-officedocument.drawingml.chart+xml"/>
  <Override PartName="/xl/drawings/drawing60.xml" ContentType="application/vnd.openxmlformats-officedocument.drawingml.chartshapes+xml"/>
  <Override PartName="/xl/charts/chart87.xml" ContentType="application/vnd.openxmlformats-officedocument.drawingml.chart+xml"/>
  <Override PartName="/xl/drawings/drawing61.xml" ContentType="application/vnd.openxmlformats-officedocument.drawingml.chartshapes+xml"/>
  <Override PartName="/xl/charts/chart88.xml" ContentType="application/vnd.openxmlformats-officedocument.drawingml.chart+xml"/>
  <Override PartName="/xl/drawings/drawing62.xml" ContentType="application/vnd.openxmlformats-officedocument.drawingml.chartshapes+xml"/>
  <Override PartName="/xl/charts/chart89.xml" ContentType="application/vnd.openxmlformats-officedocument.drawingml.chart+xml"/>
  <Override PartName="/xl/drawings/drawing63.xml" ContentType="application/vnd.openxmlformats-officedocument.drawingml.chartshapes+xml"/>
  <Override PartName="/xl/charts/chart90.xml" ContentType="application/vnd.openxmlformats-officedocument.drawingml.chart+xml"/>
  <Override PartName="/xl/drawings/drawing64.xml" ContentType="application/vnd.openxmlformats-officedocument.drawingml.chartshapes+xml"/>
  <Override PartName="/xl/charts/chart91.xml" ContentType="application/vnd.openxmlformats-officedocument.drawingml.chart+xml"/>
  <Override PartName="/xl/drawings/drawing65.xml" ContentType="application/vnd.openxmlformats-officedocument.drawingml.chartshapes+xml"/>
  <Override PartName="/xl/charts/chart92.xml" ContentType="application/vnd.openxmlformats-officedocument.drawingml.chart+xml"/>
  <Override PartName="/xl/drawings/drawing66.xml" ContentType="application/vnd.openxmlformats-officedocument.drawingml.chartshapes+xml"/>
  <Override PartName="/xl/charts/chart93.xml" ContentType="application/vnd.openxmlformats-officedocument.drawingml.chart+xml"/>
  <Override PartName="/xl/drawings/drawing67.xml" ContentType="application/vnd.openxmlformats-officedocument.drawingml.chartshapes+xml"/>
  <Override PartName="/xl/charts/chart94.xml" ContentType="application/vnd.openxmlformats-officedocument.drawingml.chart+xml"/>
  <Override PartName="/xl/drawings/drawing68.xml" ContentType="application/vnd.openxmlformats-officedocument.drawingml.chartshapes+xml"/>
  <Override PartName="/xl/charts/chart95.xml" ContentType="application/vnd.openxmlformats-officedocument.drawingml.chart+xml"/>
  <Override PartName="/xl/drawings/drawing69.xml" ContentType="application/vnd.openxmlformats-officedocument.drawingml.chartshapes+xml"/>
  <Override PartName="/xl/charts/chart96.xml" ContentType="application/vnd.openxmlformats-officedocument.drawingml.chart+xml"/>
  <Override PartName="/xl/drawings/drawing70.xml" ContentType="application/vnd.openxmlformats-officedocument.drawingml.chartshapes+xml"/>
  <Override PartName="/xl/charts/chart97.xml" ContentType="application/vnd.openxmlformats-officedocument.drawingml.chart+xml"/>
  <Override PartName="/xl/drawings/drawing71.xml" ContentType="application/vnd.openxmlformats-officedocument.drawingml.chartshapes+xml"/>
  <Override PartName="/xl/charts/chart98.xml" ContentType="application/vnd.openxmlformats-officedocument.drawingml.chart+xml"/>
  <Override PartName="/xl/drawings/drawing72.xml" ContentType="application/vnd.openxmlformats-officedocument.drawingml.chartshapes+xml"/>
  <Override PartName="/xl/charts/chart99.xml" ContentType="application/vnd.openxmlformats-officedocument.drawingml.chart+xml"/>
  <Override PartName="/xl/drawings/drawing73.xml" ContentType="application/vnd.openxmlformats-officedocument.drawingml.chartshapes+xml"/>
  <Override PartName="/xl/charts/chart100.xml" ContentType="application/vnd.openxmlformats-officedocument.drawingml.chart+xml"/>
  <Override PartName="/xl/drawings/drawing74.xml" ContentType="application/vnd.openxmlformats-officedocument.drawingml.chartshapes+xml"/>
  <Override PartName="/xl/charts/chart101.xml" ContentType="application/vnd.openxmlformats-officedocument.drawingml.chart+xml"/>
  <Override PartName="/xl/drawings/drawing75.xml" ContentType="application/vnd.openxmlformats-officedocument.drawingml.chartshapes+xml"/>
  <Override PartName="/xl/charts/chart102.xml" ContentType="application/vnd.openxmlformats-officedocument.drawingml.chart+xml"/>
  <Override PartName="/xl/drawings/drawing76.xml" ContentType="application/vnd.openxmlformats-officedocument.drawingml.chartshapes+xml"/>
  <Override PartName="/xl/charts/chart103.xml" ContentType="application/vnd.openxmlformats-officedocument.drawingml.chart+xml"/>
  <Override PartName="/xl/drawings/drawing77.xml" ContentType="application/vnd.openxmlformats-officedocument.drawingml.chartshapes+xml"/>
  <Override PartName="/xl/charts/chart104.xml" ContentType="application/vnd.openxmlformats-officedocument.drawingml.chart+xml"/>
  <Override PartName="/xl/drawings/drawing78.xml" ContentType="application/vnd.openxmlformats-officedocument.drawingml.chartshapes+xml"/>
  <Override PartName="/xl/charts/chart105.xml" ContentType="application/vnd.openxmlformats-officedocument.drawingml.chart+xml"/>
  <Override PartName="/xl/drawings/drawing79.xml" ContentType="application/vnd.openxmlformats-officedocument.drawingml.chartshapes+xml"/>
  <Override PartName="/xl/charts/chart106.xml" ContentType="application/vnd.openxmlformats-officedocument.drawingml.chart+xml"/>
  <Override PartName="/xl/drawings/drawing80.xml" ContentType="application/vnd.openxmlformats-officedocument.drawingml.chartshapes+xml"/>
  <Override PartName="/xl/charts/chart107.xml" ContentType="application/vnd.openxmlformats-officedocument.drawingml.chart+xml"/>
  <Override PartName="/xl/drawings/drawing81.xml" ContentType="application/vnd.openxmlformats-officedocument.drawingml.chartshapes+xml"/>
  <Override PartName="/xl/charts/chart108.xml" ContentType="application/vnd.openxmlformats-officedocument.drawingml.chart+xml"/>
  <Override PartName="/xl/drawings/drawing82.xml" ContentType="application/vnd.openxmlformats-officedocument.drawingml.chartshapes+xml"/>
  <Override PartName="/xl/charts/chart109.xml" ContentType="application/vnd.openxmlformats-officedocument.drawingml.chart+xml"/>
  <Override PartName="/xl/drawings/drawing83.xml" ContentType="application/vnd.openxmlformats-officedocument.drawingml.chartshapes+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charts/chart120.xml" ContentType="application/vnd.openxmlformats-officedocument.drawingml.chart+xml"/>
  <Override PartName="/xl/drawings/drawing84.xml" ContentType="application/vnd.openxmlformats-officedocument.drawingml.chartshapes+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29"/>
  <workbookPr defaultThemeVersion="124226"/>
  <mc:AlternateContent xmlns:mc="http://schemas.openxmlformats.org/markup-compatibility/2006">
    <mc:Choice Requires="x15">
      <x15ac:absPath xmlns:x15ac="http://schemas.microsoft.com/office/spreadsheetml/2010/11/ac" url="C:\Users\a5415\Documents\IBTSgithub2\TestPackage\Mis-readingOfOtolith\"/>
    </mc:Choice>
  </mc:AlternateContent>
  <xr:revisionPtr revIDLastSave="0" documentId="8_{6D24F51A-8E04-4736-9EB1-D81DBF9E4171}" xr6:coauthVersionLast="40" xr6:coauthVersionMax="40" xr10:uidLastSave="{00000000-0000-0000-0000-000000000000}"/>
  <bookViews>
    <workbookView xWindow="0" yWindow="105" windowWidth="15195" windowHeight="8595" tabRatio="628" xr2:uid="{00000000-000D-0000-FFFF-FFFF00000000}"/>
  </bookViews>
  <sheets>
    <sheet name="Alder" sheetId="1" r:id="rId1"/>
    <sheet name="Gytesoner" sheetId="3" r:id="rId2"/>
    <sheet name="Gytesoner (alle)" sheetId="4" r:id="rId3"/>
  </sheets>
  <definedNames>
    <definedName name="_xlnm._FilterDatabase" localSheetId="0" hidden="1">Alder!$N$1:$N$828</definedName>
    <definedName name="_xlnm._FilterDatabase" localSheetId="1" hidden="1">Gytesoner!$A$1:$O$26</definedName>
    <definedName name="_xlnm._FilterDatabase" localSheetId="2" hidden="1">'Gytesoner (alle)'!$N$1:$N$890</definedName>
    <definedName name="_xlnm.Print_Area" localSheetId="0">Alder!$A$1:$O$105,Alder!$C$110:$M$192,Alder!$D$199:$M$253,Alder!$X$325:$AK$415,Alder!$X$418:$AK$508,Alder!$D$256:$M$322,Alder!$U$2:$W$26,Alder!$V$511:$AS$611,Alder!$X$669:$AL$695,Alder!$X$722:$AM$771,Alder!$X$774:$AM$806,Alder!$X$810:$AM$845</definedName>
    <definedName name="_xlnm.Print_Area" localSheetId="1">Gytesoner!$A$1:$O$26,Gytesoner!$C$31:$M$133,Gytesoner!$D$140:$M$215,Gytesoner!$X$376:$AK$466,Gytesoner!$X$469:$AK$559,Gytesoner!$D$218:$M$304,Gytesoner!$U$2:$W$26,Gytesoner!$V$562:$AS$662,Gytesoner!$X$720:$AL$746,Gytesoner!$X$773:$AM$822,Gytesoner!$X$825:$AM$857,Gytesoner!$X$861:$AM$896</definedName>
    <definedName name="_xlnm.Print_Area" localSheetId="2">'Gytesoner (alle)'!$A$1:$O$106,'Gytesoner (alle)'!$C$111:$M$213,'Gytesoner (alle)'!$D$220:$M$295,'Gytesoner (alle)'!$X$387:$AK$477,'Gytesoner (alle)'!$X$480:$AK$570,'Gytesoner (alle)'!$D$298:$M$384,'Gytesoner (alle)'!$U$2:$W$26,'Gytesoner (alle)'!$V$573:$AS$673,'Gytesoner (alle)'!$X$731:$AL$757,'Gytesoner (alle)'!$X$784:$AM$833,'Gytesoner (alle)'!$X$836:$AM$868,'Gytesoner (alle)'!$X$872:$AM$907</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133" i="1" l="1"/>
  <c r="I133" i="1"/>
  <c r="J133" i="1"/>
  <c r="K133" i="1"/>
  <c r="L133" i="1"/>
  <c r="G136" i="1"/>
  <c r="H136" i="1"/>
  <c r="I136" i="1"/>
  <c r="J136" i="1"/>
  <c r="K136" i="1"/>
  <c r="L136" i="1"/>
  <c r="G137" i="1"/>
  <c r="H137" i="1"/>
  <c r="I137" i="1"/>
  <c r="J137" i="1"/>
  <c r="K137" i="1"/>
  <c r="L137" i="1"/>
  <c r="M133" i="1" l="1"/>
  <c r="Z25" i="3"/>
  <c r="Z26" i="3" s="1"/>
  <c r="I222" i="3"/>
  <c r="I223" i="3"/>
  <c r="AA25" i="3"/>
  <c r="AA26" i="3" s="1"/>
  <c r="R24" i="3" a="1"/>
  <c r="R24" i="3" s="1"/>
  <c r="R6" i="3" a="1"/>
  <c r="R6" i="3" s="1"/>
  <c r="R7" i="3" a="1"/>
  <c r="R7" i="3"/>
  <c r="R8" i="3" a="1"/>
  <c r="R8" i="3" s="1"/>
  <c r="R9" i="3" a="1"/>
  <c r="R9" i="3" s="1"/>
  <c r="R10" i="3" a="1"/>
  <c r="R10" i="3" s="1"/>
  <c r="R11" i="3" a="1"/>
  <c r="R11" i="3"/>
  <c r="R12" i="3" a="1"/>
  <c r="R12" i="3" s="1"/>
  <c r="R13" i="3" a="1"/>
  <c r="R13" i="3"/>
  <c r="R14" i="3" a="1"/>
  <c r="R14" i="3" s="1"/>
  <c r="R15" i="3" a="1"/>
  <c r="R15" i="3"/>
  <c r="R16" i="3" a="1"/>
  <c r="R16" i="3" s="1"/>
  <c r="R17" i="3" a="1"/>
  <c r="R17" i="3"/>
  <c r="R18" i="3" a="1"/>
  <c r="R18" i="3" s="1"/>
  <c r="R19" i="3" a="1"/>
  <c r="R19" i="3" s="1"/>
  <c r="R20" i="3" a="1"/>
  <c r="R20" i="3" s="1"/>
  <c r="R21" i="3" a="1"/>
  <c r="R21" i="3" s="1"/>
  <c r="R22" i="3" a="1"/>
  <c r="R22" i="3" s="1"/>
  <c r="R23" i="3" a="1"/>
  <c r="R23" i="3"/>
  <c r="X872" i="4"/>
  <c r="Z867" i="4"/>
  <c r="X836" i="4"/>
  <c r="X784" i="4"/>
  <c r="V633" i="4"/>
  <c r="W632" i="4"/>
  <c r="V620" i="4"/>
  <c r="AP619" i="4"/>
  <c r="V619" i="4"/>
  <c r="AP618" i="4"/>
  <c r="AP608" i="4"/>
  <c r="V608" i="4"/>
  <c r="AP607" i="4"/>
  <c r="V607" i="4"/>
  <c r="AP595" i="4"/>
  <c r="V595" i="4"/>
  <c r="AP594" i="4"/>
  <c r="V594" i="4"/>
  <c r="AP582" i="4"/>
  <c r="V582" i="4"/>
  <c r="AP581" i="4"/>
  <c r="V581" i="4"/>
  <c r="V573" i="4"/>
  <c r="AJ552" i="4"/>
  <c r="AI552" i="4"/>
  <c r="AH552" i="4"/>
  <c r="AG552" i="4"/>
  <c r="AF552" i="4"/>
  <c r="AE552" i="4"/>
  <c r="AD552" i="4"/>
  <c r="AC552" i="4"/>
  <c r="AB552" i="4"/>
  <c r="AA552" i="4"/>
  <c r="Z552" i="4"/>
  <c r="Y552" i="4"/>
  <c r="X552" i="4"/>
  <c r="X551" i="4"/>
  <c r="X550" i="4"/>
  <c r="AJ530" i="4"/>
  <c r="AI530" i="4"/>
  <c r="AH530" i="4"/>
  <c r="AG530" i="4"/>
  <c r="AF530" i="4"/>
  <c r="AE530" i="4"/>
  <c r="AD530" i="4"/>
  <c r="AC530" i="4"/>
  <c r="AB530" i="4"/>
  <c r="AA530" i="4"/>
  <c r="Z530" i="4"/>
  <c r="Y530" i="4"/>
  <c r="X530" i="4"/>
  <c r="X529" i="4"/>
  <c r="AJ508" i="4"/>
  <c r="AI508" i="4"/>
  <c r="AH508" i="4"/>
  <c r="AG508" i="4"/>
  <c r="AF508" i="4"/>
  <c r="AE508" i="4"/>
  <c r="AD508" i="4"/>
  <c r="AC508" i="4"/>
  <c r="AB508" i="4"/>
  <c r="AA508" i="4"/>
  <c r="Z508" i="4"/>
  <c r="Y508" i="4"/>
  <c r="X508" i="4"/>
  <c r="X507" i="4"/>
  <c r="X486" i="4"/>
  <c r="X485" i="4"/>
  <c r="Z482" i="4"/>
  <c r="X480" i="4"/>
  <c r="X459" i="4"/>
  <c r="X458" i="4"/>
  <c r="X457" i="4"/>
  <c r="AJ437" i="4"/>
  <c r="AI437" i="4"/>
  <c r="AH437" i="4"/>
  <c r="AG437" i="4"/>
  <c r="AF437" i="4"/>
  <c r="AE437" i="4"/>
  <c r="AD437" i="4"/>
  <c r="AC437" i="4"/>
  <c r="AB437" i="4"/>
  <c r="AA437" i="4"/>
  <c r="Z437" i="4"/>
  <c r="Y437" i="4"/>
  <c r="X437" i="4"/>
  <c r="X436" i="4"/>
  <c r="X415" i="4"/>
  <c r="X414" i="4"/>
  <c r="Y395" i="4"/>
  <c r="Y439" i="4" s="1" a="1"/>
  <c r="Y439" i="4" s="1"/>
  <c r="X393" i="4"/>
  <c r="X392" i="4"/>
  <c r="Z389" i="4"/>
  <c r="X387" i="4"/>
  <c r="G369" i="4"/>
  <c r="G370" i="4" s="1"/>
  <c r="G371" i="4" s="1"/>
  <c r="G372" i="4" s="1"/>
  <c r="G373" i="4" s="1"/>
  <c r="G374" i="4" s="1"/>
  <c r="G375" i="4" s="1"/>
  <c r="G376" i="4" s="1"/>
  <c r="G377" i="4" s="1"/>
  <c r="G378" i="4" s="1"/>
  <c r="G379" i="4" s="1"/>
  <c r="G380" i="4" s="1"/>
  <c r="G381" i="4" s="1"/>
  <c r="G382" i="4" s="1"/>
  <c r="G383" i="4" s="1"/>
  <c r="L367" i="4"/>
  <c r="K367" i="4"/>
  <c r="J367" i="4"/>
  <c r="I367" i="4"/>
  <c r="H367" i="4"/>
  <c r="G367" i="4"/>
  <c r="L366" i="4"/>
  <c r="K366" i="4"/>
  <c r="J366" i="4"/>
  <c r="I366" i="4"/>
  <c r="H366" i="4"/>
  <c r="G366" i="4"/>
  <c r="G348" i="4"/>
  <c r="G349" i="4" s="1"/>
  <c r="G350" i="4" s="1"/>
  <c r="G351" i="4" s="1"/>
  <c r="G352" i="4" s="1"/>
  <c r="G353" i="4" s="1"/>
  <c r="G354" i="4" s="1"/>
  <c r="G355" i="4" s="1"/>
  <c r="G356" i="4" s="1"/>
  <c r="G357" i="4" s="1"/>
  <c r="G358" i="4" s="1"/>
  <c r="G359" i="4" s="1"/>
  <c r="G360" i="4" s="1"/>
  <c r="G361" i="4" s="1"/>
  <c r="G362" i="4" s="1"/>
  <c r="L346" i="4"/>
  <c r="K346" i="4"/>
  <c r="J346" i="4"/>
  <c r="I346" i="4"/>
  <c r="H346" i="4"/>
  <c r="G346" i="4"/>
  <c r="L345" i="4"/>
  <c r="K345" i="4"/>
  <c r="J345" i="4"/>
  <c r="I345" i="4"/>
  <c r="H345" i="4"/>
  <c r="G345" i="4"/>
  <c r="M341" i="4"/>
  <c r="G341" i="4"/>
  <c r="G326" i="4"/>
  <c r="G327" i="4" s="1"/>
  <c r="G328" i="4" s="1"/>
  <c r="G329" i="4" s="1"/>
  <c r="G330" i="4" s="1"/>
  <c r="G331" i="4" s="1"/>
  <c r="G332" i="4" s="1"/>
  <c r="G333" i="4" s="1"/>
  <c r="G334" i="4" s="1"/>
  <c r="G335" i="4" s="1"/>
  <c r="G336" i="4" s="1"/>
  <c r="G337" i="4" s="1"/>
  <c r="G338" i="4" s="1"/>
  <c r="G339" i="4" s="1"/>
  <c r="G340" i="4" s="1"/>
  <c r="L324" i="4"/>
  <c r="K324" i="4"/>
  <c r="J324" i="4"/>
  <c r="I324" i="4"/>
  <c r="H324" i="4"/>
  <c r="G324" i="4"/>
  <c r="L323" i="4"/>
  <c r="K323" i="4"/>
  <c r="J323" i="4"/>
  <c r="I323" i="4"/>
  <c r="H323" i="4"/>
  <c r="G323" i="4"/>
  <c r="G306" i="4"/>
  <c r="G307" i="4" s="1"/>
  <c r="G308" i="4" s="1"/>
  <c r="G309" i="4" s="1"/>
  <c r="G310" i="4" s="1"/>
  <c r="G311" i="4" s="1"/>
  <c r="G312" i="4" s="1"/>
  <c r="G313" i="4" s="1"/>
  <c r="G314" i="4" s="1"/>
  <c r="G315" i="4" s="1"/>
  <c r="G316" i="4" s="1"/>
  <c r="G317" i="4" s="1"/>
  <c r="G318" i="4" s="1"/>
  <c r="G319" i="4" s="1"/>
  <c r="G305" i="4"/>
  <c r="L303" i="4"/>
  <c r="K303" i="4"/>
  <c r="J303" i="4"/>
  <c r="I303" i="4"/>
  <c r="H303" i="4"/>
  <c r="G303" i="4"/>
  <c r="L302" i="4"/>
  <c r="K302" i="4"/>
  <c r="J302" i="4"/>
  <c r="I302" i="4"/>
  <c r="H302" i="4"/>
  <c r="G302" i="4"/>
  <c r="D300" i="4"/>
  <c r="G290" i="4"/>
  <c r="F290" i="4"/>
  <c r="F288" i="4"/>
  <c r="F287" i="4"/>
  <c r="F286" i="4"/>
  <c r="F285" i="4"/>
  <c r="F284" i="4"/>
  <c r="L283" i="4"/>
  <c r="K283" i="4"/>
  <c r="J283" i="4"/>
  <c r="I283" i="4"/>
  <c r="H283" i="4"/>
  <c r="L282" i="4"/>
  <c r="K282" i="4"/>
  <c r="J282" i="4"/>
  <c r="I282" i="4"/>
  <c r="H282" i="4"/>
  <c r="G281" i="4"/>
  <c r="G278" i="4"/>
  <c r="G258" i="4"/>
  <c r="G259" i="4" s="1"/>
  <c r="G260" i="4" s="1"/>
  <c r="G261" i="4" s="1"/>
  <c r="G262" i="4" s="1"/>
  <c r="G263" i="4" s="1"/>
  <c r="G264" i="4" s="1"/>
  <c r="G265" i="4" s="1"/>
  <c r="G266" i="4" s="1"/>
  <c r="G267" i="4" s="1"/>
  <c r="G268" i="4" s="1"/>
  <c r="G269" i="4" s="1"/>
  <c r="G270" i="4" s="1"/>
  <c r="G271" i="4" s="1"/>
  <c r="G272" i="4" s="1"/>
  <c r="G273" i="4" s="1"/>
  <c r="G274" i="4" s="1"/>
  <c r="G275" i="4" s="1"/>
  <c r="G276" i="4" s="1"/>
  <c r="G277" i="4" s="1"/>
  <c r="L256" i="4"/>
  <c r="K256" i="4"/>
  <c r="J256" i="4"/>
  <c r="I256" i="4"/>
  <c r="H256" i="4"/>
  <c r="L255" i="4"/>
  <c r="K255" i="4"/>
  <c r="J255" i="4"/>
  <c r="I255" i="4"/>
  <c r="H255" i="4"/>
  <c r="G251" i="4"/>
  <c r="G232" i="4"/>
  <c r="G233" i="4" s="1"/>
  <c r="M231" i="4" a="1"/>
  <c r="M231" i="4" s="1"/>
  <c r="M258" i="4" s="1" a="1"/>
  <c r="M258" i="4" s="1"/>
  <c r="L231" i="4" a="1"/>
  <c r="L231" i="4" s="1"/>
  <c r="L258" i="4" s="1" a="1"/>
  <c r="L258" i="4" s="1"/>
  <c r="K231" i="4" a="1"/>
  <c r="K231" i="4" s="1"/>
  <c r="K258" i="4" s="1" a="1"/>
  <c r="K258" i="4" s="1"/>
  <c r="J231" i="4" a="1"/>
  <c r="J231" i="4" s="1"/>
  <c r="J258" i="4" s="1" a="1"/>
  <c r="J258" i="4" s="1"/>
  <c r="I231" i="4" a="1"/>
  <c r="I231" i="4" s="1"/>
  <c r="I258" i="4" s="1" a="1"/>
  <c r="I258" i="4" s="1"/>
  <c r="H231" i="4" a="1"/>
  <c r="H231" i="4" s="1"/>
  <c r="H258" i="4" s="1" a="1"/>
  <c r="H258" i="4" s="1"/>
  <c r="G231" i="4"/>
  <c r="M230" i="4" a="1"/>
  <c r="M230" i="4" s="1"/>
  <c r="L230" i="4"/>
  <c r="L230" i="4" a="1"/>
  <c r="K230" i="4" a="1"/>
  <c r="K230" i="4" s="1"/>
  <c r="J230" i="4" a="1"/>
  <c r="J230" i="4" s="1"/>
  <c r="I230" i="4" a="1"/>
  <c r="I230" i="4" s="1"/>
  <c r="H230" i="4" a="1"/>
  <c r="H230" i="4" s="1"/>
  <c r="L229" i="4"/>
  <c r="K229" i="4"/>
  <c r="J229" i="4"/>
  <c r="I229" i="4"/>
  <c r="H229" i="4"/>
  <c r="L228" i="4"/>
  <c r="K228" i="4"/>
  <c r="J228" i="4"/>
  <c r="I228" i="4"/>
  <c r="H228" i="4"/>
  <c r="D220" i="4"/>
  <c r="L209" i="4"/>
  <c r="K209" i="4"/>
  <c r="J209" i="4"/>
  <c r="I209" i="4"/>
  <c r="H209" i="4"/>
  <c r="L208" i="4"/>
  <c r="K208" i="4"/>
  <c r="J208" i="4"/>
  <c r="I208" i="4"/>
  <c r="H208" i="4"/>
  <c r="G204" i="4"/>
  <c r="G189" i="4"/>
  <c r="G190" i="4" s="1"/>
  <c r="G191" i="4" s="1"/>
  <c r="G192" i="4" s="1"/>
  <c r="G193" i="4" s="1"/>
  <c r="G194" i="4" s="1"/>
  <c r="G195" i="4" s="1"/>
  <c r="G196" i="4" s="1"/>
  <c r="G197" i="4" s="1"/>
  <c r="G198" i="4" s="1"/>
  <c r="G199" i="4" s="1"/>
  <c r="G200" i="4" s="1"/>
  <c r="G201" i="4" s="1"/>
  <c r="G202" i="4" s="1"/>
  <c r="G203" i="4" s="1"/>
  <c r="L187" i="4"/>
  <c r="K187" i="4"/>
  <c r="J187" i="4"/>
  <c r="I187" i="4"/>
  <c r="H187" i="4"/>
  <c r="G187" i="4"/>
  <c r="L186" i="4"/>
  <c r="K186" i="4"/>
  <c r="J186" i="4"/>
  <c r="I186" i="4"/>
  <c r="H186" i="4"/>
  <c r="G186" i="4"/>
  <c r="G182" i="4"/>
  <c r="G167" i="4"/>
  <c r="G168" i="4" s="1"/>
  <c r="G169" i="4" s="1"/>
  <c r="G170" i="4" s="1"/>
  <c r="G171" i="4" s="1"/>
  <c r="G172" i="4" s="1"/>
  <c r="G173" i="4" s="1"/>
  <c r="G174" i="4" s="1"/>
  <c r="G175" i="4" s="1"/>
  <c r="G176" i="4" s="1"/>
  <c r="G177" i="4" s="1"/>
  <c r="G178" i="4" s="1"/>
  <c r="G179" i="4" s="1"/>
  <c r="G180" i="4" s="1"/>
  <c r="G181" i="4" s="1"/>
  <c r="L165" i="4"/>
  <c r="K165" i="4"/>
  <c r="J165" i="4"/>
  <c r="I165" i="4"/>
  <c r="H165" i="4"/>
  <c r="G165" i="4"/>
  <c r="L164" i="4"/>
  <c r="K164" i="4"/>
  <c r="J164" i="4"/>
  <c r="I164" i="4"/>
  <c r="H164" i="4"/>
  <c r="G164" i="4"/>
  <c r="G160" i="4"/>
  <c r="G146" i="4"/>
  <c r="G147" i="4" s="1"/>
  <c r="G148" i="4" s="1"/>
  <c r="G149" i="4" s="1"/>
  <c r="G150" i="4" s="1"/>
  <c r="G151" i="4" s="1"/>
  <c r="G152" i="4" s="1"/>
  <c r="G153" i="4" s="1"/>
  <c r="G154" i="4" s="1"/>
  <c r="G155" i="4" s="1"/>
  <c r="G156" i="4" s="1"/>
  <c r="G157" i="4" s="1"/>
  <c r="G158" i="4" s="1"/>
  <c r="G159" i="4" s="1"/>
  <c r="G145" i="4"/>
  <c r="L143" i="4"/>
  <c r="K143" i="4"/>
  <c r="J143" i="4"/>
  <c r="I143" i="4"/>
  <c r="H143" i="4"/>
  <c r="G143" i="4"/>
  <c r="L142" i="4"/>
  <c r="K142" i="4"/>
  <c r="J142" i="4"/>
  <c r="I142" i="4"/>
  <c r="H142" i="4"/>
  <c r="G142" i="4"/>
  <c r="L139" i="4"/>
  <c r="L105" i="4" s="1"/>
  <c r="L106" i="4" s="1"/>
  <c r="K139" i="4"/>
  <c r="K341" i="4" s="1"/>
  <c r="J139" i="4"/>
  <c r="J105" i="4" s="1"/>
  <c r="J106" i="4" s="1"/>
  <c r="I139" i="4"/>
  <c r="I105" i="4" s="1"/>
  <c r="I106" i="4" s="1"/>
  <c r="H139" i="4"/>
  <c r="G124" i="4"/>
  <c r="G125" i="4" s="1"/>
  <c r="G126" i="4" s="1"/>
  <c r="J123" i="4"/>
  <c r="L122" i="4"/>
  <c r="K122" i="4"/>
  <c r="J122" i="4"/>
  <c r="I122" i="4"/>
  <c r="H122" i="4"/>
  <c r="G122" i="4"/>
  <c r="X765" i="4" s="1"/>
  <c r="L121" i="4"/>
  <c r="K121" i="4"/>
  <c r="J121" i="4"/>
  <c r="I121" i="4"/>
  <c r="H121" i="4"/>
  <c r="G121" i="4"/>
  <c r="X764" i="4" s="1"/>
  <c r="F118" i="4"/>
  <c r="H109" i="4"/>
  <c r="H108" i="4"/>
  <c r="H106" i="4"/>
  <c r="AA105" i="4"/>
  <c r="AA106" i="4" s="1"/>
  <c r="Z105" i="4"/>
  <c r="Z106" i="4" s="1"/>
  <c r="K105" i="4"/>
  <c r="K106" i="4" s="1"/>
  <c r="H105" i="4"/>
  <c r="AB104" i="4"/>
  <c r="R104" i="4"/>
  <c r="R104" i="4" a="1"/>
  <c r="O104" i="4" a="1"/>
  <c r="O104" i="4" s="1"/>
  <c r="M104" i="4"/>
  <c r="N104" i="4" s="1" a="1"/>
  <c r="N104" i="4" s="1"/>
  <c r="T104" i="4" s="1"/>
  <c r="AB103" i="4"/>
  <c r="R103" i="4" a="1"/>
  <c r="R103" i="4" s="1"/>
  <c r="O103" i="4" a="1"/>
  <c r="O103" i="4" s="1"/>
  <c r="N103" i="4" a="1"/>
  <c r="N103" i="4" s="1"/>
  <c r="T103" i="4" s="1"/>
  <c r="M103" i="4"/>
  <c r="AB102" i="4"/>
  <c r="R102" i="4"/>
  <c r="R102" i="4" a="1"/>
  <c r="O102" i="4" a="1"/>
  <c r="O102" i="4" s="1"/>
  <c r="M102" i="4"/>
  <c r="N102" i="4" s="1" a="1"/>
  <c r="N102" i="4" s="1"/>
  <c r="T102" i="4" s="1"/>
  <c r="AB101" i="4"/>
  <c r="R101" i="4" a="1"/>
  <c r="R101" i="4" s="1"/>
  <c r="O101" i="4" a="1"/>
  <c r="O101" i="4" s="1"/>
  <c r="N101" i="4" a="1"/>
  <c r="N101" i="4" s="1"/>
  <c r="T101" i="4" s="1"/>
  <c r="M101" i="4"/>
  <c r="AB100" i="4"/>
  <c r="R100" i="4" a="1"/>
  <c r="R100" i="4" s="1"/>
  <c r="O100" i="4"/>
  <c r="O100" i="4" a="1"/>
  <c r="M100" i="4"/>
  <c r="N100" i="4" s="1" a="1"/>
  <c r="N100" i="4" s="1"/>
  <c r="T100" i="4" s="1"/>
  <c r="AB99" i="4"/>
  <c r="R99" i="4" a="1"/>
  <c r="R99" i="4" s="1"/>
  <c r="O99" i="4" a="1"/>
  <c r="O99" i="4" s="1"/>
  <c r="M99" i="4"/>
  <c r="N99" i="4" s="1" a="1"/>
  <c r="N99" i="4" s="1"/>
  <c r="T99" i="4" s="1"/>
  <c r="AB98" i="4"/>
  <c r="R98" i="4"/>
  <c r="R98" i="4" a="1"/>
  <c r="O98" i="4"/>
  <c r="O98" i="4" a="1"/>
  <c r="M98" i="4"/>
  <c r="N98" i="4" s="1" a="1"/>
  <c r="N98" i="4" s="1"/>
  <c r="T98" i="4" s="1"/>
  <c r="AB97" i="4"/>
  <c r="R97" i="4" a="1"/>
  <c r="R97" i="4" s="1"/>
  <c r="O97" i="4" a="1"/>
  <c r="O97" i="4" s="1"/>
  <c r="N97" i="4" a="1"/>
  <c r="N97" i="4" s="1"/>
  <c r="T97" i="4" s="1"/>
  <c r="M97" i="4"/>
  <c r="AB96" i="4"/>
  <c r="R96" i="4"/>
  <c r="R96" i="4" a="1"/>
  <c r="O96" i="4" a="1"/>
  <c r="O96" i="4" s="1"/>
  <c r="M96" i="4"/>
  <c r="N96" i="4" s="1" a="1"/>
  <c r="N96" i="4" s="1"/>
  <c r="T96" i="4" s="1"/>
  <c r="AB95" i="4"/>
  <c r="R95" i="4" a="1"/>
  <c r="R95" i="4" s="1"/>
  <c r="O95" i="4" a="1"/>
  <c r="O95" i="4" s="1"/>
  <c r="N95" i="4" a="1"/>
  <c r="N95" i="4" s="1"/>
  <c r="T95" i="4" s="1"/>
  <c r="M95" i="4"/>
  <c r="AB94" i="4"/>
  <c r="R94" i="4" a="1"/>
  <c r="R94" i="4" s="1"/>
  <c r="O94" i="4"/>
  <c r="O94" i="4" a="1"/>
  <c r="M94" i="4"/>
  <c r="N94" i="4" s="1" a="1"/>
  <c r="N94" i="4" s="1"/>
  <c r="T94" i="4" s="1"/>
  <c r="AB93" i="4"/>
  <c r="R93" i="4" a="1"/>
  <c r="R93" i="4" s="1"/>
  <c r="O93" i="4" a="1"/>
  <c r="O93" i="4" s="1"/>
  <c r="M93" i="4"/>
  <c r="N93" i="4" s="1" a="1"/>
  <c r="N93" i="4" s="1"/>
  <c r="T93" i="4" s="1"/>
  <c r="AB92" i="4"/>
  <c r="R92" i="4" a="1"/>
  <c r="R92" i="4" s="1"/>
  <c r="O92" i="4"/>
  <c r="O92" i="4" a="1"/>
  <c r="M92" i="4"/>
  <c r="N92" i="4" s="1" a="1"/>
  <c r="N92" i="4" s="1"/>
  <c r="T92" i="4" s="1"/>
  <c r="AB91" i="4"/>
  <c r="R91" i="4" a="1"/>
  <c r="R91" i="4" s="1"/>
  <c r="O91" i="4" a="1"/>
  <c r="O91" i="4" s="1"/>
  <c r="M91" i="4"/>
  <c r="N91" i="4" s="1" a="1"/>
  <c r="N91" i="4" s="1"/>
  <c r="T91" i="4" s="1"/>
  <c r="AB90" i="4"/>
  <c r="R90" i="4" a="1"/>
  <c r="R90" i="4" s="1"/>
  <c r="O90" i="4" a="1"/>
  <c r="O90" i="4" s="1"/>
  <c r="M90" i="4"/>
  <c r="N90" i="4" s="1" a="1"/>
  <c r="N90" i="4" s="1"/>
  <c r="T90" i="4" s="1"/>
  <c r="AB89" i="4"/>
  <c r="R89" i="4" a="1"/>
  <c r="R89" i="4" s="1"/>
  <c r="O89" i="4" a="1"/>
  <c r="O89" i="4" s="1"/>
  <c r="M89" i="4"/>
  <c r="N89" i="4" s="1" a="1"/>
  <c r="N89" i="4" s="1"/>
  <c r="T89" i="4" s="1"/>
  <c r="AB88" i="4"/>
  <c r="R88" i="4"/>
  <c r="R88" i="4" a="1"/>
  <c r="O88" i="4" a="1"/>
  <c r="O88" i="4" s="1"/>
  <c r="M88" i="4"/>
  <c r="N88" i="4" s="1" a="1"/>
  <c r="N88" i="4" s="1"/>
  <c r="T88" i="4" s="1"/>
  <c r="AB87" i="4"/>
  <c r="R87" i="4" a="1"/>
  <c r="R87" i="4" s="1"/>
  <c r="O87" i="4" a="1"/>
  <c r="O87" i="4" s="1"/>
  <c r="N87" i="4" a="1"/>
  <c r="N87" i="4" s="1"/>
  <c r="T87" i="4" s="1"/>
  <c r="M87" i="4"/>
  <c r="AB86" i="4"/>
  <c r="R86" i="4"/>
  <c r="R86" i="4" a="1"/>
  <c r="O86" i="4" a="1"/>
  <c r="O86" i="4" s="1"/>
  <c r="M86" i="4"/>
  <c r="N86" i="4" s="1" a="1"/>
  <c r="N86" i="4" s="1"/>
  <c r="T86" i="4" s="1"/>
  <c r="AB85" i="4"/>
  <c r="R85" i="4" a="1"/>
  <c r="R85" i="4" s="1"/>
  <c r="O85" i="4" a="1"/>
  <c r="O85" i="4" s="1"/>
  <c r="N85" i="4" a="1"/>
  <c r="N85" i="4" s="1"/>
  <c r="T85" i="4" s="1"/>
  <c r="M85" i="4"/>
  <c r="AB84" i="4"/>
  <c r="R84" i="4" a="1"/>
  <c r="R84" i="4" s="1"/>
  <c r="O84" i="4"/>
  <c r="O84" i="4" a="1"/>
  <c r="M84" i="4"/>
  <c r="N84" i="4" s="1" a="1"/>
  <c r="N84" i="4" s="1"/>
  <c r="T84" i="4" s="1"/>
  <c r="AB83" i="4"/>
  <c r="R83" i="4" a="1"/>
  <c r="R83" i="4" s="1"/>
  <c r="O83" i="4" a="1"/>
  <c r="O83" i="4" s="1"/>
  <c r="M83" i="4"/>
  <c r="N83" i="4" s="1" a="1"/>
  <c r="N83" i="4" s="1"/>
  <c r="T83" i="4" s="1"/>
  <c r="AB82" i="4"/>
  <c r="R82" i="4"/>
  <c r="R82" i="4" a="1"/>
  <c r="O82" i="4"/>
  <c r="O82" i="4" a="1"/>
  <c r="M82" i="4"/>
  <c r="N82" i="4" s="1" a="1"/>
  <c r="N82" i="4" s="1"/>
  <c r="T82" i="4" s="1"/>
  <c r="AB81" i="4"/>
  <c r="R81" i="4" a="1"/>
  <c r="R81" i="4" s="1"/>
  <c r="O81" i="4" a="1"/>
  <c r="O81" i="4" s="1"/>
  <c r="N81" i="4" a="1"/>
  <c r="N81" i="4" s="1"/>
  <c r="T81" i="4" s="1"/>
  <c r="M81" i="4"/>
  <c r="AB80" i="4"/>
  <c r="R80" i="4"/>
  <c r="R80" i="4" a="1"/>
  <c r="O80" i="4" a="1"/>
  <c r="O80" i="4" s="1"/>
  <c r="M80" i="4"/>
  <c r="N80" i="4" s="1" a="1"/>
  <c r="N80" i="4" s="1"/>
  <c r="T80" i="4" s="1"/>
  <c r="AB79" i="4"/>
  <c r="R79" i="4" a="1"/>
  <c r="R79" i="4" s="1"/>
  <c r="O79" i="4" a="1"/>
  <c r="O79" i="4" s="1"/>
  <c r="N79" i="4" a="1"/>
  <c r="N79" i="4" s="1"/>
  <c r="T79" i="4" s="1"/>
  <c r="M79" i="4"/>
  <c r="AB78" i="4"/>
  <c r="R78" i="4" a="1"/>
  <c r="R78" i="4" s="1"/>
  <c r="O78" i="4"/>
  <c r="O78" i="4" a="1"/>
  <c r="M78" i="4"/>
  <c r="N78" i="4" s="1" a="1"/>
  <c r="N78" i="4" s="1"/>
  <c r="T78" i="4" s="1"/>
  <c r="AB77" i="4"/>
  <c r="R77" i="4" a="1"/>
  <c r="R77" i="4" s="1"/>
  <c r="O77" i="4" a="1"/>
  <c r="O77" i="4" s="1"/>
  <c r="M77" i="4"/>
  <c r="N77" i="4" s="1" a="1"/>
  <c r="N77" i="4" s="1"/>
  <c r="T77" i="4" s="1"/>
  <c r="AB76" i="4"/>
  <c r="R76" i="4" a="1"/>
  <c r="R76" i="4" s="1"/>
  <c r="O76" i="4"/>
  <c r="O76" i="4" a="1"/>
  <c r="M76" i="4"/>
  <c r="N76" i="4" s="1" a="1"/>
  <c r="N76" i="4" s="1"/>
  <c r="T76" i="4" s="1"/>
  <c r="AB75" i="4"/>
  <c r="R75" i="4" a="1"/>
  <c r="R75" i="4" s="1"/>
  <c r="O75" i="4" a="1"/>
  <c r="O75" i="4" s="1"/>
  <c r="M75" i="4"/>
  <c r="N75" i="4" s="1" a="1"/>
  <c r="N75" i="4" s="1"/>
  <c r="T75" i="4" s="1"/>
  <c r="AB74" i="4"/>
  <c r="R74" i="4" a="1"/>
  <c r="R74" i="4" s="1"/>
  <c r="O74" i="4" a="1"/>
  <c r="O74" i="4" s="1"/>
  <c r="M74" i="4"/>
  <c r="N74" i="4" s="1" a="1"/>
  <c r="N74" i="4" s="1"/>
  <c r="T74" i="4" s="1"/>
  <c r="AB73" i="4"/>
  <c r="R73" i="4" a="1"/>
  <c r="R73" i="4" s="1"/>
  <c r="O73" i="4" a="1"/>
  <c r="O73" i="4" s="1"/>
  <c r="M73" i="4"/>
  <c r="N73" i="4" s="1" a="1"/>
  <c r="N73" i="4" s="1"/>
  <c r="T73" i="4" s="1"/>
  <c r="AB72" i="4"/>
  <c r="R72" i="4"/>
  <c r="R72" i="4" a="1"/>
  <c r="O72" i="4" a="1"/>
  <c r="O72" i="4" s="1"/>
  <c r="M72" i="4"/>
  <c r="N72" i="4" s="1" a="1"/>
  <c r="N72" i="4" s="1"/>
  <c r="T72" i="4" s="1"/>
  <c r="AB71" i="4"/>
  <c r="R71" i="4" a="1"/>
  <c r="R71" i="4" s="1"/>
  <c r="O71" i="4" a="1"/>
  <c r="O71" i="4" s="1"/>
  <c r="N71" i="4" a="1"/>
  <c r="N71" i="4" s="1"/>
  <c r="T71" i="4" s="1"/>
  <c r="M71" i="4"/>
  <c r="AB70" i="4"/>
  <c r="R70" i="4"/>
  <c r="R70" i="4" a="1"/>
  <c r="O70" i="4" a="1"/>
  <c r="O70" i="4" s="1"/>
  <c r="M70" i="4"/>
  <c r="N70" i="4" s="1" a="1"/>
  <c r="N70" i="4" s="1"/>
  <c r="T70" i="4" s="1"/>
  <c r="AB69" i="4"/>
  <c r="R69" i="4" a="1"/>
  <c r="R69" i="4" s="1"/>
  <c r="O69" i="4" a="1"/>
  <c r="O69" i="4" s="1"/>
  <c r="N69" i="4" a="1"/>
  <c r="N69" i="4" s="1"/>
  <c r="T69" i="4" s="1"/>
  <c r="M69" i="4"/>
  <c r="AB68" i="4"/>
  <c r="R68" i="4" a="1"/>
  <c r="R68" i="4" s="1"/>
  <c r="O68" i="4"/>
  <c r="O68" i="4" a="1"/>
  <c r="M68" i="4"/>
  <c r="N68" i="4" s="1" a="1"/>
  <c r="N68" i="4" s="1"/>
  <c r="T68" i="4" s="1"/>
  <c r="AB67" i="4"/>
  <c r="R67" i="4" a="1"/>
  <c r="R67" i="4" s="1"/>
  <c r="O67" i="4" a="1"/>
  <c r="O67" i="4" s="1"/>
  <c r="M67" i="4"/>
  <c r="N67" i="4" s="1" a="1"/>
  <c r="N67" i="4" s="1"/>
  <c r="T67" i="4" s="1"/>
  <c r="AB66" i="4"/>
  <c r="R66" i="4"/>
  <c r="R66" i="4" a="1"/>
  <c r="O66" i="4"/>
  <c r="O66" i="4" a="1"/>
  <c r="M66" i="4"/>
  <c r="N66" i="4" s="1" a="1"/>
  <c r="N66" i="4" s="1"/>
  <c r="T66" i="4" s="1"/>
  <c r="AB65" i="4"/>
  <c r="R65" i="4" a="1"/>
  <c r="R65" i="4" s="1"/>
  <c r="O65" i="4" a="1"/>
  <c r="O65" i="4" s="1"/>
  <c r="N65" i="4" a="1"/>
  <c r="N65" i="4" s="1"/>
  <c r="T65" i="4" s="1"/>
  <c r="M65" i="4"/>
  <c r="AB64" i="4"/>
  <c r="R64" i="4"/>
  <c r="R64" i="4" a="1"/>
  <c r="O64" i="4" a="1"/>
  <c r="O64" i="4" s="1"/>
  <c r="M64" i="4"/>
  <c r="N64" i="4" s="1" a="1"/>
  <c r="N64" i="4" s="1"/>
  <c r="T64" i="4" s="1"/>
  <c r="AB63" i="4"/>
  <c r="R63" i="4" a="1"/>
  <c r="R63" i="4" s="1"/>
  <c r="O63" i="4" a="1"/>
  <c r="O63" i="4" s="1"/>
  <c r="N63" i="4" a="1"/>
  <c r="N63" i="4" s="1"/>
  <c r="T63" i="4" s="1"/>
  <c r="M63" i="4"/>
  <c r="AB62" i="4"/>
  <c r="R62" i="4" a="1"/>
  <c r="R62" i="4" s="1"/>
  <c r="O62" i="4"/>
  <c r="O62" i="4" a="1"/>
  <c r="M62" i="4"/>
  <c r="N62" i="4" s="1" a="1"/>
  <c r="N62" i="4" s="1"/>
  <c r="T62" i="4" s="1"/>
  <c r="AB61" i="4"/>
  <c r="R61" i="4" a="1"/>
  <c r="R61" i="4" s="1"/>
  <c r="O61" i="4" a="1"/>
  <c r="O61" i="4" s="1"/>
  <c r="M61" i="4"/>
  <c r="N61" i="4" s="1" a="1"/>
  <c r="N61" i="4" s="1"/>
  <c r="T61" i="4" s="1"/>
  <c r="AB60" i="4"/>
  <c r="R60" i="4" a="1"/>
  <c r="R60" i="4" s="1"/>
  <c r="O60" i="4"/>
  <c r="O60" i="4" a="1"/>
  <c r="M60" i="4"/>
  <c r="N60" i="4" s="1" a="1"/>
  <c r="N60" i="4" s="1"/>
  <c r="T60" i="4" s="1"/>
  <c r="AB59" i="4"/>
  <c r="R59" i="4" a="1"/>
  <c r="R59" i="4" s="1"/>
  <c r="O59" i="4" a="1"/>
  <c r="O59" i="4" s="1"/>
  <c r="M59" i="4"/>
  <c r="N59" i="4" s="1" a="1"/>
  <c r="N59" i="4" s="1"/>
  <c r="T59" i="4" s="1"/>
  <c r="AB58" i="4"/>
  <c r="R58" i="4" a="1"/>
  <c r="R58" i="4" s="1"/>
  <c r="O58" i="4" a="1"/>
  <c r="O58" i="4" s="1"/>
  <c r="M58" i="4"/>
  <c r="N58" i="4" s="1" a="1"/>
  <c r="N58" i="4" s="1"/>
  <c r="T58" i="4" s="1"/>
  <c r="AB57" i="4"/>
  <c r="R57" i="4" a="1"/>
  <c r="R57" i="4" s="1"/>
  <c r="O57" i="4" a="1"/>
  <c r="O57" i="4" s="1"/>
  <c r="M57" i="4"/>
  <c r="N57" i="4" s="1" a="1"/>
  <c r="N57" i="4" s="1"/>
  <c r="T57" i="4" s="1"/>
  <c r="AB56" i="4"/>
  <c r="R56" i="4"/>
  <c r="R56" i="4" a="1"/>
  <c r="O56" i="4" a="1"/>
  <c r="O56" i="4" s="1"/>
  <c r="M56" i="4"/>
  <c r="N56" i="4" s="1" a="1"/>
  <c r="N56" i="4" s="1"/>
  <c r="T56" i="4" s="1"/>
  <c r="AB55" i="4"/>
  <c r="R55" i="4" a="1"/>
  <c r="R55" i="4" s="1"/>
  <c r="O55" i="4" a="1"/>
  <c r="O55" i="4" s="1"/>
  <c r="N55" i="4" a="1"/>
  <c r="N55" i="4" s="1"/>
  <c r="T55" i="4" s="1"/>
  <c r="M55" i="4"/>
  <c r="AB54" i="4"/>
  <c r="R54" i="4"/>
  <c r="R54" i="4" a="1"/>
  <c r="O54" i="4" a="1"/>
  <c r="O54" i="4" s="1"/>
  <c r="M54" i="4"/>
  <c r="N54" i="4" s="1" a="1"/>
  <c r="N54" i="4" s="1"/>
  <c r="T54" i="4" s="1"/>
  <c r="AB53" i="4"/>
  <c r="R53" i="4" a="1"/>
  <c r="R53" i="4" s="1"/>
  <c r="O53" i="4" a="1"/>
  <c r="O53" i="4" s="1"/>
  <c r="N53" i="4" a="1"/>
  <c r="N53" i="4" s="1"/>
  <c r="T53" i="4" s="1"/>
  <c r="M53" i="4"/>
  <c r="AB52" i="4"/>
  <c r="R52" i="4" a="1"/>
  <c r="R52" i="4" s="1"/>
  <c r="O52" i="4"/>
  <c r="O52" i="4" a="1"/>
  <c r="M52" i="4"/>
  <c r="N52" i="4" s="1" a="1"/>
  <c r="N52" i="4" s="1"/>
  <c r="T52" i="4" s="1"/>
  <c r="AB51" i="4"/>
  <c r="R51" i="4" a="1"/>
  <c r="R51" i="4" s="1"/>
  <c r="O51" i="4" a="1"/>
  <c r="O51" i="4" s="1"/>
  <c r="M51" i="4"/>
  <c r="N51" i="4" s="1" a="1"/>
  <c r="N51" i="4" s="1"/>
  <c r="T51" i="4" s="1"/>
  <c r="AB50" i="4"/>
  <c r="R50" i="4"/>
  <c r="R50" i="4" a="1"/>
  <c r="O50" i="4"/>
  <c r="O50" i="4" a="1"/>
  <c r="M50" i="4"/>
  <c r="N50" i="4" s="1" a="1"/>
  <c r="N50" i="4" s="1"/>
  <c r="T50" i="4" s="1"/>
  <c r="AB49" i="4"/>
  <c r="R49" i="4" a="1"/>
  <c r="R49" i="4" s="1"/>
  <c r="O49" i="4" a="1"/>
  <c r="O49" i="4" s="1"/>
  <c r="N49" i="4" a="1"/>
  <c r="N49" i="4" s="1"/>
  <c r="T49" i="4" s="1"/>
  <c r="M49" i="4"/>
  <c r="AB48" i="4"/>
  <c r="R48" i="4"/>
  <c r="R48" i="4" a="1"/>
  <c r="O48" i="4" a="1"/>
  <c r="O48" i="4" s="1"/>
  <c r="M48" i="4"/>
  <c r="N48" i="4" s="1" a="1"/>
  <c r="N48" i="4" s="1"/>
  <c r="T48" i="4" s="1"/>
  <c r="AB47" i="4"/>
  <c r="R47" i="4" a="1"/>
  <c r="R47" i="4" s="1"/>
  <c r="O47" i="4" a="1"/>
  <c r="O47" i="4" s="1"/>
  <c r="N47" i="4" a="1"/>
  <c r="N47" i="4" s="1"/>
  <c r="T47" i="4" s="1"/>
  <c r="M47" i="4"/>
  <c r="AB46" i="4"/>
  <c r="R46" i="4" a="1"/>
  <c r="R46" i="4" s="1"/>
  <c r="O46" i="4"/>
  <c r="O46" i="4" a="1"/>
  <c r="M46" i="4"/>
  <c r="N46" i="4" s="1" a="1"/>
  <c r="N46" i="4" s="1"/>
  <c r="T46" i="4" s="1"/>
  <c r="AB45" i="4"/>
  <c r="R45" i="4" a="1"/>
  <c r="R45" i="4" s="1"/>
  <c r="O45" i="4" a="1"/>
  <c r="O45" i="4" s="1"/>
  <c r="M45" i="4"/>
  <c r="N45" i="4" s="1" a="1"/>
  <c r="N45" i="4" s="1"/>
  <c r="T45" i="4" s="1"/>
  <c r="AB44" i="4"/>
  <c r="R44" i="4" a="1"/>
  <c r="R44" i="4" s="1"/>
  <c r="O44" i="4"/>
  <c r="O44" i="4" a="1"/>
  <c r="M44" i="4"/>
  <c r="N44" i="4" s="1" a="1"/>
  <c r="N44" i="4" s="1"/>
  <c r="T44" i="4" s="1"/>
  <c r="AB43" i="4"/>
  <c r="R43" i="4" a="1"/>
  <c r="R43" i="4" s="1"/>
  <c r="O43" i="4" a="1"/>
  <c r="O43" i="4" s="1"/>
  <c r="M43" i="4"/>
  <c r="N43" i="4" s="1" a="1"/>
  <c r="N43" i="4" s="1"/>
  <c r="T43" i="4" s="1"/>
  <c r="AB42" i="4"/>
  <c r="R42" i="4" a="1"/>
  <c r="R42" i="4" s="1"/>
  <c r="O42" i="4" a="1"/>
  <c r="O42" i="4" s="1"/>
  <c r="M42" i="4"/>
  <c r="N42" i="4" s="1" a="1"/>
  <c r="N42" i="4" s="1"/>
  <c r="T42" i="4" s="1"/>
  <c r="AB41" i="4"/>
  <c r="R41" i="4" a="1"/>
  <c r="R41" i="4" s="1"/>
  <c r="O41" i="4" a="1"/>
  <c r="O41" i="4" s="1"/>
  <c r="M41" i="4"/>
  <c r="N41" i="4" s="1" a="1"/>
  <c r="N41" i="4" s="1"/>
  <c r="T41" i="4" s="1"/>
  <c r="AB40" i="4"/>
  <c r="R40" i="4"/>
  <c r="R40" i="4" a="1"/>
  <c r="O40" i="4" a="1"/>
  <c r="O40" i="4" s="1"/>
  <c r="M40" i="4"/>
  <c r="N40" i="4" s="1" a="1"/>
  <c r="N40" i="4" s="1"/>
  <c r="T40" i="4" s="1"/>
  <c r="AB39" i="4"/>
  <c r="R39" i="4" a="1"/>
  <c r="R39" i="4" s="1"/>
  <c r="O39" i="4" a="1"/>
  <c r="O39" i="4" s="1"/>
  <c r="N39" i="4" a="1"/>
  <c r="N39" i="4" s="1"/>
  <c r="T39" i="4" s="1"/>
  <c r="M39" i="4"/>
  <c r="AB38" i="4"/>
  <c r="R38" i="4"/>
  <c r="R38" i="4" a="1"/>
  <c r="O38" i="4" a="1"/>
  <c r="O38" i="4" s="1"/>
  <c r="M38" i="4"/>
  <c r="N38" i="4" s="1" a="1"/>
  <c r="N38" i="4" s="1"/>
  <c r="T38" i="4" s="1"/>
  <c r="AB37" i="4"/>
  <c r="R37" i="4" a="1"/>
  <c r="R37" i="4" s="1"/>
  <c r="O37" i="4" a="1"/>
  <c r="O37" i="4" s="1"/>
  <c r="N37" i="4" a="1"/>
  <c r="N37" i="4" s="1"/>
  <c r="T37" i="4" s="1"/>
  <c r="M37" i="4"/>
  <c r="AB36" i="4"/>
  <c r="R36" i="4" a="1"/>
  <c r="R36" i="4" s="1"/>
  <c r="O36" i="4"/>
  <c r="O36" i="4" a="1"/>
  <c r="N36" i="4"/>
  <c r="T36" i="4" s="1"/>
  <c r="N36" i="4" a="1"/>
  <c r="M36" i="4"/>
  <c r="AB35" i="4"/>
  <c r="R35" i="4"/>
  <c r="R35" i="4" a="1"/>
  <c r="O35" i="4" a="1"/>
  <c r="O35" i="4" s="1"/>
  <c r="N35" i="4"/>
  <c r="T35" i="4" s="1"/>
  <c r="N35" i="4" a="1"/>
  <c r="M35" i="4"/>
  <c r="AB34" i="4"/>
  <c r="R34" i="4" a="1"/>
  <c r="R34" i="4" s="1"/>
  <c r="O34" i="4"/>
  <c r="O34" i="4" a="1"/>
  <c r="M34" i="4"/>
  <c r="N34" i="4" s="1" a="1"/>
  <c r="N34" i="4" s="1"/>
  <c r="T34" i="4" s="1"/>
  <c r="AB33" i="4"/>
  <c r="R33" i="4" a="1"/>
  <c r="R33" i="4" s="1"/>
  <c r="O33" i="4" a="1"/>
  <c r="O33" i="4" s="1"/>
  <c r="N33" i="4" a="1"/>
  <c r="N33" i="4" s="1"/>
  <c r="T33" i="4" s="1"/>
  <c r="M33" i="4"/>
  <c r="AB32" i="4"/>
  <c r="R32" i="4"/>
  <c r="R32" i="4" a="1"/>
  <c r="O32" i="4" a="1"/>
  <c r="O32" i="4" s="1"/>
  <c r="N32" i="4" a="1"/>
  <c r="N32" i="4" s="1"/>
  <c r="T32" i="4" s="1"/>
  <c r="M32" i="4"/>
  <c r="AB31" i="4"/>
  <c r="R31" i="4"/>
  <c r="R31" i="4" a="1"/>
  <c r="O31" i="4" a="1"/>
  <c r="O31" i="4" s="1"/>
  <c r="N31" i="4" a="1"/>
  <c r="N31" i="4" s="1"/>
  <c r="T31" i="4" s="1"/>
  <c r="M31" i="4"/>
  <c r="AB30" i="4"/>
  <c r="R30" i="4"/>
  <c r="R30" i="4" a="1"/>
  <c r="O30" i="4" a="1"/>
  <c r="O30" i="4" s="1"/>
  <c r="M30" i="4"/>
  <c r="N30" i="4" s="1" a="1"/>
  <c r="N30" i="4" s="1"/>
  <c r="T30" i="4" s="1"/>
  <c r="AB29" i="4"/>
  <c r="R29" i="4" a="1"/>
  <c r="R29" i="4" s="1"/>
  <c r="O29" i="4" a="1"/>
  <c r="O29" i="4" s="1"/>
  <c r="N29" i="4" a="1"/>
  <c r="N29" i="4" s="1"/>
  <c r="T29" i="4" s="1"/>
  <c r="M29" i="4"/>
  <c r="AB28" i="4"/>
  <c r="R28" i="4" a="1"/>
  <c r="R28" i="4" s="1"/>
  <c r="O28" i="4"/>
  <c r="O28" i="4" a="1"/>
  <c r="N28" i="4"/>
  <c r="T28" i="4" s="1"/>
  <c r="N28" i="4" a="1"/>
  <c r="M28" i="4"/>
  <c r="AB27" i="4"/>
  <c r="R27" i="4"/>
  <c r="R27" i="4" a="1"/>
  <c r="O27" i="4" a="1"/>
  <c r="O27" i="4" s="1"/>
  <c r="N27" i="4"/>
  <c r="T27" i="4" s="1"/>
  <c r="N27" i="4" a="1"/>
  <c r="M27" i="4"/>
  <c r="AB26" i="4"/>
  <c r="R26" i="4" a="1"/>
  <c r="R26" i="4" s="1"/>
  <c r="O26" i="4"/>
  <c r="O26" i="4" a="1"/>
  <c r="M26" i="4"/>
  <c r="N26" i="4" s="1" a="1"/>
  <c r="N26" i="4" s="1"/>
  <c r="T26" i="4" s="1"/>
  <c r="AB25" i="4"/>
  <c r="R25" i="4" a="1"/>
  <c r="R25" i="4" s="1"/>
  <c r="O25" i="4" a="1"/>
  <c r="O25" i="4" s="1"/>
  <c r="M25" i="4"/>
  <c r="N25" i="4" s="1" a="1"/>
  <c r="N25" i="4" s="1"/>
  <c r="T25" i="4" s="1"/>
  <c r="AB24" i="4"/>
  <c r="R24" i="4"/>
  <c r="R24" i="4" a="1"/>
  <c r="O24" i="4" a="1"/>
  <c r="O24" i="4" s="1"/>
  <c r="N24" i="4" a="1"/>
  <c r="N24" i="4" s="1"/>
  <c r="T24" i="4" s="1"/>
  <c r="M24" i="4"/>
  <c r="AB23" i="4"/>
  <c r="R23" i="4"/>
  <c r="R23" i="4" a="1"/>
  <c r="O23" i="4" a="1"/>
  <c r="O23" i="4" s="1"/>
  <c r="M23" i="4"/>
  <c r="N23" i="4" s="1" a="1"/>
  <c r="N23" i="4" s="1"/>
  <c r="T23" i="4" s="1"/>
  <c r="AB22" i="4"/>
  <c r="R22" i="4" a="1"/>
  <c r="R22" i="4" s="1"/>
  <c r="O22" i="4" a="1"/>
  <c r="O22" i="4" s="1"/>
  <c r="N22" i="4" a="1"/>
  <c r="N22" i="4" s="1"/>
  <c r="T22" i="4" s="1"/>
  <c r="M22" i="4"/>
  <c r="AB21" i="4"/>
  <c r="R21" i="4" a="1"/>
  <c r="R21" i="4" s="1"/>
  <c r="O21" i="4"/>
  <c r="O21" i="4" a="1"/>
  <c r="N21" i="4"/>
  <c r="T21" i="4" s="1"/>
  <c r="N21" i="4" a="1"/>
  <c r="M21" i="4"/>
  <c r="AB20" i="4"/>
  <c r="R20" i="4"/>
  <c r="R20" i="4" a="1"/>
  <c r="O20" i="4" a="1"/>
  <c r="O20" i="4" s="1"/>
  <c r="N20" i="4"/>
  <c r="T20" i="4" s="1"/>
  <c r="N20" i="4" a="1"/>
  <c r="M20" i="4"/>
  <c r="AB19" i="4"/>
  <c r="R19" i="4" a="1"/>
  <c r="R19" i="4" s="1"/>
  <c r="O19" i="4"/>
  <c r="O19" i="4" a="1"/>
  <c r="M19" i="4"/>
  <c r="N19" i="4" s="1" a="1"/>
  <c r="N19" i="4" s="1"/>
  <c r="T19" i="4" s="1"/>
  <c r="AB18" i="4"/>
  <c r="R18" i="4" a="1"/>
  <c r="R18" i="4" s="1"/>
  <c r="O18" i="4" a="1"/>
  <c r="O18" i="4" s="1"/>
  <c r="N18" i="4" a="1"/>
  <c r="N18" i="4" s="1"/>
  <c r="T18" i="4" s="1"/>
  <c r="M18" i="4"/>
  <c r="AB17" i="4"/>
  <c r="R17" i="4"/>
  <c r="R17" i="4" a="1"/>
  <c r="O17" i="4" a="1"/>
  <c r="O17" i="4" s="1"/>
  <c r="N17" i="4" a="1"/>
  <c r="N17" i="4" s="1"/>
  <c r="T17" i="4" s="1"/>
  <c r="M17" i="4"/>
  <c r="AB16" i="4"/>
  <c r="R16" i="4"/>
  <c r="R16" i="4" a="1"/>
  <c r="O16" i="4" a="1"/>
  <c r="O16" i="4" s="1"/>
  <c r="M16" i="4"/>
  <c r="N16" i="4" s="1" a="1"/>
  <c r="N16" i="4" s="1"/>
  <c r="T16" i="4" s="1"/>
  <c r="AB15" i="4"/>
  <c r="R15" i="4" a="1"/>
  <c r="R15" i="4" s="1"/>
  <c r="O15" i="4" a="1"/>
  <c r="O15" i="4" s="1"/>
  <c r="M15" i="4"/>
  <c r="N15" i="4" s="1" a="1"/>
  <c r="N15" i="4" s="1"/>
  <c r="T15" i="4" s="1"/>
  <c r="AB14" i="4"/>
  <c r="R14" i="4" a="1"/>
  <c r="R14" i="4" s="1"/>
  <c r="O14" i="4"/>
  <c r="O14" i="4" a="1"/>
  <c r="M14" i="4"/>
  <c r="N14" i="4" s="1" a="1"/>
  <c r="N14" i="4" s="1"/>
  <c r="T14" i="4" s="1"/>
  <c r="AB13" i="4"/>
  <c r="R13" i="4" a="1"/>
  <c r="R13" i="4" s="1"/>
  <c r="O13" i="4" a="1"/>
  <c r="O13" i="4" s="1"/>
  <c r="M13" i="4"/>
  <c r="N13" i="4" s="1" a="1"/>
  <c r="N13" i="4" s="1"/>
  <c r="T13" i="4" s="1"/>
  <c r="AB12" i="4"/>
  <c r="R12" i="4" a="1"/>
  <c r="R12" i="4" s="1"/>
  <c r="O12" i="4"/>
  <c r="O12" i="4" a="1"/>
  <c r="M12" i="4"/>
  <c r="N12" i="4" s="1" a="1"/>
  <c r="N12" i="4" s="1"/>
  <c r="T12" i="4" s="1"/>
  <c r="AB11" i="4"/>
  <c r="R11" i="4" a="1"/>
  <c r="R11" i="4" s="1"/>
  <c r="O11" i="4" a="1"/>
  <c r="O11" i="4" s="1"/>
  <c r="M11" i="4"/>
  <c r="N11" i="4" s="1" a="1"/>
  <c r="N11" i="4" s="1"/>
  <c r="T11" i="4" s="1"/>
  <c r="AB10" i="4"/>
  <c r="R10" i="4"/>
  <c r="R10" i="4" a="1"/>
  <c r="O10" i="4" a="1"/>
  <c r="O10" i="4" s="1"/>
  <c r="N10" i="4" a="1"/>
  <c r="N10" i="4" s="1"/>
  <c r="T10" i="4" s="1"/>
  <c r="M10" i="4"/>
  <c r="AB9" i="4"/>
  <c r="R9" i="4"/>
  <c r="R9" i="4" a="1"/>
  <c r="O9" i="4" a="1"/>
  <c r="O9" i="4" s="1"/>
  <c r="M9" i="4"/>
  <c r="N9" i="4" s="1" a="1"/>
  <c r="N9" i="4" s="1"/>
  <c r="T9" i="4" s="1"/>
  <c r="AB8" i="4"/>
  <c r="R8" i="4" a="1"/>
  <c r="R8" i="4" s="1"/>
  <c r="O8" i="4" a="1"/>
  <c r="O8" i="4" s="1"/>
  <c r="M8" i="4"/>
  <c r="N8" i="4" s="1" a="1"/>
  <c r="N8" i="4" s="1"/>
  <c r="T8" i="4" s="1"/>
  <c r="AB7" i="4"/>
  <c r="R7" i="4" a="1"/>
  <c r="R7" i="4" s="1"/>
  <c r="O7" i="4" a="1"/>
  <c r="O7" i="4" s="1"/>
  <c r="M7" i="4"/>
  <c r="N7" i="4" s="1" a="1"/>
  <c r="N7" i="4" s="1"/>
  <c r="T7" i="4" s="1"/>
  <c r="AB6" i="4"/>
  <c r="R6" i="4"/>
  <c r="R6" i="4" a="1"/>
  <c r="O6" i="4" a="1"/>
  <c r="O6" i="4" s="1"/>
  <c r="M6" i="4"/>
  <c r="N6" i="4" s="1" a="1"/>
  <c r="N6" i="4" s="1"/>
  <c r="T6" i="4" s="1"/>
  <c r="AB5" i="4"/>
  <c r="R5" i="4" a="1"/>
  <c r="R5" i="4" s="1"/>
  <c r="O5" i="4" a="1"/>
  <c r="O5" i="4" s="1"/>
  <c r="M5" i="4"/>
  <c r="N5" i="4" s="1" a="1"/>
  <c r="N5" i="4" s="1"/>
  <c r="O105" i="4" l="1"/>
  <c r="M160" i="4" s="1"/>
  <c r="AI21" i="4" a="1"/>
  <c r="AI21" i="4" s="1"/>
  <c r="N105" i="4"/>
  <c r="T5" i="4"/>
  <c r="G127" i="4"/>
  <c r="G128" i="4" s="1"/>
  <c r="L126" i="4" a="1"/>
  <c r="L126" i="4" s="1"/>
  <c r="J126" i="4" a="1"/>
  <c r="J126" i="4" s="1"/>
  <c r="H126" i="4" a="1"/>
  <c r="H126" i="4" s="1"/>
  <c r="AH7" i="4"/>
  <c r="AI13" i="4" a="1"/>
  <c r="AI13" i="4" s="1"/>
  <c r="W9" i="4" a="1"/>
  <c r="W9" i="4" s="1"/>
  <c r="W10" i="4" a="1"/>
  <c r="W10" i="4" s="1"/>
  <c r="AE13" i="4" a="1"/>
  <c r="AE13" i="4" s="1"/>
  <c r="AI14" i="4" a="1"/>
  <c r="AI14" i="4" s="1"/>
  <c r="W16" i="4" a="1"/>
  <c r="W16" i="4" s="1"/>
  <c r="AE17" i="4" a="1"/>
  <c r="AE17" i="4" s="1"/>
  <c r="AI18" i="4" a="1"/>
  <c r="AI18" i="4" s="1"/>
  <c r="AE21" i="4" a="1"/>
  <c r="AE21" i="4" s="1"/>
  <c r="AI22" i="4" a="1"/>
  <c r="AI22" i="4" s="1"/>
  <c r="L123" i="4" a="1"/>
  <c r="L123" i="4" s="1"/>
  <c r="I125" i="4" a="1"/>
  <c r="I125" i="4" s="1"/>
  <c r="K125" i="4" a="1"/>
  <c r="K125" i="4" s="1"/>
  <c r="H127" i="4" a="1"/>
  <c r="H127" i="4" s="1"/>
  <c r="J127" i="4" a="1"/>
  <c r="J127" i="4" s="1"/>
  <c r="L127" i="4" a="1"/>
  <c r="L127" i="4" s="1"/>
  <c r="I341" i="4"/>
  <c r="M139" i="4"/>
  <c r="H257" i="4" a="1"/>
  <c r="H257" i="4" s="1"/>
  <c r="AH8" i="4" a="1"/>
  <c r="AH8" i="4" s="1"/>
  <c r="AE16" i="4" a="1"/>
  <c r="AE16" i="4" s="1"/>
  <c r="AJ568" i="4" a="1"/>
  <c r="AJ568" i="4" s="1"/>
  <c r="AG568" i="4" a="1"/>
  <c r="AG568" i="4" s="1"/>
  <c r="AC568" i="4" a="1"/>
  <c r="AC568" i="4" s="1"/>
  <c r="Y568" i="4" a="1"/>
  <c r="Y568" i="4" s="1"/>
  <c r="AH567" i="4" a="1"/>
  <c r="AH567" i="4" s="1"/>
  <c r="AD567" i="4" a="1"/>
  <c r="AD567" i="4" s="1"/>
  <c r="Z567" i="4" a="1"/>
  <c r="Z567" i="4" s="1"/>
  <c r="AI566" i="4" a="1"/>
  <c r="AI566" i="4" s="1"/>
  <c r="AE566" i="4" a="1"/>
  <c r="AE566" i="4" s="1"/>
  <c r="AA566" i="4" a="1"/>
  <c r="AA566" i="4" s="1"/>
  <c r="AJ565" i="4" a="1"/>
  <c r="AJ565" i="4" s="1"/>
  <c r="AF565" i="4" a="1"/>
  <c r="AF565" i="4" s="1"/>
  <c r="AB565" i="4" a="1"/>
  <c r="AB565" i="4" s="1"/>
  <c r="AG564" i="4" a="1"/>
  <c r="AG564" i="4" s="1"/>
  <c r="AC564" i="4" a="1"/>
  <c r="AC564" i="4" s="1"/>
  <c r="Y564" i="4" a="1"/>
  <c r="Y564" i="4" s="1"/>
  <c r="AH563" i="4" a="1"/>
  <c r="AH563" i="4" s="1"/>
  <c r="AD563" i="4" a="1"/>
  <c r="AD563" i="4" s="1"/>
  <c r="Z563" i="4" a="1"/>
  <c r="Z563" i="4" s="1"/>
  <c r="AI562" i="4" a="1"/>
  <c r="AI562" i="4" s="1"/>
  <c r="AE562" i="4" a="1"/>
  <c r="AE562" i="4" s="1"/>
  <c r="AA562" i="4" a="1"/>
  <c r="AA562" i="4" s="1"/>
  <c r="AJ561" i="4" a="1"/>
  <c r="AJ561" i="4" s="1"/>
  <c r="AF561" i="4" a="1"/>
  <c r="AF561" i="4" s="1"/>
  <c r="AB561" i="4" a="1"/>
  <c r="AB561" i="4" s="1"/>
  <c r="AG560" i="4" a="1"/>
  <c r="AG560" i="4" s="1"/>
  <c r="AC560" i="4" a="1"/>
  <c r="AC560" i="4" s="1"/>
  <c r="Y560" i="4" a="1"/>
  <c r="Y560" i="4" s="1"/>
  <c r="AH559" i="4" a="1"/>
  <c r="AH559" i="4" s="1"/>
  <c r="AD559" i="4" a="1"/>
  <c r="AD559" i="4" s="1"/>
  <c r="Z559" i="4" a="1"/>
  <c r="Z559" i="4" s="1"/>
  <c r="AI558" i="4" a="1"/>
  <c r="AI558" i="4" s="1"/>
  <c r="AE558" i="4" a="1"/>
  <c r="AE558" i="4" s="1"/>
  <c r="AA558" i="4" a="1"/>
  <c r="AA558" i="4" s="1"/>
  <c r="AJ557" i="4" a="1"/>
  <c r="AJ557" i="4" s="1"/>
  <c r="AF557" i="4" a="1"/>
  <c r="AF557" i="4" s="1"/>
  <c r="AB557" i="4" a="1"/>
  <c r="AB557" i="4" s="1"/>
  <c r="AG556" i="4" a="1"/>
  <c r="AG556" i="4" s="1"/>
  <c r="AC556" i="4" a="1"/>
  <c r="AC556" i="4" s="1"/>
  <c r="Y556" i="4" a="1"/>
  <c r="Y556" i="4" s="1"/>
  <c r="AH555" i="4" a="1"/>
  <c r="AH555" i="4" s="1"/>
  <c r="AD555" i="4" a="1"/>
  <c r="AD555" i="4" s="1"/>
  <c r="Z555" i="4" a="1"/>
  <c r="Z555" i="4" s="1"/>
  <c r="AI554" i="4" a="1"/>
  <c r="AI554" i="4" s="1"/>
  <c r="AE554" i="4" a="1"/>
  <c r="AE554" i="4" s="1"/>
  <c r="AA554" i="4" a="1"/>
  <c r="AA554" i="4" s="1"/>
  <c r="AJ553" i="4" a="1"/>
  <c r="AJ553" i="4" s="1"/>
  <c r="AF553" i="4" a="1"/>
  <c r="AF553" i="4" s="1"/>
  <c r="AB553" i="4" a="1"/>
  <c r="AB553" i="4" s="1"/>
  <c r="AI524" i="4" a="1"/>
  <c r="AI524" i="4" s="1"/>
  <c r="AG524" i="4" a="1"/>
  <c r="AG524" i="4" s="1"/>
  <c r="AE524" i="4" a="1"/>
  <c r="AE524" i="4" s="1"/>
  <c r="AC524" i="4" a="1"/>
  <c r="AC524" i="4" s="1"/>
  <c r="AA524" i="4" a="1"/>
  <c r="AA524" i="4" s="1"/>
  <c r="Y524" i="4" a="1"/>
  <c r="Y524" i="4" s="1"/>
  <c r="AJ523" i="4" a="1"/>
  <c r="AJ523" i="4" s="1"/>
  <c r="AH523" i="4" a="1"/>
  <c r="AH523" i="4" s="1"/>
  <c r="AF523" i="4" a="1"/>
  <c r="AF523" i="4" s="1"/>
  <c r="AD523" i="4" a="1"/>
  <c r="AD523" i="4" s="1"/>
  <c r="AB523" i="4" a="1"/>
  <c r="AB523" i="4" s="1"/>
  <c r="Z523" i="4" a="1"/>
  <c r="Z523" i="4" s="1"/>
  <c r="AI522" i="4" a="1"/>
  <c r="AI522" i="4" s="1"/>
  <c r="AG522" i="4" a="1"/>
  <c r="AG522" i="4" s="1"/>
  <c r="AE522" i="4" a="1"/>
  <c r="AE522" i="4" s="1"/>
  <c r="AC522" i="4" a="1"/>
  <c r="AC522" i="4" s="1"/>
  <c r="AA522" i="4" a="1"/>
  <c r="AA522" i="4" s="1"/>
  <c r="Y522" i="4" a="1"/>
  <c r="Y522" i="4" s="1"/>
  <c r="AF568" i="4" a="1"/>
  <c r="AF568" i="4" s="1"/>
  <c r="AB568" i="4" a="1"/>
  <c r="AB568" i="4" s="1"/>
  <c r="AG567" i="4" a="1"/>
  <c r="AG567" i="4" s="1"/>
  <c r="AC567" i="4" a="1"/>
  <c r="AC567" i="4" s="1"/>
  <c r="Y567" i="4" a="1"/>
  <c r="Y567" i="4" s="1"/>
  <c r="AH566" i="4" a="1"/>
  <c r="AH566" i="4" s="1"/>
  <c r="AD566" i="4" a="1"/>
  <c r="AD566" i="4" s="1"/>
  <c r="Z566" i="4" a="1"/>
  <c r="Z566" i="4" s="1"/>
  <c r="AI565" i="4" a="1"/>
  <c r="AI565" i="4" s="1"/>
  <c r="AE565" i="4" a="1"/>
  <c r="AE565" i="4" s="1"/>
  <c r="AA565" i="4" a="1"/>
  <c r="AA565" i="4" s="1"/>
  <c r="AJ564" i="4" a="1"/>
  <c r="AJ564" i="4" s="1"/>
  <c r="AF564" i="4" a="1"/>
  <c r="AF564" i="4" s="1"/>
  <c r="AB564" i="4" a="1"/>
  <c r="AB564" i="4" s="1"/>
  <c r="AG563" i="4" a="1"/>
  <c r="AG563" i="4" s="1"/>
  <c r="AC563" i="4" a="1"/>
  <c r="AC563" i="4" s="1"/>
  <c r="Y563" i="4" a="1"/>
  <c r="Y563" i="4" s="1"/>
  <c r="AH562" i="4" a="1"/>
  <c r="AH562" i="4" s="1"/>
  <c r="AD562" i="4" a="1"/>
  <c r="AD562" i="4" s="1"/>
  <c r="Z562" i="4" a="1"/>
  <c r="Z562" i="4" s="1"/>
  <c r="AI561" i="4" a="1"/>
  <c r="AI561" i="4" s="1"/>
  <c r="AE561" i="4" a="1"/>
  <c r="AE561" i="4" s="1"/>
  <c r="AA561" i="4" a="1"/>
  <c r="AA561" i="4" s="1"/>
  <c r="AJ560" i="4" a="1"/>
  <c r="AJ560" i="4" s="1"/>
  <c r="AF560" i="4" a="1"/>
  <c r="AF560" i="4" s="1"/>
  <c r="AB560" i="4" a="1"/>
  <c r="AB560" i="4" s="1"/>
  <c r="AG559" i="4" a="1"/>
  <c r="AG559" i="4" s="1"/>
  <c r="AC559" i="4" a="1"/>
  <c r="AC559" i="4" s="1"/>
  <c r="Y559" i="4" a="1"/>
  <c r="Y559" i="4" s="1"/>
  <c r="AH558" i="4" a="1"/>
  <c r="AH558" i="4" s="1"/>
  <c r="AD558" i="4" a="1"/>
  <c r="AD558" i="4" s="1"/>
  <c r="Z558" i="4" a="1"/>
  <c r="Z558" i="4" s="1"/>
  <c r="AI557" i="4" a="1"/>
  <c r="AI557" i="4" s="1"/>
  <c r="AE557" i="4" a="1"/>
  <c r="AE557" i="4" s="1"/>
  <c r="AA557" i="4" a="1"/>
  <c r="AA557" i="4" s="1"/>
  <c r="AJ556" i="4" a="1"/>
  <c r="AJ556" i="4" s="1"/>
  <c r="AF556" i="4" a="1"/>
  <c r="AF556" i="4" s="1"/>
  <c r="AB556" i="4" a="1"/>
  <c r="AB556" i="4" s="1"/>
  <c r="AG555" i="4" a="1"/>
  <c r="AG555" i="4" s="1"/>
  <c r="AC555" i="4" a="1"/>
  <c r="AC555" i="4" s="1"/>
  <c r="Y555" i="4" a="1"/>
  <c r="Y555" i="4" s="1"/>
  <c r="AH554" i="4" a="1"/>
  <c r="AH554" i="4" s="1"/>
  <c r="AD554" i="4" a="1"/>
  <c r="AD554" i="4" s="1"/>
  <c r="Z554" i="4" a="1"/>
  <c r="Z554" i="4" s="1"/>
  <c r="AI553" i="4" a="1"/>
  <c r="AI553" i="4" s="1"/>
  <c r="AE553" i="4" a="1"/>
  <c r="AE553" i="4" s="1"/>
  <c r="AA553" i="4" a="1"/>
  <c r="AA553" i="4" s="1"/>
  <c r="AI568" i="4" a="1"/>
  <c r="AI568" i="4" s="1"/>
  <c r="AE568" i="4" a="1"/>
  <c r="AE568" i="4" s="1"/>
  <c r="AA568" i="4" a="1"/>
  <c r="AA568" i="4" s="1"/>
  <c r="AJ567" i="4" a="1"/>
  <c r="AJ567" i="4" s="1"/>
  <c r="AF567" i="4" a="1"/>
  <c r="AF567" i="4" s="1"/>
  <c r="AB567" i="4" a="1"/>
  <c r="AB567" i="4" s="1"/>
  <c r="AG566" i="4" a="1"/>
  <c r="AG566" i="4" s="1"/>
  <c r="AC566" i="4" a="1"/>
  <c r="AC566" i="4" s="1"/>
  <c r="Y566" i="4" a="1"/>
  <c r="Y566" i="4" s="1"/>
  <c r="AH565" i="4" a="1"/>
  <c r="AH565" i="4" s="1"/>
  <c r="AD565" i="4" a="1"/>
  <c r="AD565" i="4" s="1"/>
  <c r="Z565" i="4" a="1"/>
  <c r="Z565" i="4" s="1"/>
  <c r="AI564" i="4" a="1"/>
  <c r="AI564" i="4" s="1"/>
  <c r="AE564" i="4" a="1"/>
  <c r="AE564" i="4" s="1"/>
  <c r="AA564" i="4" a="1"/>
  <c r="AA564" i="4" s="1"/>
  <c r="AJ563" i="4" a="1"/>
  <c r="AJ563" i="4" s="1"/>
  <c r="AF563" i="4" a="1"/>
  <c r="AF563" i="4" s="1"/>
  <c r="AB563" i="4" a="1"/>
  <c r="AB563" i="4" s="1"/>
  <c r="AG562" i="4" a="1"/>
  <c r="AG562" i="4" s="1"/>
  <c r="AC562" i="4" a="1"/>
  <c r="AC562" i="4" s="1"/>
  <c r="Y562" i="4" a="1"/>
  <c r="Y562" i="4" s="1"/>
  <c r="AH561" i="4" a="1"/>
  <c r="AH561" i="4" s="1"/>
  <c r="AD561" i="4" a="1"/>
  <c r="AD561" i="4" s="1"/>
  <c r="Z561" i="4" a="1"/>
  <c r="Z561" i="4" s="1"/>
  <c r="AI560" i="4" a="1"/>
  <c r="AI560" i="4" s="1"/>
  <c r="AE560" i="4" a="1"/>
  <c r="AE560" i="4" s="1"/>
  <c r="AA560" i="4" a="1"/>
  <c r="AA560" i="4" s="1"/>
  <c r="AJ559" i="4" a="1"/>
  <c r="AJ559" i="4" s="1"/>
  <c r="AF559" i="4" a="1"/>
  <c r="AF559" i="4" s="1"/>
  <c r="AB559" i="4" a="1"/>
  <c r="AB559" i="4" s="1"/>
  <c r="AG558" i="4" a="1"/>
  <c r="AG558" i="4" s="1"/>
  <c r="AC558" i="4" a="1"/>
  <c r="AC558" i="4" s="1"/>
  <c r="Y558" i="4" a="1"/>
  <c r="Y558" i="4" s="1"/>
  <c r="AH557" i="4" a="1"/>
  <c r="AH557" i="4" s="1"/>
  <c r="AD557" i="4" a="1"/>
  <c r="AD557" i="4" s="1"/>
  <c r="Z557" i="4" a="1"/>
  <c r="Z557" i="4" s="1"/>
  <c r="AI556" i="4" a="1"/>
  <c r="AI556" i="4" s="1"/>
  <c r="AE556" i="4" a="1"/>
  <c r="AE556" i="4" s="1"/>
  <c r="AA556" i="4" a="1"/>
  <c r="AA556" i="4" s="1"/>
  <c r="AJ555" i="4" a="1"/>
  <c r="AJ555" i="4" s="1"/>
  <c r="AF555" i="4" a="1"/>
  <c r="AF555" i="4" s="1"/>
  <c r="AB555" i="4" a="1"/>
  <c r="AB555" i="4" s="1"/>
  <c r="AG554" i="4" a="1"/>
  <c r="AG554" i="4" s="1"/>
  <c r="AH568" i="4" a="1"/>
  <c r="AH568" i="4" s="1"/>
  <c r="AD568" i="4" a="1"/>
  <c r="AD568" i="4" s="1"/>
  <c r="Z568" i="4" a="1"/>
  <c r="Z568" i="4" s="1"/>
  <c r="AI567" i="4" a="1"/>
  <c r="AI567" i="4" s="1"/>
  <c r="AE567" i="4" a="1"/>
  <c r="AE567" i="4" s="1"/>
  <c r="AA567" i="4" a="1"/>
  <c r="AA567" i="4" s="1"/>
  <c r="AJ566" i="4" a="1"/>
  <c r="AJ566" i="4" s="1"/>
  <c r="AF566" i="4" a="1"/>
  <c r="AF566" i="4" s="1"/>
  <c r="AB566" i="4" a="1"/>
  <c r="AB566" i="4" s="1"/>
  <c r="AG565" i="4" a="1"/>
  <c r="AG565" i="4" s="1"/>
  <c r="AC565" i="4" a="1"/>
  <c r="AC565" i="4" s="1"/>
  <c r="Y565" i="4" a="1"/>
  <c r="Y565" i="4" s="1"/>
  <c r="AH564" i="4" a="1"/>
  <c r="AH564" i="4" s="1"/>
  <c r="AD564" i="4" a="1"/>
  <c r="AD564" i="4" s="1"/>
  <c r="Z564" i="4" a="1"/>
  <c r="Z564" i="4" s="1"/>
  <c r="AI563" i="4" a="1"/>
  <c r="AI563" i="4" s="1"/>
  <c r="AE563" i="4" a="1"/>
  <c r="AE563" i="4" s="1"/>
  <c r="AA563" i="4" a="1"/>
  <c r="AA563" i="4" s="1"/>
  <c r="AJ562" i="4" a="1"/>
  <c r="AJ562" i="4" s="1"/>
  <c r="AF562" i="4" a="1"/>
  <c r="AF562" i="4" s="1"/>
  <c r="AB562" i="4" a="1"/>
  <c r="AB562" i="4" s="1"/>
  <c r="AG561" i="4" a="1"/>
  <c r="AG561" i="4" s="1"/>
  <c r="AC561" i="4" a="1"/>
  <c r="AC561" i="4" s="1"/>
  <c r="Y561" i="4" a="1"/>
  <c r="Y561" i="4" s="1"/>
  <c r="AH560" i="4" a="1"/>
  <c r="AH560" i="4" s="1"/>
  <c r="AD560" i="4" a="1"/>
  <c r="AD560" i="4" s="1"/>
  <c r="Z560" i="4" a="1"/>
  <c r="Z560" i="4" s="1"/>
  <c r="AI559" i="4" a="1"/>
  <c r="AI559" i="4" s="1"/>
  <c r="AA559" i="4" a="1"/>
  <c r="AA559" i="4" s="1"/>
  <c r="AH556" i="4" a="1"/>
  <c r="AH556" i="4" s="1"/>
  <c r="AE555" i="4" a="1"/>
  <c r="AE555" i="4" s="1"/>
  <c r="AC554" i="4" a="1"/>
  <c r="AC554" i="4" s="1"/>
  <c r="AH553" i="4" a="1"/>
  <c r="AH553" i="4" s="1"/>
  <c r="Z553" i="4" a="1"/>
  <c r="Z553" i="4" s="1"/>
  <c r="AF524" i="4" a="1"/>
  <c r="AF524" i="4" s="1"/>
  <c r="AC523" i="4" a="1"/>
  <c r="AC523" i="4" s="1"/>
  <c r="AJ558" i="4" a="1"/>
  <c r="AJ558" i="4" s="1"/>
  <c r="AG557" i="4" a="1"/>
  <c r="AG557" i="4" s="1"/>
  <c r="AD556" i="4" a="1"/>
  <c r="AD556" i="4" s="1"/>
  <c r="AA555" i="4" a="1"/>
  <c r="AA555" i="4" s="1"/>
  <c r="AB554" i="4" a="1"/>
  <c r="AB554" i="4" s="1"/>
  <c r="AG553" i="4" a="1"/>
  <c r="AG553" i="4" s="1"/>
  <c r="Y553" i="4" a="1"/>
  <c r="Y553" i="4" s="1"/>
  <c r="AH524" i="4" a="1"/>
  <c r="AH524" i="4" s="1"/>
  <c r="AF558" i="4" a="1"/>
  <c r="AF558" i="4" s="1"/>
  <c r="AC557" i="4" a="1"/>
  <c r="AC557" i="4" s="1"/>
  <c r="Z556" i="4" a="1"/>
  <c r="Z556" i="4" s="1"/>
  <c r="AJ554" i="4" a="1"/>
  <c r="AJ554" i="4" s="1"/>
  <c r="Y554" i="4" a="1"/>
  <c r="Y554" i="4" s="1"/>
  <c r="AD553" i="4" a="1"/>
  <c r="AD553" i="4" s="1"/>
  <c r="AJ524" i="4" a="1"/>
  <c r="AJ524" i="4" s="1"/>
  <c r="AB524" i="4" a="1"/>
  <c r="AB524" i="4" s="1"/>
  <c r="AE559" i="4" a="1"/>
  <c r="AE559" i="4" s="1"/>
  <c r="AB558" i="4" a="1"/>
  <c r="AB558" i="4" s="1"/>
  <c r="Y557" i="4" a="1"/>
  <c r="Y557" i="4" s="1"/>
  <c r="AI555" i="4" a="1"/>
  <c r="AI555" i="4" s="1"/>
  <c r="AF554" i="4" a="1"/>
  <c r="AF554" i="4" s="1"/>
  <c r="AC553" i="4" a="1"/>
  <c r="AC553" i="4" s="1"/>
  <c r="AD524" i="4" a="1"/>
  <c r="AD524" i="4" s="1"/>
  <c r="AA523" i="4" a="1"/>
  <c r="AA523" i="4" s="1"/>
  <c r="AF522" i="4" a="1"/>
  <c r="AF522" i="4" s="1"/>
  <c r="AI521" i="4" a="1"/>
  <c r="AI521" i="4" s="1"/>
  <c r="AG521" i="4" a="1"/>
  <c r="AG521" i="4" s="1"/>
  <c r="AE521" i="4" a="1"/>
  <c r="AE521" i="4" s="1"/>
  <c r="AC521" i="4" a="1"/>
  <c r="AC521" i="4" s="1"/>
  <c r="AA521" i="4" a="1"/>
  <c r="AA521" i="4" s="1"/>
  <c r="Y521" i="4" a="1"/>
  <c r="Y521" i="4" s="1"/>
  <c r="AJ520" i="4" a="1"/>
  <c r="AJ520" i="4" s="1"/>
  <c r="AH520" i="4" a="1"/>
  <c r="AH520" i="4" s="1"/>
  <c r="AF520" i="4" a="1"/>
  <c r="AF520" i="4" s="1"/>
  <c r="AD520" i="4" a="1"/>
  <c r="AD520" i="4" s="1"/>
  <c r="AB520" i="4" a="1"/>
  <c r="AB520" i="4" s="1"/>
  <c r="Z520" i="4" a="1"/>
  <c r="Z520" i="4" s="1"/>
  <c r="AI519" i="4" a="1"/>
  <c r="AI519" i="4" s="1"/>
  <c r="AG519" i="4" a="1"/>
  <c r="AG519" i="4" s="1"/>
  <c r="AE519" i="4" a="1"/>
  <c r="AE519" i="4" s="1"/>
  <c r="AC519" i="4" a="1"/>
  <c r="AC519" i="4" s="1"/>
  <c r="AA519" i="4" a="1"/>
  <c r="AA519" i="4" s="1"/>
  <c r="Y519" i="4" a="1"/>
  <c r="Y519" i="4" s="1"/>
  <c r="AJ518" i="4" a="1"/>
  <c r="AJ518" i="4" s="1"/>
  <c r="AH518" i="4" a="1"/>
  <c r="AH518" i="4" s="1"/>
  <c r="AG523" i="4" a="1"/>
  <c r="AG523" i="4" s="1"/>
  <c r="AH522" i="4" a="1"/>
  <c r="AH522" i="4" s="1"/>
  <c r="Z522" i="4" a="1"/>
  <c r="Z522" i="4" s="1"/>
  <c r="AI501" i="4" a="1"/>
  <c r="AI501" i="4" s="1"/>
  <c r="AI545" i="4" s="1" a="1"/>
  <c r="AI545" i="4" s="1"/>
  <c r="AG501" i="4" a="1"/>
  <c r="AG501" i="4" s="1"/>
  <c r="AG545" i="4" s="1" a="1"/>
  <c r="AG545" i="4" s="1"/>
  <c r="AE501" i="4" a="1"/>
  <c r="AE501" i="4" s="1"/>
  <c r="AE545" i="4" s="1" a="1"/>
  <c r="AE545" i="4" s="1"/>
  <c r="AC501" i="4" a="1"/>
  <c r="AC501" i="4" s="1"/>
  <c r="AC545" i="4" s="1" a="1"/>
  <c r="AC545" i="4" s="1"/>
  <c r="AA501" i="4" a="1"/>
  <c r="AA501" i="4" s="1"/>
  <c r="AA545" i="4" s="1" a="1"/>
  <c r="AA545" i="4" s="1"/>
  <c r="Y501" i="4" a="1"/>
  <c r="Y501" i="4" s="1"/>
  <c r="AJ499" i="4" a="1"/>
  <c r="AJ499" i="4" s="1"/>
  <c r="AJ543" i="4" s="1" a="1"/>
  <c r="AJ543" i="4" s="1"/>
  <c r="AH499" i="4" a="1"/>
  <c r="AH499" i="4" s="1"/>
  <c r="AH543" i="4" s="1" a="1"/>
  <c r="AH543" i="4" s="1"/>
  <c r="AF499" i="4" a="1"/>
  <c r="AF499" i="4" s="1"/>
  <c r="AF543" i="4" s="1" a="1"/>
  <c r="AF543" i="4" s="1"/>
  <c r="AD499" i="4" a="1"/>
  <c r="AD499" i="4" s="1"/>
  <c r="AD543" i="4" s="1" a="1"/>
  <c r="AD543" i="4" s="1"/>
  <c r="AB499" i="4" a="1"/>
  <c r="AB499" i="4" s="1"/>
  <c r="AB543" i="4" s="1" a="1"/>
  <c r="AB543" i="4" s="1"/>
  <c r="Z499" i="4" a="1"/>
  <c r="Z499" i="4" s="1"/>
  <c r="Z543" i="4" s="1" a="1"/>
  <c r="Z543" i="4" s="1"/>
  <c r="AI497" i="4" a="1"/>
  <c r="AI497" i="4" s="1"/>
  <c r="AI541" i="4" s="1" a="1"/>
  <c r="AI541" i="4" s="1"/>
  <c r="AG497" i="4" a="1"/>
  <c r="AG497" i="4" s="1"/>
  <c r="AG541" i="4" s="1" a="1"/>
  <c r="AG541" i="4" s="1"/>
  <c r="AE497" i="4" a="1"/>
  <c r="AE497" i="4" s="1"/>
  <c r="AE541" i="4" s="1" a="1"/>
  <c r="AE541" i="4" s="1"/>
  <c r="AC497" i="4" a="1"/>
  <c r="AC497" i="4" s="1"/>
  <c r="AC541" i="4" s="1" a="1"/>
  <c r="AC541" i="4" s="1"/>
  <c r="AA497" i="4" a="1"/>
  <c r="AA497" i="4" s="1"/>
  <c r="AA541" i="4" s="1" a="1"/>
  <c r="AA541" i="4" s="1"/>
  <c r="Y497" i="4" a="1"/>
  <c r="Y497" i="4" s="1"/>
  <c r="AJ495" i="4" a="1"/>
  <c r="AJ495" i="4" s="1"/>
  <c r="AJ539" i="4" s="1" a="1"/>
  <c r="AJ539" i="4" s="1"/>
  <c r="AH495" i="4" a="1"/>
  <c r="AH495" i="4" s="1"/>
  <c r="AH539" i="4" s="1" a="1"/>
  <c r="AH539" i="4" s="1"/>
  <c r="AF495" i="4" a="1"/>
  <c r="AF495" i="4" s="1"/>
  <c r="AF539" i="4" s="1" a="1"/>
  <c r="AF539" i="4" s="1"/>
  <c r="AD495" i="4" a="1"/>
  <c r="AD495" i="4" s="1"/>
  <c r="AD539" i="4" s="1" a="1"/>
  <c r="AD539" i="4" s="1"/>
  <c r="AB495" i="4" a="1"/>
  <c r="AB495" i="4" s="1"/>
  <c r="AB539" i="4" s="1" a="1"/>
  <c r="AB539" i="4" s="1"/>
  <c r="Z495" i="4" a="1"/>
  <c r="Z495" i="4" s="1"/>
  <c r="Z539" i="4" s="1" a="1"/>
  <c r="Z539" i="4" s="1"/>
  <c r="AI493" i="4" a="1"/>
  <c r="AI493" i="4" s="1"/>
  <c r="AI537" i="4" s="1" a="1"/>
  <c r="AI537" i="4" s="1"/>
  <c r="AG493" i="4" a="1"/>
  <c r="AG493" i="4" s="1"/>
  <c r="AG537" i="4" s="1" a="1"/>
  <c r="AG537" i="4" s="1"/>
  <c r="AE493" i="4" a="1"/>
  <c r="AE493" i="4" s="1"/>
  <c r="AE537" i="4" s="1" a="1"/>
  <c r="AE537" i="4" s="1"/>
  <c r="AC493" i="4" a="1"/>
  <c r="AC493" i="4" s="1"/>
  <c r="AC537" i="4" s="1" a="1"/>
  <c r="AC537" i="4" s="1"/>
  <c r="AA493" i="4" a="1"/>
  <c r="AA493" i="4" s="1"/>
  <c r="AA537" i="4" s="1" a="1"/>
  <c r="AA537" i="4" s="1"/>
  <c r="Y493" i="4" a="1"/>
  <c r="Y493" i="4" s="1"/>
  <c r="AJ491" i="4" a="1"/>
  <c r="AJ491" i="4" s="1"/>
  <c r="AJ535" i="4" s="1" a="1"/>
  <c r="AJ535" i="4" s="1"/>
  <c r="AH491" i="4" a="1"/>
  <c r="AH491" i="4" s="1"/>
  <c r="AH535" i="4" s="1" a="1"/>
  <c r="AH535" i="4" s="1"/>
  <c r="AF491" i="4" a="1"/>
  <c r="AF491" i="4" s="1"/>
  <c r="AF535" i="4" s="1" a="1"/>
  <c r="AF535" i="4" s="1"/>
  <c r="AD491" i="4" a="1"/>
  <c r="AD491" i="4" s="1"/>
  <c r="AD535" i="4" s="1" a="1"/>
  <c r="AD535" i="4" s="1"/>
  <c r="Z524" i="4" a="1"/>
  <c r="Z524" i="4" s="1"/>
  <c r="AJ522" i="4" a="1"/>
  <c r="AJ522" i="4" s="1"/>
  <c r="AB522" i="4" a="1"/>
  <c r="AB522" i="4" s="1"/>
  <c r="AJ521" i="4" a="1"/>
  <c r="AJ521" i="4" s="1"/>
  <c r="AH521" i="4" a="1"/>
  <c r="AH521" i="4" s="1"/>
  <c r="AF521" i="4" a="1"/>
  <c r="AF521" i="4" s="1"/>
  <c r="AD521" i="4" a="1"/>
  <c r="AD521" i="4" s="1"/>
  <c r="AB521" i="4" a="1"/>
  <c r="AB521" i="4" s="1"/>
  <c r="Z521" i="4" a="1"/>
  <c r="Z521" i="4" s="1"/>
  <c r="AI520" i="4" a="1"/>
  <c r="AI520" i="4" s="1"/>
  <c r="AG520" i="4" a="1"/>
  <c r="AG520" i="4" s="1"/>
  <c r="AE520" i="4" a="1"/>
  <c r="AE520" i="4" s="1"/>
  <c r="AC520" i="4" a="1"/>
  <c r="AC520" i="4" s="1"/>
  <c r="AA520" i="4" a="1"/>
  <c r="AA520" i="4" s="1"/>
  <c r="Y520" i="4" a="1"/>
  <c r="Y520" i="4" s="1"/>
  <c r="AJ519" i="4" a="1"/>
  <c r="AJ519" i="4" s="1"/>
  <c r="AH519" i="4" a="1"/>
  <c r="AH519" i="4" s="1"/>
  <c r="AF519" i="4" a="1"/>
  <c r="AF519" i="4" s="1"/>
  <c r="AD519" i="4" a="1"/>
  <c r="AD519" i="4" s="1"/>
  <c r="AB519" i="4" a="1"/>
  <c r="AB519" i="4" s="1"/>
  <c r="Z519" i="4" a="1"/>
  <c r="Z519" i="4" s="1"/>
  <c r="AI518" i="4" a="1"/>
  <c r="AI518" i="4" s="1"/>
  <c r="AG518" i="4" a="1"/>
  <c r="AG518" i="4" s="1"/>
  <c r="AE518" i="4" a="1"/>
  <c r="AE518" i="4" s="1"/>
  <c r="AC518" i="4" a="1"/>
  <c r="AC518" i="4" s="1"/>
  <c r="AA518" i="4" a="1"/>
  <c r="AA518" i="4" s="1"/>
  <c r="Y518" i="4" a="1"/>
  <c r="Y518" i="4" s="1"/>
  <c r="AJ517" i="4" a="1"/>
  <c r="AJ517" i="4" s="1"/>
  <c r="AH517" i="4" a="1"/>
  <c r="AH517" i="4" s="1"/>
  <c r="AF517" i="4" a="1"/>
  <c r="AF517" i="4" s="1"/>
  <c r="AD517" i="4" a="1"/>
  <c r="AD517" i="4" s="1"/>
  <c r="AB517" i="4" a="1"/>
  <c r="AB517" i="4" s="1"/>
  <c r="Z517" i="4" a="1"/>
  <c r="Z517" i="4" s="1"/>
  <c r="AI523" i="4" a="1"/>
  <c r="AI523" i="4" s="1"/>
  <c r="AE523" i="4" a="1"/>
  <c r="AE523" i="4" s="1"/>
  <c r="Y523" i="4" a="1"/>
  <c r="Y523" i="4" s="1"/>
  <c r="AD522" i="4" a="1"/>
  <c r="AD522" i="4" s="1"/>
  <c r="AJ501" i="4" a="1"/>
  <c r="AJ501" i="4" s="1"/>
  <c r="AJ545" i="4" s="1" a="1"/>
  <c r="AJ545" i="4" s="1"/>
  <c r="AH501" i="4" a="1"/>
  <c r="AH501" i="4" s="1"/>
  <c r="AH545" i="4" s="1" a="1"/>
  <c r="AH545" i="4" s="1"/>
  <c r="AF501" i="4" a="1"/>
  <c r="AF501" i="4" s="1"/>
  <c r="AF545" i="4" s="1" a="1"/>
  <c r="AF545" i="4" s="1"/>
  <c r="AD501" i="4" a="1"/>
  <c r="AD501" i="4" s="1"/>
  <c r="AD545" i="4" s="1" a="1"/>
  <c r="AD545" i="4" s="1"/>
  <c r="AB501" i="4" a="1"/>
  <c r="AB501" i="4" s="1"/>
  <c r="AB545" i="4" s="1" a="1"/>
  <c r="AB545" i="4" s="1"/>
  <c r="Z501" i="4" a="1"/>
  <c r="Z501" i="4" s="1"/>
  <c r="Z545" i="4" s="1" a="1"/>
  <c r="Z545" i="4" s="1"/>
  <c r="AI499" i="4" a="1"/>
  <c r="AI499" i="4" s="1"/>
  <c r="AI543" i="4" s="1" a="1"/>
  <c r="AI543" i="4" s="1"/>
  <c r="AG499" i="4" a="1"/>
  <c r="AG499" i="4" s="1"/>
  <c r="AG543" i="4" s="1" a="1"/>
  <c r="AG543" i="4" s="1"/>
  <c r="AE499" i="4" a="1"/>
  <c r="AE499" i="4" s="1"/>
  <c r="AE543" i="4" s="1" a="1"/>
  <c r="AE543" i="4" s="1"/>
  <c r="AC499" i="4" a="1"/>
  <c r="AC499" i="4" s="1"/>
  <c r="AC543" i="4" s="1" a="1"/>
  <c r="AC543" i="4" s="1"/>
  <c r="AA499" i="4" a="1"/>
  <c r="AA499" i="4" s="1"/>
  <c r="AA543" i="4" s="1" a="1"/>
  <c r="AA543" i="4" s="1"/>
  <c r="Y499" i="4" a="1"/>
  <c r="Y499" i="4" s="1"/>
  <c r="AJ497" i="4" a="1"/>
  <c r="AJ497" i="4" s="1"/>
  <c r="AJ541" i="4" s="1" a="1"/>
  <c r="AJ541" i="4" s="1"/>
  <c r="AH497" i="4" a="1"/>
  <c r="AH497" i="4" s="1"/>
  <c r="AH541" i="4" s="1" a="1"/>
  <c r="AH541" i="4" s="1"/>
  <c r="AF497" i="4" a="1"/>
  <c r="AF497" i="4" s="1"/>
  <c r="AF541" i="4" s="1" a="1"/>
  <c r="AF541" i="4" s="1"/>
  <c r="AD497" i="4" a="1"/>
  <c r="AD497" i="4" s="1"/>
  <c r="AD541" i="4" s="1" a="1"/>
  <c r="AD541" i="4" s="1"/>
  <c r="AB497" i="4" a="1"/>
  <c r="AB497" i="4" s="1"/>
  <c r="AB541" i="4" s="1" a="1"/>
  <c r="AB541" i="4" s="1"/>
  <c r="Z497" i="4" a="1"/>
  <c r="Z497" i="4" s="1"/>
  <c r="Z541" i="4" s="1" a="1"/>
  <c r="Z541" i="4" s="1"/>
  <c r="AI495" i="4" a="1"/>
  <c r="AI495" i="4" s="1"/>
  <c r="AI539" i="4" s="1" a="1"/>
  <c r="AI539" i="4" s="1"/>
  <c r="AG495" i="4" a="1"/>
  <c r="AG495" i="4" s="1"/>
  <c r="AG539" i="4" s="1" a="1"/>
  <c r="AG539" i="4" s="1"/>
  <c r="AE495" i="4" a="1"/>
  <c r="AE495" i="4" s="1"/>
  <c r="AE539" i="4" s="1" a="1"/>
  <c r="AE539" i="4" s="1"/>
  <c r="AC495" i="4" a="1"/>
  <c r="AC495" i="4" s="1"/>
  <c r="AC539" i="4" s="1" a="1"/>
  <c r="AC539" i="4" s="1"/>
  <c r="AA495" i="4" a="1"/>
  <c r="AA495" i="4" s="1"/>
  <c r="AA539" i="4" s="1" a="1"/>
  <c r="AA539" i="4" s="1"/>
  <c r="Y495" i="4" a="1"/>
  <c r="Y495" i="4" s="1"/>
  <c r="AJ493" i="4" a="1"/>
  <c r="AJ493" i="4" s="1"/>
  <c r="AJ537" i="4" s="1" a="1"/>
  <c r="AJ537" i="4" s="1"/>
  <c r="AH493" i="4" a="1"/>
  <c r="AH493" i="4" s="1"/>
  <c r="AH537" i="4" s="1" a="1"/>
  <c r="AH537" i="4" s="1"/>
  <c r="AF493" i="4" a="1"/>
  <c r="AF493" i="4" s="1"/>
  <c r="AF537" i="4" s="1" a="1"/>
  <c r="AF537" i="4" s="1"/>
  <c r="AD493" i="4" a="1"/>
  <c r="AD493" i="4" s="1"/>
  <c r="AD537" i="4" s="1" a="1"/>
  <c r="AD537" i="4" s="1"/>
  <c r="AB493" i="4" a="1"/>
  <c r="AB493" i="4" s="1"/>
  <c r="AB537" i="4" s="1" a="1"/>
  <c r="AB537" i="4" s="1"/>
  <c r="Z493" i="4" a="1"/>
  <c r="Z493" i="4" s="1"/>
  <c r="Z537" i="4" s="1" a="1"/>
  <c r="Z537" i="4" s="1"/>
  <c r="AI491" i="4" a="1"/>
  <c r="AI491" i="4" s="1"/>
  <c r="AI535" i="4" s="1" a="1"/>
  <c r="AI535" i="4" s="1"/>
  <c r="AG491" i="4" a="1"/>
  <c r="AG491" i="4" s="1"/>
  <c r="AG535" i="4" s="1" a="1"/>
  <c r="AG535" i="4" s="1"/>
  <c r="AE491" i="4" a="1"/>
  <c r="AE491" i="4" s="1"/>
  <c r="AE535" i="4" s="1" a="1"/>
  <c r="AE535" i="4" s="1"/>
  <c r="AF518" i="4" a="1"/>
  <c r="AF518" i="4" s="1"/>
  <c r="AC517" i="4" a="1"/>
  <c r="AC517" i="4" s="1"/>
  <c r="AJ516" i="4" a="1"/>
  <c r="AJ516" i="4" s="1"/>
  <c r="AF516" i="4" a="1"/>
  <c r="AF516" i="4" s="1"/>
  <c r="AB516" i="4" a="1"/>
  <c r="AB516" i="4" s="1"/>
  <c r="AG515" i="4" a="1"/>
  <c r="AG515" i="4" s="1"/>
  <c r="AC515" i="4" a="1"/>
  <c r="AC515" i="4" s="1"/>
  <c r="Y515" i="4" a="1"/>
  <c r="Y515" i="4" s="1"/>
  <c r="AH514" i="4" a="1"/>
  <c r="AH514" i="4" s="1"/>
  <c r="AD514" i="4" a="1"/>
  <c r="AD514" i="4" s="1"/>
  <c r="Z514" i="4" a="1"/>
  <c r="Z514" i="4" s="1"/>
  <c r="AI513" i="4" a="1"/>
  <c r="AI513" i="4" s="1"/>
  <c r="AE513" i="4" a="1"/>
  <c r="AE513" i="4" s="1"/>
  <c r="AA513" i="4" a="1"/>
  <c r="AA513" i="4" s="1"/>
  <c r="AJ512" i="4" a="1"/>
  <c r="AJ512" i="4" s="1"/>
  <c r="AF512" i="4" a="1"/>
  <c r="AF512" i="4" s="1"/>
  <c r="AB512" i="4" a="1"/>
  <c r="AB512" i="4" s="1"/>
  <c r="AG511" i="4" a="1"/>
  <c r="AG511" i="4" s="1"/>
  <c r="AC511" i="4" a="1"/>
  <c r="AC511" i="4" s="1"/>
  <c r="Y511" i="4" a="1"/>
  <c r="Y511" i="4" s="1"/>
  <c r="AH510" i="4" a="1"/>
  <c r="AH510" i="4" s="1"/>
  <c r="AD510" i="4" a="1"/>
  <c r="AD510" i="4" s="1"/>
  <c r="Z510" i="4" a="1"/>
  <c r="Z510" i="4" s="1"/>
  <c r="AI509" i="4" a="1"/>
  <c r="AI509" i="4" s="1"/>
  <c r="AE509" i="4" a="1"/>
  <c r="AE509" i="4" s="1"/>
  <c r="AA509" i="4" a="1"/>
  <c r="AA509" i="4" s="1"/>
  <c r="AJ502" i="4" a="1"/>
  <c r="AJ502" i="4" s="1"/>
  <c r="AJ546" i="4" s="1" a="1"/>
  <c r="AJ546" i="4" s="1"/>
  <c r="AF502" i="4" a="1"/>
  <c r="AF502" i="4" s="1"/>
  <c r="AF546" i="4" s="1" a="1"/>
  <c r="AF546" i="4" s="1"/>
  <c r="AB502" i="4" a="1"/>
  <c r="AB502" i="4" s="1"/>
  <c r="AB546" i="4" s="1" a="1"/>
  <c r="AB546" i="4" s="1"/>
  <c r="AG500" i="4" a="1"/>
  <c r="AG500" i="4" s="1"/>
  <c r="AG544" i="4" s="1" a="1"/>
  <c r="AG544" i="4" s="1"/>
  <c r="AC500" i="4" a="1"/>
  <c r="AC500" i="4" s="1"/>
  <c r="AC544" i="4" s="1" a="1"/>
  <c r="AC544" i="4" s="1"/>
  <c r="Y500" i="4" a="1"/>
  <c r="Y500" i="4" s="1"/>
  <c r="AH498" i="4" a="1"/>
  <c r="AH498" i="4" s="1"/>
  <c r="AH542" i="4" s="1" a="1"/>
  <c r="AH542" i="4" s="1"/>
  <c r="AD498" i="4" a="1"/>
  <c r="AD498" i="4" s="1"/>
  <c r="AD542" i="4" s="1" a="1"/>
  <c r="AD542" i="4" s="1"/>
  <c r="Z498" i="4" a="1"/>
  <c r="Z498" i="4" s="1"/>
  <c r="Z542" i="4" s="1" a="1"/>
  <c r="Z542" i="4" s="1"/>
  <c r="AI496" i="4" a="1"/>
  <c r="AI496" i="4" s="1"/>
  <c r="AI540" i="4" s="1" a="1"/>
  <c r="AI540" i="4" s="1"/>
  <c r="AE496" i="4" a="1"/>
  <c r="AE496" i="4" s="1"/>
  <c r="AE540" i="4" s="1" a="1"/>
  <c r="AE540" i="4" s="1"/>
  <c r="AA496" i="4" a="1"/>
  <c r="AA496" i="4" s="1"/>
  <c r="AA540" i="4" s="1" a="1"/>
  <c r="AA540" i="4" s="1"/>
  <c r="AJ494" i="4" a="1"/>
  <c r="AJ494" i="4" s="1"/>
  <c r="AJ538" i="4" s="1" a="1"/>
  <c r="AJ538" i="4" s="1"/>
  <c r="AF494" i="4" a="1"/>
  <c r="AF494" i="4" s="1"/>
  <c r="AF538" i="4" s="1" a="1"/>
  <c r="AF538" i="4" s="1"/>
  <c r="AB494" i="4" a="1"/>
  <c r="AB494" i="4" s="1"/>
  <c r="AB538" i="4" s="1" a="1"/>
  <c r="AB538" i="4" s="1"/>
  <c r="AG492" i="4" a="1"/>
  <c r="AG492" i="4" s="1"/>
  <c r="AG536" i="4" s="1" a="1"/>
  <c r="AG536" i="4" s="1"/>
  <c r="AC492" i="4" a="1"/>
  <c r="AC492" i="4" s="1"/>
  <c r="AC536" i="4" s="1" a="1"/>
  <c r="AC536" i="4" s="1"/>
  <c r="Y492" i="4" a="1"/>
  <c r="Y492" i="4" s="1"/>
  <c r="AJ490" i="4" a="1"/>
  <c r="AJ490" i="4" s="1"/>
  <c r="AJ534" i="4" s="1" a="1"/>
  <c r="AJ534" i="4" s="1"/>
  <c r="AH490" i="4" a="1"/>
  <c r="AH490" i="4" s="1"/>
  <c r="AH534" i="4" s="1" a="1"/>
  <c r="AH534" i="4" s="1"/>
  <c r="AF490" i="4" a="1"/>
  <c r="AF490" i="4" s="1"/>
  <c r="AF534" i="4" s="1" a="1"/>
  <c r="AF534" i="4" s="1"/>
  <c r="AD490" i="4" a="1"/>
  <c r="AD490" i="4" s="1"/>
  <c r="AD534" i="4" s="1" a="1"/>
  <c r="AD534" i="4" s="1"/>
  <c r="AB490" i="4" a="1"/>
  <c r="AB490" i="4" s="1"/>
  <c r="AB534" i="4" s="1" a="1"/>
  <c r="AB534" i="4" s="1"/>
  <c r="Z490" i="4" a="1"/>
  <c r="Z490" i="4" s="1"/>
  <c r="Z534" i="4" s="1" a="1"/>
  <c r="Z534" i="4" s="1"/>
  <c r="AI488" i="4" a="1"/>
  <c r="AI488" i="4" s="1"/>
  <c r="AI532" i="4" s="1" a="1"/>
  <c r="AI532" i="4" s="1"/>
  <c r="AG488" i="4" a="1"/>
  <c r="AG488" i="4" s="1"/>
  <c r="AG532" i="4" s="1" a="1"/>
  <c r="AG532" i="4" s="1"/>
  <c r="AE488" i="4" a="1"/>
  <c r="AE488" i="4" s="1"/>
  <c r="AE532" i="4" s="1" a="1"/>
  <c r="AE532" i="4" s="1"/>
  <c r="AC488" i="4" a="1"/>
  <c r="AC488" i="4" s="1"/>
  <c r="AC532" i="4" s="1" a="1"/>
  <c r="AC532" i="4" s="1"/>
  <c r="AA488" i="4" a="1"/>
  <c r="AA488" i="4" s="1"/>
  <c r="AA532" i="4" s="1" a="1"/>
  <c r="AA532" i="4" s="1"/>
  <c r="Y488" i="4" a="1"/>
  <c r="Y488" i="4" s="1"/>
  <c r="AI475" i="4" a="1"/>
  <c r="AI475" i="4" s="1"/>
  <c r="AG475" i="4" a="1"/>
  <c r="AG475" i="4" s="1"/>
  <c r="AE475" i="4" a="1"/>
  <c r="AE475" i="4" s="1"/>
  <c r="AC475" i="4" a="1"/>
  <c r="AC475" i="4" s="1"/>
  <c r="AD518" i="4" a="1"/>
  <c r="AD518" i="4" s="1"/>
  <c r="AI517" i="4" a="1"/>
  <c r="AI517" i="4" s="1"/>
  <c r="AA517" i="4" a="1"/>
  <c r="AA517" i="4" s="1"/>
  <c r="AI516" i="4" a="1"/>
  <c r="AI516" i="4" s="1"/>
  <c r="AE516" i="4" a="1"/>
  <c r="AE516" i="4" s="1"/>
  <c r="AA516" i="4" a="1"/>
  <c r="AA516" i="4" s="1"/>
  <c r="AJ515" i="4" a="1"/>
  <c r="AJ515" i="4" s="1"/>
  <c r="AF515" i="4" a="1"/>
  <c r="AF515" i="4" s="1"/>
  <c r="AB515" i="4" a="1"/>
  <c r="AB515" i="4" s="1"/>
  <c r="AG514" i="4" a="1"/>
  <c r="AG514" i="4" s="1"/>
  <c r="AC514" i="4" a="1"/>
  <c r="AC514" i="4" s="1"/>
  <c r="Y514" i="4" a="1"/>
  <c r="Y514" i="4" s="1"/>
  <c r="AH513" i="4" a="1"/>
  <c r="AH513" i="4" s="1"/>
  <c r="AD513" i="4" a="1"/>
  <c r="AD513" i="4" s="1"/>
  <c r="Z513" i="4" a="1"/>
  <c r="Z513" i="4" s="1"/>
  <c r="AI512" i="4" a="1"/>
  <c r="AI512" i="4" s="1"/>
  <c r="AE512" i="4" a="1"/>
  <c r="AE512" i="4" s="1"/>
  <c r="AA512" i="4" a="1"/>
  <c r="AA512" i="4" s="1"/>
  <c r="AJ511" i="4" a="1"/>
  <c r="AJ511" i="4" s="1"/>
  <c r="AF511" i="4" a="1"/>
  <c r="AF511" i="4" s="1"/>
  <c r="AB511" i="4" a="1"/>
  <c r="AB511" i="4" s="1"/>
  <c r="AG510" i="4" a="1"/>
  <c r="AG510" i="4" s="1"/>
  <c r="AC510" i="4" a="1"/>
  <c r="AC510" i="4" s="1"/>
  <c r="Y510" i="4" a="1"/>
  <c r="Y510" i="4" s="1"/>
  <c r="AH509" i="4" a="1"/>
  <c r="AH509" i="4" s="1"/>
  <c r="AD509" i="4" a="1"/>
  <c r="AD509" i="4" s="1"/>
  <c r="Z509" i="4" a="1"/>
  <c r="Z509" i="4" s="1"/>
  <c r="AI502" i="4" a="1"/>
  <c r="AI502" i="4" s="1"/>
  <c r="AI546" i="4" s="1" a="1"/>
  <c r="AI546" i="4" s="1"/>
  <c r="AE502" i="4" a="1"/>
  <c r="AE502" i="4" s="1"/>
  <c r="AE546" i="4" s="1" a="1"/>
  <c r="AE546" i="4" s="1"/>
  <c r="AA502" i="4" a="1"/>
  <c r="AA502" i="4" s="1"/>
  <c r="AA546" i="4" s="1" a="1"/>
  <c r="AA546" i="4" s="1"/>
  <c r="AJ500" i="4" a="1"/>
  <c r="AJ500" i="4" s="1"/>
  <c r="AJ544" i="4" s="1" a="1"/>
  <c r="AJ544" i="4" s="1"/>
  <c r="AF500" i="4" a="1"/>
  <c r="AF500" i="4" s="1"/>
  <c r="AF544" i="4" s="1" a="1"/>
  <c r="AF544" i="4" s="1"/>
  <c r="AB500" i="4" a="1"/>
  <c r="AB500" i="4" s="1"/>
  <c r="AB544" i="4" s="1" a="1"/>
  <c r="AB544" i="4" s="1"/>
  <c r="AG498" i="4" a="1"/>
  <c r="AG498" i="4" s="1"/>
  <c r="AG542" i="4" s="1" a="1"/>
  <c r="AG542" i="4" s="1"/>
  <c r="AC498" i="4" a="1"/>
  <c r="AC498" i="4" s="1"/>
  <c r="AC542" i="4" s="1" a="1"/>
  <c r="AC542" i="4" s="1"/>
  <c r="Y498" i="4" a="1"/>
  <c r="Y498" i="4" s="1"/>
  <c r="AH496" i="4" a="1"/>
  <c r="AH496" i="4" s="1"/>
  <c r="AH540" i="4" s="1" a="1"/>
  <c r="AH540" i="4" s="1"/>
  <c r="AD496" i="4" a="1"/>
  <c r="AD496" i="4" s="1"/>
  <c r="AD540" i="4" s="1" a="1"/>
  <c r="AD540" i="4" s="1"/>
  <c r="Z496" i="4" a="1"/>
  <c r="Z496" i="4" s="1"/>
  <c r="Z540" i="4" s="1" a="1"/>
  <c r="Z540" i="4" s="1"/>
  <c r="AI494" i="4" a="1"/>
  <c r="AI494" i="4" s="1"/>
  <c r="AI538" i="4" s="1" a="1"/>
  <c r="AI538" i="4" s="1"/>
  <c r="AE494" i="4" a="1"/>
  <c r="AE494" i="4" s="1"/>
  <c r="AE538" i="4" s="1" a="1"/>
  <c r="AE538" i="4" s="1"/>
  <c r="AA494" i="4" a="1"/>
  <c r="AA494" i="4" s="1"/>
  <c r="AA538" i="4" s="1" a="1"/>
  <c r="AA538" i="4" s="1"/>
  <c r="AJ492" i="4" a="1"/>
  <c r="AJ492" i="4" s="1"/>
  <c r="AJ536" i="4" s="1" a="1"/>
  <c r="AJ536" i="4" s="1"/>
  <c r="AF492" i="4" a="1"/>
  <c r="AF492" i="4" s="1"/>
  <c r="AF536" i="4" s="1" a="1"/>
  <c r="AF536" i="4" s="1"/>
  <c r="AB492" i="4" a="1"/>
  <c r="AB492" i="4" s="1"/>
  <c r="AB536" i="4" s="1" a="1"/>
  <c r="AB536" i="4" s="1"/>
  <c r="AC491" i="4" a="1"/>
  <c r="AC491" i="4" s="1"/>
  <c r="AC535" i="4" s="1" a="1"/>
  <c r="AC535" i="4" s="1"/>
  <c r="AA491" i="4" a="1"/>
  <c r="AA491" i="4" s="1"/>
  <c r="AA535" i="4" s="1" a="1"/>
  <c r="AA535" i="4" s="1"/>
  <c r="Y491" i="4" a="1"/>
  <c r="Y491" i="4" s="1"/>
  <c r="AJ489" i="4" a="1"/>
  <c r="AJ489" i="4" s="1"/>
  <c r="AJ533" i="4" s="1" a="1"/>
  <c r="AJ533" i="4" s="1"/>
  <c r="AH489" i="4" a="1"/>
  <c r="AH489" i="4" s="1"/>
  <c r="AH533" i="4" s="1" a="1"/>
  <c r="AH533" i="4" s="1"/>
  <c r="AF489" i="4" a="1"/>
  <c r="AF489" i="4" s="1"/>
  <c r="AF533" i="4" s="1" a="1"/>
  <c r="AF533" i="4" s="1"/>
  <c r="AD489" i="4" a="1"/>
  <c r="AD489" i="4" s="1"/>
  <c r="AD533" i="4" s="1" a="1"/>
  <c r="AD533" i="4" s="1"/>
  <c r="AB489" i="4" a="1"/>
  <c r="AB489" i="4" s="1"/>
  <c r="AB533" i="4" s="1" a="1"/>
  <c r="AB533" i="4" s="1"/>
  <c r="Z489" i="4" a="1"/>
  <c r="Z489" i="4" s="1"/>
  <c r="Z533" i="4" s="1" a="1"/>
  <c r="Z533" i="4" s="1"/>
  <c r="AI487" i="4" a="1"/>
  <c r="AI487" i="4" s="1"/>
  <c r="AG487" i="4" a="1"/>
  <c r="AG487" i="4" s="1"/>
  <c r="AE487" i="4" a="1"/>
  <c r="AE487" i="4" s="1"/>
  <c r="AC487" i="4" a="1"/>
  <c r="AC487" i="4" s="1"/>
  <c r="AA487" i="4" a="1"/>
  <c r="AA487" i="4" s="1"/>
  <c r="Y487" i="4" a="1"/>
  <c r="Y487" i="4" s="1"/>
  <c r="AB518" i="4" a="1"/>
  <c r="AB518" i="4" s="1"/>
  <c r="AG517" i="4" a="1"/>
  <c r="AG517" i="4" s="1"/>
  <c r="Y517" i="4" a="1"/>
  <c r="Y517" i="4" s="1"/>
  <c r="AH516" i="4" a="1"/>
  <c r="AH516" i="4" s="1"/>
  <c r="AD516" i="4" a="1"/>
  <c r="AD516" i="4" s="1"/>
  <c r="Z516" i="4" a="1"/>
  <c r="Z516" i="4" s="1"/>
  <c r="AI515" i="4" a="1"/>
  <c r="AI515" i="4" s="1"/>
  <c r="AE515" i="4" a="1"/>
  <c r="AE515" i="4" s="1"/>
  <c r="AA515" i="4" a="1"/>
  <c r="AA515" i="4" s="1"/>
  <c r="AJ514" i="4" a="1"/>
  <c r="AJ514" i="4" s="1"/>
  <c r="AF514" i="4" a="1"/>
  <c r="AF514" i="4" s="1"/>
  <c r="AB514" i="4" a="1"/>
  <c r="AB514" i="4" s="1"/>
  <c r="AG513" i="4" a="1"/>
  <c r="AG513" i="4" s="1"/>
  <c r="AC513" i="4" a="1"/>
  <c r="AC513" i="4" s="1"/>
  <c r="Y513" i="4" a="1"/>
  <c r="Y513" i="4" s="1"/>
  <c r="AH512" i="4" a="1"/>
  <c r="AH512" i="4" s="1"/>
  <c r="AD512" i="4" a="1"/>
  <c r="AD512" i="4" s="1"/>
  <c r="Z512" i="4" a="1"/>
  <c r="Z512" i="4" s="1"/>
  <c r="AI511" i="4" a="1"/>
  <c r="AI511" i="4" s="1"/>
  <c r="AE511" i="4" a="1"/>
  <c r="AE511" i="4" s="1"/>
  <c r="AA511" i="4" a="1"/>
  <c r="AA511" i="4" s="1"/>
  <c r="AJ510" i="4" a="1"/>
  <c r="AJ510" i="4" s="1"/>
  <c r="AF510" i="4" a="1"/>
  <c r="AF510" i="4" s="1"/>
  <c r="AB510" i="4" a="1"/>
  <c r="AB510" i="4" s="1"/>
  <c r="AG509" i="4" a="1"/>
  <c r="AG509" i="4" s="1"/>
  <c r="AC509" i="4" a="1"/>
  <c r="AC509" i="4" s="1"/>
  <c r="Y509" i="4" a="1"/>
  <c r="Y509" i="4" s="1"/>
  <c r="AH502" i="4" a="1"/>
  <c r="AH502" i="4" s="1"/>
  <c r="AH546" i="4" s="1" a="1"/>
  <c r="AH546" i="4" s="1"/>
  <c r="AD502" i="4" a="1"/>
  <c r="AD502" i="4" s="1"/>
  <c r="AD546" i="4" s="1" a="1"/>
  <c r="AD546" i="4" s="1"/>
  <c r="Z502" i="4" a="1"/>
  <c r="Z502" i="4" s="1"/>
  <c r="Z546" i="4" s="1" a="1"/>
  <c r="Z546" i="4" s="1"/>
  <c r="AI500" i="4" a="1"/>
  <c r="AI500" i="4" s="1"/>
  <c r="AI544" i="4" s="1" a="1"/>
  <c r="AI544" i="4" s="1"/>
  <c r="AE500" i="4" a="1"/>
  <c r="AE500" i="4" s="1"/>
  <c r="AE544" i="4" s="1" a="1"/>
  <c r="AE544" i="4" s="1"/>
  <c r="AA500" i="4" a="1"/>
  <c r="AA500" i="4" s="1"/>
  <c r="AA544" i="4" s="1" a="1"/>
  <c r="AA544" i="4" s="1"/>
  <c r="AJ498" i="4" a="1"/>
  <c r="AJ498" i="4" s="1"/>
  <c r="AJ542" i="4" s="1" a="1"/>
  <c r="AJ542" i="4" s="1"/>
  <c r="AF498" i="4" a="1"/>
  <c r="AF498" i="4" s="1"/>
  <c r="AF542" i="4" s="1" a="1"/>
  <c r="AF542" i="4" s="1"/>
  <c r="AB498" i="4" a="1"/>
  <c r="AB498" i="4" s="1"/>
  <c r="AB542" i="4" s="1" a="1"/>
  <c r="AB542" i="4" s="1"/>
  <c r="AG496" i="4" a="1"/>
  <c r="AG496" i="4" s="1"/>
  <c r="AG540" i="4" s="1" a="1"/>
  <c r="AG540" i="4" s="1"/>
  <c r="AC496" i="4" a="1"/>
  <c r="AC496" i="4" s="1"/>
  <c r="AC540" i="4" s="1" a="1"/>
  <c r="AC540" i="4" s="1"/>
  <c r="Y496" i="4" a="1"/>
  <c r="Y496" i="4" s="1"/>
  <c r="AH494" i="4" a="1"/>
  <c r="AH494" i="4" s="1"/>
  <c r="AH538" i="4" s="1" a="1"/>
  <c r="AH538" i="4" s="1"/>
  <c r="AD494" i="4" a="1"/>
  <c r="AD494" i="4" s="1"/>
  <c r="AD538" i="4" s="1" a="1"/>
  <c r="AD538" i="4" s="1"/>
  <c r="Z494" i="4" a="1"/>
  <c r="Z494" i="4" s="1"/>
  <c r="Z538" i="4" s="1" a="1"/>
  <c r="Z538" i="4" s="1"/>
  <c r="AI492" i="4" a="1"/>
  <c r="AI492" i="4" s="1"/>
  <c r="AI536" i="4" s="1" a="1"/>
  <c r="AI536" i="4" s="1"/>
  <c r="AE492" i="4" a="1"/>
  <c r="AE492" i="4" s="1"/>
  <c r="AE536" i="4" s="1" a="1"/>
  <c r="AE536" i="4" s="1"/>
  <c r="AA492" i="4" a="1"/>
  <c r="AA492" i="4" s="1"/>
  <c r="AA536" i="4" s="1" a="1"/>
  <c r="AA536" i="4" s="1"/>
  <c r="AI490" i="4" a="1"/>
  <c r="AI490" i="4" s="1"/>
  <c r="AI534" i="4" s="1" a="1"/>
  <c r="AI534" i="4" s="1"/>
  <c r="AG490" i="4" a="1"/>
  <c r="AG490" i="4" s="1"/>
  <c r="AG534" i="4" s="1" a="1"/>
  <c r="AG534" i="4" s="1"/>
  <c r="AE490" i="4" a="1"/>
  <c r="AE490" i="4" s="1"/>
  <c r="AE534" i="4" s="1" a="1"/>
  <c r="AE534" i="4" s="1"/>
  <c r="AC490" i="4" a="1"/>
  <c r="AC490" i="4" s="1"/>
  <c r="AC534" i="4" s="1" a="1"/>
  <c r="AC534" i="4" s="1"/>
  <c r="AA490" i="4" a="1"/>
  <c r="AA490" i="4" s="1"/>
  <c r="AA534" i="4" s="1" a="1"/>
  <c r="AA534" i="4" s="1"/>
  <c r="Y490" i="4" a="1"/>
  <c r="Y490" i="4" s="1"/>
  <c r="AJ488" i="4" a="1"/>
  <c r="AJ488" i="4" s="1"/>
  <c r="AJ532" i="4" s="1" a="1"/>
  <c r="AJ532" i="4" s="1"/>
  <c r="AH488" i="4" a="1"/>
  <c r="AH488" i="4" s="1"/>
  <c r="AH532" i="4" s="1" a="1"/>
  <c r="AH532" i="4" s="1"/>
  <c r="AF488" i="4" a="1"/>
  <c r="AF488" i="4" s="1"/>
  <c r="AF532" i="4" s="1" a="1"/>
  <c r="AF532" i="4" s="1"/>
  <c r="AD488" i="4" a="1"/>
  <c r="AD488" i="4" s="1"/>
  <c r="AD532" i="4" s="1" a="1"/>
  <c r="AD532" i="4" s="1"/>
  <c r="AB488" i="4" a="1"/>
  <c r="AB488" i="4" s="1"/>
  <c r="AB532" i="4" s="1" a="1"/>
  <c r="AB532" i="4" s="1"/>
  <c r="Z488" i="4" a="1"/>
  <c r="Z488" i="4" s="1"/>
  <c r="Z532" i="4" s="1" a="1"/>
  <c r="Z532" i="4" s="1"/>
  <c r="AJ475" i="4" a="1"/>
  <c r="AJ475" i="4" s="1"/>
  <c r="AH475" i="4" a="1"/>
  <c r="AH475" i="4" s="1"/>
  <c r="AF475" i="4" a="1"/>
  <c r="AF475" i="4" s="1"/>
  <c r="AD475" i="4" a="1"/>
  <c r="AD475" i="4" s="1"/>
  <c r="Z518" i="4" a="1"/>
  <c r="Z518" i="4" s="1"/>
  <c r="AE517" i="4" a="1"/>
  <c r="AE517" i="4" s="1"/>
  <c r="AG516" i="4" a="1"/>
  <c r="AG516" i="4" s="1"/>
  <c r="AC516" i="4" a="1"/>
  <c r="AC516" i="4" s="1"/>
  <c r="Y516" i="4" a="1"/>
  <c r="Y516" i="4" s="1"/>
  <c r="AH515" i="4" a="1"/>
  <c r="AH515" i="4" s="1"/>
  <c r="AD515" i="4" a="1"/>
  <c r="AD515" i="4" s="1"/>
  <c r="Z515" i="4" a="1"/>
  <c r="Z515" i="4" s="1"/>
  <c r="AI514" i="4" a="1"/>
  <c r="AI514" i="4" s="1"/>
  <c r="AE514" i="4" a="1"/>
  <c r="AE514" i="4" s="1"/>
  <c r="AA514" i="4" a="1"/>
  <c r="AA514" i="4" s="1"/>
  <c r="AJ513" i="4" a="1"/>
  <c r="AJ513" i="4" s="1"/>
  <c r="AF513" i="4" a="1"/>
  <c r="AF513" i="4" s="1"/>
  <c r="AB513" i="4" a="1"/>
  <c r="AB513" i="4" s="1"/>
  <c r="AG512" i="4" a="1"/>
  <c r="AG512" i="4" s="1"/>
  <c r="AC512" i="4" a="1"/>
  <c r="AC512" i="4" s="1"/>
  <c r="Y512" i="4" a="1"/>
  <c r="Y512" i="4" s="1"/>
  <c r="AH511" i="4" a="1"/>
  <c r="AH511" i="4" s="1"/>
  <c r="AD511" i="4" a="1"/>
  <c r="AD511" i="4" s="1"/>
  <c r="Z511" i="4" a="1"/>
  <c r="Z511" i="4" s="1"/>
  <c r="AI510" i="4" a="1"/>
  <c r="AI510" i="4" s="1"/>
  <c r="AE510" i="4" a="1"/>
  <c r="AE510" i="4" s="1"/>
  <c r="AA510" i="4" a="1"/>
  <c r="AA510" i="4" s="1"/>
  <c r="AJ509" i="4" a="1"/>
  <c r="AJ509" i="4" s="1"/>
  <c r="AF509" i="4" a="1"/>
  <c r="AF509" i="4" s="1"/>
  <c r="AB509" i="4" a="1"/>
  <c r="AB509" i="4" s="1"/>
  <c r="AG502" i="4" a="1"/>
  <c r="AG502" i="4" s="1"/>
  <c r="AG546" i="4" s="1" a="1"/>
  <c r="AG546" i="4" s="1"/>
  <c r="AC502" i="4" a="1"/>
  <c r="AC502" i="4" s="1"/>
  <c r="AC546" i="4" s="1" a="1"/>
  <c r="AC546" i="4" s="1"/>
  <c r="Y502" i="4" a="1"/>
  <c r="Y502" i="4" s="1"/>
  <c r="AH500" i="4" a="1"/>
  <c r="AH500" i="4" s="1"/>
  <c r="AH544" i="4" s="1" a="1"/>
  <c r="AH544" i="4" s="1"/>
  <c r="AD500" i="4" a="1"/>
  <c r="AD500" i="4" s="1"/>
  <c r="AD544" i="4" s="1" a="1"/>
  <c r="AD544" i="4" s="1"/>
  <c r="Z500" i="4" a="1"/>
  <c r="Z500" i="4" s="1"/>
  <c r="Z544" i="4" s="1" a="1"/>
  <c r="Z544" i="4" s="1"/>
  <c r="AI498" i="4" a="1"/>
  <c r="AI498" i="4" s="1"/>
  <c r="AI542" i="4" s="1" a="1"/>
  <c r="AI542" i="4" s="1"/>
  <c r="AE498" i="4" a="1"/>
  <c r="AE498" i="4" s="1"/>
  <c r="AE542" i="4" s="1" a="1"/>
  <c r="AE542" i="4" s="1"/>
  <c r="AA498" i="4" a="1"/>
  <c r="AA498" i="4" s="1"/>
  <c r="AA542" i="4" s="1" a="1"/>
  <c r="AA542" i="4" s="1"/>
  <c r="AJ496" i="4" a="1"/>
  <c r="AJ496" i="4" s="1"/>
  <c r="AJ540" i="4" s="1" a="1"/>
  <c r="AJ540" i="4" s="1"/>
  <c r="AF496" i="4" a="1"/>
  <c r="AF496" i="4" s="1"/>
  <c r="AF540" i="4" s="1" a="1"/>
  <c r="AF540" i="4" s="1"/>
  <c r="AB496" i="4" a="1"/>
  <c r="AB496" i="4" s="1"/>
  <c r="AB540" i="4" s="1" a="1"/>
  <c r="AB540" i="4" s="1"/>
  <c r="AG494" i="4" a="1"/>
  <c r="AG494" i="4" s="1"/>
  <c r="AG538" i="4" s="1" a="1"/>
  <c r="AG538" i="4" s="1"/>
  <c r="AC494" i="4" a="1"/>
  <c r="AC494" i="4" s="1"/>
  <c r="AC538" i="4" s="1" a="1"/>
  <c r="AC538" i="4" s="1"/>
  <c r="Y494" i="4" a="1"/>
  <c r="Y494" i="4" s="1"/>
  <c r="AH492" i="4" a="1"/>
  <c r="AH492" i="4" s="1"/>
  <c r="AH536" i="4" s="1" a="1"/>
  <c r="AH536" i="4" s="1"/>
  <c r="AD492" i="4" a="1"/>
  <c r="AD492" i="4" s="1"/>
  <c r="AD536" i="4" s="1" a="1"/>
  <c r="AD536" i="4" s="1"/>
  <c r="Z492" i="4" a="1"/>
  <c r="Z492" i="4" s="1"/>
  <c r="Z536" i="4" s="1" a="1"/>
  <c r="Z536" i="4" s="1"/>
  <c r="AB491" i="4" a="1"/>
  <c r="AB491" i="4" s="1"/>
  <c r="AB535" i="4" s="1" a="1"/>
  <c r="AB535" i="4" s="1"/>
  <c r="Z491" i="4" a="1"/>
  <c r="Z491" i="4" s="1"/>
  <c r="Z535" i="4" s="1" a="1"/>
  <c r="Z535" i="4" s="1"/>
  <c r="AI489" i="4" a="1"/>
  <c r="AI489" i="4" s="1"/>
  <c r="AI533" i="4" s="1" a="1"/>
  <c r="AI533" i="4" s="1"/>
  <c r="AG489" i="4" a="1"/>
  <c r="AG489" i="4" s="1"/>
  <c r="AG533" i="4" s="1" a="1"/>
  <c r="AG533" i="4" s="1"/>
  <c r="AE489" i="4" a="1"/>
  <c r="AE489" i="4" s="1"/>
  <c r="AE533" i="4" s="1" a="1"/>
  <c r="AE533" i="4" s="1"/>
  <c r="AC489" i="4" a="1"/>
  <c r="AC489" i="4" s="1"/>
  <c r="AC533" i="4" s="1" a="1"/>
  <c r="AC533" i="4" s="1"/>
  <c r="AF487" i="4" a="1"/>
  <c r="AF487" i="4" s="1"/>
  <c r="AB475" i="4" a="1"/>
  <c r="AB475" i="4" s="1"/>
  <c r="AJ474" i="4" a="1"/>
  <c r="AJ474" i="4" s="1"/>
  <c r="AG474" i="4" a="1"/>
  <c r="AG474" i="4" s="1"/>
  <c r="AB474" i="4" a="1"/>
  <c r="AB474" i="4" s="1"/>
  <c r="Y474" i="4" a="1"/>
  <c r="Y474" i="4" s="1"/>
  <c r="AG473" i="4" a="1"/>
  <c r="AG473" i="4" s="1"/>
  <c r="AD473" i="4" a="1"/>
  <c r="AD473" i="4" s="1"/>
  <c r="Y473" i="4" a="1"/>
  <c r="Y473" i="4" s="1"/>
  <c r="AI472" i="4" a="1"/>
  <c r="AI472" i="4" s="1"/>
  <c r="AD472" i="4" a="1"/>
  <c r="AD472" i="4" s="1"/>
  <c r="AA472" i="4" a="1"/>
  <c r="AA472" i="4" s="1"/>
  <c r="AI471" i="4" a="1"/>
  <c r="AI471" i="4" s="1"/>
  <c r="AF471" i="4" a="1"/>
  <c r="AF471" i="4" s="1"/>
  <c r="AA471" i="4" a="1"/>
  <c r="AA471" i="4" s="1"/>
  <c r="AF470" i="4" a="1"/>
  <c r="AF470" i="4" s="1"/>
  <c r="AC470" i="4" a="1"/>
  <c r="AC470" i="4" s="1"/>
  <c r="AH469" i="4" a="1"/>
  <c r="AH469" i="4" s="1"/>
  <c r="AC469" i="4" a="1"/>
  <c r="AC469" i="4" s="1"/>
  <c r="Z469" i="4" a="1"/>
  <c r="Z469" i="4" s="1"/>
  <c r="AH468" i="4" a="1"/>
  <c r="AH468" i="4" s="1"/>
  <c r="AE468" i="4" a="1"/>
  <c r="AE468" i="4" s="1"/>
  <c r="Z468" i="4" a="1"/>
  <c r="Z468" i="4" s="1"/>
  <c r="AJ467" i="4" a="1"/>
  <c r="AJ467" i="4" s="1"/>
  <c r="AE467" i="4" a="1"/>
  <c r="AE467" i="4" s="1"/>
  <c r="AB467" i="4" a="1"/>
  <c r="AB467" i="4" s="1"/>
  <c r="AJ466" i="4" a="1"/>
  <c r="AJ466" i="4" s="1"/>
  <c r="AG466" i="4" a="1"/>
  <c r="AG466" i="4" s="1"/>
  <c r="AB466" i="4" a="1"/>
  <c r="AB466" i="4" s="1"/>
  <c r="Y466" i="4" a="1"/>
  <c r="Y466" i="4" s="1"/>
  <c r="AG465" i="4" a="1"/>
  <c r="AG465" i="4" s="1"/>
  <c r="AD465" i="4" a="1"/>
  <c r="AD465" i="4" s="1"/>
  <c r="Y465" i="4" a="1"/>
  <c r="Y465" i="4" s="1"/>
  <c r="AD487" i="4" a="1"/>
  <c r="AD487" i="4" s="1"/>
  <c r="Y475" i="4" a="1"/>
  <c r="Y475" i="4" s="1"/>
  <c r="AI474" i="4" a="1"/>
  <c r="AI474" i="4" s="1"/>
  <c r="AD474" i="4" a="1"/>
  <c r="AD474" i="4" s="1"/>
  <c r="AA474" i="4" a="1"/>
  <c r="AA474" i="4" s="1"/>
  <c r="AI473" i="4" a="1"/>
  <c r="AI473" i="4" s="1"/>
  <c r="AF473" i="4" a="1"/>
  <c r="AF473" i="4" s="1"/>
  <c r="AA473" i="4" a="1"/>
  <c r="AA473" i="4" s="1"/>
  <c r="AF472" i="4" a="1"/>
  <c r="AF472" i="4" s="1"/>
  <c r="AC472" i="4" a="1"/>
  <c r="AC472" i="4" s="1"/>
  <c r="AH471" i="4" a="1"/>
  <c r="AH471" i="4" s="1"/>
  <c r="AC471" i="4" a="1"/>
  <c r="AC471" i="4" s="1"/>
  <c r="Z471" i="4" a="1"/>
  <c r="Z471" i="4" s="1"/>
  <c r="AH470" i="4" a="1"/>
  <c r="AH470" i="4" s="1"/>
  <c r="AE470" i="4" a="1"/>
  <c r="AE470" i="4" s="1"/>
  <c r="Z470" i="4" a="1"/>
  <c r="Z470" i="4" s="1"/>
  <c r="AJ469" i="4" a="1"/>
  <c r="AJ469" i="4" s="1"/>
  <c r="AE469" i="4" a="1"/>
  <c r="AE469" i="4" s="1"/>
  <c r="AB469" i="4" a="1"/>
  <c r="AB469" i="4" s="1"/>
  <c r="AJ468" i="4" a="1"/>
  <c r="AJ468" i="4" s="1"/>
  <c r="AG468" i="4" a="1"/>
  <c r="AG468" i="4" s="1"/>
  <c r="AB468" i="4" a="1"/>
  <c r="AB468" i="4" s="1"/>
  <c r="Y468" i="4" a="1"/>
  <c r="Y468" i="4" s="1"/>
  <c r="AG467" i="4" a="1"/>
  <c r="AG467" i="4" s="1"/>
  <c r="AD467" i="4" a="1"/>
  <c r="AD467" i="4" s="1"/>
  <c r="Y467" i="4" a="1"/>
  <c r="Y467" i="4" s="1"/>
  <c r="AI466" i="4" a="1"/>
  <c r="AI466" i="4" s="1"/>
  <c r="AD466" i="4" a="1"/>
  <c r="AD466" i="4" s="1"/>
  <c r="AA466" i="4" a="1"/>
  <c r="AA466" i="4" s="1"/>
  <c r="AI465" i="4" a="1"/>
  <c r="AI465" i="4" s="1"/>
  <c r="AF465" i="4" a="1"/>
  <c r="AF465" i="4" s="1"/>
  <c r="AA465" i="4" a="1"/>
  <c r="AA465" i="4" s="1"/>
  <c r="AI464" i="4" a="1"/>
  <c r="AI464" i="4" s="1"/>
  <c r="AG464" i="4" a="1"/>
  <c r="AG464" i="4" s="1"/>
  <c r="AE464" i="4" a="1"/>
  <c r="AE464" i="4" s="1"/>
  <c r="AC464" i="4" a="1"/>
  <c r="AC464" i="4" s="1"/>
  <c r="AA464" i="4" a="1"/>
  <c r="AA464" i="4" s="1"/>
  <c r="Y464" i="4" a="1"/>
  <c r="Y464" i="4" s="1"/>
  <c r="AJ463" i="4" a="1"/>
  <c r="AJ463" i="4" s="1"/>
  <c r="AA489" i="4" a="1"/>
  <c r="AA489" i="4" s="1"/>
  <c r="AA533" i="4" s="1" a="1"/>
  <c r="AA533" i="4" s="1"/>
  <c r="AJ487" i="4" a="1"/>
  <c r="AJ487" i="4" s="1"/>
  <c r="AB487" i="4" a="1"/>
  <c r="AB487" i="4" s="1"/>
  <c r="AA475" i="4" a="1"/>
  <c r="AA475" i="4" s="1"/>
  <c r="AF474" i="4" a="1"/>
  <c r="AF474" i="4" s="1"/>
  <c r="AC474" i="4" a="1"/>
  <c r="AC474" i="4" s="1"/>
  <c r="AH473" i="4" a="1"/>
  <c r="AH473" i="4" s="1"/>
  <c r="AC473" i="4" a="1"/>
  <c r="AC473" i="4" s="1"/>
  <c r="Z473" i="4" a="1"/>
  <c r="Z473" i="4" s="1"/>
  <c r="AH472" i="4" a="1"/>
  <c r="AH472" i="4" s="1"/>
  <c r="AE472" i="4" a="1"/>
  <c r="AE472" i="4" s="1"/>
  <c r="Z472" i="4" a="1"/>
  <c r="Z472" i="4" s="1"/>
  <c r="AJ471" i="4" a="1"/>
  <c r="AJ471" i="4" s="1"/>
  <c r="AE471" i="4" a="1"/>
  <c r="AE471" i="4" s="1"/>
  <c r="AB471" i="4" a="1"/>
  <c r="AB471" i="4" s="1"/>
  <c r="AJ470" i="4" a="1"/>
  <c r="AJ470" i="4" s="1"/>
  <c r="AG470" i="4" a="1"/>
  <c r="AG470" i="4" s="1"/>
  <c r="AB470" i="4" a="1"/>
  <c r="AB470" i="4" s="1"/>
  <c r="Y470" i="4" a="1"/>
  <c r="Y470" i="4" s="1"/>
  <c r="AG469" i="4" a="1"/>
  <c r="AG469" i="4" s="1"/>
  <c r="AD469" i="4" a="1"/>
  <c r="AD469" i="4" s="1"/>
  <c r="Y469" i="4" a="1"/>
  <c r="Y469" i="4" s="1"/>
  <c r="AI468" i="4" a="1"/>
  <c r="AI468" i="4" s="1"/>
  <c r="AD468" i="4" a="1"/>
  <c r="AD468" i="4" s="1"/>
  <c r="AA468" i="4" a="1"/>
  <c r="AA468" i="4" s="1"/>
  <c r="AI467" i="4" a="1"/>
  <c r="AI467" i="4" s="1"/>
  <c r="AF467" i="4" a="1"/>
  <c r="AF467" i="4" s="1"/>
  <c r="AA467" i="4" a="1"/>
  <c r="AA467" i="4" s="1"/>
  <c r="AF466" i="4" a="1"/>
  <c r="AF466" i="4" s="1"/>
  <c r="AC466" i="4" a="1"/>
  <c r="AC466" i="4" s="1"/>
  <c r="AH465" i="4" a="1"/>
  <c r="AH465" i="4" s="1"/>
  <c r="AC465" i="4" a="1"/>
  <c r="AC465" i="4" s="1"/>
  <c r="Z465" i="4" a="1"/>
  <c r="Z465" i="4" s="1"/>
  <c r="Y489" i="4" a="1"/>
  <c r="Y489" i="4" s="1"/>
  <c r="AH487" i="4" a="1"/>
  <c r="AH487" i="4" s="1"/>
  <c r="Z487" i="4" a="1"/>
  <c r="Z487" i="4" s="1"/>
  <c r="Z475" i="4" a="1"/>
  <c r="Z475" i="4" s="1"/>
  <c r="AH474" i="4" a="1"/>
  <c r="AH474" i="4" s="1"/>
  <c r="AE474" i="4" a="1"/>
  <c r="AE474" i="4" s="1"/>
  <c r="Z474" i="4" a="1"/>
  <c r="Z474" i="4" s="1"/>
  <c r="AJ473" i="4" a="1"/>
  <c r="AJ473" i="4" s="1"/>
  <c r="AE473" i="4" a="1"/>
  <c r="AE473" i="4" s="1"/>
  <c r="AB473" i="4" a="1"/>
  <c r="AB473" i="4" s="1"/>
  <c r="AJ472" i="4" a="1"/>
  <c r="AJ472" i="4" s="1"/>
  <c r="AG472" i="4" a="1"/>
  <c r="AG472" i="4" s="1"/>
  <c r="AB472" i="4" a="1"/>
  <c r="AB472" i="4" s="1"/>
  <c r="Y472" i="4" a="1"/>
  <c r="Y472" i="4" s="1"/>
  <c r="AG471" i="4" a="1"/>
  <c r="AG471" i="4" s="1"/>
  <c r="AD471" i="4" a="1"/>
  <c r="AD471" i="4" s="1"/>
  <c r="Y471" i="4" a="1"/>
  <c r="Y471" i="4" s="1"/>
  <c r="AI470" i="4" a="1"/>
  <c r="AI470" i="4" s="1"/>
  <c r="AD470" i="4" a="1"/>
  <c r="AD470" i="4" s="1"/>
  <c r="AA470" i="4" a="1"/>
  <c r="AA470" i="4" s="1"/>
  <c r="AI469" i="4" a="1"/>
  <c r="AI469" i="4" s="1"/>
  <c r="AA469" i="4" a="1"/>
  <c r="AA469" i="4" s="1"/>
  <c r="AC468" i="4" a="1"/>
  <c r="AC468" i="4" s="1"/>
  <c r="AH466" i="4" a="1"/>
  <c r="AH466" i="4" s="1"/>
  <c r="AJ465" i="4" a="1"/>
  <c r="AJ465" i="4" s="1"/>
  <c r="AD464" i="4" a="1"/>
  <c r="AD464" i="4" s="1"/>
  <c r="AI463" i="4" a="1"/>
  <c r="AI463" i="4" s="1"/>
  <c r="AE463" i="4" a="1"/>
  <c r="AE463" i="4" s="1"/>
  <c r="AA463" i="4" a="1"/>
  <c r="AA463" i="4" s="1"/>
  <c r="AJ462" i="4" a="1"/>
  <c r="AJ462" i="4" s="1"/>
  <c r="AF462" i="4" a="1"/>
  <c r="AF462" i="4" s="1"/>
  <c r="AB462" i="4" a="1"/>
  <c r="AB462" i="4" s="1"/>
  <c r="AG461" i="4" a="1"/>
  <c r="AG461" i="4" s="1"/>
  <c r="AC461" i="4" a="1"/>
  <c r="AC461" i="4" s="1"/>
  <c r="Y461" i="4" a="1"/>
  <c r="Y461" i="4" s="1"/>
  <c r="AH460" i="4" a="1"/>
  <c r="AH460" i="4" s="1"/>
  <c r="AD460" i="4" a="1"/>
  <c r="AD460" i="4" s="1"/>
  <c r="Z460" i="4" a="1"/>
  <c r="Z460" i="4" s="1"/>
  <c r="AI431" i="4" a="1"/>
  <c r="AI431" i="4" s="1"/>
  <c r="AG431" i="4" a="1"/>
  <c r="AG431" i="4" s="1"/>
  <c r="AE431" i="4" a="1"/>
  <c r="AE431" i="4" s="1"/>
  <c r="AC431" i="4" a="1"/>
  <c r="AC431" i="4" s="1"/>
  <c r="AA431" i="4" a="1"/>
  <c r="AA431" i="4" s="1"/>
  <c r="Y431" i="4" a="1"/>
  <c r="Y431" i="4" s="1"/>
  <c r="AJ430" i="4" a="1"/>
  <c r="AJ430" i="4" s="1"/>
  <c r="AH430" i="4" a="1"/>
  <c r="AH430" i="4" s="1"/>
  <c r="AF430" i="4" a="1"/>
  <c r="AF430" i="4" s="1"/>
  <c r="AD430" i="4" a="1"/>
  <c r="AD430" i="4" s="1"/>
  <c r="AB430" i="4" a="1"/>
  <c r="AB430" i="4" s="1"/>
  <c r="AC467" i="4" a="1"/>
  <c r="AC467" i="4" s="1"/>
  <c r="AE466" i="4" a="1"/>
  <c r="AE466" i="4" s="1"/>
  <c r="AJ464" i="4" a="1"/>
  <c r="AJ464" i="4" s="1"/>
  <c r="AB464" i="4" a="1"/>
  <c r="AB464" i="4" s="1"/>
  <c r="AH463" i="4" a="1"/>
  <c r="AH463" i="4" s="1"/>
  <c r="AD463" i="4" a="1"/>
  <c r="AD463" i="4" s="1"/>
  <c r="Z463" i="4" a="1"/>
  <c r="Z463" i="4" s="1"/>
  <c r="AI462" i="4" a="1"/>
  <c r="AI462" i="4" s="1"/>
  <c r="AE462" i="4" a="1"/>
  <c r="AE462" i="4" s="1"/>
  <c r="AA462" i="4" a="1"/>
  <c r="AA462" i="4" s="1"/>
  <c r="AJ461" i="4" a="1"/>
  <c r="AJ461" i="4" s="1"/>
  <c r="AF461" i="4" a="1"/>
  <c r="AF461" i="4" s="1"/>
  <c r="AB461" i="4" a="1"/>
  <c r="AB461" i="4" s="1"/>
  <c r="AG460" i="4" a="1"/>
  <c r="AG460" i="4" s="1"/>
  <c r="AC460" i="4" a="1"/>
  <c r="AC460" i="4" s="1"/>
  <c r="Y460" i="4" a="1"/>
  <c r="Y460" i="4" s="1"/>
  <c r="AJ408" i="4" a="1"/>
  <c r="AJ408" i="4" s="1"/>
  <c r="AJ452" i="4" s="1" a="1"/>
  <c r="AJ452" i="4" s="1"/>
  <c r="AH408" i="4" a="1"/>
  <c r="AH408" i="4" s="1"/>
  <c r="AH452" i="4" s="1" a="1"/>
  <c r="AH452" i="4" s="1"/>
  <c r="AF408" i="4" a="1"/>
  <c r="AF408" i="4" s="1"/>
  <c r="AF452" i="4" s="1" a="1"/>
  <c r="AF452" i="4" s="1"/>
  <c r="AD408" i="4" a="1"/>
  <c r="AD408" i="4" s="1"/>
  <c r="AD452" i="4" s="1" a="1"/>
  <c r="AD452" i="4" s="1"/>
  <c r="AB408" i="4" a="1"/>
  <c r="AB408" i="4" s="1"/>
  <c r="AB452" i="4" s="1" a="1"/>
  <c r="AB452" i="4" s="1"/>
  <c r="Z408" i="4" a="1"/>
  <c r="Z408" i="4" s="1"/>
  <c r="Z452" i="4" s="1" a="1"/>
  <c r="Z452" i="4" s="1"/>
  <c r="AI406" i="4" a="1"/>
  <c r="AI406" i="4" s="1"/>
  <c r="AI450" i="4" s="1" a="1"/>
  <c r="AI450" i="4" s="1"/>
  <c r="AG406" i="4" a="1"/>
  <c r="AG406" i="4" s="1"/>
  <c r="AG450" i="4" s="1" a="1"/>
  <c r="AG450" i="4" s="1"/>
  <c r="AE406" i="4" a="1"/>
  <c r="AE406" i="4" s="1"/>
  <c r="AE450" i="4" s="1" a="1"/>
  <c r="AE450" i="4" s="1"/>
  <c r="AC406" i="4" a="1"/>
  <c r="AC406" i="4" s="1"/>
  <c r="AC450" i="4" s="1" a="1"/>
  <c r="AC450" i="4" s="1"/>
  <c r="AA406" i="4" a="1"/>
  <c r="AA406" i="4" s="1"/>
  <c r="AA450" i="4" s="1" a="1"/>
  <c r="AA450" i="4" s="1"/>
  <c r="Y406" i="4" a="1"/>
  <c r="Y406" i="4" s="1"/>
  <c r="AJ404" i="4" a="1"/>
  <c r="AJ404" i="4" s="1"/>
  <c r="AJ448" i="4" s="1" a="1"/>
  <c r="AJ448" i="4" s="1"/>
  <c r="AH404" i="4" a="1"/>
  <c r="AH404" i="4" s="1"/>
  <c r="AH448" i="4" s="1" a="1"/>
  <c r="AH448" i="4" s="1"/>
  <c r="AF404" i="4" a="1"/>
  <c r="AF404" i="4" s="1"/>
  <c r="AF448" i="4" s="1" a="1"/>
  <c r="AF448" i="4" s="1"/>
  <c r="AD404" i="4" a="1"/>
  <c r="AD404" i="4" s="1"/>
  <c r="AD448" i="4" s="1" a="1"/>
  <c r="AD448" i="4" s="1"/>
  <c r="AB404" i="4" a="1"/>
  <c r="AB404" i="4" s="1"/>
  <c r="AB448" i="4" s="1" a="1"/>
  <c r="AB448" i="4" s="1"/>
  <c r="Z404" i="4" a="1"/>
  <c r="Z404" i="4" s="1"/>
  <c r="Z448" i="4" s="1" a="1"/>
  <c r="Z448" i="4" s="1"/>
  <c r="AI402" i="4" a="1"/>
  <c r="AI402" i="4" s="1"/>
  <c r="AI446" i="4" s="1" a="1"/>
  <c r="AI446" i="4" s="1"/>
  <c r="AG402" i="4" a="1"/>
  <c r="AG402" i="4" s="1"/>
  <c r="AG446" i="4" s="1" a="1"/>
  <c r="AG446" i="4" s="1"/>
  <c r="AE402" i="4" a="1"/>
  <c r="AE402" i="4" s="1"/>
  <c r="AE446" i="4" s="1" a="1"/>
  <c r="AE446" i="4" s="1"/>
  <c r="AC402" i="4" a="1"/>
  <c r="AC402" i="4" s="1"/>
  <c r="AC446" i="4" s="1" a="1"/>
  <c r="AC446" i="4" s="1"/>
  <c r="AA402" i="4" a="1"/>
  <c r="AA402" i="4" s="1"/>
  <c r="AA446" i="4" s="1" a="1"/>
  <c r="AA446" i="4" s="1"/>
  <c r="Y402" i="4" a="1"/>
  <c r="Y402" i="4" s="1"/>
  <c r="AJ400" i="4" a="1"/>
  <c r="AJ400" i="4" s="1"/>
  <c r="AJ444" i="4" s="1" a="1"/>
  <c r="AJ444" i="4" s="1"/>
  <c r="AH400" i="4" a="1"/>
  <c r="AH400" i="4" s="1"/>
  <c r="AH444" i="4" s="1" a="1"/>
  <c r="AH444" i="4" s="1"/>
  <c r="AF400" i="4" a="1"/>
  <c r="AF400" i="4" s="1"/>
  <c r="AF444" i="4" s="1" a="1"/>
  <c r="AF444" i="4" s="1"/>
  <c r="AD400" i="4" a="1"/>
  <c r="AD400" i="4" s="1"/>
  <c r="AD444" i="4" s="1" a="1"/>
  <c r="AD444" i="4" s="1"/>
  <c r="AB400" i="4" a="1"/>
  <c r="AB400" i="4" s="1"/>
  <c r="AB444" i="4" s="1" a="1"/>
  <c r="AB444" i="4" s="1"/>
  <c r="Z400" i="4" a="1"/>
  <c r="Z400" i="4" s="1"/>
  <c r="Z444" i="4" s="1" a="1"/>
  <c r="Z444" i="4" s="1"/>
  <c r="AI398" i="4" a="1"/>
  <c r="AI398" i="4" s="1"/>
  <c r="AI442" i="4" s="1" a="1"/>
  <c r="AI442" i="4" s="1"/>
  <c r="AG398" i="4" a="1"/>
  <c r="AG398" i="4" s="1"/>
  <c r="AG442" i="4" s="1" a="1"/>
  <c r="AG442" i="4" s="1"/>
  <c r="AF469" i="4" a="1"/>
  <c r="AF469" i="4" s="1"/>
  <c r="Z467" i="4" a="1"/>
  <c r="Z467" i="4" s="1"/>
  <c r="AE465" i="4" a="1"/>
  <c r="AE465" i="4" s="1"/>
  <c r="AH464" i="4" a="1"/>
  <c r="AH464" i="4" s="1"/>
  <c r="Z464" i="4" a="1"/>
  <c r="Z464" i="4" s="1"/>
  <c r="AG463" i="4" a="1"/>
  <c r="AG463" i="4" s="1"/>
  <c r="AC463" i="4" a="1"/>
  <c r="AC463" i="4" s="1"/>
  <c r="Y463" i="4" a="1"/>
  <c r="Y463" i="4" s="1"/>
  <c r="AH462" i="4" a="1"/>
  <c r="AH462" i="4" s="1"/>
  <c r="AD462" i="4" a="1"/>
  <c r="AD462" i="4" s="1"/>
  <c r="Z462" i="4" a="1"/>
  <c r="Z462" i="4" s="1"/>
  <c r="AI461" i="4" a="1"/>
  <c r="AI461" i="4" s="1"/>
  <c r="AE461" i="4" a="1"/>
  <c r="AE461" i="4" s="1"/>
  <c r="AA461" i="4" a="1"/>
  <c r="AA461" i="4" s="1"/>
  <c r="AJ460" i="4" a="1"/>
  <c r="AJ460" i="4" s="1"/>
  <c r="AF460" i="4" a="1"/>
  <c r="AF460" i="4" s="1"/>
  <c r="AB460" i="4" a="1"/>
  <c r="AB460" i="4" s="1"/>
  <c r="AJ431" i="4" a="1"/>
  <c r="AJ431" i="4" s="1"/>
  <c r="AH431" i="4" a="1"/>
  <c r="AH431" i="4" s="1"/>
  <c r="AF431" i="4" a="1"/>
  <c r="AF431" i="4" s="1"/>
  <c r="AD431" i="4" a="1"/>
  <c r="AD431" i="4" s="1"/>
  <c r="AB431" i="4" a="1"/>
  <c r="AB431" i="4" s="1"/>
  <c r="Z431" i="4" a="1"/>
  <c r="Z431" i="4" s="1"/>
  <c r="AI430" i="4" a="1"/>
  <c r="AI430" i="4" s="1"/>
  <c r="AG430" i="4" a="1"/>
  <c r="AG430" i="4" s="1"/>
  <c r="AE430" i="4" a="1"/>
  <c r="AE430" i="4" s="1"/>
  <c r="AC430" i="4" a="1"/>
  <c r="AC430" i="4" s="1"/>
  <c r="AA430" i="4" a="1"/>
  <c r="AA430" i="4" s="1"/>
  <c r="Y430" i="4" a="1"/>
  <c r="Y430" i="4" s="1"/>
  <c r="AJ429" i="4" a="1"/>
  <c r="AJ429" i="4" s="1"/>
  <c r="AH429" i="4" a="1"/>
  <c r="AH429" i="4" s="1"/>
  <c r="AF429" i="4" a="1"/>
  <c r="AF429" i="4" s="1"/>
  <c r="AD429" i="4" a="1"/>
  <c r="AD429" i="4" s="1"/>
  <c r="AB429" i="4" a="1"/>
  <c r="AB429" i="4" s="1"/>
  <c r="Z429" i="4" a="1"/>
  <c r="Z429" i="4" s="1"/>
  <c r="AI428" i="4" a="1"/>
  <c r="AI428" i="4" s="1"/>
  <c r="AG428" i="4" a="1"/>
  <c r="AG428" i="4" s="1"/>
  <c r="AE428" i="4" a="1"/>
  <c r="AE428" i="4" s="1"/>
  <c r="AC428" i="4" a="1"/>
  <c r="AC428" i="4" s="1"/>
  <c r="AA428" i="4" a="1"/>
  <c r="AA428" i="4" s="1"/>
  <c r="Y428" i="4" a="1"/>
  <c r="Y428" i="4" s="1"/>
  <c r="AJ427" i="4" a="1"/>
  <c r="AJ427" i="4" s="1"/>
  <c r="AH427" i="4" a="1"/>
  <c r="AH427" i="4" s="1"/>
  <c r="AF427" i="4" a="1"/>
  <c r="AF427" i="4" s="1"/>
  <c r="AD427" i="4" a="1"/>
  <c r="AD427" i="4" s="1"/>
  <c r="AB427" i="4" a="1"/>
  <c r="AB427" i="4" s="1"/>
  <c r="Z427" i="4" a="1"/>
  <c r="Z427" i="4" s="1"/>
  <c r="AI426" i="4" a="1"/>
  <c r="AI426" i="4" s="1"/>
  <c r="AG426" i="4" a="1"/>
  <c r="AG426" i="4" s="1"/>
  <c r="AE426" i="4" a="1"/>
  <c r="AE426" i="4" s="1"/>
  <c r="AC426" i="4" a="1"/>
  <c r="AC426" i="4" s="1"/>
  <c r="AA426" i="4" a="1"/>
  <c r="AA426" i="4" s="1"/>
  <c r="Y426" i="4" a="1"/>
  <c r="Y426" i="4" s="1"/>
  <c r="AJ425" i="4" a="1"/>
  <c r="AJ425" i="4" s="1"/>
  <c r="AH425" i="4" a="1"/>
  <c r="AH425" i="4" s="1"/>
  <c r="AF425" i="4" a="1"/>
  <c r="AF425" i="4" s="1"/>
  <c r="AD425" i="4" a="1"/>
  <c r="AD425" i="4" s="1"/>
  <c r="AB425" i="4" a="1"/>
  <c r="AB425" i="4" s="1"/>
  <c r="Z425" i="4" a="1"/>
  <c r="Z425" i="4" s="1"/>
  <c r="AI424" i="4" a="1"/>
  <c r="AI424" i="4" s="1"/>
  <c r="AG424" i="4" a="1"/>
  <c r="AG424" i="4" s="1"/>
  <c r="AE424" i="4" a="1"/>
  <c r="AE424" i="4" s="1"/>
  <c r="AC424" i="4" a="1"/>
  <c r="AC424" i="4" s="1"/>
  <c r="AA424" i="4" a="1"/>
  <c r="AA424" i="4" s="1"/>
  <c r="Y424" i="4" a="1"/>
  <c r="Y424" i="4" s="1"/>
  <c r="AF468" i="4" a="1"/>
  <c r="AF468" i="4" s="1"/>
  <c r="AH467" i="4" a="1"/>
  <c r="AH467" i="4" s="1"/>
  <c r="Z466" i="4" a="1"/>
  <c r="Z466" i="4" s="1"/>
  <c r="AB465" i="4" a="1"/>
  <c r="AB465" i="4" s="1"/>
  <c r="AF464" i="4" a="1"/>
  <c r="AF464" i="4" s="1"/>
  <c r="AF463" i="4" a="1"/>
  <c r="AF463" i="4" s="1"/>
  <c r="AB463" i="4" a="1"/>
  <c r="AB463" i="4" s="1"/>
  <c r="AG462" i="4" a="1"/>
  <c r="AG462" i="4" s="1"/>
  <c r="AC462" i="4" a="1"/>
  <c r="AC462" i="4" s="1"/>
  <c r="Y462" i="4" a="1"/>
  <c r="Y462" i="4" s="1"/>
  <c r="AH461" i="4" a="1"/>
  <c r="AH461" i="4" s="1"/>
  <c r="AD461" i="4" a="1"/>
  <c r="AD461" i="4" s="1"/>
  <c r="Z461" i="4" a="1"/>
  <c r="Z461" i="4" s="1"/>
  <c r="AI460" i="4" a="1"/>
  <c r="AI460" i="4" s="1"/>
  <c r="AE460" i="4" a="1"/>
  <c r="AE460" i="4" s="1"/>
  <c r="AA460" i="4" a="1"/>
  <c r="AA460" i="4" s="1"/>
  <c r="AI408" i="4" a="1"/>
  <c r="AI408" i="4" s="1"/>
  <c r="AI452" i="4" s="1" a="1"/>
  <c r="AI452" i="4" s="1"/>
  <c r="AG408" i="4" a="1"/>
  <c r="AG408" i="4" s="1"/>
  <c r="AG452" i="4" s="1" a="1"/>
  <c r="AG452" i="4" s="1"/>
  <c r="AE408" i="4" a="1"/>
  <c r="AE408" i="4" s="1"/>
  <c r="AE452" i="4" s="1" a="1"/>
  <c r="AE452" i="4" s="1"/>
  <c r="AC408" i="4" a="1"/>
  <c r="AC408" i="4" s="1"/>
  <c r="AC452" i="4" s="1" a="1"/>
  <c r="AC452" i="4" s="1"/>
  <c r="AA408" i="4" a="1"/>
  <c r="AA408" i="4" s="1"/>
  <c r="AA452" i="4" s="1" a="1"/>
  <c r="AA452" i="4" s="1"/>
  <c r="Y408" i="4" a="1"/>
  <c r="Y408" i="4" s="1"/>
  <c r="AJ406" i="4" a="1"/>
  <c r="AJ406" i="4" s="1"/>
  <c r="AJ450" i="4" s="1" a="1"/>
  <c r="AJ450" i="4" s="1"/>
  <c r="AH406" i="4" a="1"/>
  <c r="AH406" i="4" s="1"/>
  <c r="AH450" i="4" s="1" a="1"/>
  <c r="AH450" i="4" s="1"/>
  <c r="AF406" i="4" a="1"/>
  <c r="AF406" i="4" s="1"/>
  <c r="AF450" i="4" s="1" a="1"/>
  <c r="AF450" i="4" s="1"/>
  <c r="AD406" i="4" a="1"/>
  <c r="AD406" i="4" s="1"/>
  <c r="AD450" i="4" s="1" a="1"/>
  <c r="AD450" i="4" s="1"/>
  <c r="AB406" i="4" a="1"/>
  <c r="AB406" i="4" s="1"/>
  <c r="AB450" i="4" s="1" a="1"/>
  <c r="AB450" i="4" s="1"/>
  <c r="Z406" i="4" a="1"/>
  <c r="Z406" i="4" s="1"/>
  <c r="Z450" i="4" s="1" a="1"/>
  <c r="Z450" i="4" s="1"/>
  <c r="AI404" i="4" a="1"/>
  <c r="AI404" i="4" s="1"/>
  <c r="AI448" i="4" s="1" a="1"/>
  <c r="AI448" i="4" s="1"/>
  <c r="AG404" i="4" a="1"/>
  <c r="AG404" i="4" s="1"/>
  <c r="AG448" i="4" s="1" a="1"/>
  <c r="AG448" i="4" s="1"/>
  <c r="AE404" i="4" a="1"/>
  <c r="AE404" i="4" s="1"/>
  <c r="AE448" i="4" s="1" a="1"/>
  <c r="AE448" i="4" s="1"/>
  <c r="AC404" i="4" a="1"/>
  <c r="AC404" i="4" s="1"/>
  <c r="AC448" i="4" s="1" a="1"/>
  <c r="AC448" i="4" s="1"/>
  <c r="AA404" i="4" a="1"/>
  <c r="AA404" i="4" s="1"/>
  <c r="AA448" i="4" s="1" a="1"/>
  <c r="AA448" i="4" s="1"/>
  <c r="Y404" i="4" a="1"/>
  <c r="Y404" i="4" s="1"/>
  <c r="AJ402" i="4" a="1"/>
  <c r="AJ402" i="4" s="1"/>
  <c r="AJ446" i="4" s="1" a="1"/>
  <c r="AJ446" i="4" s="1"/>
  <c r="AH402" i="4" a="1"/>
  <c r="AH402" i="4" s="1"/>
  <c r="AH446" i="4" s="1" a="1"/>
  <c r="AH446" i="4" s="1"/>
  <c r="AF402" i="4" a="1"/>
  <c r="AF402" i="4" s="1"/>
  <c r="AF446" i="4" s="1" a="1"/>
  <c r="AF446" i="4" s="1"/>
  <c r="AD402" i="4" a="1"/>
  <c r="AD402" i="4" s="1"/>
  <c r="AD446" i="4" s="1" a="1"/>
  <c r="AD446" i="4" s="1"/>
  <c r="AB402" i="4" a="1"/>
  <c r="AB402" i="4" s="1"/>
  <c r="AB446" i="4" s="1" a="1"/>
  <c r="AB446" i="4" s="1"/>
  <c r="Z402" i="4" a="1"/>
  <c r="Z402" i="4" s="1"/>
  <c r="Z446" i="4" s="1" a="1"/>
  <c r="Z446" i="4" s="1"/>
  <c r="AI400" i="4" a="1"/>
  <c r="AI400" i="4" s="1"/>
  <c r="AI444" i="4" s="1" a="1"/>
  <c r="AI444" i="4" s="1"/>
  <c r="AG400" i="4" a="1"/>
  <c r="AG400" i="4" s="1"/>
  <c r="AG444" i="4" s="1" a="1"/>
  <c r="AG444" i="4" s="1"/>
  <c r="AE400" i="4" a="1"/>
  <c r="AE400" i="4" s="1"/>
  <c r="AE444" i="4" s="1" a="1"/>
  <c r="AE444" i="4" s="1"/>
  <c r="AC400" i="4" a="1"/>
  <c r="AC400" i="4" s="1"/>
  <c r="AC444" i="4" s="1" a="1"/>
  <c r="AC444" i="4" s="1"/>
  <c r="AA400" i="4" a="1"/>
  <c r="AA400" i="4" s="1"/>
  <c r="AA444" i="4" s="1" a="1"/>
  <c r="AA444" i="4" s="1"/>
  <c r="Y400" i="4" a="1"/>
  <c r="Y400" i="4" s="1"/>
  <c r="AJ398" i="4" a="1"/>
  <c r="AJ398" i="4" s="1"/>
  <c r="AJ442" i="4" s="1" a="1"/>
  <c r="AJ442" i="4" s="1"/>
  <c r="AH398" i="4" a="1"/>
  <c r="AH398" i="4" s="1"/>
  <c r="AH442" i="4" s="1" a="1"/>
  <c r="AH442" i="4" s="1"/>
  <c r="AF398" i="4" a="1"/>
  <c r="AF398" i="4" s="1"/>
  <c r="AF442" i="4" s="1" a="1"/>
  <c r="AF442" i="4" s="1"/>
  <c r="AD398" i="4" a="1"/>
  <c r="AD398" i="4" s="1"/>
  <c r="AD442" i="4" s="1" a="1"/>
  <c r="AD442" i="4" s="1"/>
  <c r="AB398" i="4" a="1"/>
  <c r="AB398" i="4" s="1"/>
  <c r="AB442" i="4" s="1" a="1"/>
  <c r="AB442" i="4" s="1"/>
  <c r="Z398" i="4" a="1"/>
  <c r="Z398" i="4" s="1"/>
  <c r="Z442" i="4" s="1" a="1"/>
  <c r="Z442" i="4" s="1"/>
  <c r="AI396" i="4" a="1"/>
  <c r="AI396" i="4" s="1"/>
  <c r="AI440" i="4" s="1" a="1"/>
  <c r="AI440" i="4" s="1"/>
  <c r="AG396" i="4" a="1"/>
  <c r="AG396" i="4" s="1"/>
  <c r="AG440" i="4" s="1" a="1"/>
  <c r="AG440" i="4" s="1"/>
  <c r="AE396" i="4" a="1"/>
  <c r="AE396" i="4" s="1"/>
  <c r="AE440" i="4" s="1" a="1"/>
  <c r="AE440" i="4" s="1"/>
  <c r="AC396" i="4" a="1"/>
  <c r="AC396" i="4" s="1"/>
  <c r="AC440" i="4" s="1" a="1"/>
  <c r="AC440" i="4" s="1"/>
  <c r="AA396" i="4" a="1"/>
  <c r="AA396" i="4" s="1"/>
  <c r="AA440" i="4" s="1" a="1"/>
  <c r="AA440" i="4" s="1"/>
  <c r="Y396" i="4" a="1"/>
  <c r="Y396" i="4" s="1"/>
  <c r="AC429" i="4" a="1"/>
  <c r="AC429" i="4" s="1"/>
  <c r="AH428" i="4" a="1"/>
  <c r="AH428" i="4" s="1"/>
  <c r="Z428" i="4" a="1"/>
  <c r="Z428" i="4" s="1"/>
  <c r="AE427" i="4" a="1"/>
  <c r="AE427" i="4" s="1"/>
  <c r="AJ426" i="4" a="1"/>
  <c r="AJ426" i="4" s="1"/>
  <c r="AB426" i="4" a="1"/>
  <c r="AB426" i="4" s="1"/>
  <c r="AG425" i="4" a="1"/>
  <c r="AG425" i="4" s="1"/>
  <c r="Y425" i="4" a="1"/>
  <c r="Y425" i="4" s="1"/>
  <c r="AD424" i="4" a="1"/>
  <c r="AD424" i="4" s="1"/>
  <c r="AJ423" i="4" a="1"/>
  <c r="AJ423" i="4" s="1"/>
  <c r="AF423" i="4" a="1"/>
  <c r="AF423" i="4" s="1"/>
  <c r="AB423" i="4" a="1"/>
  <c r="AB423" i="4" s="1"/>
  <c r="AG422" i="4" a="1"/>
  <c r="AG422" i="4" s="1"/>
  <c r="AC422" i="4" a="1"/>
  <c r="AC422" i="4" s="1"/>
  <c r="Y422" i="4" a="1"/>
  <c r="Y422" i="4" s="1"/>
  <c r="AH421" i="4" a="1"/>
  <c r="AH421" i="4" s="1"/>
  <c r="AD421" i="4" a="1"/>
  <c r="AD421" i="4" s="1"/>
  <c r="Z421" i="4" a="1"/>
  <c r="Z421" i="4" s="1"/>
  <c r="AI420" i="4" a="1"/>
  <c r="AI420" i="4" s="1"/>
  <c r="AE420" i="4" a="1"/>
  <c r="AE420" i="4" s="1"/>
  <c r="AA420" i="4" a="1"/>
  <c r="AA420" i="4" s="1"/>
  <c r="AJ419" i="4" a="1"/>
  <c r="AJ419" i="4" s="1"/>
  <c r="AF419" i="4" a="1"/>
  <c r="AF419" i="4" s="1"/>
  <c r="AB419" i="4" a="1"/>
  <c r="AB419" i="4" s="1"/>
  <c r="AG418" i="4" a="1"/>
  <c r="AG418" i="4" s="1"/>
  <c r="AC418" i="4" a="1"/>
  <c r="AC418" i="4" s="1"/>
  <c r="Y418" i="4" a="1"/>
  <c r="Y418" i="4" s="1"/>
  <c r="AH417" i="4" a="1"/>
  <c r="AH417" i="4" s="1"/>
  <c r="AD417" i="4" a="1"/>
  <c r="AD417" i="4" s="1"/>
  <c r="Z417" i="4" a="1"/>
  <c r="Z417" i="4" s="1"/>
  <c r="AI416" i="4" a="1"/>
  <c r="AI416" i="4" s="1"/>
  <c r="AE416" i="4" a="1"/>
  <c r="AE416" i="4" s="1"/>
  <c r="AA416" i="4" a="1"/>
  <c r="AA416" i="4" s="1"/>
  <c r="AJ409" i="4" a="1"/>
  <c r="AJ409" i="4" s="1"/>
  <c r="AJ453" i="4" s="1" a="1"/>
  <c r="AJ453" i="4" s="1"/>
  <c r="AF409" i="4" a="1"/>
  <c r="AF409" i="4" s="1"/>
  <c r="AF453" i="4" s="1" a="1"/>
  <c r="AF453" i="4" s="1"/>
  <c r="AB409" i="4" a="1"/>
  <c r="AB409" i="4" s="1"/>
  <c r="AB453" i="4" s="1" a="1"/>
  <c r="AB453" i="4" s="1"/>
  <c r="AG407" i="4" a="1"/>
  <c r="AG407" i="4" s="1"/>
  <c r="AG451" i="4" s="1" a="1"/>
  <c r="AG451" i="4" s="1"/>
  <c r="AC407" i="4" a="1"/>
  <c r="AC407" i="4" s="1"/>
  <c r="AC451" i="4" s="1" a="1"/>
  <c r="AC451" i="4" s="1"/>
  <c r="Y407" i="4" a="1"/>
  <c r="Y407" i="4" s="1"/>
  <c r="AH405" i="4" a="1"/>
  <c r="AH405" i="4" s="1"/>
  <c r="AH449" i="4" s="1" a="1"/>
  <c r="AH449" i="4" s="1"/>
  <c r="AD405" i="4" a="1"/>
  <c r="AD405" i="4" s="1"/>
  <c r="AD449" i="4" s="1" a="1"/>
  <c r="AD449" i="4" s="1"/>
  <c r="Z405" i="4" a="1"/>
  <c r="Z405" i="4" s="1"/>
  <c r="Z449" i="4" s="1" a="1"/>
  <c r="Z449" i="4" s="1"/>
  <c r="AI403" i="4" a="1"/>
  <c r="AI403" i="4" s="1"/>
  <c r="AI447" i="4" s="1" a="1"/>
  <c r="AI447" i="4" s="1"/>
  <c r="AE403" i="4" a="1"/>
  <c r="AE403" i="4" s="1"/>
  <c r="AE447" i="4" s="1" a="1"/>
  <c r="AE447" i="4" s="1"/>
  <c r="AA403" i="4" a="1"/>
  <c r="AA403" i="4" s="1"/>
  <c r="AA447" i="4" s="1" a="1"/>
  <c r="AA447" i="4" s="1"/>
  <c r="AJ401" i="4" a="1"/>
  <c r="AJ401" i="4" s="1"/>
  <c r="AJ445" i="4" s="1" a="1"/>
  <c r="AJ445" i="4" s="1"/>
  <c r="AF401" i="4" a="1"/>
  <c r="AF401" i="4" s="1"/>
  <c r="AF445" i="4" s="1" a="1"/>
  <c r="AF445" i="4" s="1"/>
  <c r="AB401" i="4" a="1"/>
  <c r="AB401" i="4" s="1"/>
  <c r="AB445" i="4" s="1" a="1"/>
  <c r="AB445" i="4" s="1"/>
  <c r="AG399" i="4" a="1"/>
  <c r="AG399" i="4" s="1"/>
  <c r="AG443" i="4" s="1" a="1"/>
  <c r="AG443" i="4" s="1"/>
  <c r="AI429" i="4" a="1"/>
  <c r="AI429" i="4" s="1"/>
  <c r="AA429" i="4" a="1"/>
  <c r="AA429" i="4" s="1"/>
  <c r="AF428" i="4" a="1"/>
  <c r="AF428" i="4" s="1"/>
  <c r="AC427" i="4" a="1"/>
  <c r="AC427" i="4" s="1"/>
  <c r="AH426" i="4" a="1"/>
  <c r="AH426" i="4" s="1"/>
  <c r="Z426" i="4" a="1"/>
  <c r="Z426" i="4" s="1"/>
  <c r="AE425" i="4" a="1"/>
  <c r="AE425" i="4" s="1"/>
  <c r="AJ424" i="4" a="1"/>
  <c r="AJ424" i="4" s="1"/>
  <c r="AB424" i="4" a="1"/>
  <c r="AB424" i="4" s="1"/>
  <c r="AI423" i="4" a="1"/>
  <c r="AI423" i="4" s="1"/>
  <c r="AE423" i="4" a="1"/>
  <c r="AE423" i="4" s="1"/>
  <c r="AA423" i="4" a="1"/>
  <c r="AA423" i="4" s="1"/>
  <c r="AJ422" i="4" a="1"/>
  <c r="AJ422" i="4" s="1"/>
  <c r="AF422" i="4" a="1"/>
  <c r="AF422" i="4" s="1"/>
  <c r="AB422" i="4" a="1"/>
  <c r="AB422" i="4" s="1"/>
  <c r="AG421" i="4" a="1"/>
  <c r="AG421" i="4" s="1"/>
  <c r="AC421" i="4" a="1"/>
  <c r="AC421" i="4" s="1"/>
  <c r="Y421" i="4" a="1"/>
  <c r="Y421" i="4" s="1"/>
  <c r="AH420" i="4" a="1"/>
  <c r="AH420" i="4" s="1"/>
  <c r="AD420" i="4" a="1"/>
  <c r="AD420" i="4" s="1"/>
  <c r="Z420" i="4" a="1"/>
  <c r="Z420" i="4" s="1"/>
  <c r="AI419" i="4" a="1"/>
  <c r="AI419" i="4" s="1"/>
  <c r="AE419" i="4" a="1"/>
  <c r="AE419" i="4" s="1"/>
  <c r="AA419" i="4" a="1"/>
  <c r="AA419" i="4" s="1"/>
  <c r="AJ418" i="4" a="1"/>
  <c r="AJ418" i="4" s="1"/>
  <c r="AF418" i="4" a="1"/>
  <c r="AF418" i="4" s="1"/>
  <c r="AB418" i="4" a="1"/>
  <c r="AB418" i="4" s="1"/>
  <c r="AG417" i="4" a="1"/>
  <c r="AG417" i="4" s="1"/>
  <c r="AC417" i="4" a="1"/>
  <c r="AC417" i="4" s="1"/>
  <c r="Y417" i="4" a="1"/>
  <c r="Y417" i="4" s="1"/>
  <c r="AH416" i="4" a="1"/>
  <c r="AH416" i="4" s="1"/>
  <c r="AD416" i="4" a="1"/>
  <c r="AD416" i="4" s="1"/>
  <c r="Z416" i="4" a="1"/>
  <c r="Z416" i="4" s="1"/>
  <c r="AI409" i="4" a="1"/>
  <c r="AI409" i="4" s="1"/>
  <c r="AI453" i="4" s="1" a="1"/>
  <c r="AI453" i="4" s="1"/>
  <c r="AE409" i="4" a="1"/>
  <c r="AE409" i="4" s="1"/>
  <c r="AE453" i="4" s="1" a="1"/>
  <c r="AE453" i="4" s="1"/>
  <c r="AA409" i="4" a="1"/>
  <c r="AA409" i="4" s="1"/>
  <c r="AA453" i="4" s="1" a="1"/>
  <c r="AA453" i="4" s="1"/>
  <c r="AJ407" i="4" a="1"/>
  <c r="AJ407" i="4" s="1"/>
  <c r="AJ451" i="4" s="1" a="1"/>
  <c r="AJ451" i="4" s="1"/>
  <c r="AF407" i="4" a="1"/>
  <c r="AF407" i="4" s="1"/>
  <c r="AF451" i="4" s="1" a="1"/>
  <c r="AF451" i="4" s="1"/>
  <c r="AB407" i="4" a="1"/>
  <c r="AB407" i="4" s="1"/>
  <c r="AB451" i="4" s="1" a="1"/>
  <c r="AB451" i="4" s="1"/>
  <c r="AG405" i="4" a="1"/>
  <c r="AG405" i="4" s="1"/>
  <c r="AG449" i="4" s="1" a="1"/>
  <c r="AG449" i="4" s="1"/>
  <c r="AC405" i="4" a="1"/>
  <c r="AC405" i="4" s="1"/>
  <c r="AC449" i="4" s="1" a="1"/>
  <c r="AC449" i="4" s="1"/>
  <c r="Y405" i="4" a="1"/>
  <c r="Y405" i="4" s="1"/>
  <c r="AH403" i="4" a="1"/>
  <c r="AH403" i="4" s="1"/>
  <c r="AH447" i="4" s="1" a="1"/>
  <c r="AH447" i="4" s="1"/>
  <c r="AD403" i="4" a="1"/>
  <c r="AD403" i="4" s="1"/>
  <c r="AD447" i="4" s="1" a="1"/>
  <c r="AD447" i="4" s="1"/>
  <c r="Z403" i="4" a="1"/>
  <c r="Z403" i="4" s="1"/>
  <c r="Z447" i="4" s="1" a="1"/>
  <c r="Z447" i="4" s="1"/>
  <c r="AI401" i="4" a="1"/>
  <c r="AI401" i="4" s="1"/>
  <c r="AI445" i="4" s="1" a="1"/>
  <c r="AI445" i="4" s="1"/>
  <c r="AE401" i="4" a="1"/>
  <c r="AE401" i="4" s="1"/>
  <c r="AE445" i="4" s="1" a="1"/>
  <c r="AE445" i="4" s="1"/>
  <c r="AA401" i="4" a="1"/>
  <c r="AA401" i="4" s="1"/>
  <c r="AA445" i="4" s="1" a="1"/>
  <c r="AA445" i="4" s="1"/>
  <c r="AJ399" i="4" a="1"/>
  <c r="AJ399" i="4" s="1"/>
  <c r="AJ443" i="4" s="1" a="1"/>
  <c r="AJ443" i="4" s="1"/>
  <c r="AF399" i="4" a="1"/>
  <c r="AF399" i="4" s="1"/>
  <c r="AF443" i="4" s="1" a="1"/>
  <c r="AF443" i="4" s="1"/>
  <c r="AB399" i="4" a="1"/>
  <c r="AB399" i="4" s="1"/>
  <c r="AB443" i="4" s="1" a="1"/>
  <c r="AB443" i="4" s="1"/>
  <c r="AA398" i="4" a="1"/>
  <c r="AA398" i="4" s="1"/>
  <c r="AA442" i="4" s="1" a="1"/>
  <c r="AA442" i="4" s="1"/>
  <c r="AH397" i="4" a="1"/>
  <c r="AH397" i="4" s="1"/>
  <c r="AH441" i="4" s="1" a="1"/>
  <c r="AH441" i="4" s="1"/>
  <c r="AC397" i="4" a="1"/>
  <c r="AC397" i="4" s="1"/>
  <c r="AC441" i="4" s="1" a="1"/>
  <c r="AC441" i="4" s="1"/>
  <c r="Z397" i="4" a="1"/>
  <c r="Z397" i="4" s="1"/>
  <c r="Z441" i="4" s="1" a="1"/>
  <c r="Z441" i="4" s="1"/>
  <c r="AJ396" i="4" a="1"/>
  <c r="AJ396" i="4" s="1"/>
  <c r="AJ440" i="4" s="1" a="1"/>
  <c r="AJ440" i="4" s="1"/>
  <c r="AB396" i="4" a="1"/>
  <c r="AB396" i="4" s="1"/>
  <c r="AB440" i="4" s="1" a="1"/>
  <c r="AB440" i="4" s="1"/>
  <c r="AI395" i="4" a="1"/>
  <c r="AI395" i="4" s="1"/>
  <c r="AI439" i="4" s="1" a="1"/>
  <c r="AI439" i="4" s="1"/>
  <c r="AD395" i="4" a="1"/>
  <c r="AD395" i="4" s="1"/>
  <c r="AD439" i="4" s="1" a="1"/>
  <c r="AD439" i="4" s="1"/>
  <c r="AA395" i="4" a="1"/>
  <c r="AA395" i="4" s="1"/>
  <c r="AA439" i="4" s="1" a="1"/>
  <c r="AA439" i="4" s="1"/>
  <c r="AF394" i="4" a="1"/>
  <c r="AF394" i="4" s="1"/>
  <c r="AC394" i="4" a="1"/>
  <c r="AC394" i="4" s="1"/>
  <c r="AG429" i="4" a="1"/>
  <c r="AG429" i="4" s="1"/>
  <c r="Y429" i="4" a="1"/>
  <c r="Y429" i="4" s="1"/>
  <c r="AD428" i="4" a="1"/>
  <c r="AD428" i="4" s="1"/>
  <c r="AI427" i="4" a="1"/>
  <c r="AI427" i="4" s="1"/>
  <c r="AA427" i="4" a="1"/>
  <c r="AA427" i="4" s="1"/>
  <c r="AF426" i="4" a="1"/>
  <c r="AF426" i="4" s="1"/>
  <c r="AC425" i="4" a="1"/>
  <c r="AC425" i="4" s="1"/>
  <c r="AH424" i="4" a="1"/>
  <c r="AH424" i="4" s="1"/>
  <c r="Z424" i="4" a="1"/>
  <c r="Z424" i="4" s="1"/>
  <c r="AH423" i="4" a="1"/>
  <c r="AH423" i="4" s="1"/>
  <c r="AD423" i="4" a="1"/>
  <c r="AD423" i="4" s="1"/>
  <c r="Z423" i="4" a="1"/>
  <c r="Z423" i="4" s="1"/>
  <c r="AI422" i="4" a="1"/>
  <c r="AI422" i="4" s="1"/>
  <c r="AE422" i="4" a="1"/>
  <c r="AE422" i="4" s="1"/>
  <c r="AA422" i="4" a="1"/>
  <c r="AA422" i="4" s="1"/>
  <c r="AJ421" i="4" a="1"/>
  <c r="AJ421" i="4" s="1"/>
  <c r="AF421" i="4" a="1"/>
  <c r="AF421" i="4" s="1"/>
  <c r="AB421" i="4" a="1"/>
  <c r="AB421" i="4" s="1"/>
  <c r="AG420" i="4" a="1"/>
  <c r="AG420" i="4" s="1"/>
  <c r="AC420" i="4" a="1"/>
  <c r="AC420" i="4" s="1"/>
  <c r="Y420" i="4" a="1"/>
  <c r="Y420" i="4" s="1"/>
  <c r="AH419" i="4" a="1"/>
  <c r="AH419" i="4" s="1"/>
  <c r="AD419" i="4" a="1"/>
  <c r="AD419" i="4" s="1"/>
  <c r="Z419" i="4" a="1"/>
  <c r="Z419" i="4" s="1"/>
  <c r="AI418" i="4" a="1"/>
  <c r="AI418" i="4" s="1"/>
  <c r="AE418" i="4" a="1"/>
  <c r="AE418" i="4" s="1"/>
  <c r="AA418" i="4" a="1"/>
  <c r="AA418" i="4" s="1"/>
  <c r="AJ417" i="4" a="1"/>
  <c r="AJ417" i="4" s="1"/>
  <c r="AF417" i="4" a="1"/>
  <c r="AF417" i="4" s="1"/>
  <c r="AB417" i="4" a="1"/>
  <c r="AB417" i="4" s="1"/>
  <c r="AG416" i="4" a="1"/>
  <c r="AG416" i="4" s="1"/>
  <c r="AC416" i="4" a="1"/>
  <c r="AC416" i="4" s="1"/>
  <c r="Y416" i="4" a="1"/>
  <c r="Y416" i="4" s="1"/>
  <c r="AH409" i="4" a="1"/>
  <c r="AH409" i="4" s="1"/>
  <c r="AH453" i="4" s="1" a="1"/>
  <c r="AH453" i="4" s="1"/>
  <c r="AD409" i="4" a="1"/>
  <c r="AD409" i="4" s="1"/>
  <c r="AD453" i="4" s="1" a="1"/>
  <c r="AD453" i="4" s="1"/>
  <c r="Z409" i="4" a="1"/>
  <c r="Z409" i="4" s="1"/>
  <c r="Z453" i="4" s="1" a="1"/>
  <c r="Z453" i="4" s="1"/>
  <c r="AI407" i="4" a="1"/>
  <c r="AI407" i="4" s="1"/>
  <c r="AI451" i="4" s="1" a="1"/>
  <c r="AI451" i="4" s="1"/>
  <c r="AE407" i="4" a="1"/>
  <c r="AE407" i="4" s="1"/>
  <c r="AE451" i="4" s="1" a="1"/>
  <c r="AE451" i="4" s="1"/>
  <c r="AA407" i="4" a="1"/>
  <c r="AA407" i="4" s="1"/>
  <c r="AA451" i="4" s="1" a="1"/>
  <c r="AA451" i="4" s="1"/>
  <c r="AJ405" i="4" a="1"/>
  <c r="AJ405" i="4" s="1"/>
  <c r="AJ449" i="4" s="1" a="1"/>
  <c r="AJ449" i="4" s="1"/>
  <c r="AF405" i="4" a="1"/>
  <c r="AF405" i="4" s="1"/>
  <c r="AF449" i="4" s="1" a="1"/>
  <c r="AF449" i="4" s="1"/>
  <c r="AB405" i="4" a="1"/>
  <c r="AB405" i="4" s="1"/>
  <c r="AB449" i="4" s="1" a="1"/>
  <c r="AB449" i="4" s="1"/>
  <c r="AG403" i="4" a="1"/>
  <c r="AG403" i="4" s="1"/>
  <c r="AG447" i="4" s="1" a="1"/>
  <c r="AG447" i="4" s="1"/>
  <c r="AC403" i="4" a="1"/>
  <c r="AC403" i="4" s="1"/>
  <c r="AC447" i="4" s="1" a="1"/>
  <c r="AC447" i="4" s="1"/>
  <c r="Y403" i="4" a="1"/>
  <c r="Y403" i="4" s="1"/>
  <c r="AH401" i="4" a="1"/>
  <c r="AH401" i="4" s="1"/>
  <c r="AH445" i="4" s="1" a="1"/>
  <c r="AH445" i="4" s="1"/>
  <c r="AD401" i="4" a="1"/>
  <c r="AD401" i="4" s="1"/>
  <c r="AD445" i="4" s="1" a="1"/>
  <c r="AD445" i="4" s="1"/>
  <c r="Z401" i="4" a="1"/>
  <c r="Z401" i="4" s="1"/>
  <c r="Z445" i="4" s="1" a="1"/>
  <c r="Z445" i="4" s="1"/>
  <c r="AI399" i="4" a="1"/>
  <c r="AI399" i="4" s="1"/>
  <c r="AI443" i="4" s="1" a="1"/>
  <c r="AI443" i="4" s="1"/>
  <c r="AE399" i="4" a="1"/>
  <c r="AE399" i="4" s="1"/>
  <c r="AE443" i="4" s="1" a="1"/>
  <c r="AE443" i="4" s="1"/>
  <c r="AA399" i="4" a="1"/>
  <c r="AA399" i="4" s="1"/>
  <c r="AA443" i="4" s="1" a="1"/>
  <c r="AA443" i="4" s="1"/>
  <c r="AC398" i="4" a="1"/>
  <c r="AC398" i="4" s="1"/>
  <c r="AC442" i="4" s="1" a="1"/>
  <c r="AC442" i="4" s="1"/>
  <c r="AJ397" i="4" a="1"/>
  <c r="AJ397" i="4" s="1"/>
  <c r="AJ441" i="4" s="1" a="1"/>
  <c r="AJ441" i="4" s="1"/>
  <c r="AE397" i="4" a="1"/>
  <c r="AE397" i="4" s="1"/>
  <c r="AE441" i="4" s="1" a="1"/>
  <c r="AE441" i="4" s="1"/>
  <c r="AB397" i="4" a="1"/>
  <c r="AB397" i="4" s="1"/>
  <c r="AB441" i="4" s="1" a="1"/>
  <c r="AB441" i="4" s="1"/>
  <c r="AD396" i="4" a="1"/>
  <c r="AD396" i="4" s="1"/>
  <c r="AD440" i="4" s="1" a="1"/>
  <c r="AD440" i="4" s="1"/>
  <c r="AF395" i="4" a="1"/>
  <c r="AF395" i="4" s="1"/>
  <c r="AF439" i="4" s="1" a="1"/>
  <c r="AF439" i="4" s="1"/>
  <c r="AC395" i="4" a="1"/>
  <c r="AC395" i="4" s="1"/>
  <c r="AC439" i="4" s="1" a="1"/>
  <c r="AC439" i="4" s="1"/>
  <c r="AH394" i="4" a="1"/>
  <c r="AH394" i="4" s="1"/>
  <c r="AE394" i="4" a="1"/>
  <c r="AE394" i="4" s="1"/>
  <c r="Z394" i="4" a="1"/>
  <c r="Z394" i="4" s="1"/>
  <c r="Z430" i="4" a="1"/>
  <c r="Z430" i="4" s="1"/>
  <c r="AE429" i="4" a="1"/>
  <c r="AE429" i="4" s="1"/>
  <c r="AJ428" i="4" a="1"/>
  <c r="AJ428" i="4" s="1"/>
  <c r="AB428" i="4" a="1"/>
  <c r="AB428" i="4" s="1"/>
  <c r="AG427" i="4" a="1"/>
  <c r="AG427" i="4" s="1"/>
  <c r="Y427" i="4" a="1"/>
  <c r="Y427" i="4" s="1"/>
  <c r="AD426" i="4" a="1"/>
  <c r="AD426" i="4" s="1"/>
  <c r="AI425" i="4" a="1"/>
  <c r="AI425" i="4" s="1"/>
  <c r="AA425" i="4" a="1"/>
  <c r="AA425" i="4" s="1"/>
  <c r="AF424" i="4" a="1"/>
  <c r="AF424" i="4" s="1"/>
  <c r="AG423" i="4" a="1"/>
  <c r="AG423" i="4" s="1"/>
  <c r="AC423" i="4" a="1"/>
  <c r="AC423" i="4" s="1"/>
  <c r="Y423" i="4" a="1"/>
  <c r="Y423" i="4" s="1"/>
  <c r="AH422" i="4" a="1"/>
  <c r="AH422" i="4" s="1"/>
  <c r="AD422" i="4" a="1"/>
  <c r="AD422" i="4" s="1"/>
  <c r="Z422" i="4" a="1"/>
  <c r="Z422" i="4" s="1"/>
  <c r="AI421" i="4" a="1"/>
  <c r="AI421" i="4" s="1"/>
  <c r="AE421" i="4" a="1"/>
  <c r="AE421" i="4" s="1"/>
  <c r="AA421" i="4" a="1"/>
  <c r="AA421" i="4" s="1"/>
  <c r="AJ420" i="4" a="1"/>
  <c r="AJ420" i="4" s="1"/>
  <c r="AF420" i="4" a="1"/>
  <c r="AF420" i="4" s="1"/>
  <c r="AB420" i="4" a="1"/>
  <c r="AB420" i="4" s="1"/>
  <c r="AG419" i="4" a="1"/>
  <c r="AG419" i="4" s="1"/>
  <c r="AC419" i="4" a="1"/>
  <c r="AC419" i="4" s="1"/>
  <c r="Y419" i="4" a="1"/>
  <c r="Y419" i="4" s="1"/>
  <c r="AH418" i="4" a="1"/>
  <c r="AH418" i="4" s="1"/>
  <c r="AD418" i="4" a="1"/>
  <c r="AD418" i="4" s="1"/>
  <c r="Z418" i="4" a="1"/>
  <c r="Z418" i="4" s="1"/>
  <c r="AI417" i="4" a="1"/>
  <c r="AI417" i="4" s="1"/>
  <c r="AE417" i="4" a="1"/>
  <c r="AE417" i="4" s="1"/>
  <c r="AA417" i="4" a="1"/>
  <c r="AA417" i="4" s="1"/>
  <c r="AJ416" i="4" a="1"/>
  <c r="AJ416" i="4" s="1"/>
  <c r="AF416" i="4" a="1"/>
  <c r="AF416" i="4" s="1"/>
  <c r="AB416" i="4" a="1"/>
  <c r="AB416" i="4" s="1"/>
  <c r="AG409" i="4" a="1"/>
  <c r="AG409" i="4" s="1"/>
  <c r="AG453" i="4" s="1" a="1"/>
  <c r="AG453" i="4" s="1"/>
  <c r="AC409" i="4" a="1"/>
  <c r="AC409" i="4" s="1"/>
  <c r="AC453" i="4" s="1" a="1"/>
  <c r="AC453" i="4" s="1"/>
  <c r="Y409" i="4" a="1"/>
  <c r="Y409" i="4" s="1"/>
  <c r="AH407" i="4" a="1"/>
  <c r="AH407" i="4" s="1"/>
  <c r="AH451" i="4" s="1" a="1"/>
  <c r="AH451" i="4" s="1"/>
  <c r="AD407" i="4" a="1"/>
  <c r="AD407" i="4" s="1"/>
  <c r="AD451" i="4" s="1" a="1"/>
  <c r="AD451" i="4" s="1"/>
  <c r="Z407" i="4" a="1"/>
  <c r="Z407" i="4" s="1"/>
  <c r="Z451" i="4" s="1" a="1"/>
  <c r="Z451" i="4" s="1"/>
  <c r="AI405" i="4" a="1"/>
  <c r="AI405" i="4" s="1"/>
  <c r="AI449" i="4" s="1" a="1"/>
  <c r="AI449" i="4" s="1"/>
  <c r="AE405" i="4" a="1"/>
  <c r="AE405" i="4" s="1"/>
  <c r="AE449" i="4" s="1" a="1"/>
  <c r="AE449" i="4" s="1"/>
  <c r="AA405" i="4" a="1"/>
  <c r="AA405" i="4" s="1"/>
  <c r="AA449" i="4" s="1" a="1"/>
  <c r="AA449" i="4" s="1"/>
  <c r="AJ403" i="4" a="1"/>
  <c r="AJ403" i="4" s="1"/>
  <c r="AJ447" i="4" s="1" a="1"/>
  <c r="AJ447" i="4" s="1"/>
  <c r="AF403" i="4" a="1"/>
  <c r="AF403" i="4" s="1"/>
  <c r="AF447" i="4" s="1" a="1"/>
  <c r="AF447" i="4" s="1"/>
  <c r="AB403" i="4" a="1"/>
  <c r="AB403" i="4" s="1"/>
  <c r="AB447" i="4" s="1" a="1"/>
  <c r="AB447" i="4" s="1"/>
  <c r="AG401" i="4" a="1"/>
  <c r="AG401" i="4" s="1"/>
  <c r="AG445" i="4" s="1" a="1"/>
  <c r="AG445" i="4" s="1"/>
  <c r="AC401" i="4" a="1"/>
  <c r="AC401" i="4" s="1"/>
  <c r="AC445" i="4" s="1" a="1"/>
  <c r="AC445" i="4" s="1"/>
  <c r="Y401" i="4" a="1"/>
  <c r="Y401" i="4" s="1"/>
  <c r="AH399" i="4" a="1"/>
  <c r="AH399" i="4" s="1"/>
  <c r="AH443" i="4" s="1" a="1"/>
  <c r="AH443" i="4" s="1"/>
  <c r="AD399" i="4" a="1"/>
  <c r="AD399" i="4" s="1"/>
  <c r="AD443" i="4" s="1" a="1"/>
  <c r="AD443" i="4" s="1"/>
  <c r="Z399" i="4" a="1"/>
  <c r="Z399" i="4" s="1"/>
  <c r="Z443" i="4" s="1" a="1"/>
  <c r="Z443" i="4" s="1"/>
  <c r="AE398" i="4" a="1"/>
  <c r="AE398" i="4" s="1"/>
  <c r="AE442" i="4" s="1" a="1"/>
  <c r="AE442" i="4" s="1"/>
  <c r="AG397" i="4" a="1"/>
  <c r="AG397" i="4" s="1"/>
  <c r="AG441" i="4" s="1" a="1"/>
  <c r="AG441" i="4" s="1"/>
  <c r="AD397" i="4" a="1"/>
  <c r="AD397" i="4" s="1"/>
  <c r="AD441" i="4" s="1" a="1"/>
  <c r="AD441" i="4" s="1"/>
  <c r="Y397" i="4" a="1"/>
  <c r="Y397" i="4" s="1"/>
  <c r="AF396" i="4" a="1"/>
  <c r="AF396" i="4" s="1"/>
  <c r="AF440" i="4" s="1" a="1"/>
  <c r="AF440" i="4" s="1"/>
  <c r="AH395" i="4" a="1"/>
  <c r="AH395" i="4" s="1"/>
  <c r="AH439" i="4" s="1" a="1"/>
  <c r="AH439" i="4" s="1"/>
  <c r="AE395" i="4" a="1"/>
  <c r="AE395" i="4" s="1"/>
  <c r="AE439" i="4" s="1" a="1"/>
  <c r="AE439" i="4" s="1"/>
  <c r="Z395" i="4" a="1"/>
  <c r="Z395" i="4" s="1"/>
  <c r="AJ394" i="4" a="1"/>
  <c r="AJ394" i="4" s="1"/>
  <c r="AG394" i="4" a="1"/>
  <c r="AG394" i="4" s="1"/>
  <c r="AB394" i="4" a="1"/>
  <c r="AB394" i="4" s="1"/>
  <c r="Y394" i="4" a="1"/>
  <c r="Y394" i="4" s="1"/>
  <c r="AF397" i="4" a="1"/>
  <c r="AF397" i="4" s="1"/>
  <c r="AF441" i="4" s="1" a="1"/>
  <c r="AF441" i="4" s="1"/>
  <c r="AH396" i="4" a="1"/>
  <c r="AH396" i="4" s="1"/>
  <c r="AH440" i="4" s="1" a="1"/>
  <c r="AH440" i="4" s="1"/>
  <c r="AJ395" i="4" a="1"/>
  <c r="AJ395" i="4" s="1"/>
  <c r="AJ439" i="4" s="1" a="1"/>
  <c r="AJ439" i="4" s="1"/>
  <c r="AA394" i="4" a="1"/>
  <c r="AA394" i="4" s="1"/>
  <c r="AC399" i="4" a="1"/>
  <c r="AC399" i="4" s="1"/>
  <c r="AC443" i="4" s="1" a="1"/>
  <c r="AC443" i="4" s="1"/>
  <c r="AG395" i="4" a="1"/>
  <c r="AG395" i="4" s="1"/>
  <c r="AG439" i="4" s="1" a="1"/>
  <c r="AG439" i="4" s="1"/>
  <c r="AI394" i="4" a="1"/>
  <c r="AI394" i="4" s="1"/>
  <c r="Y399" i="4" a="1"/>
  <c r="Y399" i="4" s="1"/>
  <c r="Y398" i="4" a="1"/>
  <c r="Y398" i="4" s="1"/>
  <c r="AA397" i="4" a="1"/>
  <c r="AA397" i="4" s="1"/>
  <c r="AA441" i="4" s="1" a="1"/>
  <c r="AA441" i="4" s="1"/>
  <c r="AI397" i="4" a="1"/>
  <c r="AI397" i="4" s="1"/>
  <c r="AI441" i="4" s="1" a="1"/>
  <c r="AI441" i="4" s="1"/>
  <c r="Z396" i="4" a="1"/>
  <c r="Z396" i="4" s="1"/>
  <c r="Z440" i="4" s="1" a="1"/>
  <c r="Z440" i="4" s="1"/>
  <c r="AB395" i="4" a="1"/>
  <c r="AB395" i="4" s="1"/>
  <c r="AB439" i="4" s="1" a="1"/>
  <c r="AB439" i="4" s="1"/>
  <c r="AD394" i="4" a="1"/>
  <c r="AD394" i="4" s="1"/>
  <c r="W5" i="4"/>
  <c r="W13" i="4" a="1"/>
  <c r="W13" i="4" s="1"/>
  <c r="AE14" i="4" a="1"/>
  <c r="AE14" i="4" s="1"/>
  <c r="AI15" i="4" a="1"/>
  <c r="AI15" i="4" s="1"/>
  <c r="W17" i="4" a="1"/>
  <c r="W17" i="4" s="1"/>
  <c r="AE18" i="4" a="1"/>
  <c r="AE18" i="4" s="1"/>
  <c r="AI19" i="4" a="1"/>
  <c r="AI19" i="4" s="1"/>
  <c r="AE22" i="4" a="1"/>
  <c r="AE22" i="4" s="1"/>
  <c r="H123" i="4" a="1"/>
  <c r="H123" i="4" s="1"/>
  <c r="J304" i="4" a="1"/>
  <c r="J304" i="4" s="1"/>
  <c r="J347" i="4"/>
  <c r="J368" i="4"/>
  <c r="J325" i="4" a="1"/>
  <c r="J325" i="4" s="1"/>
  <c r="J188" i="4"/>
  <c r="J144" i="4" a="1"/>
  <c r="J144" i="4" s="1"/>
  <c r="H124" i="4" a="1"/>
  <c r="H124" i="4" s="1"/>
  <c r="J124" i="4" a="1"/>
  <c r="J124" i="4" s="1"/>
  <c r="L124" i="4" a="1"/>
  <c r="L124" i="4" s="1"/>
  <c r="I126" i="4" a="1"/>
  <c r="I126" i="4" s="1"/>
  <c r="K126" i="4" a="1"/>
  <c r="K126" i="4" s="1"/>
  <c r="H128" i="4" a="1"/>
  <c r="H128" i="4" s="1"/>
  <c r="J128" i="4" a="1"/>
  <c r="J128" i="4" s="1"/>
  <c r="L128" i="4" a="1"/>
  <c r="L128" i="4" s="1"/>
  <c r="K257" i="4" a="1"/>
  <c r="K257" i="4" s="1"/>
  <c r="M257" i="4" a="1"/>
  <c r="M257" i="4" s="1"/>
  <c r="M233" i="4" a="1"/>
  <c r="M233" i="4" s="1"/>
  <c r="M260" i="4" s="1" a="1"/>
  <c r="M260" i="4" s="1"/>
  <c r="K233" i="4" a="1"/>
  <c r="K233" i="4" s="1"/>
  <c r="K260" i="4" s="1" a="1"/>
  <c r="K260" i="4" s="1"/>
  <c r="I233" i="4" a="1"/>
  <c r="I233" i="4" s="1"/>
  <c r="I260" i="4" s="1" a="1"/>
  <c r="I260" i="4" s="1"/>
  <c r="G234" i="4"/>
  <c r="L233" i="4" a="1"/>
  <c r="L233" i="4" s="1"/>
  <c r="L260" i="4" s="1" a="1"/>
  <c r="L260" i="4" s="1"/>
  <c r="J233" i="4" a="1"/>
  <c r="J233" i="4" s="1"/>
  <c r="J260" i="4" s="1" a="1"/>
  <c r="J260" i="4" s="1"/>
  <c r="H233" i="4" a="1"/>
  <c r="H233" i="4" s="1"/>
  <c r="H260" i="4" s="1" a="1"/>
  <c r="H260" i="4" s="1"/>
  <c r="AE15" i="4" a="1"/>
  <c r="AE15" i="4" s="1"/>
  <c r="AI16" i="4" a="1"/>
  <c r="AI16" i="4" s="1"/>
  <c r="W18" i="4" a="1"/>
  <c r="W18" i="4" s="1"/>
  <c r="AE19" i="4" a="1"/>
  <c r="AE19" i="4" s="1"/>
  <c r="AI20" i="4" a="1"/>
  <c r="AI20" i="4" s="1"/>
  <c r="W22" i="4" a="1"/>
  <c r="W22" i="4" s="1"/>
  <c r="K123" i="4" a="1"/>
  <c r="K123" i="4" s="1"/>
  <c r="H125" i="4" a="1"/>
  <c r="H125" i="4" s="1"/>
  <c r="J125" i="4" a="1"/>
  <c r="J125" i="4" s="1"/>
  <c r="L125" i="4" a="1"/>
  <c r="L125" i="4" s="1"/>
  <c r="I127" i="4" a="1"/>
  <c r="I127" i="4" s="1"/>
  <c r="K127" i="4" a="1"/>
  <c r="K127" i="4" s="1"/>
  <c r="J166" i="4" a="1"/>
  <c r="J166" i="4" s="1"/>
  <c r="I257" i="4" a="1"/>
  <c r="I257" i="4" s="1"/>
  <c r="AI17" i="4" a="1"/>
  <c r="AI17" i="4" s="1"/>
  <c r="W19" i="4" a="1"/>
  <c r="W19" i="4" s="1"/>
  <c r="AE20" i="4" a="1"/>
  <c r="AE20" i="4" s="1"/>
  <c r="W23" i="4" a="1"/>
  <c r="W23" i="4" s="1"/>
  <c r="W25" i="4" a="1"/>
  <c r="W25" i="4" s="1"/>
  <c r="I123" i="4" a="1"/>
  <c r="I123" i="4" s="1"/>
  <c r="I124" i="4" a="1"/>
  <c r="I124" i="4" s="1"/>
  <c r="K124" i="4" a="1"/>
  <c r="K124" i="4" s="1"/>
  <c r="H341" i="4"/>
  <c r="L341" i="4"/>
  <c r="J257" i="4" a="1"/>
  <c r="J257" i="4" s="1"/>
  <c r="L257" i="4" a="1"/>
  <c r="L257" i="4" s="1"/>
  <c r="I232" i="4" a="1"/>
  <c r="I232" i="4" s="1"/>
  <c r="I259" i="4" s="1" a="1"/>
  <c r="I259" i="4" s="1"/>
  <c r="K232" i="4" a="1"/>
  <c r="K232" i="4" s="1"/>
  <c r="K259" i="4" s="1" a="1"/>
  <c r="K259" i="4" s="1"/>
  <c r="M232" i="4" a="1"/>
  <c r="M232" i="4" s="1"/>
  <c r="M259" i="4" s="1" a="1"/>
  <c r="M259" i="4" s="1"/>
  <c r="J341" i="4"/>
  <c r="H232" i="4" a="1"/>
  <c r="H232" i="4" s="1"/>
  <c r="H259" i="4" s="1" a="1"/>
  <c r="H259" i="4" s="1"/>
  <c r="J232" i="4" a="1"/>
  <c r="J232" i="4" s="1"/>
  <c r="J259" i="4" s="1" a="1"/>
  <c r="J259" i="4" s="1"/>
  <c r="L232" i="4" a="1"/>
  <c r="L232" i="4" s="1"/>
  <c r="L259" i="4" s="1" a="1"/>
  <c r="L259" i="4" s="1"/>
  <c r="M21" i="3"/>
  <c r="M6" i="3"/>
  <c r="M7" i="3"/>
  <c r="M8" i="3"/>
  <c r="M9" i="3"/>
  <c r="W9" i="3" s="1"/>
  <c r="M10" i="3"/>
  <c r="M11" i="3"/>
  <c r="M12" i="3"/>
  <c r="M13" i="3"/>
  <c r="M14" i="3"/>
  <c r="M15" i="3"/>
  <c r="M16" i="3"/>
  <c r="M17" i="3"/>
  <c r="M18" i="3"/>
  <c r="M19" i="3"/>
  <c r="M20" i="3"/>
  <c r="M22" i="3"/>
  <c r="M23" i="3"/>
  <c r="M24" i="3"/>
  <c r="M5" i="3"/>
  <c r="Z104" i="1"/>
  <c r="Z105" i="1" s="1"/>
  <c r="AA104" i="1"/>
  <c r="AA105" i="1" s="1"/>
  <c r="M63"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AG569" i="4" l="1"/>
  <c r="AH569" i="4"/>
  <c r="AK557" i="4" a="1"/>
  <c r="AK557" i="4" s="1"/>
  <c r="I369" i="4"/>
  <c r="I326" i="4" a="1"/>
  <c r="I326" i="4" s="1"/>
  <c r="I348" i="4"/>
  <c r="I305" i="4" a="1"/>
  <c r="I305" i="4" s="1"/>
  <c r="I167" i="4" a="1"/>
  <c r="I167" i="4" s="1"/>
  <c r="I189" i="4"/>
  <c r="I145" i="4" a="1"/>
  <c r="I145" i="4" s="1"/>
  <c r="AJ19" i="4"/>
  <c r="AF19" i="4"/>
  <c r="AC410" i="4"/>
  <c r="AC438" i="4" a="1"/>
  <c r="AC438" i="4" s="1"/>
  <c r="L370" i="4"/>
  <c r="L306" i="4" a="1"/>
  <c r="L306" i="4" s="1"/>
  <c r="L349" i="4"/>
  <c r="L327" i="4" a="1"/>
  <c r="L327" i="4" s="1"/>
  <c r="L168" i="4" a="1"/>
  <c r="L168" i="4" s="1"/>
  <c r="L190" i="4"/>
  <c r="L146" i="4" a="1"/>
  <c r="L146" i="4" s="1"/>
  <c r="K371" i="4"/>
  <c r="K328" i="4" a="1"/>
  <c r="K328" i="4" s="1"/>
  <c r="K350" i="4"/>
  <c r="K307" i="4" a="1"/>
  <c r="K307" i="4" s="1"/>
  <c r="K147" i="4" a="1"/>
  <c r="K147" i="4" s="1"/>
  <c r="K169" i="4" a="1"/>
  <c r="K169" i="4" s="1"/>
  <c r="K191" i="4"/>
  <c r="M369" i="4"/>
  <c r="H348" i="4"/>
  <c r="H326" i="4" a="1"/>
  <c r="H326" i="4" s="1"/>
  <c r="H369" i="4"/>
  <c r="M348" i="4"/>
  <c r="H189" i="4"/>
  <c r="H145" i="4" a="1"/>
  <c r="H145" i="4" s="1"/>
  <c r="M305" i="4" a="1"/>
  <c r="M305" i="4" s="1"/>
  <c r="N306" i="4" s="1" a="1"/>
  <c r="N306" i="4" s="1"/>
  <c r="H167" i="4" a="1"/>
  <c r="H167" i="4" s="1"/>
  <c r="H305" i="4" a="1"/>
  <c r="H305" i="4" s="1"/>
  <c r="M167" i="4" a="1"/>
  <c r="M167" i="4" s="1"/>
  <c r="M124" i="4" a="1"/>
  <c r="M124" i="4" s="1"/>
  <c r="M145" i="4" a="1"/>
  <c r="M145" i="4" s="1"/>
  <c r="AF22" i="4"/>
  <c r="AJ22" i="4"/>
  <c r="AD438" i="4" a="1"/>
  <c r="AD438" i="4" s="1"/>
  <c r="AD410" i="4"/>
  <c r="AJ438" i="4" a="1"/>
  <c r="AJ438" i="4" s="1"/>
  <c r="AJ410" i="4"/>
  <c r="Y453" i="4" a="1"/>
  <c r="Y453" i="4" s="1"/>
  <c r="AK409" i="4"/>
  <c r="AK463" i="4" a="1"/>
  <c r="AK463" i="4" s="1"/>
  <c r="AK402" i="4"/>
  <c r="Y446" i="4" a="1"/>
  <c r="Y446" i="4" s="1"/>
  <c r="Y450" i="4" a="1"/>
  <c r="Y450" i="4" s="1"/>
  <c r="AK406" i="4"/>
  <c r="AK460" i="4" a="1"/>
  <c r="AK460" i="4" s="1"/>
  <c r="AK471" i="4" a="1"/>
  <c r="AK471" i="4" s="1"/>
  <c r="Y533" i="4" a="1"/>
  <c r="Y533" i="4" s="1"/>
  <c r="AK489" i="4"/>
  <c r="AK469" i="4" a="1"/>
  <c r="AK469" i="4" s="1"/>
  <c r="AJ531" i="4" a="1"/>
  <c r="AJ531" i="4" s="1"/>
  <c r="AJ503" i="4"/>
  <c r="AD531" i="4" a="1"/>
  <c r="AD531" i="4" s="1"/>
  <c r="AD503" i="4"/>
  <c r="AK466" i="4" a="1"/>
  <c r="AK466" i="4" s="1"/>
  <c r="AK474" i="4" a="1"/>
  <c r="AK474" i="4" s="1"/>
  <c r="AE531" i="4" a="1"/>
  <c r="AE531" i="4" s="1"/>
  <c r="AE503" i="4"/>
  <c r="AK554" i="4" a="1"/>
  <c r="AK554" i="4" s="1"/>
  <c r="M308" i="4" a="1"/>
  <c r="M308" i="4" s="1"/>
  <c r="N309" i="4" s="1" a="1"/>
  <c r="N309" i="4" s="1"/>
  <c r="H329" i="4" a="1"/>
  <c r="H329" i="4" s="1"/>
  <c r="H372" i="4" s="1"/>
  <c r="H308" i="4" a="1"/>
  <c r="H308" i="4" s="1"/>
  <c r="M170" i="4" a="1"/>
  <c r="M170" i="4" s="1"/>
  <c r="H170" i="4" a="1"/>
  <c r="H170" i="4" s="1"/>
  <c r="M127" i="4" a="1"/>
  <c r="M127" i="4" s="1"/>
  <c r="M148" i="4" a="1"/>
  <c r="M148" i="4" s="1"/>
  <c r="L350" i="4"/>
  <c r="L328" i="4" a="1"/>
  <c r="L328" i="4" s="1"/>
  <c r="L307" i="4" a="1"/>
  <c r="L307" i="4" s="1"/>
  <c r="L371" i="4"/>
  <c r="L191" i="4"/>
  <c r="L169" i="4" a="1"/>
  <c r="L169" i="4" s="1"/>
  <c r="L147" i="4" a="1"/>
  <c r="L147" i="4" s="1"/>
  <c r="M349" i="4"/>
  <c r="H306" i="4" a="1"/>
  <c r="H306" i="4" s="1"/>
  <c r="H349" i="4"/>
  <c r="M306" i="4" a="1"/>
  <c r="M306" i="4" s="1"/>
  <c r="N307" i="4" s="1" a="1"/>
  <c r="N307" i="4" s="1"/>
  <c r="H327" i="4" a="1"/>
  <c r="H327" i="4" s="1"/>
  <c r="H168" i="4" a="1"/>
  <c r="H168" i="4" s="1"/>
  <c r="M370" i="4"/>
  <c r="H190" i="4"/>
  <c r="M146" i="4" a="1"/>
  <c r="M146" i="4" s="1"/>
  <c r="H370" i="4"/>
  <c r="H146" i="4" a="1"/>
  <c r="H146" i="4" s="1"/>
  <c r="M168" i="4" a="1"/>
  <c r="M168" i="4" s="1"/>
  <c r="M125" i="4" a="1"/>
  <c r="M125" i="4" s="1"/>
  <c r="Y443" i="4" a="1"/>
  <c r="Y443" i="4" s="1"/>
  <c r="AK399" i="4"/>
  <c r="AE438" i="4" a="1"/>
  <c r="AE438" i="4" s="1"/>
  <c r="AE410" i="4"/>
  <c r="Y445" i="4" a="1"/>
  <c r="Y445" i="4" s="1"/>
  <c r="AK401" i="4"/>
  <c r="K348" i="4"/>
  <c r="K369" i="4"/>
  <c r="K326" i="4" a="1"/>
  <c r="K326" i="4" s="1"/>
  <c r="K305" i="4" a="1"/>
  <c r="K305" i="4" s="1"/>
  <c r="K189" i="4"/>
  <c r="K145" i="4" a="1"/>
  <c r="K145" i="4" s="1"/>
  <c r="K167" i="4" a="1"/>
  <c r="K167" i="4" s="1"/>
  <c r="J370" i="4"/>
  <c r="J306" i="4" a="1"/>
  <c r="J306" i="4" s="1"/>
  <c r="J168" i="4" a="1"/>
  <c r="J168" i="4" s="1"/>
  <c r="J349" i="4"/>
  <c r="J327" i="4" a="1"/>
  <c r="J327" i="4" s="1"/>
  <c r="J190" i="4"/>
  <c r="J146" i="4" a="1"/>
  <c r="J146" i="4" s="1"/>
  <c r="AJ15" i="4"/>
  <c r="AF15" i="4"/>
  <c r="M234" i="4" a="1"/>
  <c r="M234" i="4" s="1"/>
  <c r="K234" i="4" a="1"/>
  <c r="K234" i="4" s="1"/>
  <c r="I234" i="4" a="1"/>
  <c r="I234" i="4" s="1"/>
  <c r="I261" i="4" s="1" a="1"/>
  <c r="I261" i="4" s="1"/>
  <c r="G235" i="4"/>
  <c r="L234" i="4" a="1"/>
  <c r="L234" i="4" s="1"/>
  <c r="L261" i="4" s="1" a="1"/>
  <c r="L261" i="4" s="1"/>
  <c r="J234" i="4" a="1"/>
  <c r="J234" i="4" s="1"/>
  <c r="J261" i="4" s="1" a="1"/>
  <c r="J261" i="4" s="1"/>
  <c r="H234" i="4" a="1"/>
  <c r="H234" i="4" s="1"/>
  <c r="H261" i="4" s="1" a="1"/>
  <c r="H261" i="4" s="1"/>
  <c r="L330" i="4" a="1"/>
  <c r="L330" i="4" s="1"/>
  <c r="L352" i="4" s="1"/>
  <c r="L309" i="4" a="1"/>
  <c r="L309" i="4" s="1"/>
  <c r="L193" i="4"/>
  <c r="L171" i="4" a="1"/>
  <c r="L171" i="4" s="1"/>
  <c r="I328" i="4" a="1"/>
  <c r="I328" i="4" s="1"/>
  <c r="I371" i="4"/>
  <c r="I350" i="4"/>
  <c r="I147" i="4" a="1"/>
  <c r="I147" i="4" s="1"/>
  <c r="I191" i="4"/>
  <c r="I169" i="4" a="1"/>
  <c r="I169" i="4" s="1"/>
  <c r="I307" i="4" a="1"/>
  <c r="I307" i="4" s="1"/>
  <c r="AJ14" i="4"/>
  <c r="AF14" i="4"/>
  <c r="Y442" i="4" a="1"/>
  <c r="Y442" i="4" s="1"/>
  <c r="AK398" i="4"/>
  <c r="AA438" i="4" a="1"/>
  <c r="AA438" i="4" s="1"/>
  <c r="AA410" i="4"/>
  <c r="Y410" i="4"/>
  <c r="Y438" i="4" a="1"/>
  <c r="Y438" i="4" s="1"/>
  <c r="AK394" i="4"/>
  <c r="Z439" i="4" a="1"/>
  <c r="Z439" i="4" s="1"/>
  <c r="AK395" i="4"/>
  <c r="Y441" i="4" a="1"/>
  <c r="Y441" i="4" s="1"/>
  <c r="AK397" i="4"/>
  <c r="Z438" i="4" a="1"/>
  <c r="Z438" i="4" s="1"/>
  <c r="Z410" i="4"/>
  <c r="Y447" i="4" a="1"/>
  <c r="Y447" i="4" s="1"/>
  <c r="AK403" i="4"/>
  <c r="Y440" i="4" a="1"/>
  <c r="Y440" i="4" s="1"/>
  <c r="AK396" i="4"/>
  <c r="Y444" i="4" a="1"/>
  <c r="Y444" i="4" s="1"/>
  <c r="AK400" i="4"/>
  <c r="Y448" i="4" a="1"/>
  <c r="Y448" i="4" s="1"/>
  <c r="AK404" i="4"/>
  <c r="Y452" i="4" a="1"/>
  <c r="Y452" i="4" s="1"/>
  <c r="AK408" i="4"/>
  <c r="AK462" i="4" a="1"/>
  <c r="AK462" i="4" s="1"/>
  <c r="AK465" i="4" a="1"/>
  <c r="AK465" i="4" s="1"/>
  <c r="AK473" i="4" a="1"/>
  <c r="AK473" i="4" s="1"/>
  <c r="AF531" i="4" a="1"/>
  <c r="AF531" i="4" s="1"/>
  <c r="AF503" i="4"/>
  <c r="Y531" i="4" a="1"/>
  <c r="Y531" i="4" s="1"/>
  <c r="Y503" i="4"/>
  <c r="Y569" i="4" s="1"/>
  <c r="AK487" i="4"/>
  <c r="AG531" i="4" a="1"/>
  <c r="AG531" i="4" s="1"/>
  <c r="AG503" i="4"/>
  <c r="Y535" i="4" a="1"/>
  <c r="Y535" i="4" s="1"/>
  <c r="AK491" i="4"/>
  <c r="Y542" i="4" a="1"/>
  <c r="Y542" i="4" s="1"/>
  <c r="AK498" i="4"/>
  <c r="Y532" i="4" a="1"/>
  <c r="Y532" i="4" s="1"/>
  <c r="AK488" i="4"/>
  <c r="Y536" i="4" a="1"/>
  <c r="Y536" i="4" s="1"/>
  <c r="AK492" i="4"/>
  <c r="Y544" i="4" a="1"/>
  <c r="Y544" i="4" s="1"/>
  <c r="AK500" i="4"/>
  <c r="AK561" i="4" a="1"/>
  <c r="AK561" i="4" s="1"/>
  <c r="AK565" i="4" a="1"/>
  <c r="AK565" i="4" s="1"/>
  <c r="AE569" i="4"/>
  <c r="K370" i="4"/>
  <c r="K349" i="4"/>
  <c r="K306" i="4" a="1"/>
  <c r="K306" i="4" s="1"/>
  <c r="K327" i="4" a="1"/>
  <c r="K327" i="4" s="1"/>
  <c r="K146" i="4" a="1"/>
  <c r="K146" i="4" s="1"/>
  <c r="K190" i="4"/>
  <c r="K168" i="4" a="1"/>
  <c r="K168" i="4" s="1"/>
  <c r="AF21" i="4"/>
  <c r="AJ21" i="4"/>
  <c r="G129" i="4"/>
  <c r="K128" i="4" a="1"/>
  <c r="K128" i="4" s="1"/>
  <c r="I128" i="4" a="1"/>
  <c r="I128" i="4" s="1"/>
  <c r="M128" i="4" s="1" a="1"/>
  <c r="M128" i="4" s="1"/>
  <c r="K308" i="4" a="1"/>
  <c r="K308" i="4" s="1"/>
  <c r="K329" i="4" a="1"/>
  <c r="K329" i="4" s="1"/>
  <c r="K372" i="4" s="1"/>
  <c r="K170" i="4" a="1"/>
  <c r="K170" i="4" s="1"/>
  <c r="K148" i="4" a="1"/>
  <c r="K148" i="4" s="1"/>
  <c r="J330" i="4" a="1"/>
  <c r="J330" i="4" s="1"/>
  <c r="J352" i="4" s="1"/>
  <c r="J171" i="4" a="1"/>
  <c r="J171" i="4" s="1"/>
  <c r="J309" i="4" a="1"/>
  <c r="J309" i="4" s="1"/>
  <c r="AB438" i="4" a="1"/>
  <c r="AB438" i="4" s="1"/>
  <c r="AB410" i="4"/>
  <c r="Y449" i="4" a="1"/>
  <c r="Y449" i="4" s="1"/>
  <c r="AK405" i="4"/>
  <c r="Y451" i="4" a="1"/>
  <c r="Y451" i="4" s="1"/>
  <c r="AK407" i="4"/>
  <c r="AK461" i="4" a="1"/>
  <c r="AK461" i="4" s="1"/>
  <c r="Z531" i="4" a="1"/>
  <c r="Z531" i="4" s="1"/>
  <c r="Z503" i="4"/>
  <c r="AK468" i="4" a="1"/>
  <c r="AK468" i="4" s="1"/>
  <c r="Y534" i="4" a="1"/>
  <c r="Y534" i="4" s="1"/>
  <c r="AK490" i="4"/>
  <c r="Y540" i="4" a="1"/>
  <c r="Y540" i="4" s="1"/>
  <c r="AK496" i="4"/>
  <c r="AA531" i="4" a="1"/>
  <c r="AA531" i="4" s="1"/>
  <c r="AA503" i="4"/>
  <c r="AA569" i="4" s="1"/>
  <c r="AI531" i="4" a="1"/>
  <c r="AI531" i="4" s="1"/>
  <c r="AI503" i="4"/>
  <c r="Y539" i="4" a="1"/>
  <c r="Y539" i="4" s="1"/>
  <c r="AK495" i="4"/>
  <c r="Y543" i="4" a="1"/>
  <c r="Y543" i="4" s="1"/>
  <c r="AK499" i="4"/>
  <c r="AK553" i="4" a="1"/>
  <c r="AK553" i="4" s="1"/>
  <c r="AI569" i="4"/>
  <c r="AK555" i="4" a="1"/>
  <c r="AK555" i="4" s="1"/>
  <c r="AK559" i="4" a="1"/>
  <c r="AK559" i="4" s="1"/>
  <c r="AK563" i="4" a="1"/>
  <c r="AK563" i="4" s="1"/>
  <c r="AK567" i="4" a="1"/>
  <c r="AK567" i="4" s="1"/>
  <c r="AF569" i="4"/>
  <c r="AK556" i="4" a="1"/>
  <c r="AK556" i="4" s="1"/>
  <c r="AK560" i="4" a="1"/>
  <c r="AK560" i="4" s="1"/>
  <c r="AK564" i="4" a="1"/>
  <c r="AK564" i="4" s="1"/>
  <c r="AK568" i="4" a="1"/>
  <c r="AK568" i="4" s="1"/>
  <c r="AF16" i="4"/>
  <c r="AJ16" i="4"/>
  <c r="L329" i="4" a="1"/>
  <c r="L329" i="4" s="1"/>
  <c r="L192" i="4" s="1"/>
  <c r="L308" i="4" a="1"/>
  <c r="L308" i="4" s="1"/>
  <c r="L148" i="4" s="1" a="1"/>
  <c r="L148" i="4" s="1"/>
  <c r="L170" i="4" a="1"/>
  <c r="L170" i="4" s="1"/>
  <c r="I349" i="4"/>
  <c r="I370" i="4"/>
  <c r="I306" i="4" a="1"/>
  <c r="I306" i="4" s="1"/>
  <c r="I327" i="4" a="1"/>
  <c r="I327" i="4" s="1"/>
  <c r="I190" i="4"/>
  <c r="I146" i="4" a="1"/>
  <c r="I146" i="4" s="1"/>
  <c r="I168" i="4" a="1"/>
  <c r="I168" i="4" s="1"/>
  <c r="AF13" i="4"/>
  <c r="AJ13" i="4"/>
  <c r="AH9" i="4"/>
  <c r="M350" i="4"/>
  <c r="M371" i="4"/>
  <c r="H371" i="4"/>
  <c r="H350" i="4"/>
  <c r="H328" i="4" a="1"/>
  <c r="H328" i="4" s="1"/>
  <c r="H307" i="4" a="1"/>
  <c r="H307" i="4" s="1"/>
  <c r="M147" i="4" a="1"/>
  <c r="M147" i="4" s="1"/>
  <c r="M169" i="4" a="1"/>
  <c r="M169" i="4" s="1"/>
  <c r="M307" i="4" a="1"/>
  <c r="M307" i="4" s="1"/>
  <c r="N308" i="4" s="1" a="1"/>
  <c r="N308" i="4" s="1"/>
  <c r="H169" i="4" a="1"/>
  <c r="H169" i="4" s="1"/>
  <c r="H147" i="4" a="1"/>
  <c r="H147" i="4" s="1"/>
  <c r="H191" i="4"/>
  <c r="M126" i="4" a="1"/>
  <c r="M126" i="4" s="1"/>
  <c r="W11" i="4" a="1"/>
  <c r="W11" i="4" s="1"/>
  <c r="W12" i="4" a="1"/>
  <c r="W12" i="4" s="1"/>
  <c r="W14" i="4" a="1"/>
  <c r="W14" i="4" s="1"/>
  <c r="W21" i="4" a="1"/>
  <c r="W21" i="4" s="1"/>
  <c r="W15" i="4" a="1"/>
  <c r="W15" i="4" s="1"/>
  <c r="W8" i="4" a="1"/>
  <c r="W8" i="4" s="1"/>
  <c r="W24" i="4" a="1"/>
  <c r="W24" i="4" s="1"/>
  <c r="W20" i="4" a="1"/>
  <c r="W20" i="4" s="1"/>
  <c r="W6" i="4" a="1"/>
  <c r="W6" i="4" s="1"/>
  <c r="W7" i="4" a="1"/>
  <c r="W7" i="4" s="1"/>
  <c r="AF20" i="4"/>
  <c r="AJ20" i="4"/>
  <c r="L348" i="4"/>
  <c r="L326" i="4" a="1"/>
  <c r="L326" i="4" s="1"/>
  <c r="L369" i="4"/>
  <c r="L189" i="4"/>
  <c r="L145" i="4" a="1"/>
  <c r="L145" i="4" s="1"/>
  <c r="L167" i="4" a="1"/>
  <c r="L167" i="4" s="1"/>
  <c r="L305" i="4" a="1"/>
  <c r="L305" i="4" s="1"/>
  <c r="AF18" i="4"/>
  <c r="AJ18" i="4"/>
  <c r="AI438" i="4" a="1"/>
  <c r="AI438" i="4" s="1"/>
  <c r="AI410" i="4"/>
  <c r="I304" i="4" a="1"/>
  <c r="I304" i="4" s="1"/>
  <c r="I144" i="4" s="1" a="1"/>
  <c r="I144" i="4" s="1"/>
  <c r="I325" i="4" a="1"/>
  <c r="I325" i="4" s="1"/>
  <c r="I347" i="4" s="1"/>
  <c r="I166" i="4" a="1"/>
  <c r="I166" i="4" s="1"/>
  <c r="I188" i="4"/>
  <c r="I308" i="4" a="1"/>
  <c r="I308" i="4" s="1"/>
  <c r="I170" i="4" a="1"/>
  <c r="I170" i="4" s="1"/>
  <c r="I329" i="4" a="1"/>
  <c r="I329" i="4" s="1"/>
  <c r="I192" i="4" s="1"/>
  <c r="K304" i="4" a="1"/>
  <c r="K304" i="4" s="1"/>
  <c r="K166" i="4" a="1"/>
  <c r="K166" i="4" s="1"/>
  <c r="K325" i="4" a="1"/>
  <c r="K325" i="4" s="1"/>
  <c r="K144" i="4" s="1" a="1"/>
  <c r="K144" i="4" s="1"/>
  <c r="H330" i="4" a="1"/>
  <c r="H330" i="4" s="1"/>
  <c r="M309" i="4" a="1"/>
  <c r="M309" i="4" s="1"/>
  <c r="N310" i="4" s="1" a="1"/>
  <c r="N310" i="4" s="1"/>
  <c r="H309" i="4" a="1"/>
  <c r="H309" i="4" s="1"/>
  <c r="H149" i="4" s="1" a="1"/>
  <c r="H149" i="4" s="1"/>
  <c r="H171" i="4" a="1"/>
  <c r="H171" i="4" s="1"/>
  <c r="M171" i="4" a="1"/>
  <c r="M171" i="4" s="1"/>
  <c r="M149" i="4" a="1"/>
  <c r="M149" i="4" s="1"/>
  <c r="J326" i="4" a="1"/>
  <c r="J326" i="4" s="1"/>
  <c r="J348" i="4"/>
  <c r="J369" i="4"/>
  <c r="J305" i="4" a="1"/>
  <c r="J305" i="4" s="1"/>
  <c r="J145" i="4" a="1"/>
  <c r="J145" i="4" s="1"/>
  <c r="J167" i="4" a="1"/>
  <c r="J167" i="4" s="1"/>
  <c r="J189" i="4"/>
  <c r="H304" i="4" a="1"/>
  <c r="H304" i="4" s="1"/>
  <c r="H368" i="4" s="1"/>
  <c r="M304" i="4" a="1"/>
  <c r="M304" i="4" s="1"/>
  <c r="N305" i="4" s="1" a="1"/>
  <c r="N305" i="4" s="1"/>
  <c r="M166" i="4" a="1"/>
  <c r="M166" i="4" s="1"/>
  <c r="H325" i="4" a="1"/>
  <c r="H325" i="4" s="1"/>
  <c r="M123" i="4" a="1"/>
  <c r="M123" i="4" s="1"/>
  <c r="H188" i="4"/>
  <c r="M144" i="4" a="1"/>
  <c r="M144" i="4" s="1"/>
  <c r="H166" i="4" a="1"/>
  <c r="H166" i="4" s="1"/>
  <c r="AG410" i="4"/>
  <c r="AG438" i="4" a="1"/>
  <c r="AG438" i="4" s="1"/>
  <c r="AH438" i="4" a="1"/>
  <c r="AH438" i="4" s="1"/>
  <c r="AH410" i="4"/>
  <c r="AF438" i="4" a="1"/>
  <c r="AF438" i="4" s="1"/>
  <c r="AF410" i="4"/>
  <c r="AK472" i="4" a="1"/>
  <c r="AK472" i="4" s="1"/>
  <c r="AH531" i="4" a="1"/>
  <c r="AH531" i="4" s="1"/>
  <c r="AH503" i="4"/>
  <c r="AK470" i="4" a="1"/>
  <c r="AK470" i="4" s="1"/>
  <c r="AB531" i="4" a="1"/>
  <c r="AB531" i="4" s="1"/>
  <c r="AB503" i="4"/>
  <c r="AK464" i="4" a="1"/>
  <c r="AK464" i="4" s="1"/>
  <c r="AK467" i="4" a="1"/>
  <c r="AK467" i="4" s="1"/>
  <c r="AK475" i="4" a="1"/>
  <c r="AK475" i="4" s="1"/>
  <c r="Y538" i="4" a="1"/>
  <c r="Y538" i="4" s="1"/>
  <c r="AK494" i="4"/>
  <c r="Y546" i="4" a="1"/>
  <c r="Y546" i="4" s="1"/>
  <c r="AK502" i="4"/>
  <c r="AC531" i="4" a="1"/>
  <c r="AC531" i="4" s="1"/>
  <c r="AC503" i="4"/>
  <c r="Y537" i="4" a="1"/>
  <c r="Y537" i="4" s="1"/>
  <c r="AK493" i="4"/>
  <c r="Y541" i="4" a="1"/>
  <c r="Y541" i="4" s="1"/>
  <c r="AK497" i="4"/>
  <c r="Y545" i="4" a="1"/>
  <c r="Y545" i="4" s="1"/>
  <c r="AK501" i="4"/>
  <c r="AD569" i="4"/>
  <c r="Z569" i="4"/>
  <c r="AK558" i="4" a="1"/>
  <c r="AK558" i="4" s="1"/>
  <c r="AK562" i="4" a="1"/>
  <c r="AK562" i="4" s="1"/>
  <c r="AK566" i="4" a="1"/>
  <c r="AK566" i="4" s="1"/>
  <c r="AJ569" i="4"/>
  <c r="J329" i="4" a="1"/>
  <c r="J329" i="4" s="1"/>
  <c r="J308" i="4" a="1"/>
  <c r="J308" i="4" s="1"/>
  <c r="J148" i="4" s="1" a="1"/>
  <c r="J148" i="4" s="1"/>
  <c r="J170" i="4" a="1"/>
  <c r="J170" i="4" s="1"/>
  <c r="L304" i="4" a="1"/>
  <c r="L304" i="4" s="1"/>
  <c r="L325" i="4" a="1"/>
  <c r="L325" i="4" s="1"/>
  <c r="L368" i="4" s="1"/>
  <c r="L144" i="4" a="1"/>
  <c r="L144" i="4" s="1"/>
  <c r="L166" i="4" a="1"/>
  <c r="L166" i="4" s="1"/>
  <c r="AF17" i="4"/>
  <c r="AJ17" i="4"/>
  <c r="J371" i="4"/>
  <c r="J350" i="4"/>
  <c r="J328" i="4" a="1"/>
  <c r="J328" i="4" s="1"/>
  <c r="J191" i="4"/>
  <c r="J307" i="4" a="1"/>
  <c r="J307" i="4" s="1"/>
  <c r="J169" i="4" a="1"/>
  <c r="J169" i="4" s="1"/>
  <c r="J147" i="4" a="1"/>
  <c r="J147" i="4" s="1"/>
  <c r="J222" i="3"/>
  <c r="J223" i="3"/>
  <c r="J243" i="3"/>
  <c r="J244" i="3"/>
  <c r="J265" i="3"/>
  <c r="J266" i="3"/>
  <c r="J286" i="3"/>
  <c r="J287" i="3"/>
  <c r="N18" i="3" a="1"/>
  <c r="N18" i="3" s="1"/>
  <c r="T18" i="3" s="1"/>
  <c r="AB81" i="1"/>
  <c r="AB77" i="1"/>
  <c r="AB73" i="1"/>
  <c r="AB69" i="1"/>
  <c r="AB65" i="1"/>
  <c r="AB61" i="1"/>
  <c r="AB57" i="1"/>
  <c r="AB53" i="1"/>
  <c r="AB49" i="1"/>
  <c r="AB45" i="1"/>
  <c r="AB41" i="1"/>
  <c r="AB37" i="1"/>
  <c r="I242" i="1"/>
  <c r="X793" i="3"/>
  <c r="Z788" i="3"/>
  <c r="X757" i="3"/>
  <c r="X705" i="3"/>
  <c r="V554" i="3"/>
  <c r="W553" i="3"/>
  <c r="V541" i="3"/>
  <c r="AP608" i="3"/>
  <c r="V540" i="3"/>
  <c r="AP607" i="3"/>
  <c r="AP597" i="3"/>
  <c r="V529" i="3"/>
  <c r="AP596" i="3"/>
  <c r="V528" i="3"/>
  <c r="AP584" i="3"/>
  <c r="V516" i="3"/>
  <c r="AP583" i="3"/>
  <c r="V515" i="3"/>
  <c r="AP571" i="3"/>
  <c r="V503" i="3"/>
  <c r="AP570" i="3"/>
  <c r="V502" i="3"/>
  <c r="V494" i="3"/>
  <c r="AJ541" i="3"/>
  <c r="AI541" i="3"/>
  <c r="AH541" i="3"/>
  <c r="AG541" i="3"/>
  <c r="AF541" i="3"/>
  <c r="AE541" i="3"/>
  <c r="AD541" i="3"/>
  <c r="AC541" i="3"/>
  <c r="AB473" i="3"/>
  <c r="AA473" i="3"/>
  <c r="Z473" i="3"/>
  <c r="Y473" i="3"/>
  <c r="X473" i="3"/>
  <c r="X472" i="3"/>
  <c r="X471" i="3"/>
  <c r="AJ519" i="3"/>
  <c r="AI519" i="3"/>
  <c r="AH519" i="3"/>
  <c r="AG519" i="3"/>
  <c r="AF519" i="3"/>
  <c r="AE519" i="3"/>
  <c r="AD519" i="3"/>
  <c r="AC519" i="3"/>
  <c r="AB451" i="3"/>
  <c r="AA451" i="3"/>
  <c r="Z451" i="3"/>
  <c r="Y451" i="3"/>
  <c r="X451" i="3"/>
  <c r="X450" i="3"/>
  <c r="AJ497" i="3"/>
  <c r="AI497" i="3"/>
  <c r="AH497" i="3"/>
  <c r="AG497" i="3"/>
  <c r="AF497" i="3"/>
  <c r="AE497" i="3"/>
  <c r="AD497" i="3"/>
  <c r="AC497" i="3"/>
  <c r="AB429" i="3"/>
  <c r="AA429" i="3"/>
  <c r="Z429" i="3"/>
  <c r="Y429" i="3"/>
  <c r="X429" i="3"/>
  <c r="X428" i="3"/>
  <c r="X407" i="3"/>
  <c r="X406" i="3"/>
  <c r="Z403" i="3"/>
  <c r="X401" i="3"/>
  <c r="X380" i="3"/>
  <c r="X379" i="3"/>
  <c r="X378" i="3"/>
  <c r="AJ426" i="3"/>
  <c r="AI426" i="3"/>
  <c r="AH426" i="3"/>
  <c r="AG426" i="3"/>
  <c r="AF426" i="3"/>
  <c r="AE426" i="3"/>
  <c r="AD426" i="3"/>
  <c r="AC426" i="3"/>
  <c r="AB358" i="3"/>
  <c r="AA358" i="3"/>
  <c r="Z358" i="3"/>
  <c r="Y358" i="3"/>
  <c r="X358" i="3"/>
  <c r="X357" i="3"/>
  <c r="X336" i="3"/>
  <c r="X335" i="3"/>
  <c r="Y316" i="3"/>
  <c r="Y360" i="3" s="1" a="1"/>
  <c r="Y360" i="3" s="1"/>
  <c r="X314" i="3"/>
  <c r="X313" i="3"/>
  <c r="Z310" i="3"/>
  <c r="X308" i="3"/>
  <c r="G289" i="3"/>
  <c r="G290" i="3" s="1"/>
  <c r="G291" i="3" s="1"/>
  <c r="G292" i="3" s="1"/>
  <c r="G293" i="3" s="1"/>
  <c r="G294" i="3" s="1"/>
  <c r="G295" i="3" s="1"/>
  <c r="G296" i="3" s="1"/>
  <c r="G297" i="3" s="1"/>
  <c r="G298" i="3" s="1"/>
  <c r="G299" i="3" s="1"/>
  <c r="G300" i="3" s="1"/>
  <c r="G301" i="3" s="1"/>
  <c r="G302" i="3" s="1"/>
  <c r="G303" i="3" s="1"/>
  <c r="L287" i="3"/>
  <c r="K287" i="3"/>
  <c r="I287" i="3"/>
  <c r="H287" i="3"/>
  <c r="G287" i="3"/>
  <c r="L286" i="3"/>
  <c r="K286" i="3"/>
  <c r="I286" i="3"/>
  <c r="H286" i="3"/>
  <c r="G286" i="3"/>
  <c r="G268" i="3"/>
  <c r="G269" i="3" s="1"/>
  <c r="G270" i="3" s="1"/>
  <c r="G271" i="3" s="1"/>
  <c r="G272" i="3" s="1"/>
  <c r="G273" i="3" s="1"/>
  <c r="G274" i="3" s="1"/>
  <c r="G275" i="3" s="1"/>
  <c r="G276" i="3" s="1"/>
  <c r="G277" i="3" s="1"/>
  <c r="G278" i="3" s="1"/>
  <c r="G279" i="3" s="1"/>
  <c r="G280" i="3" s="1"/>
  <c r="G281" i="3" s="1"/>
  <c r="G282" i="3" s="1"/>
  <c r="L266" i="3"/>
  <c r="K266" i="3"/>
  <c r="I266" i="3"/>
  <c r="H266" i="3"/>
  <c r="G266" i="3"/>
  <c r="L265" i="3"/>
  <c r="K265" i="3"/>
  <c r="I265" i="3"/>
  <c r="H265" i="3"/>
  <c r="G265" i="3"/>
  <c r="M261" i="3"/>
  <c r="G261" i="3"/>
  <c r="G246" i="3"/>
  <c r="G247" i="3" s="1"/>
  <c r="G248" i="3" s="1"/>
  <c r="G249" i="3" s="1"/>
  <c r="G250" i="3" s="1"/>
  <c r="G251" i="3" s="1"/>
  <c r="G252" i="3" s="1"/>
  <c r="G253" i="3" s="1"/>
  <c r="G254" i="3" s="1"/>
  <c r="G255" i="3" s="1"/>
  <c r="G256" i="3" s="1"/>
  <c r="G257" i="3" s="1"/>
  <c r="G258" i="3" s="1"/>
  <c r="G259" i="3" s="1"/>
  <c r="G260" i="3" s="1"/>
  <c r="L244" i="3"/>
  <c r="K244" i="3"/>
  <c r="I244" i="3"/>
  <c r="H244" i="3"/>
  <c r="G244" i="3"/>
  <c r="L243" i="3"/>
  <c r="K243" i="3"/>
  <c r="I243" i="3"/>
  <c r="H243" i="3"/>
  <c r="G243" i="3"/>
  <c r="G225" i="3"/>
  <c r="G226" i="3" s="1"/>
  <c r="G227" i="3" s="1"/>
  <c r="G228" i="3" s="1"/>
  <c r="G229" i="3" s="1"/>
  <c r="G230" i="3" s="1"/>
  <c r="G231" i="3" s="1"/>
  <c r="G232" i="3" s="1"/>
  <c r="G233" i="3" s="1"/>
  <c r="G234" i="3" s="1"/>
  <c r="G235" i="3" s="1"/>
  <c r="G236" i="3" s="1"/>
  <c r="G237" i="3" s="1"/>
  <c r="G238" i="3" s="1"/>
  <c r="G239" i="3" s="1"/>
  <c r="L223" i="3"/>
  <c r="K223" i="3"/>
  <c r="H223" i="3"/>
  <c r="G223" i="3"/>
  <c r="L222" i="3"/>
  <c r="K222" i="3"/>
  <c r="H222" i="3"/>
  <c r="G222" i="3"/>
  <c r="D220" i="3"/>
  <c r="G210" i="3"/>
  <c r="F210" i="3"/>
  <c r="F208" i="3"/>
  <c r="F207" i="3"/>
  <c r="F206" i="3"/>
  <c r="F205" i="3"/>
  <c r="F204" i="3"/>
  <c r="L203" i="3"/>
  <c r="K203" i="3"/>
  <c r="J203" i="3"/>
  <c r="I203" i="3"/>
  <c r="H203" i="3"/>
  <c r="L202" i="3"/>
  <c r="K202" i="3"/>
  <c r="J202" i="3"/>
  <c r="I202" i="3"/>
  <c r="H202" i="3"/>
  <c r="G201" i="3"/>
  <c r="G198" i="3"/>
  <c r="G178" i="3"/>
  <c r="G179" i="3" s="1"/>
  <c r="G180" i="3" s="1"/>
  <c r="G181" i="3" s="1"/>
  <c r="G182" i="3" s="1"/>
  <c r="G183" i="3" s="1"/>
  <c r="G184" i="3" s="1"/>
  <c r="G185" i="3" s="1"/>
  <c r="G186" i="3" s="1"/>
  <c r="G187" i="3" s="1"/>
  <c r="G188" i="3" s="1"/>
  <c r="G189" i="3" s="1"/>
  <c r="G190" i="3" s="1"/>
  <c r="G191" i="3" s="1"/>
  <c r="G192" i="3" s="1"/>
  <c r="G193" i="3" s="1"/>
  <c r="G194" i="3" s="1"/>
  <c r="G195" i="3" s="1"/>
  <c r="G196" i="3" s="1"/>
  <c r="G197" i="3" s="1"/>
  <c r="L176" i="3"/>
  <c r="K176" i="3"/>
  <c r="J176" i="3"/>
  <c r="I176" i="3"/>
  <c r="H176" i="3"/>
  <c r="L175" i="3"/>
  <c r="K175" i="3"/>
  <c r="J175" i="3"/>
  <c r="I175" i="3"/>
  <c r="H175" i="3"/>
  <c r="G171" i="3"/>
  <c r="G151" i="3"/>
  <c r="M150" i="3" a="1"/>
  <c r="M150" i="3" s="1"/>
  <c r="L150" i="3" a="1"/>
  <c r="L150" i="3" s="1"/>
  <c r="K150" i="3" a="1"/>
  <c r="K150" i="3" s="1"/>
  <c r="J150" i="3" a="1"/>
  <c r="J150" i="3" s="1"/>
  <c r="I150" i="3" a="1"/>
  <c r="I150" i="3" s="1"/>
  <c r="H150" i="3" a="1"/>
  <c r="H150" i="3" s="1"/>
  <c r="L149" i="3"/>
  <c r="K149" i="3"/>
  <c r="J149" i="3"/>
  <c r="I149" i="3"/>
  <c r="H149" i="3"/>
  <c r="L148" i="3"/>
  <c r="K148" i="3"/>
  <c r="J148" i="3"/>
  <c r="I148" i="3"/>
  <c r="H148" i="3"/>
  <c r="D140" i="3"/>
  <c r="L129" i="3"/>
  <c r="K129" i="3"/>
  <c r="J129" i="3"/>
  <c r="I129" i="3"/>
  <c r="H129" i="3"/>
  <c r="L128" i="3"/>
  <c r="K128" i="3"/>
  <c r="J128" i="3"/>
  <c r="I128" i="3"/>
  <c r="H128" i="3"/>
  <c r="G124" i="3"/>
  <c r="G109" i="3"/>
  <c r="G110" i="3" s="1"/>
  <c r="G111" i="3" s="1"/>
  <c r="G112" i="3" s="1"/>
  <c r="G113" i="3" s="1"/>
  <c r="G114" i="3" s="1"/>
  <c r="G115" i="3" s="1"/>
  <c r="G116" i="3" s="1"/>
  <c r="G117" i="3" s="1"/>
  <c r="G118" i="3" s="1"/>
  <c r="G119" i="3" s="1"/>
  <c r="G120" i="3" s="1"/>
  <c r="G121" i="3" s="1"/>
  <c r="G122" i="3" s="1"/>
  <c r="G123" i="3" s="1"/>
  <c r="L107" i="3"/>
  <c r="K107" i="3"/>
  <c r="J107" i="3"/>
  <c r="I107" i="3"/>
  <c r="H107" i="3"/>
  <c r="G107" i="3"/>
  <c r="L106" i="3"/>
  <c r="K106" i="3"/>
  <c r="J106" i="3"/>
  <c r="I106" i="3"/>
  <c r="H106" i="3"/>
  <c r="G106" i="3"/>
  <c r="G102" i="3"/>
  <c r="G87" i="3"/>
  <c r="G88" i="3" s="1"/>
  <c r="G89" i="3" s="1"/>
  <c r="G90" i="3" s="1"/>
  <c r="G91" i="3" s="1"/>
  <c r="G92" i="3" s="1"/>
  <c r="G93" i="3" s="1"/>
  <c r="G94" i="3" s="1"/>
  <c r="G95" i="3" s="1"/>
  <c r="G96" i="3" s="1"/>
  <c r="G97" i="3" s="1"/>
  <c r="G98" i="3" s="1"/>
  <c r="G99" i="3" s="1"/>
  <c r="G100" i="3" s="1"/>
  <c r="G101" i="3" s="1"/>
  <c r="L85" i="3"/>
  <c r="K85" i="3"/>
  <c r="J85" i="3"/>
  <c r="I85" i="3"/>
  <c r="H85" i="3"/>
  <c r="G85" i="3"/>
  <c r="L84" i="3"/>
  <c r="K84" i="3"/>
  <c r="J84" i="3"/>
  <c r="I84" i="3"/>
  <c r="H84" i="3"/>
  <c r="G84" i="3"/>
  <c r="G80" i="3"/>
  <c r="G65" i="3"/>
  <c r="G66" i="3" s="1"/>
  <c r="G67" i="3" s="1"/>
  <c r="G68" i="3" s="1"/>
  <c r="G69" i="3" s="1"/>
  <c r="G70" i="3" s="1"/>
  <c r="G71" i="3" s="1"/>
  <c r="G72" i="3" s="1"/>
  <c r="G73" i="3" s="1"/>
  <c r="G74" i="3" s="1"/>
  <c r="G75" i="3" s="1"/>
  <c r="G76" i="3" s="1"/>
  <c r="G77" i="3" s="1"/>
  <c r="G78" i="3" s="1"/>
  <c r="G79" i="3" s="1"/>
  <c r="L63" i="3"/>
  <c r="K63" i="3"/>
  <c r="J63" i="3"/>
  <c r="I63" i="3"/>
  <c r="H63" i="3"/>
  <c r="G63" i="3"/>
  <c r="L62" i="3"/>
  <c r="K62" i="3"/>
  <c r="J62" i="3"/>
  <c r="I62" i="3"/>
  <c r="H62" i="3"/>
  <c r="G62" i="3"/>
  <c r="L59" i="3"/>
  <c r="L25" i="3" s="1"/>
  <c r="L26" i="3" s="1"/>
  <c r="K59" i="3"/>
  <c r="K261" i="3" s="1"/>
  <c r="J59" i="3"/>
  <c r="J261" i="3" s="1"/>
  <c r="I59" i="3"/>
  <c r="I25" i="3" s="1"/>
  <c r="I26" i="3" s="1"/>
  <c r="H59" i="3"/>
  <c r="H261" i="3" s="1"/>
  <c r="G44" i="3"/>
  <c r="G45" i="3" s="1"/>
  <c r="G46" i="3" s="1"/>
  <c r="G47" i="3" s="1"/>
  <c r="J43" i="3"/>
  <c r="J245" i="3" s="1" a="1"/>
  <c r="J245" i="3" s="1"/>
  <c r="L42" i="3"/>
  <c r="K42" i="3"/>
  <c r="J42" i="3"/>
  <c r="I42" i="3"/>
  <c r="H42" i="3"/>
  <c r="G42" i="3"/>
  <c r="X686" i="3" s="1"/>
  <c r="L41" i="3"/>
  <c r="K41" i="3"/>
  <c r="J41" i="3"/>
  <c r="I41" i="3"/>
  <c r="H41" i="3"/>
  <c r="G41" i="3"/>
  <c r="X685" i="3" s="1"/>
  <c r="F38" i="3"/>
  <c r="H29" i="3"/>
  <c r="H28" i="3"/>
  <c r="O24" i="3" a="1"/>
  <c r="O24" i="3" s="1"/>
  <c r="N24" i="3" a="1"/>
  <c r="N24" i="3" s="1"/>
  <c r="T24" i="3" s="1"/>
  <c r="O23" i="3" a="1"/>
  <c r="O23" i="3" s="1"/>
  <c r="N23" i="3" a="1"/>
  <c r="N23" i="3" s="1"/>
  <c r="T23" i="3" s="1"/>
  <c r="O22" i="3" a="1"/>
  <c r="O22" i="3" s="1"/>
  <c r="N22" i="3" a="1"/>
  <c r="N22" i="3" s="1"/>
  <c r="T22" i="3" s="1"/>
  <c r="O21" i="3" a="1"/>
  <c r="O21" i="3" s="1"/>
  <c r="N21" i="3" a="1"/>
  <c r="N21" i="3" s="1"/>
  <c r="T21" i="3" s="1"/>
  <c r="O20" i="3" a="1"/>
  <c r="O20" i="3" s="1"/>
  <c r="N20" i="3" a="1"/>
  <c r="N20" i="3" s="1"/>
  <c r="T20" i="3" s="1"/>
  <c r="O19" i="3" a="1"/>
  <c r="O19" i="3" s="1"/>
  <c r="N19" i="3" a="1"/>
  <c r="N19" i="3" s="1"/>
  <c r="T19" i="3" s="1"/>
  <c r="O18" i="3" a="1"/>
  <c r="O18" i="3" s="1"/>
  <c r="O17" i="3" a="1"/>
  <c r="O17" i="3" s="1"/>
  <c r="N17" i="3" a="1"/>
  <c r="N17" i="3" s="1"/>
  <c r="T17" i="3" s="1"/>
  <c r="O16" i="3" a="1"/>
  <c r="O16" i="3" s="1"/>
  <c r="N16" i="3" a="1"/>
  <c r="N16" i="3" s="1"/>
  <c r="T16" i="3" s="1"/>
  <c r="O15" i="3" a="1"/>
  <c r="O15" i="3" s="1"/>
  <c r="N15" i="3" a="1"/>
  <c r="N15" i="3" s="1"/>
  <c r="T15" i="3" s="1"/>
  <c r="O14" i="3" a="1"/>
  <c r="O14" i="3" s="1"/>
  <c r="N14" i="3" a="1"/>
  <c r="N14" i="3" s="1"/>
  <c r="T14" i="3" s="1"/>
  <c r="O13" i="3" a="1"/>
  <c r="O13" i="3" s="1"/>
  <c r="N13" i="3" a="1"/>
  <c r="N13" i="3" s="1"/>
  <c r="T13" i="3" s="1"/>
  <c r="O12" i="3" a="1"/>
  <c r="O12" i="3" s="1"/>
  <c r="N12" i="3" a="1"/>
  <c r="N12" i="3" s="1"/>
  <c r="T12" i="3" s="1"/>
  <c r="AB24" i="3"/>
  <c r="AB23" i="3"/>
  <c r="AB22" i="3"/>
  <c r="AB21" i="3"/>
  <c r="AB20" i="3"/>
  <c r="O11" i="3" a="1"/>
  <c r="O11" i="3" s="1"/>
  <c r="N11" i="3" a="1"/>
  <c r="N11" i="3" s="1"/>
  <c r="T11" i="3" s="1"/>
  <c r="AB19" i="3"/>
  <c r="AB18" i="3"/>
  <c r="AB17" i="3"/>
  <c r="AB16" i="3"/>
  <c r="AB15" i="3"/>
  <c r="AB14" i="3"/>
  <c r="AB13" i="3"/>
  <c r="O10" i="3" a="1"/>
  <c r="O10" i="3" s="1"/>
  <c r="N10" i="3" a="1"/>
  <c r="N10" i="3" s="1"/>
  <c r="T10" i="3" s="1"/>
  <c r="AB12" i="3"/>
  <c r="O9" i="3" a="1"/>
  <c r="O9" i="3" s="1"/>
  <c r="N9" i="3" a="1"/>
  <c r="N9" i="3" s="1"/>
  <c r="T9" i="3" s="1"/>
  <c r="AB11" i="3"/>
  <c r="AB10" i="3"/>
  <c r="O8" i="3" a="1"/>
  <c r="O8" i="3" s="1"/>
  <c r="N8" i="3" a="1"/>
  <c r="N8" i="3" s="1"/>
  <c r="T8" i="3" s="1"/>
  <c r="AB9" i="3"/>
  <c r="AB8" i="3"/>
  <c r="AB7" i="3"/>
  <c r="O7" i="3" a="1"/>
  <c r="O7" i="3" s="1"/>
  <c r="N7" i="3" a="1"/>
  <c r="N7" i="3" s="1"/>
  <c r="T7" i="3" s="1"/>
  <c r="AB6" i="3"/>
  <c r="O6" i="3" a="1"/>
  <c r="O6" i="3" s="1"/>
  <c r="N6" i="3" a="1"/>
  <c r="N6" i="3" s="1"/>
  <c r="T6" i="3" s="1"/>
  <c r="AB5" i="3"/>
  <c r="R5" i="3" a="1"/>
  <c r="R5" i="3" s="1"/>
  <c r="O5" i="3" a="1"/>
  <c r="O5" i="3" s="1"/>
  <c r="N5" i="3" a="1"/>
  <c r="N5" i="3" s="1"/>
  <c r="AB29" i="1"/>
  <c r="AB30" i="1"/>
  <c r="AB31" i="1"/>
  <c r="AB32" i="1"/>
  <c r="AB33" i="1"/>
  <c r="AB34" i="1"/>
  <c r="AB35" i="1"/>
  <c r="AB36" i="1"/>
  <c r="AB38" i="1"/>
  <c r="AB39" i="1"/>
  <c r="AB40" i="1"/>
  <c r="AB42" i="1"/>
  <c r="AB43" i="1"/>
  <c r="AB44" i="1"/>
  <c r="AB46" i="1"/>
  <c r="AB47" i="1"/>
  <c r="AB48" i="1"/>
  <c r="AB50" i="1"/>
  <c r="AB51" i="1"/>
  <c r="AB52" i="1"/>
  <c r="AB54" i="1"/>
  <c r="AB55" i="1"/>
  <c r="AB56" i="1"/>
  <c r="AB58" i="1"/>
  <c r="AB59" i="1"/>
  <c r="AB60" i="1"/>
  <c r="AB62" i="1"/>
  <c r="AB63" i="1"/>
  <c r="AB64" i="1"/>
  <c r="AB66" i="1"/>
  <c r="AB67" i="1"/>
  <c r="AB68" i="1"/>
  <c r="AB70" i="1"/>
  <c r="AB71" i="1"/>
  <c r="AB72" i="1"/>
  <c r="AB74" i="1"/>
  <c r="AB75" i="1"/>
  <c r="AB76" i="1"/>
  <c r="AB78" i="1"/>
  <c r="AB79" i="1"/>
  <c r="AB80" i="1"/>
  <c r="AB82" i="1"/>
  <c r="R29" i="1" a="1"/>
  <c r="R29" i="1" s="1"/>
  <c r="R30" i="1" a="1"/>
  <c r="R30" i="1" s="1"/>
  <c r="R31" i="1" a="1"/>
  <c r="R31" i="1" s="1"/>
  <c r="R32" i="1" a="1"/>
  <c r="R32" i="1" s="1"/>
  <c r="R33" i="1" a="1"/>
  <c r="R33" i="1" s="1"/>
  <c r="R34" i="1" a="1"/>
  <c r="R34" i="1" s="1"/>
  <c r="R35" i="1" a="1"/>
  <c r="R35" i="1" s="1"/>
  <c r="R36" i="1" a="1"/>
  <c r="R36" i="1" s="1"/>
  <c r="R37" i="1" a="1"/>
  <c r="R37" i="1" s="1"/>
  <c r="R38" i="1" a="1"/>
  <c r="R38" i="1" s="1"/>
  <c r="R39" i="1" a="1"/>
  <c r="R39" i="1" s="1"/>
  <c r="R40" i="1" a="1"/>
  <c r="R40" i="1" s="1"/>
  <c r="R41" i="1" a="1"/>
  <c r="R41" i="1" s="1"/>
  <c r="R42" i="1" a="1"/>
  <c r="R42" i="1" s="1"/>
  <c r="R43" i="1" a="1"/>
  <c r="R43" i="1" s="1"/>
  <c r="R44" i="1" a="1"/>
  <c r="R44" i="1" s="1"/>
  <c r="R45" i="1" a="1"/>
  <c r="R45" i="1" s="1"/>
  <c r="R46" i="1" a="1"/>
  <c r="R46" i="1" s="1"/>
  <c r="R47" i="1" a="1"/>
  <c r="R47" i="1" s="1"/>
  <c r="R48" i="1" a="1"/>
  <c r="R48" i="1" s="1"/>
  <c r="R49" i="1" a="1"/>
  <c r="R49" i="1" s="1"/>
  <c r="R50" i="1" a="1"/>
  <c r="R50" i="1" s="1"/>
  <c r="R51" i="1" a="1"/>
  <c r="R51" i="1" s="1"/>
  <c r="R52" i="1" a="1"/>
  <c r="R52" i="1" s="1"/>
  <c r="R53" i="1" a="1"/>
  <c r="R53" i="1" s="1"/>
  <c r="R54" i="1" a="1"/>
  <c r="R54" i="1" s="1"/>
  <c r="R55" i="1" a="1"/>
  <c r="R55" i="1" s="1"/>
  <c r="R56" i="1" a="1"/>
  <c r="R56" i="1" s="1"/>
  <c r="R57" i="1" a="1"/>
  <c r="R57" i="1" s="1"/>
  <c r="R58" i="1" a="1"/>
  <c r="R58" i="1" s="1"/>
  <c r="R59" i="1" a="1"/>
  <c r="R59" i="1" s="1"/>
  <c r="R60" i="1" a="1"/>
  <c r="R60" i="1" s="1"/>
  <c r="R61" i="1" a="1"/>
  <c r="R61" i="1" s="1"/>
  <c r="R62" i="1" a="1"/>
  <c r="R62" i="1" s="1"/>
  <c r="R63" i="1" a="1"/>
  <c r="R63" i="1" s="1"/>
  <c r="R64" i="1" a="1"/>
  <c r="R64" i="1" s="1"/>
  <c r="R65" i="1" a="1"/>
  <c r="R65" i="1" s="1"/>
  <c r="R66" i="1" a="1"/>
  <c r="R66" i="1" s="1"/>
  <c r="R67" i="1" a="1"/>
  <c r="R67" i="1" s="1"/>
  <c r="R68" i="1" a="1"/>
  <c r="R68" i="1" s="1"/>
  <c r="R69" i="1" a="1"/>
  <c r="R69" i="1" s="1"/>
  <c r="R70" i="1" a="1"/>
  <c r="R70" i="1" s="1"/>
  <c r="R71" i="1" a="1"/>
  <c r="R71" i="1" s="1"/>
  <c r="R72" i="1" a="1"/>
  <c r="R72" i="1" s="1"/>
  <c r="R73" i="1" a="1"/>
  <c r="R73" i="1" s="1"/>
  <c r="R74" i="1" a="1"/>
  <c r="R74" i="1" s="1"/>
  <c r="R75" i="1" a="1"/>
  <c r="R75" i="1" s="1"/>
  <c r="R76" i="1" a="1"/>
  <c r="R76" i="1" s="1"/>
  <c r="R77" i="1" a="1"/>
  <c r="R77" i="1" s="1"/>
  <c r="R78" i="1" a="1"/>
  <c r="R78" i="1" s="1"/>
  <c r="R79" i="1" a="1"/>
  <c r="R79" i="1" s="1"/>
  <c r="R80" i="1" a="1"/>
  <c r="R80" i="1" s="1"/>
  <c r="R81" i="1" a="1"/>
  <c r="R81" i="1" s="1"/>
  <c r="R82" i="1" a="1"/>
  <c r="R82" i="1" s="1"/>
  <c r="R83" i="1" a="1"/>
  <c r="R83" i="1" s="1"/>
  <c r="R84" i="1" a="1"/>
  <c r="R84" i="1" s="1"/>
  <c r="R85" i="1" a="1"/>
  <c r="R85" i="1" s="1"/>
  <c r="R86" i="1" a="1"/>
  <c r="R86" i="1" s="1"/>
  <c r="R87" i="1" a="1"/>
  <c r="R87" i="1" s="1"/>
  <c r="R88" i="1" a="1"/>
  <c r="R88" i="1" s="1"/>
  <c r="H352" i="4" l="1"/>
  <c r="W26" i="4"/>
  <c r="K351" i="4"/>
  <c r="L373" i="4"/>
  <c r="H351" i="4"/>
  <c r="H192" i="4"/>
  <c r="K192" i="4"/>
  <c r="AJ23" i="4"/>
  <c r="J372" i="4"/>
  <c r="L149" i="4" a="1"/>
  <c r="L149" i="4" s="1"/>
  <c r="H148" i="4" a="1"/>
  <c r="H148" i="4" s="1"/>
  <c r="AF23" i="4"/>
  <c r="J149" i="4" a="1"/>
  <c r="J149" i="4" s="1"/>
  <c r="AH547" i="4"/>
  <c r="AH525" i="4"/>
  <c r="AG476" i="4"/>
  <c r="AG454" i="4"/>
  <c r="AG432" i="4"/>
  <c r="AM771" i="4" a="1"/>
  <c r="AM771" i="4" s="1"/>
  <c r="AK771" i="4" a="1"/>
  <c r="AK771" i="4" s="1"/>
  <c r="AL771" i="4" a="1"/>
  <c r="AL771" i="4" s="1"/>
  <c r="AH771" i="4" a="1"/>
  <c r="AH771" i="4" s="1"/>
  <c r="AD771" i="4" a="1"/>
  <c r="AD771" i="4" s="1"/>
  <c r="AG771" i="4" a="1"/>
  <c r="AG771" i="4" s="1"/>
  <c r="AC771" i="4" a="1"/>
  <c r="AC771" i="4" s="1"/>
  <c r="AJ771" i="4" a="1"/>
  <c r="AJ771" i="4" s="1"/>
  <c r="AF771" i="4" a="1"/>
  <c r="AF771" i="4" s="1"/>
  <c r="AB771" i="4" a="1"/>
  <c r="AB771" i="4" s="1"/>
  <c r="AN771" i="4" a="1"/>
  <c r="AN771" i="4" s="1"/>
  <c r="AI771" i="4" a="1"/>
  <c r="AI771" i="4" s="1"/>
  <c r="AE771" i="4" a="1"/>
  <c r="AE771" i="4" s="1"/>
  <c r="AA771" i="4" a="1"/>
  <c r="AA771" i="4" s="1"/>
  <c r="M330" i="4" a="1"/>
  <c r="M330" i="4" s="1"/>
  <c r="M193" i="4" s="1"/>
  <c r="H193" i="4"/>
  <c r="AL769" i="4" a="1"/>
  <c r="AL769" i="4" s="1"/>
  <c r="AH769" i="4" a="1"/>
  <c r="AH769" i="4" s="1"/>
  <c r="AD769" i="4" a="1"/>
  <c r="AD769" i="4" s="1"/>
  <c r="AK769" i="4" a="1"/>
  <c r="AK769" i="4" s="1"/>
  <c r="AG769" i="4" a="1"/>
  <c r="AG769" i="4" s="1"/>
  <c r="AC769" i="4" a="1"/>
  <c r="AC769" i="4" s="1"/>
  <c r="AN769" i="4" a="1"/>
  <c r="AN769" i="4" s="1"/>
  <c r="AJ769" i="4" a="1"/>
  <c r="AJ769" i="4" s="1"/>
  <c r="AF769" i="4" a="1"/>
  <c r="AF769" i="4" s="1"/>
  <c r="AM769" i="4" a="1"/>
  <c r="AM769" i="4" s="1"/>
  <c r="AI769" i="4" a="1"/>
  <c r="AI769" i="4" s="1"/>
  <c r="AE769" i="4" a="1"/>
  <c r="AE769" i="4" s="1"/>
  <c r="M328" i="4" a="1"/>
  <c r="M328" i="4" s="1"/>
  <c r="M191" i="4"/>
  <c r="J373" i="4"/>
  <c r="Y547" i="4"/>
  <c r="Y525" i="4"/>
  <c r="AK442" i="4" a="1"/>
  <c r="AK442" i="4" s="1"/>
  <c r="AK420" i="4" a="1"/>
  <c r="AK420" i="4" s="1"/>
  <c r="AK445" i="4" a="1"/>
  <c r="AK445" i="4" s="1"/>
  <c r="AK423" i="4" a="1"/>
  <c r="AK423" i="4" s="1"/>
  <c r="AJ547" i="4"/>
  <c r="AJ525" i="4"/>
  <c r="AK431" i="4" a="1"/>
  <c r="AK431" i="4" s="1"/>
  <c r="AK453" i="4" a="1"/>
  <c r="AK453" i="4" s="1"/>
  <c r="AD476" i="4"/>
  <c r="AD432" i="4"/>
  <c r="AD454" i="4"/>
  <c r="AC476" i="4"/>
  <c r="AC432" i="4"/>
  <c r="AC454" i="4"/>
  <c r="AB547" i="4"/>
  <c r="AB525" i="4"/>
  <c r="AH476" i="4"/>
  <c r="AH432" i="4"/>
  <c r="AH454" i="4"/>
  <c r="AN766" i="4" a="1"/>
  <c r="AN766" i="4" s="1"/>
  <c r="AL766" i="4" a="1"/>
  <c r="AL766" i="4" s="1"/>
  <c r="AJ766" i="4" a="1"/>
  <c r="AJ766" i="4" s="1"/>
  <c r="AH766" i="4" a="1"/>
  <c r="AH766" i="4" s="1"/>
  <c r="AF766" i="4" a="1"/>
  <c r="AF766" i="4" s="1"/>
  <c r="AM766" i="4" a="1"/>
  <c r="AM766" i="4" s="1"/>
  <c r="AK766" i="4" a="1"/>
  <c r="AK766" i="4" s="1"/>
  <c r="AI766" i="4" a="1"/>
  <c r="AI766" i="4" s="1"/>
  <c r="AG766" i="4" a="1"/>
  <c r="AG766" i="4" s="1"/>
  <c r="M325" i="4" a="1"/>
  <c r="M325" i="4" s="1"/>
  <c r="M188" i="4" s="1"/>
  <c r="H373" i="4"/>
  <c r="K347" i="4"/>
  <c r="AH5" i="4"/>
  <c r="AK543" i="4" a="1"/>
  <c r="AK543" i="4" s="1"/>
  <c r="AK521" i="4" a="1"/>
  <c r="AK521" i="4" s="1"/>
  <c r="AI547" i="4"/>
  <c r="AI525" i="4"/>
  <c r="AK540" i="4" a="1"/>
  <c r="AK540" i="4" s="1"/>
  <c r="AK518" i="4" a="1"/>
  <c r="AK518" i="4" s="1"/>
  <c r="AK451" i="4" a="1"/>
  <c r="AK451" i="4" s="1"/>
  <c r="AK429" i="4" a="1"/>
  <c r="AK429" i="4" s="1"/>
  <c r="AB476" i="4"/>
  <c r="AB454" i="4"/>
  <c r="AB432" i="4"/>
  <c r="I373" i="4"/>
  <c r="I330" i="4" a="1"/>
  <c r="I330" i="4" s="1"/>
  <c r="I149" i="4" s="1" a="1"/>
  <c r="I149" i="4" s="1"/>
  <c r="I309" i="4" a="1"/>
  <c r="I309" i="4" s="1"/>
  <c r="I171" i="4" a="1"/>
  <c r="I171" i="4" s="1"/>
  <c r="I193" i="4"/>
  <c r="AK536" i="4" a="1"/>
  <c r="AK536" i="4" s="1"/>
  <c r="AK514" i="4" a="1"/>
  <c r="AK514" i="4" s="1"/>
  <c r="AK542" i="4" a="1"/>
  <c r="AK542" i="4" s="1"/>
  <c r="AK520" i="4" a="1"/>
  <c r="AK520" i="4" s="1"/>
  <c r="AG525" i="4"/>
  <c r="AG547" i="4"/>
  <c r="AK448" i="4" a="1"/>
  <c r="AK448" i="4" s="1"/>
  <c r="AK426" i="4" a="1"/>
  <c r="AK426" i="4" s="1"/>
  <c r="AK440" i="4" a="1"/>
  <c r="AK440" i="4" s="1"/>
  <c r="AK418" i="4" a="1"/>
  <c r="AK418" i="4" s="1"/>
  <c r="Z476" i="4"/>
  <c r="Z454" i="4"/>
  <c r="Z432" i="4"/>
  <c r="AK439" i="4" a="1"/>
  <c r="AK439" i="4" s="1"/>
  <c r="AK417" i="4" a="1"/>
  <c r="AK417" i="4" s="1"/>
  <c r="Y476" i="4"/>
  <c r="Y454" i="4"/>
  <c r="Y432" i="4"/>
  <c r="K261" i="4" a="1"/>
  <c r="K261" i="4" s="1"/>
  <c r="AK443" i="4" a="1"/>
  <c r="AK443" i="4" s="1"/>
  <c r="AK421" i="4" a="1"/>
  <c r="AK421" i="4" s="1"/>
  <c r="AM770" i="4" a="1"/>
  <c r="AM770" i="4" s="1"/>
  <c r="AK770" i="4" a="1"/>
  <c r="AK770" i="4" s="1"/>
  <c r="AI770" i="4" a="1"/>
  <c r="AI770" i="4" s="1"/>
  <c r="AG770" i="4" a="1"/>
  <c r="AG770" i="4" s="1"/>
  <c r="AE770" i="4" a="1"/>
  <c r="AE770" i="4" s="1"/>
  <c r="AC770" i="4" a="1"/>
  <c r="AC770" i="4" s="1"/>
  <c r="AN770" i="4" a="1"/>
  <c r="AN770" i="4" s="1"/>
  <c r="AL770" i="4" a="1"/>
  <c r="AL770" i="4" s="1"/>
  <c r="AJ770" i="4" a="1"/>
  <c r="AJ770" i="4" s="1"/>
  <c r="AH770" i="4" a="1"/>
  <c r="AH770" i="4" s="1"/>
  <c r="AF770" i="4" a="1"/>
  <c r="AF770" i="4" s="1"/>
  <c r="AD770" i="4" a="1"/>
  <c r="AD770" i="4" s="1"/>
  <c r="AB770" i="4" a="1"/>
  <c r="AB770" i="4" s="1"/>
  <c r="M329" i="4" a="1"/>
  <c r="M329" i="4" s="1"/>
  <c r="M192" i="4" s="1"/>
  <c r="AM767" i="4" a="1"/>
  <c r="AM767" i="4" s="1"/>
  <c r="AK767" i="4" a="1"/>
  <c r="AK767" i="4" s="1"/>
  <c r="AI767" i="4" a="1"/>
  <c r="AI767" i="4" s="1"/>
  <c r="AG767" i="4" a="1"/>
  <c r="AG767" i="4" s="1"/>
  <c r="AE767" i="4" a="1"/>
  <c r="AE767" i="4" s="1"/>
  <c r="AN767" i="4" a="1"/>
  <c r="AN767" i="4" s="1"/>
  <c r="AL767" i="4" a="1"/>
  <c r="AL767" i="4" s="1"/>
  <c r="AJ767" i="4" a="1"/>
  <c r="AJ767" i="4" s="1"/>
  <c r="AH767" i="4" a="1"/>
  <c r="AH767" i="4" s="1"/>
  <c r="AF767" i="4" a="1"/>
  <c r="AF767" i="4" s="1"/>
  <c r="M326" i="4" a="1"/>
  <c r="M326" i="4" s="1"/>
  <c r="M189" i="4"/>
  <c r="AK541" i="4" a="1"/>
  <c r="AK541" i="4" s="1"/>
  <c r="AK519" i="4" a="1"/>
  <c r="AK519" i="4" s="1"/>
  <c r="AC547" i="4"/>
  <c r="AC525" i="4"/>
  <c r="AK538" i="4" a="1"/>
  <c r="AK538" i="4" s="1"/>
  <c r="AK516" i="4" a="1"/>
  <c r="AK516" i="4" s="1"/>
  <c r="AK523" i="4" a="1"/>
  <c r="AK523" i="4" s="1"/>
  <c r="AK545" i="4" a="1"/>
  <c r="AK545" i="4" s="1"/>
  <c r="AK537" i="4" a="1"/>
  <c r="AK537" i="4" s="1"/>
  <c r="AK515" i="4" a="1"/>
  <c r="AK515" i="4" s="1"/>
  <c r="AK524" i="4" a="1"/>
  <c r="AK524" i="4" s="1"/>
  <c r="AK546" i="4" a="1"/>
  <c r="AK546" i="4" s="1"/>
  <c r="H144" i="4" a="1"/>
  <c r="H144" i="4" s="1"/>
  <c r="H347" i="4"/>
  <c r="K188" i="4"/>
  <c r="I148" i="4" a="1"/>
  <c r="I148" i="4" s="1"/>
  <c r="I351" i="4"/>
  <c r="L351" i="4"/>
  <c r="L372" i="4"/>
  <c r="Z547" i="4"/>
  <c r="Z525" i="4"/>
  <c r="K330" i="4" a="1"/>
  <c r="K330" i="4" s="1"/>
  <c r="K309" i="4" a="1"/>
  <c r="K309" i="4" s="1"/>
  <c r="K171" i="4" a="1"/>
  <c r="K171" i="4" s="1"/>
  <c r="K149" i="4" a="1"/>
  <c r="K149" i="4" s="1"/>
  <c r="AF547" i="4"/>
  <c r="AF525" i="4"/>
  <c r="AA476" i="4"/>
  <c r="AA454" i="4"/>
  <c r="AA432" i="4"/>
  <c r="M261" i="4" a="1"/>
  <c r="M261" i="4" s="1"/>
  <c r="AE525" i="4"/>
  <c r="AE547" i="4"/>
  <c r="AD547" i="4"/>
  <c r="AD525" i="4"/>
  <c r="AK446" i="4" a="1"/>
  <c r="AK446" i="4" s="1"/>
  <c r="AK424" i="4" a="1"/>
  <c r="AK424" i="4" s="1"/>
  <c r="AJ476" i="4"/>
  <c r="AJ454" i="4"/>
  <c r="AJ432" i="4"/>
  <c r="K368" i="4"/>
  <c r="I372" i="4"/>
  <c r="AI476" i="4"/>
  <c r="AI432" i="4"/>
  <c r="AI454" i="4"/>
  <c r="AC569" i="4"/>
  <c r="L188" i="4"/>
  <c r="J192" i="4"/>
  <c r="J351" i="4"/>
  <c r="L347" i="4"/>
  <c r="AF476" i="4"/>
  <c r="AF454" i="4"/>
  <c r="AF432" i="4"/>
  <c r="I368" i="4"/>
  <c r="AK539" i="4" a="1"/>
  <c r="AK539" i="4" s="1"/>
  <c r="AK517" i="4" a="1"/>
  <c r="AK517" i="4" s="1"/>
  <c r="AA525" i="4"/>
  <c r="AA547" i="4"/>
  <c r="AK534" i="4" a="1"/>
  <c r="AK534" i="4" s="1"/>
  <c r="AK512" i="4" a="1"/>
  <c r="AK512" i="4" s="1"/>
  <c r="AK449" i="4" a="1"/>
  <c r="AK449" i="4" s="1"/>
  <c r="AK427" i="4" a="1"/>
  <c r="AK427" i="4" s="1"/>
  <c r="J193" i="4"/>
  <c r="G130" i="4"/>
  <c r="J129" i="4" a="1"/>
  <c r="J129" i="4" s="1"/>
  <c r="K129" i="4" a="1"/>
  <c r="K129" i="4" s="1"/>
  <c r="I129" i="4" a="1"/>
  <c r="I129" i="4" s="1"/>
  <c r="H129" i="4" a="1"/>
  <c r="H129" i="4" s="1"/>
  <c r="L129" i="4" a="1"/>
  <c r="L129" i="4" s="1"/>
  <c r="AB569" i="4"/>
  <c r="AK522" i="4" a="1"/>
  <c r="AK522" i="4" s="1"/>
  <c r="AK544" i="4" a="1"/>
  <c r="AK544" i="4" s="1"/>
  <c r="AK532" i="4" a="1"/>
  <c r="AK532" i="4" s="1"/>
  <c r="AK510" i="4" a="1"/>
  <c r="AK510" i="4" s="1"/>
  <c r="AK535" i="4" a="1"/>
  <c r="AK535" i="4" s="1"/>
  <c r="AK513" i="4" a="1"/>
  <c r="AK513" i="4" s="1"/>
  <c r="AK531" i="4" a="1"/>
  <c r="AK531" i="4" s="1"/>
  <c r="AK503" i="4"/>
  <c r="AK509" i="4" a="1"/>
  <c r="AK509" i="4" s="1"/>
  <c r="AK430" i="4" a="1"/>
  <c r="AK430" i="4" s="1"/>
  <c r="AK452" i="4" a="1"/>
  <c r="AK452" i="4" s="1"/>
  <c r="AK444" i="4" a="1"/>
  <c r="AK444" i="4" s="1"/>
  <c r="AK422" i="4" a="1"/>
  <c r="AK422" i="4" s="1"/>
  <c r="AK447" i="4" a="1"/>
  <c r="AK447" i="4" s="1"/>
  <c r="AK425" i="4" a="1"/>
  <c r="AK425" i="4" s="1"/>
  <c r="AK441" i="4" a="1"/>
  <c r="AK441" i="4" s="1"/>
  <c r="AK419" i="4" a="1"/>
  <c r="AK419" i="4" s="1"/>
  <c r="AK410" i="4"/>
  <c r="AK438" i="4" a="1"/>
  <c r="AK438" i="4" s="1"/>
  <c r="AK416" i="4" a="1"/>
  <c r="AK416" i="4" s="1"/>
  <c r="G236" i="4"/>
  <c r="L235" i="4" a="1"/>
  <c r="L235" i="4" s="1"/>
  <c r="L262" i="4" s="1" a="1"/>
  <c r="L262" i="4" s="1"/>
  <c r="J235" i="4" a="1"/>
  <c r="J235" i="4" s="1"/>
  <c r="H235" i="4" a="1"/>
  <c r="H235" i="4" s="1"/>
  <c r="M235" i="4" a="1"/>
  <c r="M235" i="4" s="1"/>
  <c r="M262" i="4" s="1" a="1"/>
  <c r="M262" i="4" s="1"/>
  <c r="K235" i="4" a="1"/>
  <c r="K235" i="4" s="1"/>
  <c r="K262" i="4" s="1" a="1"/>
  <c r="K262" i="4" s="1"/>
  <c r="I235" i="4" a="1"/>
  <c r="I235" i="4" s="1"/>
  <c r="AE476" i="4"/>
  <c r="AE432" i="4"/>
  <c r="AE454" i="4"/>
  <c r="AM768" i="4" a="1"/>
  <c r="AM768" i="4" s="1"/>
  <c r="AK768" i="4" a="1"/>
  <c r="AK768" i="4" s="1"/>
  <c r="AI768" i="4" a="1"/>
  <c r="AI768" i="4" s="1"/>
  <c r="AN768" i="4" a="1"/>
  <c r="AN768" i="4" s="1"/>
  <c r="AL768" i="4" a="1"/>
  <c r="AL768" i="4" s="1"/>
  <c r="AJ768" i="4" a="1"/>
  <c r="AJ768" i="4" s="1"/>
  <c r="AH768" i="4" a="1"/>
  <c r="AH768" i="4" s="1"/>
  <c r="AF768" i="4" a="1"/>
  <c r="AF768" i="4" s="1"/>
  <c r="AD768" i="4" a="1"/>
  <c r="AD768" i="4" s="1"/>
  <c r="AG768" i="4" a="1"/>
  <c r="AG768" i="4" s="1"/>
  <c r="AE768" i="4" a="1"/>
  <c r="AE768" i="4" s="1"/>
  <c r="M327" i="4" a="1"/>
  <c r="M327" i="4" s="1"/>
  <c r="M190" i="4"/>
  <c r="AK533" i="4" a="1"/>
  <c r="AK533" i="4" s="1"/>
  <c r="AK511" i="4" a="1"/>
  <c r="AK511" i="4" s="1"/>
  <c r="AK450" i="4" a="1"/>
  <c r="AK450" i="4" s="1"/>
  <c r="AK428" i="4" a="1"/>
  <c r="AK428" i="4" s="1"/>
  <c r="J267" i="3"/>
  <c r="J224" i="3" a="1"/>
  <c r="J224" i="3" s="1"/>
  <c r="J288" i="3"/>
  <c r="AI22" i="3" a="1"/>
  <c r="AI22" i="3" s="1"/>
  <c r="J25" i="3"/>
  <c r="J26" i="3" s="1"/>
  <c r="K25" i="3"/>
  <c r="K26" i="3" s="1"/>
  <c r="H25" i="3"/>
  <c r="H26" i="3" s="1"/>
  <c r="K45" i="3" a="1"/>
  <c r="K45" i="3" s="1"/>
  <c r="K226" i="3" s="1" a="1"/>
  <c r="K226" i="3" s="1"/>
  <c r="N25" i="3"/>
  <c r="T5" i="3"/>
  <c r="O25" i="3"/>
  <c r="M80" i="3" s="1"/>
  <c r="J47" i="3" a="1"/>
  <c r="J47" i="3" s="1"/>
  <c r="G48" i="3"/>
  <c r="G49" i="3" s="1"/>
  <c r="I47" i="3" a="1"/>
  <c r="I47" i="3" s="1"/>
  <c r="I228" i="3" s="1" a="1"/>
  <c r="I228" i="3" s="1"/>
  <c r="H47" i="3" a="1"/>
  <c r="H47" i="3" s="1"/>
  <c r="AI14" i="3" a="1"/>
  <c r="AI14" i="3" s="1"/>
  <c r="AE17" i="3" a="1"/>
  <c r="AE17" i="3" s="1"/>
  <c r="AJ557" i="3" a="1"/>
  <c r="AJ557" i="3" s="1"/>
  <c r="AI557" i="3" a="1"/>
  <c r="AI557" i="3" s="1"/>
  <c r="AG557" i="3" a="1"/>
  <c r="AG557" i="3" s="1"/>
  <c r="AC557" i="3" a="1"/>
  <c r="AC557" i="3" s="1"/>
  <c r="Y489" i="3" a="1"/>
  <c r="Y489" i="3" s="1"/>
  <c r="AH556" i="3" a="1"/>
  <c r="AH556" i="3" s="1"/>
  <c r="AD556" i="3" a="1"/>
  <c r="AD556" i="3" s="1"/>
  <c r="Z488" i="3" a="1"/>
  <c r="Z488" i="3" s="1"/>
  <c r="AI555" i="3" a="1"/>
  <c r="AI555" i="3" s="1"/>
  <c r="AE555" i="3" a="1"/>
  <c r="AE555" i="3" s="1"/>
  <c r="AA487" i="3" a="1"/>
  <c r="AA487" i="3" s="1"/>
  <c r="AJ554" i="3" a="1"/>
  <c r="AJ554" i="3" s="1"/>
  <c r="AF554" i="3" a="1"/>
  <c r="AF554" i="3" s="1"/>
  <c r="AB486" i="3" a="1"/>
  <c r="AB486" i="3" s="1"/>
  <c r="AG553" i="3" a="1"/>
  <c r="AG553" i="3" s="1"/>
  <c r="AC553" i="3" a="1"/>
  <c r="AC553" i="3" s="1"/>
  <c r="Y485" i="3" a="1"/>
  <c r="Y485" i="3" s="1"/>
  <c r="AH552" i="3" a="1"/>
  <c r="AH552" i="3" s="1"/>
  <c r="AF557" i="3" a="1"/>
  <c r="AF557" i="3" s="1"/>
  <c r="AB489" i="3" a="1"/>
  <c r="AB489" i="3" s="1"/>
  <c r="AG556" i="3" a="1"/>
  <c r="AG556" i="3" s="1"/>
  <c r="AC556" i="3" a="1"/>
  <c r="AC556" i="3" s="1"/>
  <c r="Y488" i="3" a="1"/>
  <c r="Y488" i="3" s="1"/>
  <c r="AH555" i="3" a="1"/>
  <c r="AH555" i="3" s="1"/>
  <c r="AD555" i="3" a="1"/>
  <c r="AD555" i="3" s="1"/>
  <c r="Z487" i="3" a="1"/>
  <c r="Z487" i="3" s="1"/>
  <c r="AI554" i="3" a="1"/>
  <c r="AI554" i="3" s="1"/>
  <c r="AE554" i="3" a="1"/>
  <c r="AE554" i="3" s="1"/>
  <c r="AA486" i="3" a="1"/>
  <c r="AA486" i="3" s="1"/>
  <c r="AJ553" i="3" a="1"/>
  <c r="AJ553" i="3" s="1"/>
  <c r="AF553" i="3" a="1"/>
  <c r="AF553" i="3" s="1"/>
  <c r="AB485" i="3" a="1"/>
  <c r="AB485" i="3" s="1"/>
  <c r="AG552" i="3" a="1"/>
  <c r="AG552" i="3" s="1"/>
  <c r="AC552" i="3" a="1"/>
  <c r="AC552" i="3" s="1"/>
  <c r="Y484" i="3" a="1"/>
  <c r="Y484" i="3" s="1"/>
  <c r="AH551" i="3" a="1"/>
  <c r="AH551" i="3" s="1"/>
  <c r="AE551" i="3" a="1"/>
  <c r="AE551" i="3" s="1"/>
  <c r="AC551" i="3" a="1"/>
  <c r="AC551" i="3" s="1"/>
  <c r="AE557" i="3" a="1"/>
  <c r="AE557" i="3" s="1"/>
  <c r="AA489" i="3" a="1"/>
  <c r="AA489" i="3" s="1"/>
  <c r="AJ556" i="3" a="1"/>
  <c r="AJ556" i="3" s="1"/>
  <c r="AF556" i="3" a="1"/>
  <c r="AF556" i="3" s="1"/>
  <c r="AB488" i="3" a="1"/>
  <c r="AB488" i="3" s="1"/>
  <c r="AG555" i="3" a="1"/>
  <c r="AG555" i="3" s="1"/>
  <c r="AC555" i="3" a="1"/>
  <c r="AC555" i="3" s="1"/>
  <c r="Y487" i="3" a="1"/>
  <c r="Y487" i="3" s="1"/>
  <c r="AH554" i="3" a="1"/>
  <c r="AH554" i="3" s="1"/>
  <c r="AD554" i="3" a="1"/>
  <c r="AD554" i="3" s="1"/>
  <c r="Z486" i="3" a="1"/>
  <c r="Z486" i="3" s="1"/>
  <c r="AI553" i="3" a="1"/>
  <c r="AI553" i="3" s="1"/>
  <c r="AE553" i="3" a="1"/>
  <c r="AE553" i="3" s="1"/>
  <c r="AA485" i="3" a="1"/>
  <c r="AA485" i="3" s="1"/>
  <c r="AJ552" i="3" a="1"/>
  <c r="AJ552" i="3" s="1"/>
  <c r="AF552" i="3" a="1"/>
  <c r="AF552" i="3" s="1"/>
  <c r="AB484" i="3" a="1"/>
  <c r="AB484" i="3" s="1"/>
  <c r="AG551" i="3" a="1"/>
  <c r="AG551" i="3" s="1"/>
  <c r="AH557" i="3" a="1"/>
  <c r="AH557" i="3" s="1"/>
  <c r="AD557" i="3" a="1"/>
  <c r="AD557" i="3" s="1"/>
  <c r="Z489" i="3" a="1"/>
  <c r="Z489" i="3" s="1"/>
  <c r="AI556" i="3" a="1"/>
  <c r="AI556" i="3" s="1"/>
  <c r="AE556" i="3" a="1"/>
  <c r="AE556" i="3" s="1"/>
  <c r="AA488" i="3" a="1"/>
  <c r="AA488" i="3" s="1"/>
  <c r="AJ555" i="3" a="1"/>
  <c r="AJ555" i="3" s="1"/>
  <c r="AF555" i="3" a="1"/>
  <c r="AF555" i="3" s="1"/>
  <c r="AB487" i="3" a="1"/>
  <c r="AB487" i="3" s="1"/>
  <c r="AG554" i="3" a="1"/>
  <c r="AG554" i="3" s="1"/>
  <c r="AC554" i="3" a="1"/>
  <c r="AC554" i="3" s="1"/>
  <c r="AH553" i="3" a="1"/>
  <c r="AH553" i="3" s="1"/>
  <c r="AE552" i="3" a="1"/>
  <c r="AE552" i="3" s="1"/>
  <c r="AJ551" i="3" a="1"/>
  <c r="AJ551" i="3" s="1"/>
  <c r="AD551" i="3" a="1"/>
  <c r="AD551" i="3" s="1"/>
  <c r="AA483" i="3" a="1"/>
  <c r="AA483" i="3" s="1"/>
  <c r="AF550" i="3" a="1"/>
  <c r="AF550" i="3" s="1"/>
  <c r="AC550" i="3" a="1"/>
  <c r="AC550" i="3" s="1"/>
  <c r="AH549" i="3" a="1"/>
  <c r="AH549" i="3" s="1"/>
  <c r="AC549" i="3" a="1"/>
  <c r="AC549" i="3" s="1"/>
  <c r="Z481" i="3" a="1"/>
  <c r="Z481" i="3" s="1"/>
  <c r="AH548" i="3" a="1"/>
  <c r="AH548" i="3" s="1"/>
  <c r="AE548" i="3" a="1"/>
  <c r="AE548" i="3" s="1"/>
  <c r="Z480" i="3" a="1"/>
  <c r="Z480" i="3" s="1"/>
  <c r="AJ547" i="3" a="1"/>
  <c r="AJ547" i="3" s="1"/>
  <c r="AE547" i="3" a="1"/>
  <c r="AE547" i="3" s="1"/>
  <c r="AB479" i="3" a="1"/>
  <c r="AB479" i="3" s="1"/>
  <c r="AJ546" i="3" a="1"/>
  <c r="AJ546" i="3" s="1"/>
  <c r="AG546" i="3" a="1"/>
  <c r="AG546" i="3" s="1"/>
  <c r="AB478" i="3" a="1"/>
  <c r="AB478" i="3" s="1"/>
  <c r="Y478" i="3" a="1"/>
  <c r="Y478" i="3" s="1"/>
  <c r="AG545" i="3" a="1"/>
  <c r="AG545" i="3" s="1"/>
  <c r="AD545" i="3" a="1"/>
  <c r="AD545" i="3" s="1"/>
  <c r="Y477" i="3" a="1"/>
  <c r="Y477" i="3" s="1"/>
  <c r="AI544" i="3" a="1"/>
  <c r="AI544" i="3" s="1"/>
  <c r="AD544" i="3" a="1"/>
  <c r="AD544" i="3" s="1"/>
  <c r="AA476" i="3" a="1"/>
  <c r="AA476" i="3" s="1"/>
  <c r="AI543" i="3" a="1"/>
  <c r="AI543" i="3" s="1"/>
  <c r="AF543" i="3" a="1"/>
  <c r="AF543" i="3" s="1"/>
  <c r="AA475" i="3" a="1"/>
  <c r="AA475" i="3" s="1"/>
  <c r="AF542" i="3" a="1"/>
  <c r="AF542" i="3" s="1"/>
  <c r="AC542" i="3" a="1"/>
  <c r="AC542" i="3" s="1"/>
  <c r="AD553" i="3" a="1"/>
  <c r="AD553" i="3" s="1"/>
  <c r="AD552" i="3" a="1"/>
  <c r="AD552" i="3" s="1"/>
  <c r="AI551" i="3" a="1"/>
  <c r="AI551" i="3" s="1"/>
  <c r="Z483" i="3" a="1"/>
  <c r="Z483" i="3" s="1"/>
  <c r="AH550" i="3" a="1"/>
  <c r="AH550" i="3" s="1"/>
  <c r="AE550" i="3" a="1"/>
  <c r="AE550" i="3" s="1"/>
  <c r="Z482" i="3" a="1"/>
  <c r="Z482" i="3" s="1"/>
  <c r="AJ549" i="3" a="1"/>
  <c r="AJ549" i="3" s="1"/>
  <c r="AE549" i="3" a="1"/>
  <c r="AE549" i="3" s="1"/>
  <c r="AB481" i="3" a="1"/>
  <c r="AB481" i="3" s="1"/>
  <c r="AJ548" i="3" a="1"/>
  <c r="AJ548" i="3" s="1"/>
  <c r="AG548" i="3" a="1"/>
  <c r="AG548" i="3" s="1"/>
  <c r="AB480" i="3" a="1"/>
  <c r="AB480" i="3" s="1"/>
  <c r="Y480" i="3" a="1"/>
  <c r="Y480" i="3" s="1"/>
  <c r="AG547" i="3" a="1"/>
  <c r="AG547" i="3" s="1"/>
  <c r="AD547" i="3" a="1"/>
  <c r="AD547" i="3" s="1"/>
  <c r="Y479" i="3" a="1"/>
  <c r="Y479" i="3" s="1"/>
  <c r="AI546" i="3" a="1"/>
  <c r="AI546" i="3" s="1"/>
  <c r="AD546" i="3" a="1"/>
  <c r="AD546" i="3" s="1"/>
  <c r="AA478" i="3" a="1"/>
  <c r="AA478" i="3" s="1"/>
  <c r="AI545" i="3" a="1"/>
  <c r="AI545" i="3" s="1"/>
  <c r="AF545" i="3" a="1"/>
  <c r="AF545" i="3" s="1"/>
  <c r="AA477" i="3" a="1"/>
  <c r="AA477" i="3" s="1"/>
  <c r="AF544" i="3" a="1"/>
  <c r="AF544" i="3" s="1"/>
  <c r="AC544" i="3" a="1"/>
  <c r="AC544" i="3" s="1"/>
  <c r="AH543" i="3" a="1"/>
  <c r="AH543" i="3" s="1"/>
  <c r="AC543" i="3" a="1"/>
  <c r="AC543" i="3" s="1"/>
  <c r="Z475" i="3" a="1"/>
  <c r="Z475" i="3" s="1"/>
  <c r="AH542" i="3" a="1"/>
  <c r="AH542" i="3" s="1"/>
  <c r="AE542" i="3" a="1"/>
  <c r="AE542" i="3" s="1"/>
  <c r="Z474" i="3" a="1"/>
  <c r="Z474" i="3" s="1"/>
  <c r="Z485" i="3" a="1"/>
  <c r="Z485" i="3" s="1"/>
  <c r="AA484" i="3" a="1"/>
  <c r="AA484" i="3" s="1"/>
  <c r="AB483" i="3" a="1"/>
  <c r="AB483" i="3" s="1"/>
  <c r="AJ550" i="3" a="1"/>
  <c r="AJ550" i="3" s="1"/>
  <c r="AG550" i="3" a="1"/>
  <c r="AG550" i="3" s="1"/>
  <c r="AB482" i="3" a="1"/>
  <c r="AB482" i="3" s="1"/>
  <c r="Y482" i="3" a="1"/>
  <c r="Y482" i="3" s="1"/>
  <c r="AG549" i="3" a="1"/>
  <c r="AG549" i="3" s="1"/>
  <c r="AD549" i="3" a="1"/>
  <c r="AD549" i="3" s="1"/>
  <c r="Y481" i="3" a="1"/>
  <c r="Y481" i="3" s="1"/>
  <c r="AI548" i="3" a="1"/>
  <c r="AI548" i="3" s="1"/>
  <c r="AD548" i="3" a="1"/>
  <c r="AD548" i="3" s="1"/>
  <c r="AA480" i="3" a="1"/>
  <c r="AA480" i="3" s="1"/>
  <c r="AI547" i="3" a="1"/>
  <c r="AI547" i="3" s="1"/>
  <c r="AF547" i="3" a="1"/>
  <c r="AF547" i="3" s="1"/>
  <c r="AA479" i="3" a="1"/>
  <c r="AA479" i="3" s="1"/>
  <c r="AF546" i="3" a="1"/>
  <c r="AF546" i="3" s="1"/>
  <c r="AC546" i="3" a="1"/>
  <c r="AC546" i="3" s="1"/>
  <c r="AH545" i="3" a="1"/>
  <c r="AH545" i="3" s="1"/>
  <c r="AC545" i="3" a="1"/>
  <c r="AC545" i="3" s="1"/>
  <c r="Z477" i="3" a="1"/>
  <c r="Z477" i="3" s="1"/>
  <c r="AH544" i="3" a="1"/>
  <c r="AH544" i="3" s="1"/>
  <c r="AE544" i="3" a="1"/>
  <c r="AE544" i="3" s="1"/>
  <c r="Z476" i="3" a="1"/>
  <c r="Z476" i="3" s="1"/>
  <c r="AJ543" i="3" a="1"/>
  <c r="AJ543" i="3" s="1"/>
  <c r="AE543" i="3" a="1"/>
  <c r="AE543" i="3" s="1"/>
  <c r="AB475" i="3" a="1"/>
  <c r="AB475" i="3" s="1"/>
  <c r="AJ542" i="3" a="1"/>
  <c r="AJ542" i="3" s="1"/>
  <c r="AG542" i="3" a="1"/>
  <c r="AG542" i="3" s="1"/>
  <c r="AB474" i="3" a="1"/>
  <c r="AB474" i="3" s="1"/>
  <c r="Y474" i="3" a="1"/>
  <c r="Y474" i="3" s="1"/>
  <c r="Y486" i="3" a="1"/>
  <c r="Y486" i="3" s="1"/>
  <c r="AI552" i="3" a="1"/>
  <c r="AI552" i="3" s="1"/>
  <c r="Z484" i="3" a="1"/>
  <c r="Z484" i="3" s="1"/>
  <c r="AF551" i="3" a="1"/>
  <c r="AF551" i="3" s="1"/>
  <c r="Y483" i="3" a="1"/>
  <c r="Y483" i="3" s="1"/>
  <c r="AI550" i="3" a="1"/>
  <c r="AI550" i="3" s="1"/>
  <c r="AD550" i="3" a="1"/>
  <c r="AD550" i="3" s="1"/>
  <c r="AA482" i="3" a="1"/>
  <c r="AA482" i="3" s="1"/>
  <c r="AI549" i="3" a="1"/>
  <c r="AI549" i="3" s="1"/>
  <c r="AF549" i="3" a="1"/>
  <c r="AF549" i="3" s="1"/>
  <c r="AA481" i="3" a="1"/>
  <c r="AA481" i="3" s="1"/>
  <c r="AF548" i="3" a="1"/>
  <c r="AF548" i="3" s="1"/>
  <c r="AC548" i="3" a="1"/>
  <c r="AC548" i="3" s="1"/>
  <c r="AH547" i="3" a="1"/>
  <c r="AH547" i="3" s="1"/>
  <c r="AC547" i="3" a="1"/>
  <c r="AC547" i="3" s="1"/>
  <c r="Z479" i="3" a="1"/>
  <c r="Z479" i="3" s="1"/>
  <c r="AH546" i="3" a="1"/>
  <c r="AH546" i="3" s="1"/>
  <c r="AE546" i="3" a="1"/>
  <c r="AE546" i="3" s="1"/>
  <c r="Z478" i="3" a="1"/>
  <c r="Z478" i="3" s="1"/>
  <c r="AJ545" i="3" a="1"/>
  <c r="AJ545" i="3" s="1"/>
  <c r="AE545" i="3" a="1"/>
  <c r="AE545" i="3" s="1"/>
  <c r="AB477" i="3" a="1"/>
  <c r="AB477" i="3" s="1"/>
  <c r="AJ544" i="3" a="1"/>
  <c r="AJ544" i="3" s="1"/>
  <c r="AG544" i="3" a="1"/>
  <c r="AG544" i="3" s="1"/>
  <c r="AB476" i="3" a="1"/>
  <c r="AB476" i="3" s="1"/>
  <c r="Y476" i="3" a="1"/>
  <c r="Y476" i="3" s="1"/>
  <c r="AG543" i="3" a="1"/>
  <c r="AG543" i="3" s="1"/>
  <c r="AD543" i="3" a="1"/>
  <c r="AD543" i="3" s="1"/>
  <c r="Y475" i="3" a="1"/>
  <c r="Y475" i="3" s="1"/>
  <c r="AI542" i="3" a="1"/>
  <c r="AI542" i="3" s="1"/>
  <c r="AD542" i="3" a="1"/>
  <c r="AD542" i="3" s="1"/>
  <c r="AA474" i="3" a="1"/>
  <c r="AA474" i="3" s="1"/>
  <c r="AI513" i="3" a="1"/>
  <c r="AI513" i="3" s="1"/>
  <c r="AG513" i="3" a="1"/>
  <c r="AG513" i="3" s="1"/>
  <c r="AE513" i="3" a="1"/>
  <c r="AE513" i="3" s="1"/>
  <c r="AC513" i="3" a="1"/>
  <c r="AC513" i="3" s="1"/>
  <c r="AJ513" i="3" a="1"/>
  <c r="AJ513" i="3" s="1"/>
  <c r="AH513" i="3" a="1"/>
  <c r="AH513" i="3" s="1"/>
  <c r="AF513" i="3" a="1"/>
  <c r="AF513" i="3" s="1"/>
  <c r="AD513" i="3" a="1"/>
  <c r="AD513" i="3" s="1"/>
  <c r="AA445" i="3" a="1"/>
  <c r="AA445" i="3" s="1"/>
  <c r="AF512" i="3" a="1"/>
  <c r="AF512" i="3" s="1"/>
  <c r="AC512" i="3" a="1"/>
  <c r="AC512" i="3" s="1"/>
  <c r="AH511" i="3" a="1"/>
  <c r="AH511" i="3" s="1"/>
  <c r="AC511" i="3" a="1"/>
  <c r="AC511" i="3" s="1"/>
  <c r="Z443" i="3" a="1"/>
  <c r="Z443" i="3" s="1"/>
  <c r="AH510" i="3" a="1"/>
  <c r="AH510" i="3" s="1"/>
  <c r="AE510" i="3" a="1"/>
  <c r="AE510" i="3" s="1"/>
  <c r="Z442" i="3" a="1"/>
  <c r="Z442" i="3" s="1"/>
  <c r="AJ509" i="3" a="1"/>
  <c r="AJ509" i="3" s="1"/>
  <c r="AE509" i="3" a="1"/>
  <c r="AE509" i="3" s="1"/>
  <c r="AB441" i="3" a="1"/>
  <c r="AB441" i="3" s="1"/>
  <c r="AJ508" i="3" a="1"/>
  <c r="AJ508" i="3" s="1"/>
  <c r="AG508" i="3" a="1"/>
  <c r="AG508" i="3" s="1"/>
  <c r="AB440" i="3" a="1"/>
  <c r="AB440" i="3" s="1"/>
  <c r="Y440" i="3" a="1"/>
  <c r="Y440" i="3" s="1"/>
  <c r="AG507" i="3" a="1"/>
  <c r="AG507" i="3" s="1"/>
  <c r="AD507" i="3" a="1"/>
  <c r="AD507" i="3" s="1"/>
  <c r="Y439" i="3" a="1"/>
  <c r="Y439" i="3" s="1"/>
  <c r="AI506" i="3" a="1"/>
  <c r="AI506" i="3" s="1"/>
  <c r="AD506" i="3" a="1"/>
  <c r="AD506" i="3" s="1"/>
  <c r="AA438" i="3" a="1"/>
  <c r="AA438" i="3" s="1"/>
  <c r="AI505" i="3" a="1"/>
  <c r="AI505" i="3" s="1"/>
  <c r="AF505" i="3" a="1"/>
  <c r="AF505" i="3" s="1"/>
  <c r="AA437" i="3" a="1"/>
  <c r="AA437" i="3" s="1"/>
  <c r="AF504" i="3" a="1"/>
  <c r="AF504" i="3" s="1"/>
  <c r="AC504" i="3" a="1"/>
  <c r="AC504" i="3" s="1"/>
  <c r="AH503" i="3" a="1"/>
  <c r="AH503" i="3" s="1"/>
  <c r="AC503" i="3" a="1"/>
  <c r="AC503" i="3" s="1"/>
  <c r="Z435" i="3" a="1"/>
  <c r="Z435" i="3" s="1"/>
  <c r="AH502" i="3" a="1"/>
  <c r="AH502" i="3" s="1"/>
  <c r="AJ490" i="3" a="1"/>
  <c r="AJ490" i="3" s="1"/>
  <c r="AJ534" i="3" s="1" a="1"/>
  <c r="AJ534" i="3" s="1"/>
  <c r="AH490" i="3" a="1"/>
  <c r="AH490" i="3" s="1"/>
  <c r="AH534" i="3" s="1" a="1"/>
  <c r="AH534" i="3" s="1"/>
  <c r="AF490" i="3" a="1"/>
  <c r="AF490" i="3" s="1"/>
  <c r="AF534" i="3" s="1" a="1"/>
  <c r="AF534" i="3" s="1"/>
  <c r="AD490" i="3" a="1"/>
  <c r="AD490" i="3" s="1"/>
  <c r="AD534" i="3" s="1" a="1"/>
  <c r="AD534" i="3" s="1"/>
  <c r="AB422" i="3" a="1"/>
  <c r="AB422" i="3" s="1"/>
  <c r="AB466" i="3" s="1" a="1"/>
  <c r="AB466" i="3" s="1"/>
  <c r="Z422" i="3" a="1"/>
  <c r="Z422" i="3" s="1"/>
  <c r="Z466" i="3" s="1" a="1"/>
  <c r="Z466" i="3" s="1"/>
  <c r="AI488" i="3" a="1"/>
  <c r="AI488" i="3" s="1"/>
  <c r="AI532" i="3" s="1" a="1"/>
  <c r="AI532" i="3" s="1"/>
  <c r="AG488" i="3" a="1"/>
  <c r="AG488" i="3" s="1"/>
  <c r="AG532" i="3" s="1" a="1"/>
  <c r="AG532" i="3" s="1"/>
  <c r="AE488" i="3" a="1"/>
  <c r="AE488" i="3" s="1"/>
  <c r="AE532" i="3" s="1" a="1"/>
  <c r="AE532" i="3" s="1"/>
  <c r="AC488" i="3" a="1"/>
  <c r="AC488" i="3" s="1"/>
  <c r="AC532" i="3" s="1" a="1"/>
  <c r="AC532" i="3" s="1"/>
  <c r="AA420" i="3" a="1"/>
  <c r="AA420" i="3" s="1"/>
  <c r="AA464" i="3" s="1" a="1"/>
  <c r="AA464" i="3" s="1"/>
  <c r="Y420" i="3" a="1"/>
  <c r="Y420" i="3" s="1"/>
  <c r="Z445" i="3" a="1"/>
  <c r="Z445" i="3" s="1"/>
  <c r="AH512" i="3" a="1"/>
  <c r="AH512" i="3" s="1"/>
  <c r="AE512" i="3" a="1"/>
  <c r="AE512" i="3" s="1"/>
  <c r="Z444" i="3" a="1"/>
  <c r="Z444" i="3" s="1"/>
  <c r="AJ511" i="3" a="1"/>
  <c r="AJ511" i="3" s="1"/>
  <c r="AE511" i="3" a="1"/>
  <c r="AE511" i="3" s="1"/>
  <c r="AB443" i="3" a="1"/>
  <c r="AB443" i="3" s="1"/>
  <c r="AJ510" i="3" a="1"/>
  <c r="AJ510" i="3" s="1"/>
  <c r="AG510" i="3" a="1"/>
  <c r="AG510" i="3" s="1"/>
  <c r="AB442" i="3" a="1"/>
  <c r="AB442" i="3" s="1"/>
  <c r="Y442" i="3" a="1"/>
  <c r="Y442" i="3" s="1"/>
  <c r="AG509" i="3" a="1"/>
  <c r="AG509" i="3" s="1"/>
  <c r="AD509" i="3" a="1"/>
  <c r="AD509" i="3" s="1"/>
  <c r="Y441" i="3" a="1"/>
  <c r="Y441" i="3" s="1"/>
  <c r="AI508" i="3" a="1"/>
  <c r="AI508" i="3" s="1"/>
  <c r="AD508" i="3" a="1"/>
  <c r="AD508" i="3" s="1"/>
  <c r="AA440" i="3" a="1"/>
  <c r="AA440" i="3" s="1"/>
  <c r="AI507" i="3" a="1"/>
  <c r="AI507" i="3" s="1"/>
  <c r="AF507" i="3" a="1"/>
  <c r="AF507" i="3" s="1"/>
  <c r="AA439" i="3" a="1"/>
  <c r="AA439" i="3" s="1"/>
  <c r="AF506" i="3" a="1"/>
  <c r="AF506" i="3" s="1"/>
  <c r="AC506" i="3" a="1"/>
  <c r="AC506" i="3" s="1"/>
  <c r="AH505" i="3" a="1"/>
  <c r="AH505" i="3" s="1"/>
  <c r="AC505" i="3" a="1"/>
  <c r="AC505" i="3" s="1"/>
  <c r="Z437" i="3" a="1"/>
  <c r="Z437" i="3" s="1"/>
  <c r="AH504" i="3" a="1"/>
  <c r="AH504" i="3" s="1"/>
  <c r="AE504" i="3" a="1"/>
  <c r="AE504" i="3" s="1"/>
  <c r="Z436" i="3" a="1"/>
  <c r="Z436" i="3" s="1"/>
  <c r="AJ503" i="3" a="1"/>
  <c r="AJ503" i="3" s="1"/>
  <c r="AE503" i="3" a="1"/>
  <c r="AE503" i="3" s="1"/>
  <c r="AB435" i="3" a="1"/>
  <c r="AB435" i="3" s="1"/>
  <c r="AJ502" i="3" a="1"/>
  <c r="AJ502" i="3" s="1"/>
  <c r="AG502" i="3" a="1"/>
  <c r="AG502" i="3" s="1"/>
  <c r="AE502" i="3" a="1"/>
  <c r="AE502" i="3" s="1"/>
  <c r="AC502" i="3" a="1"/>
  <c r="AC502" i="3" s="1"/>
  <c r="AA434" i="3" a="1"/>
  <c r="AA434" i="3" s="1"/>
  <c r="Y434" i="3" a="1"/>
  <c r="Y434" i="3" s="1"/>
  <c r="AJ501" i="3" a="1"/>
  <c r="AJ501" i="3" s="1"/>
  <c r="AH501" i="3" a="1"/>
  <c r="AH501" i="3" s="1"/>
  <c r="AF501" i="3" a="1"/>
  <c r="AF501" i="3" s="1"/>
  <c r="AD501" i="3" a="1"/>
  <c r="AD501" i="3" s="1"/>
  <c r="AB433" i="3" a="1"/>
  <c r="AB433" i="3" s="1"/>
  <c r="Z433" i="3" a="1"/>
  <c r="Z433" i="3" s="1"/>
  <c r="AI500" i="3" a="1"/>
  <c r="AI500" i="3" s="1"/>
  <c r="AG500" i="3" a="1"/>
  <c r="AG500" i="3" s="1"/>
  <c r="AE500" i="3" a="1"/>
  <c r="AE500" i="3" s="1"/>
  <c r="AC500" i="3" a="1"/>
  <c r="AC500" i="3" s="1"/>
  <c r="AA432" i="3" a="1"/>
  <c r="AA432" i="3" s="1"/>
  <c r="Y432" i="3" a="1"/>
  <c r="Y432" i="3" s="1"/>
  <c r="AJ499" i="3" a="1"/>
  <c r="AJ499" i="3" s="1"/>
  <c r="AH499" i="3" a="1"/>
  <c r="AH499" i="3" s="1"/>
  <c r="AF499" i="3" a="1"/>
  <c r="AF499" i="3" s="1"/>
  <c r="AD499" i="3" a="1"/>
  <c r="AD499" i="3" s="1"/>
  <c r="AB431" i="3" a="1"/>
  <c r="AB431" i="3" s="1"/>
  <c r="Z431" i="3" a="1"/>
  <c r="Z431" i="3" s="1"/>
  <c r="AI498" i="3" a="1"/>
  <c r="AI498" i="3" s="1"/>
  <c r="AG498" i="3" a="1"/>
  <c r="AG498" i="3" s="1"/>
  <c r="AE498" i="3" a="1"/>
  <c r="AE498" i="3" s="1"/>
  <c r="AC498" i="3" a="1"/>
  <c r="AC498" i="3" s="1"/>
  <c r="AA430" i="3" a="1"/>
  <c r="AA430" i="3" s="1"/>
  <c r="Y430" i="3" a="1"/>
  <c r="Y430" i="3" s="1"/>
  <c r="AI491" i="3" a="1"/>
  <c r="AI491" i="3" s="1"/>
  <c r="AI535" i="3" s="1" a="1"/>
  <c r="AI535" i="3" s="1"/>
  <c r="AB445" i="3" a="1"/>
  <c r="AB445" i="3" s="1"/>
  <c r="AJ512" i="3" a="1"/>
  <c r="AJ512" i="3" s="1"/>
  <c r="AG512" i="3" a="1"/>
  <c r="AG512" i="3" s="1"/>
  <c r="AB444" i="3" a="1"/>
  <c r="AB444" i="3" s="1"/>
  <c r="Y444" i="3" a="1"/>
  <c r="Y444" i="3" s="1"/>
  <c r="AG511" i="3" a="1"/>
  <c r="AG511" i="3" s="1"/>
  <c r="AD511" i="3" a="1"/>
  <c r="AD511" i="3" s="1"/>
  <c r="Y443" i="3" a="1"/>
  <c r="Y443" i="3" s="1"/>
  <c r="AI510" i="3" a="1"/>
  <c r="AI510" i="3" s="1"/>
  <c r="AD510" i="3" a="1"/>
  <c r="AD510" i="3" s="1"/>
  <c r="AA442" i="3" a="1"/>
  <c r="AA442" i="3" s="1"/>
  <c r="AI509" i="3" a="1"/>
  <c r="AI509" i="3" s="1"/>
  <c r="AF509" i="3" a="1"/>
  <c r="AF509" i="3" s="1"/>
  <c r="AA441" i="3" a="1"/>
  <c r="AA441" i="3" s="1"/>
  <c r="AF508" i="3" a="1"/>
  <c r="AF508" i="3" s="1"/>
  <c r="AC508" i="3" a="1"/>
  <c r="AC508" i="3" s="1"/>
  <c r="AH507" i="3" a="1"/>
  <c r="AH507" i="3" s="1"/>
  <c r="AC507" i="3" a="1"/>
  <c r="AC507" i="3" s="1"/>
  <c r="Z439" i="3" a="1"/>
  <c r="Z439" i="3" s="1"/>
  <c r="AH506" i="3" a="1"/>
  <c r="AH506" i="3" s="1"/>
  <c r="AE506" i="3" a="1"/>
  <c r="AE506" i="3" s="1"/>
  <c r="Z438" i="3" a="1"/>
  <c r="Z438" i="3" s="1"/>
  <c r="AJ505" i="3" a="1"/>
  <c r="AJ505" i="3" s="1"/>
  <c r="AE505" i="3" a="1"/>
  <c r="AE505" i="3" s="1"/>
  <c r="AB437" i="3" a="1"/>
  <c r="AB437" i="3" s="1"/>
  <c r="AJ504" i="3" a="1"/>
  <c r="AJ504" i="3" s="1"/>
  <c r="AG504" i="3" a="1"/>
  <c r="AG504" i="3" s="1"/>
  <c r="AB436" i="3" a="1"/>
  <c r="AB436" i="3" s="1"/>
  <c r="Y436" i="3" a="1"/>
  <c r="Y436" i="3" s="1"/>
  <c r="AG503" i="3" a="1"/>
  <c r="AG503" i="3" s="1"/>
  <c r="AD503" i="3" a="1"/>
  <c r="AD503" i="3" s="1"/>
  <c r="Y435" i="3" a="1"/>
  <c r="Y435" i="3" s="1"/>
  <c r="AI502" i="3" a="1"/>
  <c r="AI502" i="3" s="1"/>
  <c r="AI490" i="3" a="1"/>
  <c r="AI490" i="3" s="1"/>
  <c r="AI534" i="3" s="1" a="1"/>
  <c r="AI534" i="3" s="1"/>
  <c r="AG490" i="3" a="1"/>
  <c r="AG490" i="3" s="1"/>
  <c r="AG534" i="3" s="1" a="1"/>
  <c r="AG534" i="3" s="1"/>
  <c r="AE490" i="3" a="1"/>
  <c r="AE490" i="3" s="1"/>
  <c r="AE534" i="3" s="1" a="1"/>
  <c r="AE534" i="3" s="1"/>
  <c r="AC490" i="3" a="1"/>
  <c r="AC490" i="3" s="1"/>
  <c r="AC534" i="3" s="1" a="1"/>
  <c r="AC534" i="3" s="1"/>
  <c r="AA422" i="3" a="1"/>
  <c r="AA422" i="3" s="1"/>
  <c r="AA466" i="3" s="1" a="1"/>
  <c r="AA466" i="3" s="1"/>
  <c r="Y422" i="3" a="1"/>
  <c r="Y422" i="3" s="1"/>
  <c r="AJ488" i="3" a="1"/>
  <c r="AJ488" i="3" s="1"/>
  <c r="AJ532" i="3" s="1" a="1"/>
  <c r="AJ532" i="3" s="1"/>
  <c r="AH488" i="3" a="1"/>
  <c r="AH488" i="3" s="1"/>
  <c r="AH532" i="3" s="1" a="1"/>
  <c r="AH532" i="3" s="1"/>
  <c r="AF488" i="3" a="1"/>
  <c r="AF488" i="3" s="1"/>
  <c r="AF532" i="3" s="1" a="1"/>
  <c r="AF532" i="3" s="1"/>
  <c r="AD488" i="3" a="1"/>
  <c r="AD488" i="3" s="1"/>
  <c r="AD532" i="3" s="1" a="1"/>
  <c r="AD532" i="3" s="1"/>
  <c r="AB420" i="3" a="1"/>
  <c r="AB420" i="3" s="1"/>
  <c r="AB464" i="3" s="1" a="1"/>
  <c r="AB464" i="3" s="1"/>
  <c r="Z420" i="3" a="1"/>
  <c r="Z420" i="3" s="1"/>
  <c r="Z464" i="3" s="1" a="1"/>
  <c r="Z464" i="3" s="1"/>
  <c r="AI486" i="3" a="1"/>
  <c r="AI486" i="3" s="1"/>
  <c r="AI530" i="3" s="1" a="1"/>
  <c r="AI530" i="3" s="1"/>
  <c r="AG486" i="3" a="1"/>
  <c r="AG486" i="3" s="1"/>
  <c r="AG530" i="3" s="1" a="1"/>
  <c r="AG530" i="3" s="1"/>
  <c r="AE486" i="3" a="1"/>
  <c r="AE486" i="3" s="1"/>
  <c r="AE530" i="3" s="1" a="1"/>
  <c r="AE530" i="3" s="1"/>
  <c r="AC486" i="3" a="1"/>
  <c r="AC486" i="3" s="1"/>
  <c r="AC530" i="3" s="1" a="1"/>
  <c r="AC530" i="3" s="1"/>
  <c r="AA418" i="3" a="1"/>
  <c r="AA418" i="3" s="1"/>
  <c r="AA462" i="3" s="1" a="1"/>
  <c r="AA462" i="3" s="1"/>
  <c r="Y418" i="3" a="1"/>
  <c r="Y418" i="3" s="1"/>
  <c r="AJ484" i="3" a="1"/>
  <c r="AJ484" i="3" s="1"/>
  <c r="AJ528" i="3" s="1" a="1"/>
  <c r="AJ528" i="3" s="1"/>
  <c r="AH484" i="3" a="1"/>
  <c r="AH484" i="3" s="1"/>
  <c r="AH528" i="3" s="1" a="1"/>
  <c r="AH528" i="3" s="1"/>
  <c r="AF484" i="3" a="1"/>
  <c r="AF484" i="3" s="1"/>
  <c r="AF528" i="3" s="1" a="1"/>
  <c r="AF528" i="3" s="1"/>
  <c r="AD484" i="3" a="1"/>
  <c r="AD484" i="3" s="1"/>
  <c r="AD528" i="3" s="1" a="1"/>
  <c r="AD528" i="3" s="1"/>
  <c r="AB416" i="3" a="1"/>
  <c r="AB416" i="3" s="1"/>
  <c r="AB460" i="3" s="1" a="1"/>
  <c r="AB460" i="3" s="1"/>
  <c r="Z416" i="3" a="1"/>
  <c r="Z416" i="3" s="1"/>
  <c r="Z460" i="3" s="1" a="1"/>
  <c r="Z460" i="3" s="1"/>
  <c r="AI482" i="3" a="1"/>
  <c r="AI482" i="3" s="1"/>
  <c r="AI526" i="3" s="1" a="1"/>
  <c r="AI526" i="3" s="1"/>
  <c r="AG482" i="3" a="1"/>
  <c r="AG482" i="3" s="1"/>
  <c r="AG526" i="3" s="1" a="1"/>
  <c r="AG526" i="3" s="1"/>
  <c r="Y445" i="3" a="1"/>
  <c r="Y445" i="3" s="1"/>
  <c r="AI512" i="3" a="1"/>
  <c r="AI512" i="3" s="1"/>
  <c r="AD512" i="3" a="1"/>
  <c r="AD512" i="3" s="1"/>
  <c r="AA444" i="3" a="1"/>
  <c r="AA444" i="3" s="1"/>
  <c r="AI511" i="3" a="1"/>
  <c r="AI511" i="3" s="1"/>
  <c r="AF511" i="3" a="1"/>
  <c r="AF511" i="3" s="1"/>
  <c r="AA443" i="3" a="1"/>
  <c r="AA443" i="3" s="1"/>
  <c r="AF510" i="3" a="1"/>
  <c r="AF510" i="3" s="1"/>
  <c r="AC510" i="3" a="1"/>
  <c r="AC510" i="3" s="1"/>
  <c r="AH509" i="3" a="1"/>
  <c r="AH509" i="3" s="1"/>
  <c r="AC509" i="3" a="1"/>
  <c r="AC509" i="3" s="1"/>
  <c r="Z441" i="3" a="1"/>
  <c r="Z441" i="3" s="1"/>
  <c r="AE507" i="3" a="1"/>
  <c r="AE507" i="3" s="1"/>
  <c r="AG506" i="3" a="1"/>
  <c r="AG506" i="3" s="1"/>
  <c r="Y437" i="3" a="1"/>
  <c r="Y437" i="3" s="1"/>
  <c r="AA436" i="3" a="1"/>
  <c r="AA436" i="3" s="1"/>
  <c r="AF502" i="3" a="1"/>
  <c r="AF502" i="3" s="1"/>
  <c r="AC501" i="3" a="1"/>
  <c r="AC501" i="3" s="1"/>
  <c r="AH500" i="3" a="1"/>
  <c r="AH500" i="3" s="1"/>
  <c r="Z432" i="3" a="1"/>
  <c r="Z432" i="3" s="1"/>
  <c r="AE499" i="3" a="1"/>
  <c r="AE499" i="3" s="1"/>
  <c r="AJ498" i="3" a="1"/>
  <c r="AJ498" i="3" s="1"/>
  <c r="AB430" i="3" a="1"/>
  <c r="AB430" i="3" s="1"/>
  <c r="AH491" i="3" a="1"/>
  <c r="AH491" i="3" s="1"/>
  <c r="AH535" i="3" s="1" a="1"/>
  <c r="AH535" i="3" s="1"/>
  <c r="AD491" i="3" a="1"/>
  <c r="AD491" i="3" s="1"/>
  <c r="AD535" i="3" s="1" a="1"/>
  <c r="AD535" i="3" s="1"/>
  <c r="Z423" i="3" a="1"/>
  <c r="Z423" i="3" s="1"/>
  <c r="Z467" i="3" s="1" a="1"/>
  <c r="Z467" i="3" s="1"/>
  <c r="AI489" i="3" a="1"/>
  <c r="AI489" i="3" s="1"/>
  <c r="AI533" i="3" s="1" a="1"/>
  <c r="AI533" i="3" s="1"/>
  <c r="AE489" i="3" a="1"/>
  <c r="AE489" i="3" s="1"/>
  <c r="AE533" i="3" s="1" a="1"/>
  <c r="AE533" i="3" s="1"/>
  <c r="AA421" i="3" a="1"/>
  <c r="AA421" i="3" s="1"/>
  <c r="AA465" i="3" s="1" a="1"/>
  <c r="AA465" i="3" s="1"/>
  <c r="AJ487" i="3" a="1"/>
  <c r="AJ487" i="3" s="1"/>
  <c r="AJ531" i="3" s="1" a="1"/>
  <c r="AJ531" i="3" s="1"/>
  <c r="AE487" i="3" a="1"/>
  <c r="AE487" i="3" s="1"/>
  <c r="AE531" i="3" s="1" a="1"/>
  <c r="AE531" i="3" s="1"/>
  <c r="AB419" i="3" a="1"/>
  <c r="AB419" i="3" s="1"/>
  <c r="AB463" i="3" s="1" a="1"/>
  <c r="AB463" i="3" s="1"/>
  <c r="AD486" i="3" a="1"/>
  <c r="AD486" i="3" s="1"/>
  <c r="AD530" i="3" s="1" a="1"/>
  <c r="AD530" i="3" s="1"/>
  <c r="AF485" i="3" a="1"/>
  <c r="AF485" i="3" s="1"/>
  <c r="AF529" i="3" s="1" a="1"/>
  <c r="AF529" i="3" s="1"/>
  <c r="AC485" i="3" a="1"/>
  <c r="AC485" i="3" s="1"/>
  <c r="AC529" i="3" s="1" a="1"/>
  <c r="AC529" i="3" s="1"/>
  <c r="AE484" i="3" a="1"/>
  <c r="AE484" i="3" s="1"/>
  <c r="AE528" i="3" s="1" a="1"/>
  <c r="AE528" i="3" s="1"/>
  <c r="AG483" i="3" a="1"/>
  <c r="AG483" i="3" s="1"/>
  <c r="AG527" i="3" s="1" a="1"/>
  <c r="AG527" i="3" s="1"/>
  <c r="AD483" i="3" a="1"/>
  <c r="AD483" i="3" s="1"/>
  <c r="AD527" i="3" s="1" a="1"/>
  <c r="AD527" i="3" s="1"/>
  <c r="Y415" i="3" a="1"/>
  <c r="Y415" i="3" s="1"/>
  <c r="AF482" i="3" a="1"/>
  <c r="AF482" i="3" s="1"/>
  <c r="AF526" i="3" s="1" a="1"/>
  <c r="AF526" i="3" s="1"/>
  <c r="AD482" i="3" a="1"/>
  <c r="AD482" i="3" s="1"/>
  <c r="AD526" i="3" s="1" a="1"/>
  <c r="AD526" i="3" s="1"/>
  <c r="AB414" i="3" a="1"/>
  <c r="AB414" i="3" s="1"/>
  <c r="AB458" i="3" s="1" a="1"/>
  <c r="AB458" i="3" s="1"/>
  <c r="Z414" i="3" a="1"/>
  <c r="Z414" i="3" s="1"/>
  <c r="Z458" i="3" s="1" a="1"/>
  <c r="Z458" i="3" s="1"/>
  <c r="AI480" i="3" a="1"/>
  <c r="AI480" i="3" s="1"/>
  <c r="AI524" i="3" s="1" a="1"/>
  <c r="AI524" i="3" s="1"/>
  <c r="AG480" i="3" a="1"/>
  <c r="AG480" i="3" s="1"/>
  <c r="AG524" i="3" s="1" a="1"/>
  <c r="AG524" i="3" s="1"/>
  <c r="AE480" i="3" a="1"/>
  <c r="AE480" i="3" s="1"/>
  <c r="AE524" i="3" s="1" a="1"/>
  <c r="AE524" i="3" s="1"/>
  <c r="AC480" i="3" a="1"/>
  <c r="AC480" i="3" s="1"/>
  <c r="AC524" i="3" s="1" a="1"/>
  <c r="AC524" i="3" s="1"/>
  <c r="AA412" i="3" a="1"/>
  <c r="AA412" i="3" s="1"/>
  <c r="AA456" i="3" s="1" a="1"/>
  <c r="AA456" i="3" s="1"/>
  <c r="Y412" i="3" a="1"/>
  <c r="Y412" i="3" s="1"/>
  <c r="AJ478" i="3" a="1"/>
  <c r="AJ478" i="3" s="1"/>
  <c r="AJ522" i="3" s="1" a="1"/>
  <c r="AJ522" i="3" s="1"/>
  <c r="AH478" i="3" a="1"/>
  <c r="AH478" i="3" s="1"/>
  <c r="AH522" i="3" s="1" a="1"/>
  <c r="AH522" i="3" s="1"/>
  <c r="AF478" i="3" a="1"/>
  <c r="AF478" i="3" s="1"/>
  <c r="AF522" i="3" s="1" a="1"/>
  <c r="AF522" i="3" s="1"/>
  <c r="AD478" i="3" a="1"/>
  <c r="AD478" i="3" s="1"/>
  <c r="AD522" i="3" s="1" a="1"/>
  <c r="AD522" i="3" s="1"/>
  <c r="AB410" i="3" a="1"/>
  <c r="AB410" i="3" s="1"/>
  <c r="AB454" i="3" s="1" a="1"/>
  <c r="AB454" i="3" s="1"/>
  <c r="Z440" i="3" a="1"/>
  <c r="Z440" i="3" s="1"/>
  <c r="AB439" i="3" a="1"/>
  <c r="AB439" i="3" s="1"/>
  <c r="AG505" i="3" a="1"/>
  <c r="AG505" i="3" s="1"/>
  <c r="AI504" i="3" a="1"/>
  <c r="AI504" i="3" s="1"/>
  <c r="AA435" i="3" a="1"/>
  <c r="AA435" i="3" s="1"/>
  <c r="AD502" i="3" a="1"/>
  <c r="AD502" i="3" s="1"/>
  <c r="AI501" i="3" a="1"/>
  <c r="AI501" i="3" s="1"/>
  <c r="AA433" i="3" a="1"/>
  <c r="AA433" i="3" s="1"/>
  <c r="AF500" i="3" a="1"/>
  <c r="AF500" i="3" s="1"/>
  <c r="AC499" i="3" a="1"/>
  <c r="AC499" i="3" s="1"/>
  <c r="AH498" i="3" a="1"/>
  <c r="AH498" i="3" s="1"/>
  <c r="Z430" i="3" a="1"/>
  <c r="Z430" i="3" s="1"/>
  <c r="AG491" i="3" a="1"/>
  <c r="AG491" i="3" s="1"/>
  <c r="AG535" i="3" s="1" a="1"/>
  <c r="AG535" i="3" s="1"/>
  <c r="AC491" i="3" a="1"/>
  <c r="AC491" i="3" s="1"/>
  <c r="AC535" i="3" s="1" a="1"/>
  <c r="AC535" i="3" s="1"/>
  <c r="Y423" i="3" a="1"/>
  <c r="Y423" i="3" s="1"/>
  <c r="AH489" i="3" a="1"/>
  <c r="AH489" i="3" s="1"/>
  <c r="AH533" i="3" s="1" a="1"/>
  <c r="AH533" i="3" s="1"/>
  <c r="AD489" i="3" a="1"/>
  <c r="AD489" i="3" s="1"/>
  <c r="AD533" i="3" s="1" a="1"/>
  <c r="AD533" i="3" s="1"/>
  <c r="Z421" i="3" a="1"/>
  <c r="Z421" i="3" s="1"/>
  <c r="Z465" i="3" s="1" a="1"/>
  <c r="Z465" i="3" s="1"/>
  <c r="AG487" i="3" a="1"/>
  <c r="AG487" i="3" s="1"/>
  <c r="AG531" i="3" s="1" a="1"/>
  <c r="AG531" i="3" s="1"/>
  <c r="AD487" i="3" a="1"/>
  <c r="AD487" i="3" s="1"/>
  <c r="AD531" i="3" s="1" a="1"/>
  <c r="AD531" i="3" s="1"/>
  <c r="Y419" i="3" a="1"/>
  <c r="Y419" i="3" s="1"/>
  <c r="AF486" i="3" a="1"/>
  <c r="AF486" i="3" s="1"/>
  <c r="AF530" i="3" s="1" a="1"/>
  <c r="AF530" i="3" s="1"/>
  <c r="AH485" i="3" a="1"/>
  <c r="AH485" i="3" s="1"/>
  <c r="AH529" i="3" s="1" a="1"/>
  <c r="AH529" i="3" s="1"/>
  <c r="AE485" i="3" a="1"/>
  <c r="AE485" i="3" s="1"/>
  <c r="AE529" i="3" s="1" a="1"/>
  <c r="AE529" i="3" s="1"/>
  <c r="Z417" i="3" a="1"/>
  <c r="Z417" i="3" s="1"/>
  <c r="Z461" i="3" s="1" a="1"/>
  <c r="Z461" i="3" s="1"/>
  <c r="AG484" i="3" a="1"/>
  <c r="AG484" i="3" s="1"/>
  <c r="AG528" i="3" s="1" a="1"/>
  <c r="AG528" i="3" s="1"/>
  <c r="Y416" i="3" a="1"/>
  <c r="Y416" i="3" s="1"/>
  <c r="AH508" i="3" a="1"/>
  <c r="AH508" i="3" s="1"/>
  <c r="AJ507" i="3" a="1"/>
  <c r="AJ507" i="3" s="1"/>
  <c r="AB438" i="3" a="1"/>
  <c r="AB438" i="3" s="1"/>
  <c r="AD505" i="3" a="1"/>
  <c r="AD505" i="3" s="1"/>
  <c r="AI503" i="3" a="1"/>
  <c r="AI503" i="3" s="1"/>
  <c r="AB434" i="3" a="1"/>
  <c r="AB434" i="3" s="1"/>
  <c r="AG501" i="3" a="1"/>
  <c r="AG501" i="3" s="1"/>
  <c r="Y433" i="3" a="1"/>
  <c r="Y433" i="3" s="1"/>
  <c r="AD500" i="3" a="1"/>
  <c r="AD500" i="3" s="1"/>
  <c r="AI499" i="3" a="1"/>
  <c r="AI499" i="3" s="1"/>
  <c r="AA431" i="3" a="1"/>
  <c r="AA431" i="3" s="1"/>
  <c r="AF498" i="3" a="1"/>
  <c r="AF498" i="3" s="1"/>
  <c r="AF491" i="3" a="1"/>
  <c r="AF491" i="3" s="1"/>
  <c r="AF535" i="3" s="1" a="1"/>
  <c r="AF535" i="3" s="1"/>
  <c r="AB423" i="3" a="1"/>
  <c r="AB423" i="3" s="1"/>
  <c r="AB467" i="3" s="1" a="1"/>
  <c r="AB467" i="3" s="1"/>
  <c r="AG489" i="3" a="1"/>
  <c r="AG489" i="3" s="1"/>
  <c r="AG533" i="3" s="1" a="1"/>
  <c r="AG533" i="3" s="1"/>
  <c r="AC489" i="3" a="1"/>
  <c r="AC489" i="3" s="1"/>
  <c r="AC533" i="3" s="1" a="1"/>
  <c r="AC533" i="3" s="1"/>
  <c r="Y421" i="3" a="1"/>
  <c r="Y421" i="3" s="1"/>
  <c r="AI487" i="3" a="1"/>
  <c r="AI487" i="3" s="1"/>
  <c r="AI531" i="3" s="1" a="1"/>
  <c r="AI531" i="3" s="1"/>
  <c r="AF487" i="3" a="1"/>
  <c r="AF487" i="3" s="1"/>
  <c r="AF531" i="3" s="1" a="1"/>
  <c r="AF531" i="3" s="1"/>
  <c r="AA419" i="3" a="1"/>
  <c r="AA419" i="3" s="1"/>
  <c r="AA463" i="3" s="1" a="1"/>
  <c r="AA463" i="3" s="1"/>
  <c r="AH486" i="3" a="1"/>
  <c r="AH486" i="3" s="1"/>
  <c r="AH530" i="3" s="1" a="1"/>
  <c r="AH530" i="3" s="1"/>
  <c r="Z418" i="3" a="1"/>
  <c r="Z418" i="3" s="1"/>
  <c r="Z462" i="3" s="1" a="1"/>
  <c r="Z462" i="3" s="1"/>
  <c r="AJ485" i="3" a="1"/>
  <c r="AJ485" i="3" s="1"/>
  <c r="AJ529" i="3" s="1" a="1"/>
  <c r="AJ529" i="3" s="1"/>
  <c r="AG485" i="3" a="1"/>
  <c r="AG485" i="3" s="1"/>
  <c r="AG529" i="3" s="1" a="1"/>
  <c r="AG529" i="3" s="1"/>
  <c r="AB417" i="3" a="1"/>
  <c r="AB417" i="3" s="1"/>
  <c r="AB461" i="3" s="1" a="1"/>
  <c r="AB461" i="3" s="1"/>
  <c r="Y417" i="3" a="1"/>
  <c r="Y417" i="3" s="1"/>
  <c r="AI484" i="3" a="1"/>
  <c r="AI484" i="3" s="1"/>
  <c r="AI528" i="3" s="1" a="1"/>
  <c r="AI528" i="3" s="1"/>
  <c r="AA416" i="3" a="1"/>
  <c r="AA416" i="3" s="1"/>
  <c r="AA460" i="3" s="1" a="1"/>
  <c r="AA460" i="3" s="1"/>
  <c r="AH483" i="3" a="1"/>
  <c r="AH483" i="3" s="1"/>
  <c r="AH527" i="3" s="1" a="1"/>
  <c r="AH527" i="3" s="1"/>
  <c r="AC483" i="3" a="1"/>
  <c r="AC483" i="3" s="1"/>
  <c r="AC527" i="3" s="1" a="1"/>
  <c r="AC527" i="3" s="1"/>
  <c r="Z415" i="3" a="1"/>
  <c r="Z415" i="3" s="1"/>
  <c r="Z459" i="3" s="1" a="1"/>
  <c r="Z459" i="3" s="1"/>
  <c r="AJ482" i="3" a="1"/>
  <c r="AJ482" i="3" s="1"/>
  <c r="AJ526" i="3" s="1" a="1"/>
  <c r="AJ526" i="3" s="1"/>
  <c r="AE482" i="3" a="1"/>
  <c r="AE482" i="3" s="1"/>
  <c r="AE526" i="3" s="1" a="1"/>
  <c r="AE526" i="3" s="1"/>
  <c r="AC482" i="3" a="1"/>
  <c r="AC482" i="3" s="1"/>
  <c r="AC526" i="3" s="1" a="1"/>
  <c r="AC526" i="3" s="1"/>
  <c r="AA414" i="3" a="1"/>
  <c r="AA414" i="3" s="1"/>
  <c r="AA458" i="3" s="1" a="1"/>
  <c r="AA458" i="3" s="1"/>
  <c r="Y414" i="3" a="1"/>
  <c r="Y414" i="3" s="1"/>
  <c r="AJ480" i="3" a="1"/>
  <c r="AJ480" i="3" s="1"/>
  <c r="AJ524" i="3" s="1" a="1"/>
  <c r="AJ524" i="3" s="1"/>
  <c r="AH480" i="3" a="1"/>
  <c r="AH480" i="3" s="1"/>
  <c r="AH524" i="3" s="1" a="1"/>
  <c r="AH524" i="3" s="1"/>
  <c r="AF480" i="3" a="1"/>
  <c r="AF480" i="3" s="1"/>
  <c r="AF524" i="3" s="1" a="1"/>
  <c r="AF524" i="3" s="1"/>
  <c r="AD480" i="3" a="1"/>
  <c r="AD480" i="3" s="1"/>
  <c r="AD524" i="3" s="1" a="1"/>
  <c r="AD524" i="3" s="1"/>
  <c r="AB412" i="3" a="1"/>
  <c r="AB412" i="3" s="1"/>
  <c r="AB456" i="3" s="1" a="1"/>
  <c r="AB456" i="3" s="1"/>
  <c r="Z412" i="3" a="1"/>
  <c r="Z412" i="3" s="1"/>
  <c r="Z456" i="3" s="1" a="1"/>
  <c r="Z456" i="3" s="1"/>
  <c r="AI478" i="3" a="1"/>
  <c r="AI478" i="3" s="1"/>
  <c r="AI522" i="3" s="1" a="1"/>
  <c r="AI522" i="3" s="1"/>
  <c r="AG478" i="3" a="1"/>
  <c r="AG478" i="3" s="1"/>
  <c r="AG522" i="3" s="1" a="1"/>
  <c r="AG522" i="3" s="1"/>
  <c r="AE478" i="3" a="1"/>
  <c r="AE478" i="3" s="1"/>
  <c r="AE522" i="3" s="1" a="1"/>
  <c r="AE522" i="3" s="1"/>
  <c r="AC478" i="3" a="1"/>
  <c r="AC478" i="3" s="1"/>
  <c r="AC522" i="3" s="1" a="1"/>
  <c r="AC522" i="3" s="1"/>
  <c r="AA410" i="3" a="1"/>
  <c r="AA410" i="3" s="1"/>
  <c r="AA454" i="3" s="1" a="1"/>
  <c r="AA454" i="3" s="1"/>
  <c r="Y410" i="3" a="1"/>
  <c r="Y410" i="3" s="1"/>
  <c r="AJ476" i="3" a="1"/>
  <c r="AJ476" i="3" s="1"/>
  <c r="AH476" i="3" a="1"/>
  <c r="AH476" i="3" s="1"/>
  <c r="AF476" i="3" a="1"/>
  <c r="AF476" i="3" s="1"/>
  <c r="AD476" i="3" a="1"/>
  <c r="AD476" i="3" s="1"/>
  <c r="AB408" i="3" a="1"/>
  <c r="AB408" i="3" s="1"/>
  <c r="Z408" i="3" a="1"/>
  <c r="Z408" i="3" s="1"/>
  <c r="AI420" i="3" a="1"/>
  <c r="AI420" i="3" s="1"/>
  <c r="AG420" i="3" a="1"/>
  <c r="AG420" i="3" s="1"/>
  <c r="AE420" i="3" a="1"/>
  <c r="AE420" i="3" s="1"/>
  <c r="AC420" i="3" a="1"/>
  <c r="AC420" i="3" s="1"/>
  <c r="AA352" i="3" a="1"/>
  <c r="AA352" i="3" s="1"/>
  <c r="Y352" i="3" a="1"/>
  <c r="Y352" i="3" s="1"/>
  <c r="AJ419" i="3" a="1"/>
  <c r="AJ419" i="3" s="1"/>
  <c r="AH419" i="3" a="1"/>
  <c r="AH419" i="3" s="1"/>
  <c r="AF419" i="3" a="1"/>
  <c r="AF419" i="3" s="1"/>
  <c r="AD419" i="3" a="1"/>
  <c r="AD419" i="3" s="1"/>
  <c r="AB351" i="3" a="1"/>
  <c r="AB351" i="3" s="1"/>
  <c r="Z351" i="3" a="1"/>
  <c r="Z351" i="3" s="1"/>
  <c r="AI418" i="3" a="1"/>
  <c r="AI418" i="3" s="1"/>
  <c r="AG418" i="3" a="1"/>
  <c r="AG418" i="3" s="1"/>
  <c r="AE418" i="3" a="1"/>
  <c r="AE418" i="3" s="1"/>
  <c r="AC418" i="3" a="1"/>
  <c r="AC418" i="3" s="1"/>
  <c r="AA350" i="3" a="1"/>
  <c r="AA350" i="3" s="1"/>
  <c r="Y350" i="3" a="1"/>
  <c r="Y350" i="3" s="1"/>
  <c r="AJ417" i="3" a="1"/>
  <c r="AJ417" i="3" s="1"/>
  <c r="AH417" i="3" a="1"/>
  <c r="AH417" i="3" s="1"/>
  <c r="AF417" i="3" a="1"/>
  <c r="AF417" i="3" s="1"/>
  <c r="AD417" i="3" a="1"/>
  <c r="AD417" i="3" s="1"/>
  <c r="AB349" i="3" a="1"/>
  <c r="AB349" i="3" s="1"/>
  <c r="Z349" i="3" a="1"/>
  <c r="Z349" i="3" s="1"/>
  <c r="AI416" i="3" a="1"/>
  <c r="AI416" i="3" s="1"/>
  <c r="AG416" i="3" a="1"/>
  <c r="AG416" i="3" s="1"/>
  <c r="AE416" i="3" a="1"/>
  <c r="AE416" i="3" s="1"/>
  <c r="AE508" i="3" a="1"/>
  <c r="AE508" i="3" s="1"/>
  <c r="AJ506" i="3" a="1"/>
  <c r="AJ506" i="3" s="1"/>
  <c r="Y438" i="3" a="1"/>
  <c r="Y438" i="3" s="1"/>
  <c r="AD504" i="3" a="1"/>
  <c r="AD504" i="3" s="1"/>
  <c r="AF503" i="3" a="1"/>
  <c r="AF503" i="3" s="1"/>
  <c r="Z434" i="3" a="1"/>
  <c r="Z434" i="3" s="1"/>
  <c r="AE501" i="3" a="1"/>
  <c r="AE501" i="3" s="1"/>
  <c r="AJ500" i="3" a="1"/>
  <c r="AJ500" i="3" s="1"/>
  <c r="AB432" i="3" a="1"/>
  <c r="AB432" i="3" s="1"/>
  <c r="AG499" i="3" a="1"/>
  <c r="AG499" i="3" s="1"/>
  <c r="Y431" i="3" a="1"/>
  <c r="Y431" i="3" s="1"/>
  <c r="AD498" i="3" a="1"/>
  <c r="AD498" i="3" s="1"/>
  <c r="AJ491" i="3" a="1"/>
  <c r="AJ491" i="3" s="1"/>
  <c r="AJ535" i="3" s="1" a="1"/>
  <c r="AJ535" i="3" s="1"/>
  <c r="AE491" i="3" a="1"/>
  <c r="AE491" i="3" s="1"/>
  <c r="AE535" i="3" s="1" a="1"/>
  <c r="AE535" i="3" s="1"/>
  <c r="AA423" i="3" a="1"/>
  <c r="AA423" i="3" s="1"/>
  <c r="AA467" i="3" s="1" a="1"/>
  <c r="AA467" i="3" s="1"/>
  <c r="AJ489" i="3" a="1"/>
  <c r="AJ489" i="3" s="1"/>
  <c r="AJ533" i="3" s="1" a="1"/>
  <c r="AJ533" i="3" s="1"/>
  <c r="AF489" i="3" a="1"/>
  <c r="AF489" i="3" s="1"/>
  <c r="AF533" i="3" s="1" a="1"/>
  <c r="AF533" i="3" s="1"/>
  <c r="AB421" i="3" a="1"/>
  <c r="AB421" i="3" s="1"/>
  <c r="AB465" i="3" s="1" a="1"/>
  <c r="AB465" i="3" s="1"/>
  <c r="AH487" i="3" a="1"/>
  <c r="AH487" i="3" s="1"/>
  <c r="AH531" i="3" s="1" a="1"/>
  <c r="AH531" i="3" s="1"/>
  <c r="AC487" i="3" a="1"/>
  <c r="AC487" i="3" s="1"/>
  <c r="AC531" i="3" s="1" a="1"/>
  <c r="AC531" i="3" s="1"/>
  <c r="Z419" i="3" a="1"/>
  <c r="Z419" i="3" s="1"/>
  <c r="Z463" i="3" s="1" a="1"/>
  <c r="Z463" i="3" s="1"/>
  <c r="AJ486" i="3" a="1"/>
  <c r="AJ486" i="3" s="1"/>
  <c r="AJ530" i="3" s="1" a="1"/>
  <c r="AJ530" i="3" s="1"/>
  <c r="AB418" i="3" a="1"/>
  <c r="AB418" i="3" s="1"/>
  <c r="AB462" i="3" s="1" a="1"/>
  <c r="AB462" i="3" s="1"/>
  <c r="AI485" i="3" a="1"/>
  <c r="AI485" i="3" s="1"/>
  <c r="AI529" i="3" s="1" a="1"/>
  <c r="AI529" i="3" s="1"/>
  <c r="AD485" i="3" a="1"/>
  <c r="AD485" i="3" s="1"/>
  <c r="AD529" i="3" s="1" a="1"/>
  <c r="AD529" i="3" s="1"/>
  <c r="AA417" i="3" a="1"/>
  <c r="AA417" i="3" s="1"/>
  <c r="AA461" i="3" s="1" a="1"/>
  <c r="AA461" i="3" s="1"/>
  <c r="AC484" i="3" a="1"/>
  <c r="AC484" i="3" s="1"/>
  <c r="AC528" i="3" s="1" a="1"/>
  <c r="AC528" i="3" s="1"/>
  <c r="AJ483" i="3" a="1"/>
  <c r="AJ483" i="3" s="1"/>
  <c r="AJ527" i="3" s="1" a="1"/>
  <c r="AJ527" i="3" s="1"/>
  <c r="AE483" i="3" a="1"/>
  <c r="AE483" i="3" s="1"/>
  <c r="AE527" i="3" s="1" a="1"/>
  <c r="AE527" i="3" s="1"/>
  <c r="AB415" i="3" a="1"/>
  <c r="AB415" i="3" s="1"/>
  <c r="AB459" i="3" s="1" a="1"/>
  <c r="AB459" i="3" s="1"/>
  <c r="AI481" i="3" a="1"/>
  <c r="AI481" i="3" s="1"/>
  <c r="AI525" i="3" s="1" a="1"/>
  <c r="AI525" i="3" s="1"/>
  <c r="AG481" i="3" a="1"/>
  <c r="AG481" i="3" s="1"/>
  <c r="AG525" i="3" s="1" a="1"/>
  <c r="AG525" i="3" s="1"/>
  <c r="AE481" i="3" a="1"/>
  <c r="AE481" i="3" s="1"/>
  <c r="AE525" i="3" s="1" a="1"/>
  <c r="AE525" i="3" s="1"/>
  <c r="AC481" i="3" a="1"/>
  <c r="AC481" i="3" s="1"/>
  <c r="AC525" i="3" s="1" a="1"/>
  <c r="AC525" i="3" s="1"/>
  <c r="AA413" i="3" a="1"/>
  <c r="AA413" i="3" s="1"/>
  <c r="AA457" i="3" s="1" a="1"/>
  <c r="AA457" i="3" s="1"/>
  <c r="Y413" i="3" a="1"/>
  <c r="Y413" i="3" s="1"/>
  <c r="AJ479" i="3" a="1"/>
  <c r="AJ479" i="3" s="1"/>
  <c r="AJ523" i="3" s="1" a="1"/>
  <c r="AJ523" i="3" s="1"/>
  <c r="AH479" i="3" a="1"/>
  <c r="AH479" i="3" s="1"/>
  <c r="AH523" i="3" s="1" a="1"/>
  <c r="AH523" i="3" s="1"/>
  <c r="AF479" i="3" a="1"/>
  <c r="AF479" i="3" s="1"/>
  <c r="AF523" i="3" s="1" a="1"/>
  <c r="AF523" i="3" s="1"/>
  <c r="AD479" i="3" a="1"/>
  <c r="AD479" i="3" s="1"/>
  <c r="AD523" i="3" s="1" a="1"/>
  <c r="AD523" i="3" s="1"/>
  <c r="AB411" i="3" a="1"/>
  <c r="AB411" i="3" s="1"/>
  <c r="AB455" i="3" s="1" a="1"/>
  <c r="AB455" i="3" s="1"/>
  <c r="Z411" i="3" a="1"/>
  <c r="Z411" i="3" s="1"/>
  <c r="Z455" i="3" s="1" a="1"/>
  <c r="Z455" i="3" s="1"/>
  <c r="AI477" i="3" a="1"/>
  <c r="AI477" i="3" s="1"/>
  <c r="AI521" i="3" s="1" a="1"/>
  <c r="AI521" i="3" s="1"/>
  <c r="AG477" i="3" a="1"/>
  <c r="AG477" i="3" s="1"/>
  <c r="AG521" i="3" s="1" a="1"/>
  <c r="AG521" i="3" s="1"/>
  <c r="AE477" i="3" a="1"/>
  <c r="AE477" i="3" s="1"/>
  <c r="AE521" i="3" s="1" a="1"/>
  <c r="AE521" i="3" s="1"/>
  <c r="AC477" i="3" a="1"/>
  <c r="AC477" i="3" s="1"/>
  <c r="AC521" i="3" s="1" a="1"/>
  <c r="AC521" i="3" s="1"/>
  <c r="AA409" i="3" a="1"/>
  <c r="AA409" i="3" s="1"/>
  <c r="AA453" i="3" s="1" a="1"/>
  <c r="AA453" i="3" s="1"/>
  <c r="Y409" i="3" a="1"/>
  <c r="Y409" i="3" s="1"/>
  <c r="AI464" i="3" a="1"/>
  <c r="AI464" i="3" s="1"/>
  <c r="AG464" i="3" a="1"/>
  <c r="AG464" i="3" s="1"/>
  <c r="AE464" i="3" a="1"/>
  <c r="AE464" i="3" s="1"/>
  <c r="AC464" i="3" a="1"/>
  <c r="AC464" i="3" s="1"/>
  <c r="AA396" i="3" a="1"/>
  <c r="AA396" i="3" s="1"/>
  <c r="Y396" i="3" a="1"/>
  <c r="Y396" i="3" s="1"/>
  <c r="AJ463" i="3" a="1"/>
  <c r="AJ463" i="3" s="1"/>
  <c r="AH463" i="3" a="1"/>
  <c r="AH463" i="3" s="1"/>
  <c r="AF463" i="3" a="1"/>
  <c r="AF463" i="3" s="1"/>
  <c r="AD463" i="3" a="1"/>
  <c r="AD463" i="3" s="1"/>
  <c r="AB395" i="3" a="1"/>
  <c r="AB395" i="3" s="1"/>
  <c r="Z395" i="3" a="1"/>
  <c r="Z395" i="3" s="1"/>
  <c r="AI462" i="3" a="1"/>
  <c r="AI462" i="3" s="1"/>
  <c r="AG462" i="3" a="1"/>
  <c r="AG462" i="3" s="1"/>
  <c r="AE462" i="3" a="1"/>
  <c r="AE462" i="3" s="1"/>
  <c r="AC462" i="3" a="1"/>
  <c r="AC462" i="3" s="1"/>
  <c r="AA394" i="3" a="1"/>
  <c r="AA394" i="3" s="1"/>
  <c r="Y394" i="3" a="1"/>
  <c r="Y394" i="3" s="1"/>
  <c r="AJ461" i="3" a="1"/>
  <c r="AJ461" i="3" s="1"/>
  <c r="AH461" i="3" a="1"/>
  <c r="AH461" i="3" s="1"/>
  <c r="AF461" i="3" a="1"/>
  <c r="AF461" i="3" s="1"/>
  <c r="AD461" i="3" a="1"/>
  <c r="AD461" i="3" s="1"/>
  <c r="AB393" i="3" a="1"/>
  <c r="AB393" i="3" s="1"/>
  <c r="Z393" i="3" a="1"/>
  <c r="Z393" i="3" s="1"/>
  <c r="AI460" i="3" a="1"/>
  <c r="AI460" i="3" s="1"/>
  <c r="AG460" i="3" a="1"/>
  <c r="AG460" i="3" s="1"/>
  <c r="AE460" i="3" a="1"/>
  <c r="AE460" i="3" s="1"/>
  <c r="AC460" i="3" a="1"/>
  <c r="AC460" i="3" s="1"/>
  <c r="AA392" i="3" a="1"/>
  <c r="AA392" i="3" s="1"/>
  <c r="Y392" i="3" a="1"/>
  <c r="Y392" i="3" s="1"/>
  <c r="AJ459" i="3" a="1"/>
  <c r="AJ459" i="3" s="1"/>
  <c r="AH459" i="3" a="1"/>
  <c r="AH459" i="3" s="1"/>
  <c r="AF459" i="3" a="1"/>
  <c r="AF459" i="3" s="1"/>
  <c r="AD459" i="3" a="1"/>
  <c r="AD459" i="3" s="1"/>
  <c r="AB391" i="3" a="1"/>
  <c r="AB391" i="3" s="1"/>
  <c r="Z391" i="3" a="1"/>
  <c r="Z391" i="3" s="1"/>
  <c r="AI458" i="3" a="1"/>
  <c r="AI458" i="3" s="1"/>
  <c r="AG458" i="3" a="1"/>
  <c r="AG458" i="3" s="1"/>
  <c r="AE458" i="3" a="1"/>
  <c r="AE458" i="3" s="1"/>
  <c r="AJ481" i="3" a="1"/>
  <c r="AJ481" i="3" s="1"/>
  <c r="AJ525" i="3" s="1" a="1"/>
  <c r="AJ525" i="3" s="1"/>
  <c r="AB413" i="3" a="1"/>
  <c r="AB413" i="3" s="1"/>
  <c r="AB457" i="3" s="1" a="1"/>
  <c r="AB457" i="3" s="1"/>
  <c r="AC479" i="3" a="1"/>
  <c r="AC479" i="3" s="1"/>
  <c r="AC523" i="3" s="1" a="1"/>
  <c r="AC523" i="3" s="1"/>
  <c r="Z410" i="3" a="1"/>
  <c r="Z410" i="3" s="1"/>
  <c r="Z454" i="3" s="1" a="1"/>
  <c r="Z454" i="3" s="1"/>
  <c r="AI476" i="3" a="1"/>
  <c r="AI476" i="3" s="1"/>
  <c r="AE476" i="3" a="1"/>
  <c r="AE476" i="3" s="1"/>
  <c r="AA408" i="3" a="1"/>
  <c r="AA408" i="3" s="1"/>
  <c r="AC458" i="3" a="1"/>
  <c r="AC458" i="3" s="1"/>
  <c r="AH457" i="3" a="1"/>
  <c r="AH457" i="3" s="1"/>
  <c r="AC457" i="3" a="1"/>
  <c r="AC457" i="3" s="1"/>
  <c r="Z389" i="3" a="1"/>
  <c r="Z389" i="3" s="1"/>
  <c r="AH456" i="3" a="1"/>
  <c r="AH456" i="3" s="1"/>
  <c r="AE456" i="3" a="1"/>
  <c r="AE456" i="3" s="1"/>
  <c r="Z388" i="3" a="1"/>
  <c r="Z388" i="3" s="1"/>
  <c r="AJ455" i="3" a="1"/>
  <c r="AJ455" i="3" s="1"/>
  <c r="AE455" i="3" a="1"/>
  <c r="AE455" i="3" s="1"/>
  <c r="AB387" i="3" a="1"/>
  <c r="AB387" i="3" s="1"/>
  <c r="AJ454" i="3" a="1"/>
  <c r="AJ454" i="3" s="1"/>
  <c r="AG454" i="3" a="1"/>
  <c r="AG454" i="3" s="1"/>
  <c r="AB386" i="3" a="1"/>
  <c r="AB386" i="3" s="1"/>
  <c r="Y386" i="3" a="1"/>
  <c r="Y386" i="3" s="1"/>
  <c r="AG453" i="3" a="1"/>
  <c r="AG453" i="3" s="1"/>
  <c r="AD453" i="3" a="1"/>
  <c r="AD453" i="3" s="1"/>
  <c r="Y385" i="3" a="1"/>
  <c r="Y385" i="3" s="1"/>
  <c r="AI452" i="3" a="1"/>
  <c r="AI452" i="3" s="1"/>
  <c r="AD452" i="3" a="1"/>
  <c r="AD452" i="3" s="1"/>
  <c r="AA384" i="3" a="1"/>
  <c r="AA384" i="3" s="1"/>
  <c r="AI451" i="3" a="1"/>
  <c r="AI451" i="3" s="1"/>
  <c r="AF451" i="3" a="1"/>
  <c r="AF451" i="3" s="1"/>
  <c r="AA383" i="3" a="1"/>
  <c r="AA383" i="3" s="1"/>
  <c r="AF450" i="3" a="1"/>
  <c r="AF450" i="3" s="1"/>
  <c r="AC450" i="3" a="1"/>
  <c r="AC450" i="3" s="1"/>
  <c r="AH449" i="3" a="1"/>
  <c r="AH449" i="3" s="1"/>
  <c r="AC449" i="3" a="1"/>
  <c r="AC449" i="3" s="1"/>
  <c r="Z381" i="3" a="1"/>
  <c r="Z381" i="3" s="1"/>
  <c r="AF420" i="3" a="1"/>
  <c r="AF420" i="3" s="1"/>
  <c r="AA415" i="3" a="1"/>
  <c r="AA415" i="3" s="1"/>
  <c r="AA459" i="3" s="1" a="1"/>
  <c r="AA459" i="3" s="1"/>
  <c r="AH481" i="3" a="1"/>
  <c r="AH481" i="3" s="1"/>
  <c r="AH525" i="3" s="1" a="1"/>
  <c r="AH525" i="3" s="1"/>
  <c r="Z413" i="3" a="1"/>
  <c r="Z413" i="3" s="1"/>
  <c r="Z457" i="3" s="1" a="1"/>
  <c r="Z457" i="3" s="1"/>
  <c r="AI479" i="3" a="1"/>
  <c r="AI479" i="3" s="1"/>
  <c r="AI523" i="3" s="1" a="1"/>
  <c r="AI523" i="3" s="1"/>
  <c r="AA411" i="3" a="1"/>
  <c r="AA411" i="3" s="1"/>
  <c r="AA455" i="3" s="1" a="1"/>
  <c r="AA455" i="3" s="1"/>
  <c r="AH477" i="3" a="1"/>
  <c r="AH477" i="3" s="1"/>
  <c r="AH521" i="3" s="1" a="1"/>
  <c r="AH521" i="3" s="1"/>
  <c r="AD477" i="3" a="1"/>
  <c r="AD477" i="3" s="1"/>
  <c r="AD521" i="3" s="1" a="1"/>
  <c r="AD521" i="3" s="1"/>
  <c r="Z409" i="3" a="1"/>
  <c r="Z409" i="3" s="1"/>
  <c r="Z453" i="3" s="1" a="1"/>
  <c r="Z453" i="3" s="1"/>
  <c r="AH464" i="3" a="1"/>
  <c r="AH464" i="3" s="1"/>
  <c r="AD464" i="3" a="1"/>
  <c r="AD464" i="3" s="1"/>
  <c r="Z396" i="3" a="1"/>
  <c r="Z396" i="3" s="1"/>
  <c r="AI463" i="3" a="1"/>
  <c r="AI463" i="3" s="1"/>
  <c r="AE463" i="3" a="1"/>
  <c r="AE463" i="3" s="1"/>
  <c r="AA395" i="3" a="1"/>
  <c r="AA395" i="3" s="1"/>
  <c r="AJ462" i="3" a="1"/>
  <c r="AJ462" i="3" s="1"/>
  <c r="AF462" i="3" a="1"/>
  <c r="AF462" i="3" s="1"/>
  <c r="AB394" i="3" a="1"/>
  <c r="AB394" i="3" s="1"/>
  <c r="AG461" i="3" a="1"/>
  <c r="AG461" i="3" s="1"/>
  <c r="AC461" i="3" a="1"/>
  <c r="AC461" i="3" s="1"/>
  <c r="Y393" i="3" a="1"/>
  <c r="Y393" i="3" s="1"/>
  <c r="AH460" i="3" a="1"/>
  <c r="AH460" i="3" s="1"/>
  <c r="AD460" i="3" a="1"/>
  <c r="AD460" i="3" s="1"/>
  <c r="Z392" i="3" a="1"/>
  <c r="Z392" i="3" s="1"/>
  <c r="AI459" i="3" a="1"/>
  <c r="AI459" i="3" s="1"/>
  <c r="AE459" i="3" a="1"/>
  <c r="AE459" i="3" s="1"/>
  <c r="AA391" i="3" a="1"/>
  <c r="AA391" i="3" s="1"/>
  <c r="AJ458" i="3" a="1"/>
  <c r="AJ458" i="3" s="1"/>
  <c r="AF458" i="3" a="1"/>
  <c r="AF458" i="3" s="1"/>
  <c r="Z390" i="3" a="1"/>
  <c r="Z390" i="3" s="1"/>
  <c r="AJ457" i="3" a="1"/>
  <c r="AJ457" i="3" s="1"/>
  <c r="AE457" i="3" a="1"/>
  <c r="AE457" i="3" s="1"/>
  <c r="AB389" i="3" a="1"/>
  <c r="AB389" i="3" s="1"/>
  <c r="AJ456" i="3" a="1"/>
  <c r="AJ456" i="3" s="1"/>
  <c r="AG456" i="3" a="1"/>
  <c r="AG456" i="3" s="1"/>
  <c r="AB388" i="3" a="1"/>
  <c r="AB388" i="3" s="1"/>
  <c r="Y388" i="3" a="1"/>
  <c r="Y388" i="3" s="1"/>
  <c r="AG455" i="3" a="1"/>
  <c r="AG455" i="3" s="1"/>
  <c r="AD455" i="3" a="1"/>
  <c r="AD455" i="3" s="1"/>
  <c r="Y387" i="3" a="1"/>
  <c r="Y387" i="3" s="1"/>
  <c r="AI454" i="3" a="1"/>
  <c r="AI454" i="3" s="1"/>
  <c r="AD454" i="3" a="1"/>
  <c r="AD454" i="3" s="1"/>
  <c r="AI483" i="3" a="1"/>
  <c r="AI483" i="3" s="1"/>
  <c r="AI527" i="3" s="1" a="1"/>
  <c r="AI527" i="3" s="1"/>
  <c r="AF481" i="3" a="1"/>
  <c r="AF481" i="3" s="1"/>
  <c r="AF525" i="3" s="1" a="1"/>
  <c r="AF525" i="3" s="1"/>
  <c r="AG479" i="3" a="1"/>
  <c r="AG479" i="3" s="1"/>
  <c r="AG523" i="3" s="1" a="1"/>
  <c r="AG523" i="3" s="1"/>
  <c r="Y411" i="3" a="1"/>
  <c r="Y411" i="3" s="1"/>
  <c r="AG476" i="3" a="1"/>
  <c r="AG476" i="3" s="1"/>
  <c r="AC476" i="3" a="1"/>
  <c r="AC476" i="3" s="1"/>
  <c r="Y408" i="3" a="1"/>
  <c r="Y408" i="3" s="1"/>
  <c r="AB390" i="3" a="1"/>
  <c r="AB390" i="3" s="1"/>
  <c r="Y390" i="3" a="1"/>
  <c r="Y390" i="3" s="1"/>
  <c r="AG457" i="3" a="1"/>
  <c r="AG457" i="3" s="1"/>
  <c r="AD457" i="3" a="1"/>
  <c r="AD457" i="3" s="1"/>
  <c r="Y389" i="3" a="1"/>
  <c r="Y389" i="3" s="1"/>
  <c r="AI456" i="3" a="1"/>
  <c r="AI456" i="3" s="1"/>
  <c r="AD456" i="3" a="1"/>
  <c r="AD456" i="3" s="1"/>
  <c r="AA388" i="3" a="1"/>
  <c r="AA388" i="3" s="1"/>
  <c r="AI455" i="3" a="1"/>
  <c r="AI455" i="3" s="1"/>
  <c r="AF455" i="3" a="1"/>
  <c r="AF455" i="3" s="1"/>
  <c r="AA387" i="3" a="1"/>
  <c r="AA387" i="3" s="1"/>
  <c r="AF454" i="3" a="1"/>
  <c r="AF454" i="3" s="1"/>
  <c r="AC454" i="3" a="1"/>
  <c r="AC454" i="3" s="1"/>
  <c r="AH453" i="3" a="1"/>
  <c r="AH453" i="3" s="1"/>
  <c r="AC453" i="3" a="1"/>
  <c r="AC453" i="3" s="1"/>
  <c r="Z385" i="3" a="1"/>
  <c r="Z385" i="3" s="1"/>
  <c r="AH452" i="3" a="1"/>
  <c r="AH452" i="3" s="1"/>
  <c r="AE452" i="3" a="1"/>
  <c r="AE452" i="3" s="1"/>
  <c r="Z384" i="3" a="1"/>
  <c r="Z384" i="3" s="1"/>
  <c r="AJ451" i="3" a="1"/>
  <c r="AJ451" i="3" s="1"/>
  <c r="AE451" i="3" a="1"/>
  <c r="AE451" i="3" s="1"/>
  <c r="AB383" i="3" a="1"/>
  <c r="AB383" i="3" s="1"/>
  <c r="AJ450" i="3" a="1"/>
  <c r="AJ450" i="3" s="1"/>
  <c r="AG450" i="3" a="1"/>
  <c r="AG450" i="3" s="1"/>
  <c r="AB382" i="3" a="1"/>
  <c r="AB382" i="3" s="1"/>
  <c r="AF483" i="3" a="1"/>
  <c r="AF483" i="3" s="1"/>
  <c r="AF527" i="3" s="1" a="1"/>
  <c r="AF527" i="3" s="1"/>
  <c r="AH482" i="3" a="1"/>
  <c r="AH482" i="3" s="1"/>
  <c r="AH526" i="3" s="1" a="1"/>
  <c r="AH526" i="3" s="1"/>
  <c r="AD481" i="3" a="1"/>
  <c r="AD481" i="3" s="1"/>
  <c r="AD525" i="3" s="1" a="1"/>
  <c r="AD525" i="3" s="1"/>
  <c r="AE479" i="3" a="1"/>
  <c r="AE479" i="3" s="1"/>
  <c r="AE523" i="3" s="1" a="1"/>
  <c r="AE523" i="3" s="1"/>
  <c r="AJ477" i="3" a="1"/>
  <c r="AJ477" i="3" s="1"/>
  <c r="AJ521" i="3" s="1" a="1"/>
  <c r="AJ521" i="3" s="1"/>
  <c r="AF477" i="3" a="1"/>
  <c r="AF477" i="3" s="1"/>
  <c r="AF521" i="3" s="1" a="1"/>
  <c r="AF521" i="3" s="1"/>
  <c r="AB409" i="3" a="1"/>
  <c r="AB409" i="3" s="1"/>
  <c r="AB453" i="3" s="1" a="1"/>
  <c r="AB453" i="3" s="1"/>
  <c r="AJ464" i="3" a="1"/>
  <c r="AJ464" i="3" s="1"/>
  <c r="AF464" i="3" a="1"/>
  <c r="AF464" i="3" s="1"/>
  <c r="AB396" i="3" a="1"/>
  <c r="AB396" i="3" s="1"/>
  <c r="AG463" i="3" a="1"/>
  <c r="AG463" i="3" s="1"/>
  <c r="AC463" i="3" a="1"/>
  <c r="AC463" i="3" s="1"/>
  <c r="Y395" i="3" a="1"/>
  <c r="Y395" i="3" s="1"/>
  <c r="AH462" i="3" a="1"/>
  <c r="AH462" i="3" s="1"/>
  <c r="AD462" i="3" a="1"/>
  <c r="AD462" i="3" s="1"/>
  <c r="Z394" i="3" a="1"/>
  <c r="Z394" i="3" s="1"/>
  <c r="AI461" i="3" a="1"/>
  <c r="AI461" i="3" s="1"/>
  <c r="AE461" i="3" a="1"/>
  <c r="AE461" i="3" s="1"/>
  <c r="AA393" i="3" a="1"/>
  <c r="AA393" i="3" s="1"/>
  <c r="AJ460" i="3" a="1"/>
  <c r="AJ460" i="3" s="1"/>
  <c r="AF460" i="3" a="1"/>
  <c r="AF460" i="3" s="1"/>
  <c r="AB392" i="3" a="1"/>
  <c r="AB392" i="3" s="1"/>
  <c r="AG459" i="3" a="1"/>
  <c r="AG459" i="3" s="1"/>
  <c r="AC459" i="3" a="1"/>
  <c r="AC459" i="3" s="1"/>
  <c r="Y391" i="3" a="1"/>
  <c r="Y391" i="3" s="1"/>
  <c r="AH458" i="3" a="1"/>
  <c r="AH458" i="3" s="1"/>
  <c r="AD458" i="3" a="1"/>
  <c r="AD458" i="3" s="1"/>
  <c r="AA390" i="3" a="1"/>
  <c r="AA390" i="3" s="1"/>
  <c r="AI457" i="3" a="1"/>
  <c r="AI457" i="3" s="1"/>
  <c r="AF457" i="3" a="1"/>
  <c r="AF457" i="3" s="1"/>
  <c r="AA389" i="3" a="1"/>
  <c r="AA389" i="3" s="1"/>
  <c r="AF456" i="3" a="1"/>
  <c r="AF456" i="3" s="1"/>
  <c r="AC456" i="3" a="1"/>
  <c r="AC456" i="3" s="1"/>
  <c r="AH455" i="3" a="1"/>
  <c r="AH455" i="3" s="1"/>
  <c r="AC455" i="3" a="1"/>
  <c r="AC455" i="3" s="1"/>
  <c r="Z387" i="3" a="1"/>
  <c r="Z387" i="3" s="1"/>
  <c r="AH454" i="3" a="1"/>
  <c r="AH454" i="3" s="1"/>
  <c r="AE454" i="3" a="1"/>
  <c r="AE454" i="3" s="1"/>
  <c r="Z386" i="3" a="1"/>
  <c r="Z386" i="3" s="1"/>
  <c r="AB385" i="3" a="1"/>
  <c r="AB385" i="3" s="1"/>
  <c r="AJ452" i="3" a="1"/>
  <c r="AJ452" i="3" s="1"/>
  <c r="Y384" i="3" a="1"/>
  <c r="Y384" i="3" s="1"/>
  <c r="AG451" i="3" a="1"/>
  <c r="AG451" i="3" s="1"/>
  <c r="AI450" i="3" a="1"/>
  <c r="AI450" i="3" s="1"/>
  <c r="AD450" i="3" a="1"/>
  <c r="AD450" i="3" s="1"/>
  <c r="Y382" i="3" a="1"/>
  <c r="Y382" i="3" s="1"/>
  <c r="AI449" i="3" a="1"/>
  <c r="AI449" i="3" s="1"/>
  <c r="AE449" i="3" a="1"/>
  <c r="AE449" i="3" s="1"/>
  <c r="AJ420" i="3" a="1"/>
  <c r="AJ420" i="3" s="1"/>
  <c r="Z352" i="3" a="1"/>
  <c r="Z352" i="3" s="1"/>
  <c r="AE419" i="3" a="1"/>
  <c r="AE419" i="3" s="1"/>
  <c r="AJ418" i="3" a="1"/>
  <c r="AJ418" i="3" s="1"/>
  <c r="AB350" i="3" a="1"/>
  <c r="AB350" i="3" s="1"/>
  <c r="AG417" i="3" a="1"/>
  <c r="AG417" i="3" s="1"/>
  <c r="Y349" i="3" a="1"/>
  <c r="Y349" i="3" s="1"/>
  <c r="AD416" i="3" a="1"/>
  <c r="AD416" i="3" s="1"/>
  <c r="AB348" i="3" a="1"/>
  <c r="AB348" i="3" s="1"/>
  <c r="AF453" i="3" a="1"/>
  <c r="AF453" i="3" s="1"/>
  <c r="AA385" i="3" a="1"/>
  <c r="AA385" i="3" s="1"/>
  <c r="AC452" i="3" a="1"/>
  <c r="AC452" i="3" s="1"/>
  <c r="Z383" i="3" a="1"/>
  <c r="Z383" i="3" s="1"/>
  <c r="AH450" i="3" a="1"/>
  <c r="AH450" i="3" s="1"/>
  <c r="AD449" i="3" a="1"/>
  <c r="AD449" i="3" s="1"/>
  <c r="AA381" i="3" a="1"/>
  <c r="AA381" i="3" s="1"/>
  <c r="AB352" i="3" a="1"/>
  <c r="AB352" i="3" s="1"/>
  <c r="AG419" i="3" a="1"/>
  <c r="AG419" i="3" s="1"/>
  <c r="Y351" i="3" a="1"/>
  <c r="Y351" i="3" s="1"/>
  <c r="AD418" i="3" a="1"/>
  <c r="AD418" i="3" s="1"/>
  <c r="AI417" i="3" a="1"/>
  <c r="AI417" i="3" s="1"/>
  <c r="AA349" i="3" a="1"/>
  <c r="AA349" i="3" s="1"/>
  <c r="AF416" i="3" a="1"/>
  <c r="AF416" i="3" s="1"/>
  <c r="AI397" i="3" a="1"/>
  <c r="AI397" i="3" s="1"/>
  <c r="AI441" i="3" s="1" a="1"/>
  <c r="AI441" i="3" s="1"/>
  <c r="AG397" i="3" a="1"/>
  <c r="AG397" i="3" s="1"/>
  <c r="AG441" i="3" s="1" a="1"/>
  <c r="AG441" i="3" s="1"/>
  <c r="AE397" i="3" a="1"/>
  <c r="AE397" i="3" s="1"/>
  <c r="AE441" i="3" s="1" a="1"/>
  <c r="AE441" i="3" s="1"/>
  <c r="AC397" i="3" a="1"/>
  <c r="AC397" i="3" s="1"/>
  <c r="AC441" i="3" s="1" a="1"/>
  <c r="AC441" i="3" s="1"/>
  <c r="AA329" i="3" a="1"/>
  <c r="AA329" i="3" s="1"/>
  <c r="AA373" i="3" s="1" a="1"/>
  <c r="AA373" i="3" s="1"/>
  <c r="Y329" i="3" a="1"/>
  <c r="Y329" i="3" s="1"/>
  <c r="AJ395" i="3" a="1"/>
  <c r="AJ395" i="3" s="1"/>
  <c r="AJ439" i="3" s="1" a="1"/>
  <c r="AJ439" i="3" s="1"/>
  <c r="AJ453" i="3" a="1"/>
  <c r="AJ453" i="3" s="1"/>
  <c r="AE453" i="3" a="1"/>
  <c r="AE453" i="3" s="1"/>
  <c r="AG452" i="3" a="1"/>
  <c r="AG452" i="3" s="1"/>
  <c r="AB384" i="3" a="1"/>
  <c r="AB384" i="3" s="1"/>
  <c r="AD451" i="3" a="1"/>
  <c r="AD451" i="3" s="1"/>
  <c r="Y383" i="3" a="1"/>
  <c r="Y383" i="3" s="1"/>
  <c r="AA382" i="3" a="1"/>
  <c r="AA382" i="3" s="1"/>
  <c r="AJ449" i="3" a="1"/>
  <c r="AJ449" i="3" s="1"/>
  <c r="AG449" i="3" a="1"/>
  <c r="AG449" i="3" s="1"/>
  <c r="AH420" i="3" a="1"/>
  <c r="AH420" i="3" s="1"/>
  <c r="AI419" i="3" a="1"/>
  <c r="AI419" i="3" s="1"/>
  <c r="AA351" i="3" a="1"/>
  <c r="AA351" i="3" s="1"/>
  <c r="AF418" i="3" a="1"/>
  <c r="AF418" i="3" s="1"/>
  <c r="AC417" i="3" a="1"/>
  <c r="AC417" i="3" s="1"/>
  <c r="AH416" i="3" a="1"/>
  <c r="AH416" i="3" s="1"/>
  <c r="AC416" i="3" a="1"/>
  <c r="AC416" i="3" s="1"/>
  <c r="AA348" i="3" a="1"/>
  <c r="AA348" i="3" s="1"/>
  <c r="Y348" i="3" a="1"/>
  <c r="Y348" i="3" s="1"/>
  <c r="AJ415" i="3" a="1"/>
  <c r="AJ415" i="3" s="1"/>
  <c r="AH415" i="3" a="1"/>
  <c r="AH415" i="3" s="1"/>
  <c r="AF415" i="3" a="1"/>
  <c r="AF415" i="3" s="1"/>
  <c r="AD415" i="3" a="1"/>
  <c r="AD415" i="3" s="1"/>
  <c r="AA386" i="3" a="1"/>
  <c r="AA386" i="3" s="1"/>
  <c r="AI453" i="3" a="1"/>
  <c r="AI453" i="3" s="1"/>
  <c r="AF452" i="3" a="1"/>
  <c r="AF452" i="3" s="1"/>
  <c r="AH451" i="3" a="1"/>
  <c r="AH451" i="3" s="1"/>
  <c r="AC451" i="3" a="1"/>
  <c r="AC451" i="3" s="1"/>
  <c r="AE450" i="3" a="1"/>
  <c r="AE450" i="3" s="1"/>
  <c r="Z382" i="3" a="1"/>
  <c r="Z382" i="3" s="1"/>
  <c r="AF449" i="3" a="1"/>
  <c r="AF449" i="3" s="1"/>
  <c r="AB381" i="3" a="1"/>
  <c r="AB381" i="3" s="1"/>
  <c r="Y381" i="3" a="1"/>
  <c r="Y381" i="3" s="1"/>
  <c r="AD420" i="3" a="1"/>
  <c r="AD420" i="3" s="1"/>
  <c r="AC419" i="3" a="1"/>
  <c r="AC419" i="3" s="1"/>
  <c r="AH418" i="3" a="1"/>
  <c r="AH418" i="3" s="1"/>
  <c r="Z350" i="3" a="1"/>
  <c r="Z350" i="3" s="1"/>
  <c r="AE417" i="3" a="1"/>
  <c r="AE417" i="3" s="1"/>
  <c r="AJ416" i="3" a="1"/>
  <c r="AJ416" i="3" s="1"/>
  <c r="AC415" i="3" a="1"/>
  <c r="AC415" i="3" s="1"/>
  <c r="Y347" i="3" a="1"/>
  <c r="Y347" i="3" s="1"/>
  <c r="AH414" i="3" a="1"/>
  <c r="AH414" i="3" s="1"/>
  <c r="AD414" i="3" a="1"/>
  <c r="AD414" i="3" s="1"/>
  <c r="Z346" i="3" a="1"/>
  <c r="Z346" i="3" s="1"/>
  <c r="AI413" i="3" a="1"/>
  <c r="AI413" i="3" s="1"/>
  <c r="AE413" i="3" a="1"/>
  <c r="AE413" i="3" s="1"/>
  <c r="AA345" i="3" a="1"/>
  <c r="AA345" i="3" s="1"/>
  <c r="AJ412" i="3" a="1"/>
  <c r="AJ412" i="3" s="1"/>
  <c r="AF412" i="3" a="1"/>
  <c r="AF412" i="3" s="1"/>
  <c r="AB344" i="3" a="1"/>
  <c r="AB344" i="3" s="1"/>
  <c r="AG411" i="3" a="1"/>
  <c r="AG411" i="3" s="1"/>
  <c r="AC411" i="3" a="1"/>
  <c r="AC411" i="3" s="1"/>
  <c r="Y343" i="3" a="1"/>
  <c r="Y343" i="3" s="1"/>
  <c r="AH410" i="3" a="1"/>
  <c r="AH410" i="3" s="1"/>
  <c r="AD410" i="3" a="1"/>
  <c r="AD410" i="3" s="1"/>
  <c r="Z342" i="3" a="1"/>
  <c r="Z342" i="3" s="1"/>
  <c r="AI409" i="3" a="1"/>
  <c r="AI409" i="3" s="1"/>
  <c r="AE409" i="3" a="1"/>
  <c r="AE409" i="3" s="1"/>
  <c r="AA341" i="3" a="1"/>
  <c r="AA341" i="3" s="1"/>
  <c r="AJ408" i="3" a="1"/>
  <c r="AJ408" i="3" s="1"/>
  <c r="AF408" i="3" a="1"/>
  <c r="AF408" i="3" s="1"/>
  <c r="AB340" i="3" a="1"/>
  <c r="AB340" i="3" s="1"/>
  <c r="AG407" i="3" a="1"/>
  <c r="AG407" i="3" s="1"/>
  <c r="AC407" i="3" a="1"/>
  <c r="AC407" i="3" s="1"/>
  <c r="Y339" i="3" a="1"/>
  <c r="Y339" i="3" s="1"/>
  <c r="AH406" i="3" a="1"/>
  <c r="AH406" i="3" s="1"/>
  <c r="AD406" i="3" a="1"/>
  <c r="AD406" i="3" s="1"/>
  <c r="Z338" i="3" a="1"/>
  <c r="Z338" i="3" s="1"/>
  <c r="AI405" i="3" a="1"/>
  <c r="AI405" i="3" s="1"/>
  <c r="AC405" i="3" a="1"/>
  <c r="AC405" i="3" s="1"/>
  <c r="Z337" i="3" a="1"/>
  <c r="Z337" i="3" s="1"/>
  <c r="AJ398" i="3" a="1"/>
  <c r="AJ398" i="3" s="1"/>
  <c r="AJ442" i="3" s="1" a="1"/>
  <c r="AJ442" i="3" s="1"/>
  <c r="AE398" i="3" a="1"/>
  <c r="AE398" i="3" s="1"/>
  <c r="AE442" i="3" s="1" a="1"/>
  <c r="AE442" i="3" s="1"/>
  <c r="AB330" i="3" a="1"/>
  <c r="AB330" i="3" s="1"/>
  <c r="AB374" i="3" s="1" a="1"/>
  <c r="AB374" i="3" s="1"/>
  <c r="AD397" i="3" a="1"/>
  <c r="AD397" i="3" s="1"/>
  <c r="AD441" i="3" s="1" a="1"/>
  <c r="AD441" i="3" s="1"/>
  <c r="AF396" i="3" a="1"/>
  <c r="AF396" i="3" s="1"/>
  <c r="AF440" i="3" s="1" a="1"/>
  <c r="AF440" i="3" s="1"/>
  <c r="AC396" i="3" a="1"/>
  <c r="AC396" i="3" s="1"/>
  <c r="AC440" i="3" s="1" a="1"/>
  <c r="AC440" i="3" s="1"/>
  <c r="AH395" i="3" a="1"/>
  <c r="AH395" i="3" s="1"/>
  <c r="AH439" i="3" s="1" a="1"/>
  <c r="AH439" i="3" s="1"/>
  <c r="AF395" i="3" a="1"/>
  <c r="AF395" i="3" s="1"/>
  <c r="AF439" i="3" s="1" a="1"/>
  <c r="AF439" i="3" s="1"/>
  <c r="AD395" i="3" a="1"/>
  <c r="AD395" i="3" s="1"/>
  <c r="AD439" i="3" s="1" a="1"/>
  <c r="AD439" i="3" s="1"/>
  <c r="AB327" i="3" a="1"/>
  <c r="AB327" i="3" s="1"/>
  <c r="AB371" i="3" s="1" a="1"/>
  <c r="AB371" i="3" s="1"/>
  <c r="Z327" i="3" a="1"/>
  <c r="Z327" i="3" s="1"/>
  <c r="Z371" i="3" s="1" a="1"/>
  <c r="Z371" i="3" s="1"/>
  <c r="AI393" i="3" a="1"/>
  <c r="AI393" i="3" s="1"/>
  <c r="AI437" i="3" s="1" a="1"/>
  <c r="AI437" i="3" s="1"/>
  <c r="AG393" i="3" a="1"/>
  <c r="AG393" i="3" s="1"/>
  <c r="AG437" i="3" s="1" a="1"/>
  <c r="AG437" i="3" s="1"/>
  <c r="AE393" i="3" a="1"/>
  <c r="AE393" i="3" s="1"/>
  <c r="AE437" i="3" s="1" a="1"/>
  <c r="AE437" i="3" s="1"/>
  <c r="AC393" i="3" a="1"/>
  <c r="AC393" i="3" s="1"/>
  <c r="AC437" i="3" s="1" a="1"/>
  <c r="AC437" i="3" s="1"/>
  <c r="AA325" i="3" a="1"/>
  <c r="AA325" i="3" s="1"/>
  <c r="AA369" i="3" s="1" a="1"/>
  <c r="AA369" i="3" s="1"/>
  <c r="Y325" i="3" a="1"/>
  <c r="Y325" i="3" s="1"/>
  <c r="AJ391" i="3" a="1"/>
  <c r="AJ391" i="3" s="1"/>
  <c r="AJ435" i="3" s="1" a="1"/>
  <c r="AJ435" i="3" s="1"/>
  <c r="AH391" i="3" a="1"/>
  <c r="AH391" i="3" s="1"/>
  <c r="AH435" i="3" s="1" a="1"/>
  <c r="AH435" i="3" s="1"/>
  <c r="AF391" i="3" a="1"/>
  <c r="AF391" i="3" s="1"/>
  <c r="AF435" i="3" s="1" a="1"/>
  <c r="AF435" i="3" s="1"/>
  <c r="AD391" i="3" a="1"/>
  <c r="AD391" i="3" s="1"/>
  <c r="AD435" i="3" s="1" a="1"/>
  <c r="AD435" i="3" s="1"/>
  <c r="AB323" i="3" a="1"/>
  <c r="AB323" i="3" s="1"/>
  <c r="AB367" i="3" s="1" a="1"/>
  <c r="AB367" i="3" s="1"/>
  <c r="Z323" i="3" a="1"/>
  <c r="Z323" i="3" s="1"/>
  <c r="Z367" i="3" s="1" a="1"/>
  <c r="Z367" i="3" s="1"/>
  <c r="AI389" i="3" a="1"/>
  <c r="AI389" i="3" s="1"/>
  <c r="AI433" i="3" s="1" a="1"/>
  <c r="AI433" i="3" s="1"/>
  <c r="AG389" i="3" a="1"/>
  <c r="AG389" i="3" s="1"/>
  <c r="AG433" i="3" s="1" a="1"/>
  <c r="AG433" i="3" s="1"/>
  <c r="AE389" i="3" a="1"/>
  <c r="AE389" i="3" s="1"/>
  <c r="AE433" i="3" s="1" a="1"/>
  <c r="AE433" i="3" s="1"/>
  <c r="AC389" i="3" a="1"/>
  <c r="AC389" i="3" s="1"/>
  <c r="AC433" i="3" s="1" a="1"/>
  <c r="AC433" i="3" s="1"/>
  <c r="AA321" i="3" a="1"/>
  <c r="AA321" i="3" s="1"/>
  <c r="AA365" i="3" s="1" a="1"/>
  <c r="AA365" i="3" s="1"/>
  <c r="Y321" i="3" a="1"/>
  <c r="Y321" i="3" s="1"/>
  <c r="AJ387" i="3" a="1"/>
  <c r="AJ387" i="3" s="1"/>
  <c r="AJ431" i="3" s="1" a="1"/>
  <c r="AJ431" i="3" s="1"/>
  <c r="AH387" i="3" a="1"/>
  <c r="AH387" i="3" s="1"/>
  <c r="AH431" i="3" s="1" a="1"/>
  <c r="AH431" i="3" s="1"/>
  <c r="AF387" i="3" a="1"/>
  <c r="AF387" i="3" s="1"/>
  <c r="AF431" i="3" s="1" a="1"/>
  <c r="AF431" i="3" s="1"/>
  <c r="AD387" i="3" a="1"/>
  <c r="AD387" i="3" s="1"/>
  <c r="AD431" i="3" s="1" a="1"/>
  <c r="AD431" i="3" s="1"/>
  <c r="AB319" i="3" a="1"/>
  <c r="AB319" i="3" s="1"/>
  <c r="AB363" i="3" s="1" a="1"/>
  <c r="AB363" i="3" s="1"/>
  <c r="Z319" i="3" a="1"/>
  <c r="Z319" i="3" s="1"/>
  <c r="Z363" i="3" s="1" a="1"/>
  <c r="Z363" i="3" s="1"/>
  <c r="AI385" i="3" a="1"/>
  <c r="AI385" i="3" s="1"/>
  <c r="AI429" i="3" s="1" a="1"/>
  <c r="AI429" i="3" s="1"/>
  <c r="AG385" i="3" a="1"/>
  <c r="AG385" i="3" s="1"/>
  <c r="AG429" i="3" s="1" a="1"/>
  <c r="AG429" i="3" s="1"/>
  <c r="AE385" i="3" a="1"/>
  <c r="AE385" i="3" s="1"/>
  <c r="AE429" i="3" s="1" a="1"/>
  <c r="AE429" i="3" s="1"/>
  <c r="AC385" i="3" a="1"/>
  <c r="AC385" i="3" s="1"/>
  <c r="AC429" i="3" s="1" a="1"/>
  <c r="AC429" i="3" s="1"/>
  <c r="AA317" i="3" a="1"/>
  <c r="AA317" i="3" s="1"/>
  <c r="AA361" i="3" s="1" a="1"/>
  <c r="AA361" i="3" s="1"/>
  <c r="Y317" i="3" a="1"/>
  <c r="Y317" i="3" s="1"/>
  <c r="AI415" i="3" a="1"/>
  <c r="AI415" i="3" s="1"/>
  <c r="AB347" i="3" a="1"/>
  <c r="AB347" i="3" s="1"/>
  <c r="AG414" i="3" a="1"/>
  <c r="AG414" i="3" s="1"/>
  <c r="AC414" i="3" a="1"/>
  <c r="AC414" i="3" s="1"/>
  <c r="Y346" i="3" a="1"/>
  <c r="Y346" i="3" s="1"/>
  <c r="AH413" i="3" a="1"/>
  <c r="AH413" i="3" s="1"/>
  <c r="AD413" i="3" a="1"/>
  <c r="AD413" i="3" s="1"/>
  <c r="Z345" i="3" a="1"/>
  <c r="Z345" i="3" s="1"/>
  <c r="AI412" i="3" a="1"/>
  <c r="AI412" i="3" s="1"/>
  <c r="AE412" i="3" a="1"/>
  <c r="AE412" i="3" s="1"/>
  <c r="AA344" i="3" a="1"/>
  <c r="AA344" i="3" s="1"/>
  <c r="AJ411" i="3" a="1"/>
  <c r="AJ411" i="3" s="1"/>
  <c r="AF411" i="3" a="1"/>
  <c r="AF411" i="3" s="1"/>
  <c r="AB343" i="3" a="1"/>
  <c r="AB343" i="3" s="1"/>
  <c r="AG410" i="3" a="1"/>
  <c r="AG410" i="3" s="1"/>
  <c r="AC410" i="3" a="1"/>
  <c r="AC410" i="3" s="1"/>
  <c r="Y342" i="3" a="1"/>
  <c r="Y342" i="3" s="1"/>
  <c r="AH409" i="3" a="1"/>
  <c r="AH409" i="3" s="1"/>
  <c r="AD409" i="3" a="1"/>
  <c r="AD409" i="3" s="1"/>
  <c r="Z341" i="3" a="1"/>
  <c r="Z341" i="3" s="1"/>
  <c r="AI408" i="3" a="1"/>
  <c r="AI408" i="3" s="1"/>
  <c r="AE408" i="3" a="1"/>
  <c r="AE408" i="3" s="1"/>
  <c r="AA340" i="3" a="1"/>
  <c r="AA340" i="3" s="1"/>
  <c r="AJ407" i="3" a="1"/>
  <c r="AJ407" i="3" s="1"/>
  <c r="AF407" i="3" a="1"/>
  <c r="AF407" i="3" s="1"/>
  <c r="AB339" i="3" a="1"/>
  <c r="AB339" i="3" s="1"/>
  <c r="AG406" i="3" a="1"/>
  <c r="AG406" i="3" s="1"/>
  <c r="AC406" i="3" a="1"/>
  <c r="AC406" i="3" s="1"/>
  <c r="Y338" i="3" a="1"/>
  <c r="Y338" i="3" s="1"/>
  <c r="AH405" i="3" a="1"/>
  <c r="AH405" i="3" s="1"/>
  <c r="AE405" i="3" a="1"/>
  <c r="AE405" i="3" s="1"/>
  <c r="AB337" i="3" a="1"/>
  <c r="AB337" i="3" s="1"/>
  <c r="AG398" i="3" a="1"/>
  <c r="AG398" i="3" s="1"/>
  <c r="AG442" i="3" s="1" a="1"/>
  <c r="AG442" i="3" s="1"/>
  <c r="AD398" i="3" a="1"/>
  <c r="AD398" i="3" s="1"/>
  <c r="AD442" i="3" s="1" a="1"/>
  <c r="AD442" i="3" s="1"/>
  <c r="Y330" i="3" a="1"/>
  <c r="Y330" i="3" s="1"/>
  <c r="AF397" i="3" a="1"/>
  <c r="AF397" i="3" s="1"/>
  <c r="AF441" i="3" s="1" a="1"/>
  <c r="AF441" i="3" s="1"/>
  <c r="AH396" i="3" a="1"/>
  <c r="AH396" i="3" s="1"/>
  <c r="AH440" i="3" s="1" a="1"/>
  <c r="AH440" i="3" s="1"/>
  <c r="AE396" i="3" a="1"/>
  <c r="AE396" i="3" s="1"/>
  <c r="AE440" i="3" s="1" a="1"/>
  <c r="AE440" i="3" s="1"/>
  <c r="Z328" i="3" a="1"/>
  <c r="Z328" i="3" s="1"/>
  <c r="Z372" i="3" s="1" a="1"/>
  <c r="Z372" i="3" s="1"/>
  <c r="AJ394" i="3" a="1"/>
  <c r="AJ394" i="3" s="1"/>
  <c r="AJ438" i="3" s="1" a="1"/>
  <c r="AJ438" i="3" s="1"/>
  <c r="AH394" i="3" a="1"/>
  <c r="AH394" i="3" s="1"/>
  <c r="AH438" i="3" s="1" a="1"/>
  <c r="AH438" i="3" s="1"/>
  <c r="AF394" i="3" a="1"/>
  <c r="AF394" i="3" s="1"/>
  <c r="AF438" i="3" s="1" a="1"/>
  <c r="AF438" i="3" s="1"/>
  <c r="AD394" i="3" a="1"/>
  <c r="AD394" i="3" s="1"/>
  <c r="AD438" i="3" s="1" a="1"/>
  <c r="AD438" i="3" s="1"/>
  <c r="AB326" i="3" a="1"/>
  <c r="AB326" i="3" s="1"/>
  <c r="AB370" i="3" s="1" a="1"/>
  <c r="AB370" i="3" s="1"/>
  <c r="Z326" i="3" a="1"/>
  <c r="Z326" i="3" s="1"/>
  <c r="Z370" i="3" s="1" a="1"/>
  <c r="Z370" i="3" s="1"/>
  <c r="AI392" i="3" a="1"/>
  <c r="AI392" i="3" s="1"/>
  <c r="AI436" i="3" s="1" a="1"/>
  <c r="AI436" i="3" s="1"/>
  <c r="AG392" i="3" a="1"/>
  <c r="AG392" i="3" s="1"/>
  <c r="AG436" i="3" s="1" a="1"/>
  <c r="AG436" i="3" s="1"/>
  <c r="AE392" i="3" a="1"/>
  <c r="AE392" i="3" s="1"/>
  <c r="AE436" i="3" s="1" a="1"/>
  <c r="AE436" i="3" s="1"/>
  <c r="AC392" i="3" a="1"/>
  <c r="AC392" i="3" s="1"/>
  <c r="AC436" i="3" s="1" a="1"/>
  <c r="AC436" i="3" s="1"/>
  <c r="AA324" i="3" a="1"/>
  <c r="AA324" i="3" s="1"/>
  <c r="AA368" i="3" s="1" a="1"/>
  <c r="AA368" i="3" s="1"/>
  <c r="Y324" i="3" a="1"/>
  <c r="Y324" i="3" s="1"/>
  <c r="AJ390" i="3" a="1"/>
  <c r="AJ390" i="3" s="1"/>
  <c r="AJ434" i="3" s="1" a="1"/>
  <c r="AJ434" i="3" s="1"/>
  <c r="AH390" i="3" a="1"/>
  <c r="AH390" i="3" s="1"/>
  <c r="AH434" i="3" s="1" a="1"/>
  <c r="AH434" i="3" s="1"/>
  <c r="AF390" i="3" a="1"/>
  <c r="AF390" i="3" s="1"/>
  <c r="AF434" i="3" s="1" a="1"/>
  <c r="AF434" i="3" s="1"/>
  <c r="AD390" i="3" a="1"/>
  <c r="AD390" i="3" s="1"/>
  <c r="AD434" i="3" s="1" a="1"/>
  <c r="AD434" i="3" s="1"/>
  <c r="AB322" i="3" a="1"/>
  <c r="AB322" i="3" s="1"/>
  <c r="AB366" i="3" s="1" a="1"/>
  <c r="AB366" i="3" s="1"/>
  <c r="Z322" i="3" a="1"/>
  <c r="Z322" i="3" s="1"/>
  <c r="Z366" i="3" s="1" a="1"/>
  <c r="Z366" i="3" s="1"/>
  <c r="AI388" i="3" a="1"/>
  <c r="AI388" i="3" s="1"/>
  <c r="AI432" i="3" s="1" a="1"/>
  <c r="AI432" i="3" s="1"/>
  <c r="AG388" i="3" a="1"/>
  <c r="AG388" i="3" s="1"/>
  <c r="AG432" i="3" s="1" a="1"/>
  <c r="AG432" i="3" s="1"/>
  <c r="AE388" i="3" a="1"/>
  <c r="AE388" i="3" s="1"/>
  <c r="AE432" i="3" s="1" a="1"/>
  <c r="AE432" i="3" s="1"/>
  <c r="AC388" i="3" a="1"/>
  <c r="AC388" i="3" s="1"/>
  <c r="AC432" i="3" s="1" a="1"/>
  <c r="AC432" i="3" s="1"/>
  <c r="AA320" i="3" a="1"/>
  <c r="AA320" i="3" s="1"/>
  <c r="AA364" i="3" s="1" a="1"/>
  <c r="AA364" i="3" s="1"/>
  <c r="Y320" i="3" a="1"/>
  <c r="Y320" i="3" s="1"/>
  <c r="AJ386" i="3" a="1"/>
  <c r="AJ386" i="3" s="1"/>
  <c r="AJ430" i="3" s="1" a="1"/>
  <c r="AJ430" i="3" s="1"/>
  <c r="AH386" i="3" a="1"/>
  <c r="AH386" i="3" s="1"/>
  <c r="AH430" i="3" s="1" a="1"/>
  <c r="AH430" i="3" s="1"/>
  <c r="AF386" i="3" a="1"/>
  <c r="AF386" i="3" s="1"/>
  <c r="AF430" i="3" s="1" a="1"/>
  <c r="AF430" i="3" s="1"/>
  <c r="AD386" i="3" a="1"/>
  <c r="AD386" i="3" s="1"/>
  <c r="AD430" i="3" s="1" a="1"/>
  <c r="AD430" i="3" s="1"/>
  <c r="AB318" i="3" a="1"/>
  <c r="AB318" i="3" s="1"/>
  <c r="AB362" i="3" s="1" a="1"/>
  <c r="AB362" i="3" s="1"/>
  <c r="Z318" i="3" a="1"/>
  <c r="Z318" i="3" s="1"/>
  <c r="Z362" i="3" s="1" a="1"/>
  <c r="Z362" i="3" s="1"/>
  <c r="AI384" i="3" a="1"/>
  <c r="AI384" i="3" s="1"/>
  <c r="AI428" i="3" s="1" a="1"/>
  <c r="AI428" i="3" s="1"/>
  <c r="AG384" i="3" a="1"/>
  <c r="AG384" i="3" s="1"/>
  <c r="AG428" i="3" s="1" a="1"/>
  <c r="AG428" i="3" s="1"/>
  <c r="AE384" i="3" a="1"/>
  <c r="AE384" i="3" s="1"/>
  <c r="AE428" i="3" s="1" a="1"/>
  <c r="AE428" i="3" s="1"/>
  <c r="AC384" i="3" a="1"/>
  <c r="AC384" i="3" s="1"/>
  <c r="AC428" i="3" s="1" a="1"/>
  <c r="AC428" i="3" s="1"/>
  <c r="AA316" i="3" a="1"/>
  <c r="AA316" i="3" s="1"/>
  <c r="AA360" i="3" s="1" a="1"/>
  <c r="AA360" i="3" s="1"/>
  <c r="AG415" i="3" a="1"/>
  <c r="AG415" i="3" s="1"/>
  <c r="AA347" i="3" a="1"/>
  <c r="AA347" i="3" s="1"/>
  <c r="AJ414" i="3" a="1"/>
  <c r="AJ414" i="3" s="1"/>
  <c r="AF414" i="3" a="1"/>
  <c r="AF414" i="3" s="1"/>
  <c r="AB346" i="3" a="1"/>
  <c r="AB346" i="3" s="1"/>
  <c r="AG413" i="3" a="1"/>
  <c r="AG413" i="3" s="1"/>
  <c r="AC413" i="3" a="1"/>
  <c r="AC413" i="3" s="1"/>
  <c r="Y345" i="3" a="1"/>
  <c r="Y345" i="3" s="1"/>
  <c r="AH412" i="3" a="1"/>
  <c r="AH412" i="3" s="1"/>
  <c r="AD412" i="3" a="1"/>
  <c r="AD412" i="3" s="1"/>
  <c r="Z344" i="3" a="1"/>
  <c r="Z344" i="3" s="1"/>
  <c r="AI411" i="3" a="1"/>
  <c r="AI411" i="3" s="1"/>
  <c r="AE411" i="3" a="1"/>
  <c r="AE411" i="3" s="1"/>
  <c r="AA343" i="3" a="1"/>
  <c r="AA343" i="3" s="1"/>
  <c r="AJ410" i="3" a="1"/>
  <c r="AJ410" i="3" s="1"/>
  <c r="AF410" i="3" a="1"/>
  <c r="AF410" i="3" s="1"/>
  <c r="AB342" i="3" a="1"/>
  <c r="AB342" i="3" s="1"/>
  <c r="AG409" i="3" a="1"/>
  <c r="AG409" i="3" s="1"/>
  <c r="AC409" i="3" a="1"/>
  <c r="AC409" i="3" s="1"/>
  <c r="Y341" i="3" a="1"/>
  <c r="Y341" i="3" s="1"/>
  <c r="AH408" i="3" a="1"/>
  <c r="AH408" i="3" s="1"/>
  <c r="AD408" i="3" a="1"/>
  <c r="AD408" i="3" s="1"/>
  <c r="Z340" i="3" a="1"/>
  <c r="Z340" i="3" s="1"/>
  <c r="AI407" i="3" a="1"/>
  <c r="AI407" i="3" s="1"/>
  <c r="AE407" i="3" a="1"/>
  <c r="AE407" i="3" s="1"/>
  <c r="AA339" i="3" a="1"/>
  <c r="AA339" i="3" s="1"/>
  <c r="AJ406" i="3" a="1"/>
  <c r="AJ406" i="3" s="1"/>
  <c r="AF406" i="3" a="1"/>
  <c r="AF406" i="3" s="1"/>
  <c r="AB338" i="3" a="1"/>
  <c r="AB338" i="3" s="1"/>
  <c r="AG405" i="3" a="1"/>
  <c r="AG405" i="3" s="1"/>
  <c r="AD405" i="3" a="1"/>
  <c r="AD405" i="3" s="1"/>
  <c r="Y337" i="3" a="1"/>
  <c r="Y337" i="3" s="1"/>
  <c r="AI398" i="3" a="1"/>
  <c r="AI398" i="3" s="1"/>
  <c r="AI442" i="3" s="1" a="1"/>
  <c r="AI442" i="3" s="1"/>
  <c r="AF398" i="3" a="1"/>
  <c r="AF398" i="3" s="1"/>
  <c r="AF442" i="3" s="1" a="1"/>
  <c r="AF442" i="3" s="1"/>
  <c r="AA330" i="3" a="1"/>
  <c r="AA330" i="3" s="1"/>
  <c r="AA374" i="3" s="1" a="1"/>
  <c r="AA374" i="3" s="1"/>
  <c r="AH397" i="3" a="1"/>
  <c r="AH397" i="3" s="1"/>
  <c r="AH441" i="3" s="1" a="1"/>
  <c r="AH441" i="3" s="1"/>
  <c r="Z329" i="3" a="1"/>
  <c r="Z329" i="3" s="1"/>
  <c r="Z373" i="3" s="1" a="1"/>
  <c r="Z373" i="3" s="1"/>
  <c r="AJ396" i="3" a="1"/>
  <c r="AJ396" i="3" s="1"/>
  <c r="AJ440" i="3" s="1" a="1"/>
  <c r="AJ440" i="3" s="1"/>
  <c r="AG396" i="3" a="1"/>
  <c r="AG396" i="3" s="1"/>
  <c r="AG440" i="3" s="1" a="1"/>
  <c r="AG440" i="3" s="1"/>
  <c r="AB328" i="3" a="1"/>
  <c r="AB328" i="3" s="1"/>
  <c r="AB372" i="3" s="1" a="1"/>
  <c r="AB372" i="3" s="1"/>
  <c r="Y328" i="3" a="1"/>
  <c r="Y328" i="3" s="1"/>
  <c r="AI395" i="3" a="1"/>
  <c r="AI395" i="3" s="1"/>
  <c r="AI439" i="3" s="1" a="1"/>
  <c r="AI439" i="3" s="1"/>
  <c r="AG395" i="3" a="1"/>
  <c r="AG395" i="3" s="1"/>
  <c r="AG439" i="3" s="1" a="1"/>
  <c r="AG439" i="3" s="1"/>
  <c r="AE395" i="3" a="1"/>
  <c r="AE395" i="3" s="1"/>
  <c r="AE439" i="3" s="1" a="1"/>
  <c r="AE439" i="3" s="1"/>
  <c r="AC395" i="3" a="1"/>
  <c r="AC395" i="3" s="1"/>
  <c r="AC439" i="3" s="1" a="1"/>
  <c r="AC439" i="3" s="1"/>
  <c r="AA327" i="3" a="1"/>
  <c r="AA327" i="3" s="1"/>
  <c r="AA371" i="3" s="1" a="1"/>
  <c r="AA371" i="3" s="1"/>
  <c r="Y327" i="3" a="1"/>
  <c r="Y327" i="3" s="1"/>
  <c r="AJ393" i="3" a="1"/>
  <c r="AJ393" i="3" s="1"/>
  <c r="AJ437" i="3" s="1" a="1"/>
  <c r="AJ437" i="3" s="1"/>
  <c r="AH393" i="3" a="1"/>
  <c r="AH393" i="3" s="1"/>
  <c r="AH437" i="3" s="1" a="1"/>
  <c r="AH437" i="3" s="1"/>
  <c r="AF393" i="3" a="1"/>
  <c r="AF393" i="3" s="1"/>
  <c r="AF437" i="3" s="1" a="1"/>
  <c r="AF437" i="3" s="1"/>
  <c r="AD393" i="3" a="1"/>
  <c r="AD393" i="3" s="1"/>
  <c r="AD437" i="3" s="1" a="1"/>
  <c r="AD437" i="3" s="1"/>
  <c r="AB325" i="3" a="1"/>
  <c r="AB325" i="3" s="1"/>
  <c r="AB369" i="3" s="1" a="1"/>
  <c r="AB369" i="3" s="1"/>
  <c r="Z325" i="3" a="1"/>
  <c r="Z325" i="3" s="1"/>
  <c r="Z369" i="3" s="1" a="1"/>
  <c r="Z369" i="3" s="1"/>
  <c r="AI391" i="3" a="1"/>
  <c r="AI391" i="3" s="1"/>
  <c r="AI435" i="3" s="1" a="1"/>
  <c r="AI435" i="3" s="1"/>
  <c r="AG391" i="3" a="1"/>
  <c r="AG391" i="3" s="1"/>
  <c r="AG435" i="3" s="1" a="1"/>
  <c r="AG435" i="3" s="1"/>
  <c r="AE391" i="3" a="1"/>
  <c r="AE391" i="3" s="1"/>
  <c r="AE435" i="3" s="1" a="1"/>
  <c r="AE435" i="3" s="1"/>
  <c r="AC391" i="3" a="1"/>
  <c r="AC391" i="3" s="1"/>
  <c r="AC435" i="3" s="1" a="1"/>
  <c r="AC435" i="3" s="1"/>
  <c r="AA323" i="3" a="1"/>
  <c r="AA323" i="3" s="1"/>
  <c r="AA367" i="3" s="1" a="1"/>
  <c r="AA367" i="3" s="1"/>
  <c r="Y323" i="3" a="1"/>
  <c r="Y323" i="3" s="1"/>
  <c r="AJ389" i="3" a="1"/>
  <c r="AJ389" i="3" s="1"/>
  <c r="AJ433" i="3" s="1" a="1"/>
  <c r="AJ433" i="3" s="1"/>
  <c r="AH389" i="3" a="1"/>
  <c r="AH389" i="3" s="1"/>
  <c r="AH433" i="3" s="1" a="1"/>
  <c r="AH433" i="3" s="1"/>
  <c r="AF389" i="3" a="1"/>
  <c r="AF389" i="3" s="1"/>
  <c r="AF433" i="3" s="1" a="1"/>
  <c r="AF433" i="3" s="1"/>
  <c r="AD389" i="3" a="1"/>
  <c r="AD389" i="3" s="1"/>
  <c r="AD433" i="3" s="1" a="1"/>
  <c r="AD433" i="3" s="1"/>
  <c r="AB321" i="3" a="1"/>
  <c r="AB321" i="3" s="1"/>
  <c r="AB365" i="3" s="1" a="1"/>
  <c r="AB365" i="3" s="1"/>
  <c r="Z321" i="3" a="1"/>
  <c r="Z321" i="3" s="1"/>
  <c r="Z365" i="3" s="1" a="1"/>
  <c r="Z365" i="3" s="1"/>
  <c r="AI387" i="3" a="1"/>
  <c r="AI387" i="3" s="1"/>
  <c r="AI431" i="3" s="1" a="1"/>
  <c r="AI431" i="3" s="1"/>
  <c r="AG387" i="3" a="1"/>
  <c r="AG387" i="3" s="1"/>
  <c r="AG431" i="3" s="1" a="1"/>
  <c r="AG431" i="3" s="1"/>
  <c r="AE387" i="3" a="1"/>
  <c r="AE387" i="3" s="1"/>
  <c r="AE431" i="3" s="1" a="1"/>
  <c r="AE431" i="3" s="1"/>
  <c r="AC387" i="3" a="1"/>
  <c r="AC387" i="3" s="1"/>
  <c r="AC431" i="3" s="1" a="1"/>
  <c r="AC431" i="3" s="1"/>
  <c r="AA319" i="3" a="1"/>
  <c r="AA319" i="3" s="1"/>
  <c r="AA363" i="3" s="1" a="1"/>
  <c r="AA363" i="3" s="1"/>
  <c r="Y319" i="3" a="1"/>
  <c r="Y319" i="3" s="1"/>
  <c r="AJ385" i="3" a="1"/>
  <c r="AJ385" i="3" s="1"/>
  <c r="AJ429" i="3" s="1" a="1"/>
  <c r="AJ429" i="3" s="1"/>
  <c r="AH385" i="3" a="1"/>
  <c r="AH385" i="3" s="1"/>
  <c r="AH429" i="3" s="1" a="1"/>
  <c r="AH429" i="3" s="1"/>
  <c r="AF385" i="3" a="1"/>
  <c r="AF385" i="3" s="1"/>
  <c r="AF429" i="3" s="1" a="1"/>
  <c r="AF429" i="3" s="1"/>
  <c r="AD385" i="3" a="1"/>
  <c r="AD385" i="3" s="1"/>
  <c r="AD429" i="3" s="1" a="1"/>
  <c r="AD429" i="3" s="1"/>
  <c r="AB317" i="3" a="1"/>
  <c r="AB317" i="3" s="1"/>
  <c r="AB361" i="3" s="1" a="1"/>
  <c r="AB361" i="3" s="1"/>
  <c r="Z317" i="3" a="1"/>
  <c r="Z317" i="3" s="1"/>
  <c r="Z361" i="3" s="1" a="1"/>
  <c r="Z361" i="3" s="1"/>
  <c r="Z348" i="3" a="1"/>
  <c r="Z348" i="3" s="1"/>
  <c r="AE415" i="3" a="1"/>
  <c r="AE415" i="3" s="1"/>
  <c r="Z347" i="3" a="1"/>
  <c r="Z347" i="3" s="1"/>
  <c r="AI414" i="3" a="1"/>
  <c r="AI414" i="3" s="1"/>
  <c r="AE414" i="3" a="1"/>
  <c r="AE414" i="3" s="1"/>
  <c r="AA346" i="3" a="1"/>
  <c r="AA346" i="3" s="1"/>
  <c r="AJ413" i="3" a="1"/>
  <c r="AJ413" i="3" s="1"/>
  <c r="AF413" i="3" a="1"/>
  <c r="AF413" i="3" s="1"/>
  <c r="AB345" i="3" a="1"/>
  <c r="AB345" i="3" s="1"/>
  <c r="AG412" i="3" a="1"/>
  <c r="AG412" i="3" s="1"/>
  <c r="AC412" i="3" a="1"/>
  <c r="AC412" i="3" s="1"/>
  <c r="Y344" i="3" a="1"/>
  <c r="Y344" i="3" s="1"/>
  <c r="AH411" i="3" a="1"/>
  <c r="AH411" i="3" s="1"/>
  <c r="AD411" i="3" a="1"/>
  <c r="AD411" i="3" s="1"/>
  <c r="Z343" i="3" a="1"/>
  <c r="Z343" i="3" s="1"/>
  <c r="AI410" i="3" a="1"/>
  <c r="AI410" i="3" s="1"/>
  <c r="AE410" i="3" a="1"/>
  <c r="AE410" i="3" s="1"/>
  <c r="AA342" i="3" a="1"/>
  <c r="AA342" i="3" s="1"/>
  <c r="AJ409" i="3" a="1"/>
  <c r="AJ409" i="3" s="1"/>
  <c r="AF409" i="3" a="1"/>
  <c r="AF409" i="3" s="1"/>
  <c r="AB341" i="3" a="1"/>
  <c r="AB341" i="3" s="1"/>
  <c r="AG408" i="3" a="1"/>
  <c r="AG408" i="3" s="1"/>
  <c r="AC408" i="3" a="1"/>
  <c r="AC408" i="3" s="1"/>
  <c r="Y340" i="3" a="1"/>
  <c r="Y340" i="3" s="1"/>
  <c r="AH407" i="3" a="1"/>
  <c r="AH407" i="3" s="1"/>
  <c r="AD407" i="3" a="1"/>
  <c r="AD407" i="3" s="1"/>
  <c r="Z339" i="3" a="1"/>
  <c r="Z339" i="3" s="1"/>
  <c r="AI406" i="3" a="1"/>
  <c r="AI406" i="3" s="1"/>
  <c r="AE406" i="3" a="1"/>
  <c r="AE406" i="3" s="1"/>
  <c r="AA338" i="3" a="1"/>
  <c r="AA338" i="3" s="1"/>
  <c r="AJ405" i="3" a="1"/>
  <c r="AJ405" i="3" s="1"/>
  <c r="AF405" i="3" a="1"/>
  <c r="AF405" i="3" s="1"/>
  <c r="AA337" i="3" a="1"/>
  <c r="AA337" i="3" s="1"/>
  <c r="AH398" i="3" a="1"/>
  <c r="AH398" i="3" s="1"/>
  <c r="AH442" i="3" s="1" a="1"/>
  <c r="AH442" i="3" s="1"/>
  <c r="AC398" i="3" a="1"/>
  <c r="AC398" i="3" s="1"/>
  <c r="AC442" i="3" s="1" a="1"/>
  <c r="AC442" i="3" s="1"/>
  <c r="Z330" i="3" a="1"/>
  <c r="Z330" i="3" s="1"/>
  <c r="Z374" i="3" s="1" a="1"/>
  <c r="Z374" i="3" s="1"/>
  <c r="AJ397" i="3" a="1"/>
  <c r="AJ397" i="3" s="1"/>
  <c r="AJ441" i="3" s="1" a="1"/>
  <c r="AJ441" i="3" s="1"/>
  <c r="AB329" i="3" a="1"/>
  <c r="AB329" i="3" s="1"/>
  <c r="AB373" i="3" s="1" a="1"/>
  <c r="AB373" i="3" s="1"/>
  <c r="AI396" i="3" a="1"/>
  <c r="AI396" i="3" s="1"/>
  <c r="AI440" i="3" s="1" a="1"/>
  <c r="AI440" i="3" s="1"/>
  <c r="AD396" i="3" a="1"/>
  <c r="AD396" i="3" s="1"/>
  <c r="AD440" i="3" s="1" a="1"/>
  <c r="AD440" i="3" s="1"/>
  <c r="AA328" i="3" a="1"/>
  <c r="AA328" i="3" s="1"/>
  <c r="AA372" i="3" s="1" a="1"/>
  <c r="AA372" i="3" s="1"/>
  <c r="AI394" i="3" a="1"/>
  <c r="AI394" i="3" s="1"/>
  <c r="AI438" i="3" s="1" a="1"/>
  <c r="AI438" i="3" s="1"/>
  <c r="AG394" i="3" a="1"/>
  <c r="AG394" i="3" s="1"/>
  <c r="AG438" i="3" s="1" a="1"/>
  <c r="AG438" i="3" s="1"/>
  <c r="AE394" i="3" a="1"/>
  <c r="AE394" i="3" s="1"/>
  <c r="AE438" i="3" s="1" a="1"/>
  <c r="AE438" i="3" s="1"/>
  <c r="AC394" i="3" a="1"/>
  <c r="AC394" i="3" s="1"/>
  <c r="AC438" i="3" s="1" a="1"/>
  <c r="AC438" i="3" s="1"/>
  <c r="AA326" i="3" a="1"/>
  <c r="AA326" i="3" s="1"/>
  <c r="AA370" i="3" s="1" a="1"/>
  <c r="AA370" i="3" s="1"/>
  <c r="Y326" i="3" a="1"/>
  <c r="Y326" i="3" s="1"/>
  <c r="AJ392" i="3" a="1"/>
  <c r="AJ392" i="3" s="1"/>
  <c r="AJ436" i="3" s="1" a="1"/>
  <c r="AJ436" i="3" s="1"/>
  <c r="AH392" i="3" a="1"/>
  <c r="AH392" i="3" s="1"/>
  <c r="AH436" i="3" s="1" a="1"/>
  <c r="AH436" i="3" s="1"/>
  <c r="AF392" i="3" a="1"/>
  <c r="AF392" i="3" s="1"/>
  <c r="AF436" i="3" s="1" a="1"/>
  <c r="AF436" i="3" s="1"/>
  <c r="AD392" i="3" a="1"/>
  <c r="AD392" i="3" s="1"/>
  <c r="AD436" i="3" s="1" a="1"/>
  <c r="AD436" i="3" s="1"/>
  <c r="AB324" i="3" a="1"/>
  <c r="AB324" i="3" s="1"/>
  <c r="AB368" i="3" s="1" a="1"/>
  <c r="AB368" i="3" s="1"/>
  <c r="Z324" i="3" a="1"/>
  <c r="Z324" i="3" s="1"/>
  <c r="Z368" i="3" s="1" a="1"/>
  <c r="Z368" i="3" s="1"/>
  <c r="AI390" i="3" a="1"/>
  <c r="AI390" i="3" s="1"/>
  <c r="AI434" i="3" s="1" a="1"/>
  <c r="AI434" i="3" s="1"/>
  <c r="AA322" i="3" a="1"/>
  <c r="AA322" i="3" s="1"/>
  <c r="AA366" i="3" s="1" a="1"/>
  <c r="AA366" i="3" s="1"/>
  <c r="AJ388" i="3" a="1"/>
  <c r="AJ388" i="3" s="1"/>
  <c r="AJ432" i="3" s="1" a="1"/>
  <c r="AJ432" i="3" s="1"/>
  <c r="AB320" i="3" a="1"/>
  <c r="AB320" i="3" s="1"/>
  <c r="AB364" i="3" s="1" a="1"/>
  <c r="AB364" i="3" s="1"/>
  <c r="AC386" i="3" a="1"/>
  <c r="AC386" i="3" s="1"/>
  <c r="AC430" i="3" s="1" a="1"/>
  <c r="AC430" i="3" s="1"/>
  <c r="AD384" i="3" a="1"/>
  <c r="AD384" i="3" s="1"/>
  <c r="AD428" i="3" s="1" a="1"/>
  <c r="AD428" i="3" s="1"/>
  <c r="AG383" i="3" a="1"/>
  <c r="AG383" i="3" s="1"/>
  <c r="AC383" i="3" a="1"/>
  <c r="AC383" i="3" s="1"/>
  <c r="Y315" i="3" a="1"/>
  <c r="Y315" i="3" s="1"/>
  <c r="K48" i="3" a="1"/>
  <c r="K48" i="3" s="1"/>
  <c r="AG390" i="3" a="1"/>
  <c r="AG390" i="3" s="1"/>
  <c r="AG434" i="3" s="1" a="1"/>
  <c r="AG434" i="3" s="1"/>
  <c r="Y322" i="3" a="1"/>
  <c r="Y322" i="3" s="1"/>
  <c r="AH388" i="3" a="1"/>
  <c r="AH388" i="3" s="1"/>
  <c r="AH432" i="3" s="1" a="1"/>
  <c r="AH432" i="3" s="1"/>
  <c r="Z320" i="3" a="1"/>
  <c r="Z320" i="3" s="1"/>
  <c r="Z364" i="3" s="1" a="1"/>
  <c r="Z364" i="3" s="1"/>
  <c r="AI386" i="3" a="1"/>
  <c r="AI386" i="3" s="1"/>
  <c r="AI430" i="3" s="1" a="1"/>
  <c r="AI430" i="3" s="1"/>
  <c r="AA318" i="3" a="1"/>
  <c r="AA318" i="3" s="1"/>
  <c r="AA362" i="3" s="1" a="1"/>
  <c r="AA362" i="3" s="1"/>
  <c r="AJ384" i="3" a="1"/>
  <c r="AJ384" i="3" s="1"/>
  <c r="AJ428" i="3" s="1" a="1"/>
  <c r="AJ428" i="3" s="1"/>
  <c r="AB316" i="3" a="1"/>
  <c r="AB316" i="3" s="1"/>
  <c r="AB360" i="3" s="1" a="1"/>
  <c r="AB360" i="3" s="1"/>
  <c r="AJ383" i="3" a="1"/>
  <c r="AJ383" i="3" s="1"/>
  <c r="AF383" i="3" a="1"/>
  <c r="AF383" i="3" s="1"/>
  <c r="AB315" i="3" a="1"/>
  <c r="AB315" i="3" s="1"/>
  <c r="AE390" i="3" a="1"/>
  <c r="AE390" i="3" s="1"/>
  <c r="AE434" i="3" s="1" a="1"/>
  <c r="AE434" i="3" s="1"/>
  <c r="AF388" i="3" a="1"/>
  <c r="AF388" i="3" s="1"/>
  <c r="AF432" i="3" s="1" a="1"/>
  <c r="AF432" i="3" s="1"/>
  <c r="AG386" i="3" a="1"/>
  <c r="AG386" i="3" s="1"/>
  <c r="AG430" i="3" s="1" a="1"/>
  <c r="AG430" i="3" s="1"/>
  <c r="Y318" i="3" a="1"/>
  <c r="Y318" i="3" s="1"/>
  <c r="AH384" i="3" a="1"/>
  <c r="AH384" i="3" s="1"/>
  <c r="AH428" i="3" s="1" a="1"/>
  <c r="AH428" i="3" s="1"/>
  <c r="Z316" i="3" a="1"/>
  <c r="Z316" i="3" s="1"/>
  <c r="AI383" i="3" a="1"/>
  <c r="AI383" i="3" s="1"/>
  <c r="AE383" i="3" a="1"/>
  <c r="AE383" i="3" s="1"/>
  <c r="AA315" i="3" a="1"/>
  <c r="AA315" i="3" s="1"/>
  <c r="L48" i="3" a="1"/>
  <c r="L48" i="3" s="1"/>
  <c r="I48" i="3" a="1"/>
  <c r="I48" i="3" s="1"/>
  <c r="I229" i="3" s="1" a="1"/>
  <c r="I229" i="3" s="1"/>
  <c r="K46" i="3" a="1"/>
  <c r="K46" i="3" s="1"/>
  <c r="J46" i="3" a="1"/>
  <c r="J46" i="3" s="1"/>
  <c r="H46" i="3" a="1"/>
  <c r="H46" i="3" s="1"/>
  <c r="L44" i="3" a="1"/>
  <c r="L44" i="3" s="1"/>
  <c r="I44" i="3" a="1"/>
  <c r="I44" i="3" s="1"/>
  <c r="I225" i="3" s="1" a="1"/>
  <c r="I225" i="3" s="1"/>
  <c r="AC390" i="3" a="1"/>
  <c r="AC390" i="3" s="1"/>
  <c r="AC434" i="3" s="1" a="1"/>
  <c r="AC434" i="3" s="1"/>
  <c r="AD388" i="3" a="1"/>
  <c r="AD388" i="3" s="1"/>
  <c r="AD432" i="3" s="1" a="1"/>
  <c r="AD432" i="3" s="1"/>
  <c r="AE386" i="3" a="1"/>
  <c r="AE386" i="3" s="1"/>
  <c r="AE430" i="3" s="1" a="1"/>
  <c r="AE430" i="3" s="1"/>
  <c r="AF384" i="3" a="1"/>
  <c r="AF384" i="3" s="1"/>
  <c r="AF428" i="3" s="1" a="1"/>
  <c r="AF428" i="3" s="1"/>
  <c r="AH383" i="3" a="1"/>
  <c r="AH383" i="3" s="1"/>
  <c r="AD383" i="3" a="1"/>
  <c r="AD383" i="3" s="1"/>
  <c r="Z315" i="3" a="1"/>
  <c r="Z315" i="3" s="1"/>
  <c r="W5" i="3"/>
  <c r="W13" i="3" a="1"/>
  <c r="W13" i="3" s="1"/>
  <c r="AE14" i="3" a="1"/>
  <c r="AE14" i="3" s="1"/>
  <c r="AI15" i="3" a="1"/>
  <c r="AI15" i="3" s="1"/>
  <c r="W17" i="3" a="1"/>
  <c r="W17" i="3" s="1"/>
  <c r="AE18" i="3" a="1"/>
  <c r="AE18" i="3" s="1"/>
  <c r="AI19" i="3" a="1"/>
  <c r="AI19" i="3" s="1"/>
  <c r="W21" i="3" a="1"/>
  <c r="W21" i="3" s="1"/>
  <c r="AE22" i="3" a="1"/>
  <c r="AE22" i="3" s="1"/>
  <c r="H43" i="3" a="1"/>
  <c r="H43" i="3" s="1"/>
  <c r="J86" i="3" a="1"/>
  <c r="J86" i="3" s="1"/>
  <c r="J108" i="3"/>
  <c r="K44" i="3" a="1"/>
  <c r="K44" i="3" s="1"/>
  <c r="J45" i="3" a="1"/>
  <c r="J45" i="3" s="1"/>
  <c r="L46" i="3" a="1"/>
  <c r="L46" i="3" s="1"/>
  <c r="I261" i="3"/>
  <c r="L261" i="3"/>
  <c r="J177" i="3" a="1"/>
  <c r="J177" i="3" s="1"/>
  <c r="M177" i="3" a="1"/>
  <c r="M177" i="3" s="1"/>
  <c r="AH8" i="3" a="1"/>
  <c r="AH8" i="3" s="1"/>
  <c r="AE15" i="3" a="1"/>
  <c r="AE15" i="3" s="1"/>
  <c r="AI16" i="3" a="1"/>
  <c r="AI16" i="3" s="1"/>
  <c r="W18" i="3" a="1"/>
  <c r="W18" i="3" s="1"/>
  <c r="AE19" i="3" a="1"/>
  <c r="AE19" i="3" s="1"/>
  <c r="AI20" i="3" a="1"/>
  <c r="AI20" i="3" s="1"/>
  <c r="W22" i="3" a="1"/>
  <c r="W22" i="3" s="1"/>
  <c r="L43" i="3" a="1"/>
  <c r="L43" i="3" s="1"/>
  <c r="J44" i="3" a="1"/>
  <c r="J44" i="3" s="1"/>
  <c r="H45" i="3" a="1"/>
  <c r="H45" i="3" s="1"/>
  <c r="L45" i="3" a="1"/>
  <c r="L45" i="3" s="1"/>
  <c r="I49" i="3" a="1"/>
  <c r="I49" i="3" s="1"/>
  <c r="I230" i="3" s="1" a="1"/>
  <c r="I230" i="3" s="1"/>
  <c r="L49" i="3" a="1"/>
  <c r="L49" i="3" s="1"/>
  <c r="J64" i="3" a="1"/>
  <c r="J64" i="3" s="1"/>
  <c r="M151" i="3" a="1"/>
  <c r="M151" i="3" s="1"/>
  <c r="M178" i="3" s="1" a="1"/>
  <c r="M178" i="3" s="1"/>
  <c r="K151" i="3" a="1"/>
  <c r="K151" i="3" s="1"/>
  <c r="K178" i="3" s="1" a="1"/>
  <c r="K178" i="3" s="1"/>
  <c r="J151" i="3" a="1"/>
  <c r="J151" i="3" s="1"/>
  <c r="J178" i="3" s="1" a="1"/>
  <c r="J178" i="3" s="1"/>
  <c r="H151" i="3" a="1"/>
  <c r="H151" i="3" s="1"/>
  <c r="H178" i="3" s="1" a="1"/>
  <c r="H178" i="3" s="1"/>
  <c r="G152" i="3"/>
  <c r="L151" i="3" a="1"/>
  <c r="L151" i="3" s="1"/>
  <c r="L178" i="3" s="1" a="1"/>
  <c r="L178" i="3" s="1"/>
  <c r="I151" i="3" a="1"/>
  <c r="I151" i="3" s="1"/>
  <c r="I178" i="3" s="1" a="1"/>
  <c r="I178" i="3" s="1"/>
  <c r="AH7" i="3"/>
  <c r="W7" i="3" a="1"/>
  <c r="W7" i="3" s="1"/>
  <c r="W8" i="3" a="1"/>
  <c r="W8" i="3" s="1"/>
  <c r="W11" i="3" a="1"/>
  <c r="W11" i="3" s="1"/>
  <c r="AI13" i="3" a="1"/>
  <c r="AI13" i="3" s="1"/>
  <c r="W15" i="3" a="1"/>
  <c r="W15" i="3" s="1"/>
  <c r="AE16" i="3" a="1"/>
  <c r="AE16" i="3" s="1"/>
  <c r="AI17" i="3" a="1"/>
  <c r="AI17" i="3" s="1"/>
  <c r="W19" i="3" a="1"/>
  <c r="W19" i="3" s="1"/>
  <c r="AE20" i="3" a="1"/>
  <c r="AE20" i="3" s="1"/>
  <c r="AI21" i="3" a="1"/>
  <c r="AI21" i="3" s="1"/>
  <c r="W23" i="3" a="1"/>
  <c r="W23" i="3" s="1"/>
  <c r="I43" i="3" a="1"/>
  <c r="I43" i="3" s="1"/>
  <c r="I224" i="3" s="1" a="1"/>
  <c r="I224" i="3" s="1"/>
  <c r="H44" i="3" a="1"/>
  <c r="H44" i="3" s="1"/>
  <c r="I46" i="3" a="1"/>
  <c r="I46" i="3" s="1"/>
  <c r="I227" i="3" s="1" a="1"/>
  <c r="I227" i="3" s="1"/>
  <c r="K47" i="3" a="1"/>
  <c r="K47" i="3" s="1"/>
  <c r="J48" i="3" a="1"/>
  <c r="J48" i="3" s="1"/>
  <c r="J49" i="3" a="1"/>
  <c r="J49" i="3" s="1"/>
  <c r="H177" i="3" a="1"/>
  <c r="H177" i="3" s="1"/>
  <c r="K177" i="3" a="1"/>
  <c r="K177" i="3" s="1"/>
  <c r="AE13" i="3" a="1"/>
  <c r="AE13" i="3" s="1"/>
  <c r="AI18" i="3" a="1"/>
  <c r="AI18" i="3" s="1"/>
  <c r="W20" i="3" a="1"/>
  <c r="W20" i="3" s="1"/>
  <c r="AE21" i="3" a="1"/>
  <c r="AE21" i="3" s="1"/>
  <c r="W24" i="3" a="1"/>
  <c r="W24" i="3" s="1"/>
  <c r="K43" i="3" a="1"/>
  <c r="K43" i="3" s="1"/>
  <c r="I45" i="3" a="1"/>
  <c r="I45" i="3" s="1"/>
  <c r="I226" i="3" s="1" a="1"/>
  <c r="I226" i="3" s="1"/>
  <c r="L47" i="3" a="1"/>
  <c r="L47" i="3" s="1"/>
  <c r="H48" i="3" a="1"/>
  <c r="H48" i="3" s="1"/>
  <c r="I177" i="3" a="1"/>
  <c r="I177" i="3" s="1"/>
  <c r="L177" i="3" a="1"/>
  <c r="L177" i="3" s="1"/>
  <c r="M59" i="3"/>
  <c r="N36" i="1" a="1"/>
  <c r="N36" i="1" s="1"/>
  <c r="T36" i="1" s="1"/>
  <c r="N6" i="1" a="1"/>
  <c r="N6" i="1" s="1"/>
  <c r="T6" i="1" s="1"/>
  <c r="N10" i="1" a="1"/>
  <c r="N10" i="1" s="1"/>
  <c r="T10" i="1" s="1"/>
  <c r="N11" i="1" a="1"/>
  <c r="N11" i="1" s="1"/>
  <c r="T11" i="1" s="1"/>
  <c r="N14" i="1" a="1"/>
  <c r="N14" i="1" s="1"/>
  <c r="T14" i="1" s="1"/>
  <c r="N15" i="1" a="1"/>
  <c r="N15" i="1" s="1"/>
  <c r="T15" i="1" s="1"/>
  <c r="N19" i="1" a="1"/>
  <c r="N19" i="1" s="1"/>
  <c r="T19" i="1" s="1"/>
  <c r="N22" i="1" a="1"/>
  <c r="N22" i="1" s="1"/>
  <c r="T22" i="1" s="1"/>
  <c r="N23" i="1" a="1"/>
  <c r="N23" i="1" s="1"/>
  <c r="T23" i="1" s="1"/>
  <c r="N26" i="1" a="1"/>
  <c r="N26" i="1" s="1"/>
  <c r="T26" i="1" s="1"/>
  <c r="N27" i="1" a="1"/>
  <c r="N27" i="1" s="1"/>
  <c r="T27" i="1" s="1"/>
  <c r="N29" i="1" a="1"/>
  <c r="N29" i="1" s="1"/>
  <c r="T29" i="1" s="1"/>
  <c r="N31" i="1" a="1"/>
  <c r="N31" i="1" s="1"/>
  <c r="T31" i="1" s="1"/>
  <c r="N32" i="1" a="1"/>
  <c r="N32" i="1" s="1"/>
  <c r="T32" i="1" s="1"/>
  <c r="N33" i="1" a="1"/>
  <c r="N33" i="1" s="1"/>
  <c r="T33" i="1" s="1"/>
  <c r="N34" i="1" a="1"/>
  <c r="N34" i="1" s="1"/>
  <c r="T34" i="1" s="1"/>
  <c r="N35" i="1" a="1"/>
  <c r="N35" i="1" s="1"/>
  <c r="T35" i="1" s="1"/>
  <c r="N37" i="1" a="1"/>
  <c r="N37" i="1" s="1"/>
  <c r="T37" i="1" s="1"/>
  <c r="N39" i="1" a="1"/>
  <c r="N39" i="1" s="1"/>
  <c r="T39" i="1" s="1"/>
  <c r="N40" i="1" a="1"/>
  <c r="N40" i="1" s="1"/>
  <c r="T40" i="1" s="1"/>
  <c r="N42" i="1" a="1"/>
  <c r="N42" i="1" s="1"/>
  <c r="T42" i="1" s="1"/>
  <c r="N43" i="1" a="1"/>
  <c r="N43" i="1" s="1"/>
  <c r="T43" i="1" s="1"/>
  <c r="N44" i="1" a="1"/>
  <c r="N44" i="1" s="1"/>
  <c r="T44" i="1" s="1"/>
  <c r="N45" i="1" a="1"/>
  <c r="N45" i="1" s="1"/>
  <c r="T45" i="1" s="1"/>
  <c r="N46" i="1" a="1"/>
  <c r="N46" i="1" s="1"/>
  <c r="T46" i="1" s="1"/>
  <c r="N48" i="1" a="1"/>
  <c r="N48" i="1" s="1"/>
  <c r="T48" i="1" s="1"/>
  <c r="N49" i="1" a="1"/>
  <c r="N49" i="1" s="1"/>
  <c r="T49" i="1" s="1"/>
  <c r="N50" i="1" a="1"/>
  <c r="N50" i="1" s="1"/>
  <c r="T50" i="1" s="1"/>
  <c r="N51" i="1" a="1"/>
  <c r="N51" i="1" s="1"/>
  <c r="T51" i="1" s="1"/>
  <c r="N52" i="1" a="1"/>
  <c r="N52" i="1" s="1"/>
  <c r="T52" i="1" s="1"/>
  <c r="N53" i="1" a="1"/>
  <c r="N53" i="1" s="1"/>
  <c r="T53" i="1" s="1"/>
  <c r="N54" i="1" a="1"/>
  <c r="N54" i="1" s="1"/>
  <c r="T54" i="1" s="1"/>
  <c r="N55" i="1" a="1"/>
  <c r="N55" i="1" s="1"/>
  <c r="T55" i="1" s="1"/>
  <c r="N56" i="1" a="1"/>
  <c r="N56" i="1" s="1"/>
  <c r="T56" i="1" s="1"/>
  <c r="N57" i="1" a="1"/>
  <c r="N57" i="1" s="1"/>
  <c r="T57" i="1" s="1"/>
  <c r="N59" i="1" a="1"/>
  <c r="N59" i="1" s="1"/>
  <c r="T59" i="1" s="1"/>
  <c r="N61" i="1" a="1"/>
  <c r="N61" i="1" s="1"/>
  <c r="T61" i="1" s="1"/>
  <c r="N62" i="1" a="1"/>
  <c r="N62" i="1" s="1"/>
  <c r="T62" i="1" s="1"/>
  <c r="N63" i="1" a="1"/>
  <c r="N63" i="1" s="1"/>
  <c r="T63" i="1" s="1"/>
  <c r="N65" i="1" a="1"/>
  <c r="N65" i="1" s="1"/>
  <c r="T65" i="1" s="1"/>
  <c r="N67" i="1" a="1"/>
  <c r="N67" i="1" s="1"/>
  <c r="T67" i="1" s="1"/>
  <c r="N69" i="1" a="1"/>
  <c r="N69" i="1" s="1"/>
  <c r="T69" i="1" s="1"/>
  <c r="N70" i="1" a="1"/>
  <c r="N70" i="1" s="1"/>
  <c r="T70" i="1" s="1"/>
  <c r="N73" i="1" a="1"/>
  <c r="N73" i="1" s="1"/>
  <c r="T73" i="1" s="1"/>
  <c r="N74" i="1" a="1"/>
  <c r="N74" i="1" s="1"/>
  <c r="T74" i="1" s="1"/>
  <c r="N75" i="1" a="1"/>
  <c r="N75" i="1" s="1"/>
  <c r="T75" i="1" s="1"/>
  <c r="N76" i="1" a="1"/>
  <c r="N76" i="1" s="1"/>
  <c r="T76" i="1" s="1"/>
  <c r="N77" i="1" a="1"/>
  <c r="N77" i="1" s="1"/>
  <c r="T77" i="1" s="1"/>
  <c r="N79" i="1" a="1"/>
  <c r="N79" i="1" s="1"/>
  <c r="T79" i="1" s="1"/>
  <c r="N80" i="1" a="1"/>
  <c r="N80" i="1" s="1"/>
  <c r="T80" i="1" s="1"/>
  <c r="N81" i="1" a="1"/>
  <c r="N81" i="1" s="1"/>
  <c r="T81" i="1" s="1"/>
  <c r="N83" i="1" a="1"/>
  <c r="N83" i="1" s="1"/>
  <c r="T83" i="1" s="1"/>
  <c r="N84" i="1" a="1"/>
  <c r="N84" i="1" s="1"/>
  <c r="T84" i="1" s="1"/>
  <c r="N85" i="1" a="1"/>
  <c r="N85" i="1" s="1"/>
  <c r="T85" i="1" s="1"/>
  <c r="N87" i="1" a="1"/>
  <c r="N87" i="1" s="1"/>
  <c r="T87" i="1" s="1"/>
  <c r="N88" i="1" a="1"/>
  <c r="N88" i="1" s="1"/>
  <c r="T88" i="1" s="1"/>
  <c r="N89" i="1" a="1"/>
  <c r="N89" i="1" s="1"/>
  <c r="T89" i="1" s="1"/>
  <c r="N91" i="1" a="1"/>
  <c r="N91" i="1" s="1"/>
  <c r="T91" i="1" s="1"/>
  <c r="N93" i="1" a="1"/>
  <c r="N93" i="1" s="1"/>
  <c r="T93" i="1" s="1"/>
  <c r="N95" i="1" a="1"/>
  <c r="N95" i="1" s="1"/>
  <c r="T95" i="1" s="1"/>
  <c r="N96" i="1" a="1"/>
  <c r="N96" i="1" s="1"/>
  <c r="T96" i="1" s="1"/>
  <c r="N98" i="1" a="1"/>
  <c r="N98" i="1" s="1"/>
  <c r="T98" i="1" s="1"/>
  <c r="N99" i="1" a="1"/>
  <c r="N99" i="1" s="1"/>
  <c r="T99" i="1" s="1"/>
  <c r="N100" i="1" a="1"/>
  <c r="N100" i="1" s="1"/>
  <c r="T100" i="1" s="1"/>
  <c r="N103" i="1" a="1"/>
  <c r="N103" i="1" s="1"/>
  <c r="T103" i="1" s="1"/>
  <c r="O29" i="1" a="1"/>
  <c r="O29" i="1" s="1"/>
  <c r="N30" i="1" a="1"/>
  <c r="N30" i="1" s="1"/>
  <c r="T30" i="1" s="1"/>
  <c r="O30" i="1" a="1"/>
  <c r="O30" i="1" s="1"/>
  <c r="O31" i="1" a="1"/>
  <c r="O31" i="1" s="1"/>
  <c r="O32" i="1" a="1"/>
  <c r="O32" i="1" s="1"/>
  <c r="O33" i="1" a="1"/>
  <c r="O33" i="1" s="1"/>
  <c r="O34" i="1" a="1"/>
  <c r="O34" i="1" s="1"/>
  <c r="O35" i="1" a="1"/>
  <c r="O35" i="1" s="1"/>
  <c r="O36" i="1" a="1"/>
  <c r="O36" i="1" s="1"/>
  <c r="O37" i="1" a="1"/>
  <c r="O37" i="1" s="1"/>
  <c r="N38" i="1" a="1"/>
  <c r="N38" i="1" s="1"/>
  <c r="T38" i="1" s="1"/>
  <c r="O38" i="1" a="1"/>
  <c r="O38" i="1" s="1"/>
  <c r="O39" i="1" a="1"/>
  <c r="O39" i="1" s="1"/>
  <c r="O40" i="1" a="1"/>
  <c r="O40" i="1" s="1"/>
  <c r="N41" i="1" a="1"/>
  <c r="N41" i="1" s="1"/>
  <c r="T41" i="1" s="1"/>
  <c r="O41" i="1" a="1"/>
  <c r="O41" i="1" s="1"/>
  <c r="O42" i="1" a="1"/>
  <c r="O42" i="1" s="1"/>
  <c r="O43" i="1" a="1"/>
  <c r="O43" i="1" s="1"/>
  <c r="O44" i="1" a="1"/>
  <c r="O44" i="1" s="1"/>
  <c r="O45" i="1" a="1"/>
  <c r="O45" i="1" s="1"/>
  <c r="O46" i="1" a="1"/>
  <c r="O46" i="1" s="1"/>
  <c r="N47" i="1" a="1"/>
  <c r="N47" i="1" s="1"/>
  <c r="T47" i="1" s="1"/>
  <c r="O47" i="1" a="1"/>
  <c r="O47" i="1" s="1"/>
  <c r="O48" i="1" a="1"/>
  <c r="O48" i="1" s="1"/>
  <c r="O49" i="1" a="1"/>
  <c r="O49" i="1" s="1"/>
  <c r="O50" i="1" a="1"/>
  <c r="O50" i="1" s="1"/>
  <c r="O51" i="1" a="1"/>
  <c r="O51" i="1" s="1"/>
  <c r="O52" i="1" a="1"/>
  <c r="O52" i="1" s="1"/>
  <c r="O53" i="1" a="1"/>
  <c r="O53" i="1" s="1"/>
  <c r="O54" i="1" a="1"/>
  <c r="O54" i="1" s="1"/>
  <c r="O55" i="1" a="1"/>
  <c r="O55" i="1" s="1"/>
  <c r="O56" i="1" a="1"/>
  <c r="O56" i="1" s="1"/>
  <c r="O57" i="1" a="1"/>
  <c r="O57" i="1" s="1"/>
  <c r="N58" i="1" a="1"/>
  <c r="N58" i="1" s="1"/>
  <c r="T58" i="1" s="1"/>
  <c r="O58" i="1" a="1"/>
  <c r="O58" i="1" s="1"/>
  <c r="O59" i="1" a="1"/>
  <c r="O59" i="1" s="1"/>
  <c r="N60" i="1" a="1"/>
  <c r="N60" i="1" s="1"/>
  <c r="T60" i="1" s="1"/>
  <c r="O60" i="1" a="1"/>
  <c r="O60" i="1" s="1"/>
  <c r="O61" i="1" a="1"/>
  <c r="O61" i="1" s="1"/>
  <c r="O62" i="1" a="1"/>
  <c r="O62" i="1" s="1"/>
  <c r="O63" i="1" a="1"/>
  <c r="O63" i="1" s="1"/>
  <c r="N64" i="1" a="1"/>
  <c r="N64" i="1" s="1"/>
  <c r="T64" i="1" s="1"/>
  <c r="O64" i="1" a="1"/>
  <c r="O64" i="1" s="1"/>
  <c r="O65" i="1" a="1"/>
  <c r="O65" i="1" s="1"/>
  <c r="N66" i="1" a="1"/>
  <c r="N66" i="1" s="1"/>
  <c r="T66" i="1" s="1"/>
  <c r="O66" i="1" a="1"/>
  <c r="O66" i="1" s="1"/>
  <c r="O67" i="1" a="1"/>
  <c r="O67" i="1" s="1"/>
  <c r="N68" i="1" a="1"/>
  <c r="N68" i="1" s="1"/>
  <c r="T68" i="1" s="1"/>
  <c r="O68" i="1" a="1"/>
  <c r="O68" i="1" s="1"/>
  <c r="O69" i="1" a="1"/>
  <c r="O69" i="1" s="1"/>
  <c r="O70" i="1" a="1"/>
  <c r="O70" i="1" s="1"/>
  <c r="N71" i="1" a="1"/>
  <c r="N71" i="1" s="1"/>
  <c r="T71" i="1" s="1"/>
  <c r="O71" i="1" a="1"/>
  <c r="O71" i="1" s="1"/>
  <c r="N72" i="1" a="1"/>
  <c r="N72" i="1" s="1"/>
  <c r="T72" i="1" s="1"/>
  <c r="O72" i="1" a="1"/>
  <c r="O72" i="1" s="1"/>
  <c r="O73" i="1" a="1"/>
  <c r="O73" i="1" s="1"/>
  <c r="O74" i="1" a="1"/>
  <c r="O74" i="1" s="1"/>
  <c r="O75" i="1" a="1"/>
  <c r="O75" i="1" s="1"/>
  <c r="O76" i="1" a="1"/>
  <c r="O76" i="1" s="1"/>
  <c r="O77" i="1" a="1"/>
  <c r="O77" i="1" s="1"/>
  <c r="N78" i="1" a="1"/>
  <c r="N78" i="1" s="1"/>
  <c r="T78" i="1" s="1"/>
  <c r="O78" i="1" a="1"/>
  <c r="O78" i="1" s="1"/>
  <c r="O79" i="1" a="1"/>
  <c r="O79" i="1" s="1"/>
  <c r="AB102" i="1"/>
  <c r="AB99" i="1"/>
  <c r="AB98" i="1"/>
  <c r="AB92" i="1"/>
  <c r="AB84" i="1"/>
  <c r="AB83" i="1"/>
  <c r="AB25" i="1"/>
  <c r="AB21" i="1"/>
  <c r="AB20" i="1"/>
  <c r="AB17" i="1"/>
  <c r="AB16" i="1"/>
  <c r="AB5" i="1"/>
  <c r="N8" i="1" a="1"/>
  <c r="N8" i="1" s="1"/>
  <c r="T8" i="1" s="1"/>
  <c r="N9" i="1" a="1"/>
  <c r="N9" i="1" s="1"/>
  <c r="T9" i="1" s="1"/>
  <c r="N12" i="1" a="1"/>
  <c r="N12" i="1" s="1"/>
  <c r="T12" i="1" s="1"/>
  <c r="N13" i="1" a="1"/>
  <c r="N13" i="1" s="1"/>
  <c r="T13" i="1" s="1"/>
  <c r="N16" i="1" a="1"/>
  <c r="N16" i="1" s="1"/>
  <c r="T16" i="1" s="1"/>
  <c r="N17" i="1" a="1"/>
  <c r="N17" i="1" s="1"/>
  <c r="T17" i="1" s="1"/>
  <c r="N18" i="1" a="1"/>
  <c r="N18" i="1" s="1"/>
  <c r="T18" i="1" s="1"/>
  <c r="N20" i="1" a="1"/>
  <c r="N20" i="1" s="1"/>
  <c r="T20" i="1" s="1"/>
  <c r="N21" i="1" a="1"/>
  <c r="N21" i="1" s="1"/>
  <c r="T21" i="1" s="1"/>
  <c r="N24" i="1" a="1"/>
  <c r="N24" i="1" s="1"/>
  <c r="T24" i="1" s="1"/>
  <c r="N25" i="1" a="1"/>
  <c r="N25" i="1" s="1"/>
  <c r="T25" i="1" s="1"/>
  <c r="N28" i="1" a="1"/>
  <c r="N28" i="1" s="1"/>
  <c r="T28" i="1" s="1"/>
  <c r="N82" i="1" a="1"/>
  <c r="N82" i="1" s="1"/>
  <c r="T82" i="1" s="1"/>
  <c r="N86" i="1" a="1"/>
  <c r="N86" i="1" s="1"/>
  <c r="T86" i="1" s="1"/>
  <c r="N90" i="1" a="1"/>
  <c r="N90" i="1" s="1"/>
  <c r="T90" i="1" s="1"/>
  <c r="N92" i="1" a="1"/>
  <c r="N92" i="1" s="1"/>
  <c r="T92" i="1" s="1"/>
  <c r="N94" i="1" a="1"/>
  <c r="N94" i="1" s="1"/>
  <c r="T94" i="1" s="1"/>
  <c r="N97" i="1" a="1"/>
  <c r="N97" i="1" s="1"/>
  <c r="T97" i="1" s="1"/>
  <c r="N101" i="1" a="1"/>
  <c r="N101" i="1" s="1"/>
  <c r="T101" i="1" s="1"/>
  <c r="N102" i="1" a="1"/>
  <c r="N102" i="1" s="1"/>
  <c r="T102" i="1" s="1"/>
  <c r="AB88" i="1"/>
  <c r="AB87" i="1"/>
  <c r="AB28" i="1"/>
  <c r="AB13" i="1"/>
  <c r="AB12" i="1"/>
  <c r="AB95" i="1"/>
  <c r="AB91" i="1"/>
  <c r="AB9" i="1"/>
  <c r="AB8" i="1"/>
  <c r="F244" i="1"/>
  <c r="F245" i="1"/>
  <c r="F246" i="1"/>
  <c r="F247" i="1"/>
  <c r="V533" i="1"/>
  <c r="V532" i="1"/>
  <c r="V545" i="1"/>
  <c r="V546" i="1"/>
  <c r="V557" i="1"/>
  <c r="V558" i="1"/>
  <c r="W570" i="1"/>
  <c r="V571" i="1"/>
  <c r="Y333" i="1"/>
  <c r="Y377" i="1" s="1" a="1"/>
  <c r="Y377" i="1" s="1"/>
  <c r="AB94" i="1"/>
  <c r="AB93" i="1"/>
  <c r="AB22" i="1"/>
  <c r="AB18" i="1"/>
  <c r="AB14" i="1"/>
  <c r="AB10" i="1"/>
  <c r="AB6" i="1"/>
  <c r="J122" i="1"/>
  <c r="J312" i="1" s="1"/>
  <c r="R6" i="1" a="1"/>
  <c r="R6" i="1" s="1"/>
  <c r="R7" i="1" a="1"/>
  <c r="R7" i="1" s="1"/>
  <c r="R8" i="1" a="1"/>
  <c r="R8" i="1" s="1"/>
  <c r="R9" i="1" a="1"/>
  <c r="R9" i="1" s="1"/>
  <c r="R10" i="1" a="1"/>
  <c r="R10" i="1" s="1"/>
  <c r="R11" i="1" a="1"/>
  <c r="R11" i="1" s="1"/>
  <c r="R12" i="1" a="1"/>
  <c r="R12" i="1" s="1"/>
  <c r="R13" i="1" a="1"/>
  <c r="R13" i="1" s="1"/>
  <c r="R14" i="1" a="1"/>
  <c r="R14" i="1" s="1"/>
  <c r="R15" i="1" a="1"/>
  <c r="R15" i="1" s="1"/>
  <c r="R16" i="1" a="1"/>
  <c r="R16" i="1" s="1"/>
  <c r="R17" i="1" a="1"/>
  <c r="R17" i="1" s="1"/>
  <c r="R18" i="1" a="1"/>
  <c r="R18" i="1" s="1"/>
  <c r="R19" i="1" a="1"/>
  <c r="R19" i="1" s="1"/>
  <c r="R20" i="1" a="1"/>
  <c r="R20" i="1" s="1"/>
  <c r="R21" i="1" a="1"/>
  <c r="R21" i="1" s="1"/>
  <c r="R22" i="1" a="1"/>
  <c r="R22" i="1" s="1"/>
  <c r="R23" i="1" a="1"/>
  <c r="R23" i="1" s="1"/>
  <c r="R24" i="1" a="1"/>
  <c r="R24" i="1" s="1"/>
  <c r="R25" i="1" a="1"/>
  <c r="R25" i="1" s="1"/>
  <c r="R26" i="1" a="1"/>
  <c r="R26" i="1" s="1"/>
  <c r="R27" i="1" a="1"/>
  <c r="R27" i="1" s="1"/>
  <c r="R28" i="1" a="1"/>
  <c r="R28" i="1" s="1"/>
  <c r="R89" i="1" a="1"/>
  <c r="R89" i="1" s="1"/>
  <c r="R90" i="1" a="1"/>
  <c r="R90" i="1" s="1"/>
  <c r="R91" i="1" a="1"/>
  <c r="R91" i="1" s="1"/>
  <c r="R92" i="1" a="1"/>
  <c r="R92" i="1" s="1"/>
  <c r="R93" i="1" a="1"/>
  <c r="R93" i="1" s="1"/>
  <c r="R94" i="1" a="1"/>
  <c r="R94" i="1" s="1"/>
  <c r="R95" i="1" a="1"/>
  <c r="R95" i="1" s="1"/>
  <c r="R96" i="1" a="1"/>
  <c r="R96" i="1" s="1"/>
  <c r="R97" i="1" a="1"/>
  <c r="R97" i="1" s="1"/>
  <c r="R98" i="1" a="1"/>
  <c r="R98" i="1" s="1"/>
  <c r="R99" i="1" a="1"/>
  <c r="R99" i="1" s="1"/>
  <c r="R100" i="1" a="1"/>
  <c r="R100" i="1" s="1"/>
  <c r="R101" i="1" a="1"/>
  <c r="R101" i="1" s="1"/>
  <c r="R102" i="1" a="1"/>
  <c r="R102" i="1" s="1"/>
  <c r="R103" i="1" a="1"/>
  <c r="R103" i="1" s="1"/>
  <c r="R5" i="1" a="1"/>
  <c r="R5" i="1" s="1"/>
  <c r="O7" i="1" a="1"/>
  <c r="O7" i="1" s="1"/>
  <c r="O8" i="1" a="1"/>
  <c r="O8" i="1" s="1"/>
  <c r="O9" i="1" a="1"/>
  <c r="O9" i="1" s="1"/>
  <c r="O15" i="1" a="1"/>
  <c r="O15" i="1" s="1"/>
  <c r="O16" i="1" a="1"/>
  <c r="O16" i="1" s="1"/>
  <c r="O17" i="1" a="1"/>
  <c r="O17" i="1" s="1"/>
  <c r="O18" i="1" a="1"/>
  <c r="O18" i="1" s="1"/>
  <c r="O19" i="1" a="1"/>
  <c r="O19" i="1" s="1"/>
  <c r="O20" i="1" a="1"/>
  <c r="O20" i="1" s="1"/>
  <c r="O21" i="1" a="1"/>
  <c r="O21" i="1" s="1"/>
  <c r="O22" i="1" a="1"/>
  <c r="O22" i="1" s="1"/>
  <c r="O23" i="1" a="1"/>
  <c r="O23" i="1" s="1"/>
  <c r="O24" i="1" a="1"/>
  <c r="O24" i="1" s="1"/>
  <c r="O25" i="1" a="1"/>
  <c r="O25" i="1" s="1"/>
  <c r="O26" i="1" a="1"/>
  <c r="O26" i="1" s="1"/>
  <c r="O27" i="1" a="1"/>
  <c r="O27" i="1" s="1"/>
  <c r="O28" i="1" a="1"/>
  <c r="O28" i="1" s="1"/>
  <c r="O80" i="1" a="1"/>
  <c r="O80" i="1" s="1"/>
  <c r="O6" i="1" a="1"/>
  <c r="O6" i="1" s="1"/>
  <c r="O10" i="1" a="1"/>
  <c r="O10" i="1" s="1"/>
  <c r="O11" i="1" a="1"/>
  <c r="O11" i="1" s="1"/>
  <c r="O12" i="1" a="1"/>
  <c r="O12" i="1" s="1"/>
  <c r="O13" i="1" a="1"/>
  <c r="O13" i="1" s="1"/>
  <c r="O14" i="1" a="1"/>
  <c r="O14" i="1" s="1"/>
  <c r="F117" i="1"/>
  <c r="G120" i="1"/>
  <c r="X702" i="1" s="1"/>
  <c r="G121" i="1"/>
  <c r="X703" i="1" s="1"/>
  <c r="G123" i="1"/>
  <c r="G124" i="1" s="1"/>
  <c r="G125" i="1" s="1"/>
  <c r="G126" i="1" s="1"/>
  <c r="G127" i="1" s="1"/>
  <c r="G128" i="1" s="1"/>
  <c r="G129" i="1" s="1"/>
  <c r="G130" i="1" s="1"/>
  <c r="G131" i="1" s="1"/>
  <c r="G132" i="1" s="1"/>
  <c r="G139" i="1"/>
  <c r="G140" i="1" s="1"/>
  <c r="G141" i="1" s="1"/>
  <c r="G142" i="1" s="1"/>
  <c r="G143" i="1" s="1"/>
  <c r="G144" i="1" s="1"/>
  <c r="G145" i="1" s="1"/>
  <c r="G146" i="1" s="1"/>
  <c r="G147" i="1" s="1"/>
  <c r="G148" i="1" s="1"/>
  <c r="AE446" i="1"/>
  <c r="AD446" i="1"/>
  <c r="I310" i="1"/>
  <c r="I311" i="1"/>
  <c r="I294" i="1"/>
  <c r="I295" i="1"/>
  <c r="I277" i="1"/>
  <c r="I278" i="1"/>
  <c r="I261" i="1"/>
  <c r="I262" i="1"/>
  <c r="I241" i="1"/>
  <c r="I224" i="1"/>
  <c r="I225" i="1"/>
  <c r="I207" i="1"/>
  <c r="I208" i="1"/>
  <c r="I209" i="1" a="1"/>
  <c r="I209" i="1" s="1"/>
  <c r="I226" i="1" s="1" a="1"/>
  <c r="I226" i="1" s="1"/>
  <c r="I187" i="1"/>
  <c r="I188" i="1"/>
  <c r="I170" i="1"/>
  <c r="I171" i="1"/>
  <c r="I153" i="1"/>
  <c r="I154" i="1"/>
  <c r="I120" i="1"/>
  <c r="I121" i="1"/>
  <c r="I104" i="1"/>
  <c r="I105" i="1" s="1"/>
  <c r="J104" i="1"/>
  <c r="J105" i="1" s="1"/>
  <c r="L104" i="1"/>
  <c r="L105" i="1" s="1"/>
  <c r="H104" i="1"/>
  <c r="H105" i="1" s="1"/>
  <c r="G210" i="1"/>
  <c r="G211" i="1" s="1"/>
  <c r="G227" i="1"/>
  <c r="G228" i="1" s="1"/>
  <c r="G229" i="1" s="1"/>
  <c r="G230" i="1" s="1"/>
  <c r="G231" i="1" s="1"/>
  <c r="G232" i="1" s="1"/>
  <c r="G233" i="1" s="1"/>
  <c r="G234" i="1" s="1"/>
  <c r="G235" i="1" s="1"/>
  <c r="G236" i="1" s="1"/>
  <c r="O5" i="1" a="1"/>
  <c r="O5" i="1" s="1"/>
  <c r="O81" i="1" a="1"/>
  <c r="O81" i="1" s="1"/>
  <c r="O82" i="1" a="1"/>
  <c r="O82" i="1" s="1"/>
  <c r="O83" i="1" a="1"/>
  <c r="O83" i="1" s="1"/>
  <c r="O85" i="1" a="1"/>
  <c r="O85" i="1" s="1"/>
  <c r="O86" i="1" a="1"/>
  <c r="O86" i="1" s="1"/>
  <c r="O87" i="1" a="1"/>
  <c r="O87" i="1" s="1"/>
  <c r="O88" i="1" a="1"/>
  <c r="O88" i="1" s="1"/>
  <c r="O89" i="1" a="1"/>
  <c r="O89" i="1" s="1"/>
  <c r="O90" i="1" a="1"/>
  <c r="O90" i="1" s="1"/>
  <c r="O91" i="1" a="1"/>
  <c r="O91" i="1" s="1"/>
  <c r="O92" i="1" a="1"/>
  <c r="O92" i="1" s="1"/>
  <c r="O93" i="1" a="1"/>
  <c r="O93" i="1" s="1"/>
  <c r="O94" i="1" a="1"/>
  <c r="O94" i="1" s="1"/>
  <c r="O95" i="1" a="1"/>
  <c r="O95" i="1" s="1"/>
  <c r="O96" i="1" a="1"/>
  <c r="O96" i="1" s="1"/>
  <c r="O97" i="1" a="1"/>
  <c r="O97" i="1" s="1"/>
  <c r="O98" i="1" a="1"/>
  <c r="O98" i="1" s="1"/>
  <c r="O99" i="1" a="1"/>
  <c r="O99" i="1" s="1"/>
  <c r="O100" i="1" a="1"/>
  <c r="O100" i="1" s="1"/>
  <c r="O101" i="1" a="1"/>
  <c r="O101" i="1" s="1"/>
  <c r="O102" i="1" a="1"/>
  <c r="O102" i="1" s="1"/>
  <c r="O103" i="1" a="1"/>
  <c r="O103" i="1" s="1"/>
  <c r="H120" i="1"/>
  <c r="J120" i="1"/>
  <c r="K120" i="1"/>
  <c r="L120" i="1"/>
  <c r="H121" i="1"/>
  <c r="J121" i="1"/>
  <c r="K121" i="1"/>
  <c r="L121" i="1"/>
  <c r="G264" i="1"/>
  <c r="G265" i="1" s="1"/>
  <c r="G266" i="1" s="1"/>
  <c r="G267" i="1" s="1"/>
  <c r="G268" i="1" s="1"/>
  <c r="G269" i="1" s="1"/>
  <c r="G270" i="1" s="1"/>
  <c r="G271" i="1" s="1"/>
  <c r="G272" i="1" s="1"/>
  <c r="G273" i="1" s="1"/>
  <c r="G280" i="1"/>
  <c r="G281" i="1" s="1"/>
  <c r="G282" i="1" s="1"/>
  <c r="G283" i="1" s="1"/>
  <c r="G284" i="1" s="1"/>
  <c r="G285" i="1" s="1"/>
  <c r="G286" i="1" s="1"/>
  <c r="G287" i="1" s="1"/>
  <c r="G288" i="1" s="1"/>
  <c r="G289" i="1" s="1"/>
  <c r="G149" i="1"/>
  <c r="G153" i="1"/>
  <c r="H153" i="1"/>
  <c r="J153" i="1"/>
  <c r="K153" i="1"/>
  <c r="L153" i="1"/>
  <c r="G154" i="1"/>
  <c r="H154" i="1"/>
  <c r="J154" i="1"/>
  <c r="K154" i="1"/>
  <c r="L154" i="1"/>
  <c r="G156" i="1"/>
  <c r="G157" i="1" s="1"/>
  <c r="G158" i="1" s="1"/>
  <c r="G159" i="1" s="1"/>
  <c r="G160" i="1" s="1"/>
  <c r="G161" i="1" s="1"/>
  <c r="G162" i="1" s="1"/>
  <c r="G163" i="1" s="1"/>
  <c r="G164" i="1" s="1"/>
  <c r="G165" i="1" s="1"/>
  <c r="G166" i="1"/>
  <c r="G170" i="1"/>
  <c r="H170" i="1"/>
  <c r="J170" i="1"/>
  <c r="K170" i="1"/>
  <c r="L170" i="1"/>
  <c r="G171" i="1"/>
  <c r="H171" i="1"/>
  <c r="J171" i="1"/>
  <c r="K171" i="1"/>
  <c r="L171" i="1"/>
  <c r="G173" i="1"/>
  <c r="G174" i="1" s="1"/>
  <c r="G175" i="1" s="1"/>
  <c r="G176" i="1" s="1"/>
  <c r="G177" i="1" s="1"/>
  <c r="G178" i="1" s="1"/>
  <c r="G179" i="1" s="1"/>
  <c r="G180" i="1" s="1"/>
  <c r="G181" i="1" s="1"/>
  <c r="G182" i="1" s="1"/>
  <c r="G183" i="1"/>
  <c r="H187" i="1"/>
  <c r="J187" i="1"/>
  <c r="K187" i="1"/>
  <c r="L187" i="1"/>
  <c r="H188" i="1"/>
  <c r="J188" i="1"/>
  <c r="K188" i="1"/>
  <c r="L188" i="1"/>
  <c r="D199" i="1"/>
  <c r="H207" i="1"/>
  <c r="J207" i="1"/>
  <c r="K207" i="1"/>
  <c r="L207" i="1"/>
  <c r="H208" i="1"/>
  <c r="J208" i="1"/>
  <c r="K208" i="1"/>
  <c r="L208" i="1"/>
  <c r="J209" i="1" a="1"/>
  <c r="J209" i="1" s="1"/>
  <c r="J226" i="1" s="1" a="1"/>
  <c r="J226" i="1" s="1"/>
  <c r="K209" i="1" a="1"/>
  <c r="K209" i="1" s="1"/>
  <c r="L209" i="1" a="1"/>
  <c r="L209" i="1" s="1"/>
  <c r="L226" i="1" s="1" a="1"/>
  <c r="L226" i="1" s="1"/>
  <c r="G220" i="1"/>
  <c r="H224" i="1"/>
  <c r="J224" i="1"/>
  <c r="K224" i="1"/>
  <c r="L224" i="1"/>
  <c r="H225" i="1"/>
  <c r="J225" i="1"/>
  <c r="K225" i="1"/>
  <c r="L225" i="1"/>
  <c r="G237" i="1"/>
  <c r="G240" i="1"/>
  <c r="H241" i="1"/>
  <c r="J241" i="1"/>
  <c r="K241" i="1"/>
  <c r="L241" i="1"/>
  <c r="H242" i="1"/>
  <c r="J242" i="1"/>
  <c r="K242" i="1"/>
  <c r="L242" i="1"/>
  <c r="F243" i="1"/>
  <c r="F249" i="1"/>
  <c r="G249" i="1"/>
  <c r="D258" i="1"/>
  <c r="G261" i="1"/>
  <c r="H261" i="1"/>
  <c r="J261" i="1"/>
  <c r="K261" i="1"/>
  <c r="L261" i="1"/>
  <c r="G262" i="1"/>
  <c r="H262" i="1"/>
  <c r="J262" i="1"/>
  <c r="K262" i="1"/>
  <c r="L262" i="1"/>
  <c r="G277" i="1"/>
  <c r="H277" i="1"/>
  <c r="J277" i="1"/>
  <c r="K277" i="1"/>
  <c r="L277" i="1"/>
  <c r="G278" i="1"/>
  <c r="H278" i="1"/>
  <c r="J278" i="1"/>
  <c r="K278" i="1"/>
  <c r="L278" i="1"/>
  <c r="G290" i="1"/>
  <c r="G294" i="1"/>
  <c r="H294" i="1"/>
  <c r="J294" i="1"/>
  <c r="K294" i="1"/>
  <c r="L294" i="1"/>
  <c r="G295" i="1"/>
  <c r="H295" i="1"/>
  <c r="J295" i="1"/>
  <c r="K295" i="1"/>
  <c r="L295" i="1"/>
  <c r="G297" i="1"/>
  <c r="G298" i="1" s="1"/>
  <c r="G299" i="1" s="1"/>
  <c r="G300" i="1" s="1"/>
  <c r="G301" i="1" s="1"/>
  <c r="G302" i="1" s="1"/>
  <c r="G303" i="1" s="1"/>
  <c r="G304" i="1" s="1"/>
  <c r="G305" i="1" s="1"/>
  <c r="G306" i="1" s="1"/>
  <c r="G310" i="1"/>
  <c r="H310" i="1"/>
  <c r="J310" i="1"/>
  <c r="K310" i="1"/>
  <c r="L310" i="1"/>
  <c r="G311" i="1"/>
  <c r="H311" i="1"/>
  <c r="J311" i="1"/>
  <c r="K311" i="1"/>
  <c r="L311" i="1"/>
  <c r="G313" i="1"/>
  <c r="G314" i="1" s="1"/>
  <c r="G315" i="1" s="1"/>
  <c r="G316" i="1" s="1"/>
  <c r="G317" i="1" s="1"/>
  <c r="G318" i="1" s="1"/>
  <c r="G319" i="1" s="1"/>
  <c r="G320" i="1" s="1"/>
  <c r="G321" i="1" s="1"/>
  <c r="G322" i="1" s="1"/>
  <c r="X325" i="1"/>
  <c r="Z327" i="1"/>
  <c r="X330" i="1"/>
  <c r="X331" i="1"/>
  <c r="X352" i="1"/>
  <c r="X353" i="1"/>
  <c r="X374" i="1"/>
  <c r="X375" i="1"/>
  <c r="Y375" i="1"/>
  <c r="Z375" i="1"/>
  <c r="AA375" i="1"/>
  <c r="AB375" i="1"/>
  <c r="AC375" i="1"/>
  <c r="AD375" i="1"/>
  <c r="AE375" i="1"/>
  <c r="AF375" i="1"/>
  <c r="AG375" i="1"/>
  <c r="AH375" i="1"/>
  <c r="AI375" i="1"/>
  <c r="AJ375" i="1"/>
  <c r="X395" i="1"/>
  <c r="X396" i="1"/>
  <c r="X397" i="1"/>
  <c r="X418" i="1"/>
  <c r="Z420" i="1"/>
  <c r="X423" i="1"/>
  <c r="X424" i="1"/>
  <c r="X445" i="1"/>
  <c r="X446" i="1"/>
  <c r="Y446" i="1"/>
  <c r="Z446" i="1"/>
  <c r="AA446" i="1"/>
  <c r="AB446" i="1"/>
  <c r="AC446" i="1"/>
  <c r="AF446" i="1"/>
  <c r="AG446" i="1"/>
  <c r="AH446" i="1"/>
  <c r="AI446" i="1"/>
  <c r="AJ446" i="1"/>
  <c r="X467" i="1"/>
  <c r="X468" i="1"/>
  <c r="Y468" i="1"/>
  <c r="Z468" i="1"/>
  <c r="AA468" i="1"/>
  <c r="AB468" i="1"/>
  <c r="AC468" i="1"/>
  <c r="AD468" i="1"/>
  <c r="AE468" i="1"/>
  <c r="AF468" i="1"/>
  <c r="AG468" i="1"/>
  <c r="AH468" i="1"/>
  <c r="AI468" i="1"/>
  <c r="AJ468" i="1"/>
  <c r="X488" i="1"/>
  <c r="X489" i="1"/>
  <c r="X490" i="1"/>
  <c r="Y490" i="1"/>
  <c r="Z490" i="1"/>
  <c r="AA490" i="1"/>
  <c r="AB490" i="1"/>
  <c r="AC490" i="1"/>
  <c r="AD490" i="1"/>
  <c r="AE490" i="1"/>
  <c r="AF490" i="1"/>
  <c r="AG490" i="1"/>
  <c r="AH490" i="1"/>
  <c r="AI490" i="1"/>
  <c r="AJ490" i="1"/>
  <c r="V511" i="1"/>
  <c r="V519" i="1"/>
  <c r="AP519" i="1"/>
  <c r="V520" i="1"/>
  <c r="AP520" i="1"/>
  <c r="AP532" i="1"/>
  <c r="AP533" i="1"/>
  <c r="AP545" i="1"/>
  <c r="AP546" i="1"/>
  <c r="AP556" i="1"/>
  <c r="AP557" i="1"/>
  <c r="X722" i="1"/>
  <c r="X774" i="1"/>
  <c r="Z805" i="1"/>
  <c r="X810" i="1"/>
  <c r="H107" i="1"/>
  <c r="H108" i="1"/>
  <c r="O84" i="1" a="1"/>
  <c r="O84" i="1" s="1"/>
  <c r="M209" i="1" a="1"/>
  <c r="M209" i="1" s="1"/>
  <c r="H209" i="1" a="1"/>
  <c r="H209" i="1" s="1"/>
  <c r="H226" i="1" s="1" a="1"/>
  <c r="H226" i="1" s="1"/>
  <c r="M290" i="1"/>
  <c r="AB96" i="1"/>
  <c r="AB101" i="1"/>
  <c r="AB97" i="1"/>
  <c r="AB90" i="1"/>
  <c r="AB86" i="1"/>
  <c r="AB7" i="1"/>
  <c r="AB26" i="1"/>
  <c r="AB103" i="1"/>
  <c r="AB100" i="1"/>
  <c r="AB85" i="1"/>
  <c r="AB89" i="1"/>
  <c r="AB27" i="1"/>
  <c r="AB23" i="1"/>
  <c r="AB19" i="1"/>
  <c r="AB15" i="1"/>
  <c r="AB11" i="1"/>
  <c r="AB24" i="1"/>
  <c r="I210" i="1" a="1"/>
  <c r="I210" i="1" s="1"/>
  <c r="J290" i="1"/>
  <c r="AO771" i="4" l="1"/>
  <c r="K373" i="4"/>
  <c r="K352" i="4"/>
  <c r="H132" i="1" a="1"/>
  <c r="H132" i="1" s="1"/>
  <c r="K132" i="1" a="1"/>
  <c r="K132" i="1" s="1"/>
  <c r="K148" i="1" s="1" a="1"/>
  <c r="K148" i="1" s="1"/>
  <c r="J132" i="1" a="1"/>
  <c r="J132" i="1" s="1"/>
  <c r="J148" i="1" s="1" a="1"/>
  <c r="J148" i="1" s="1"/>
  <c r="I132" i="1" a="1"/>
  <c r="I132" i="1" s="1"/>
  <c r="I148" i="1" s="1" a="1"/>
  <c r="I148" i="1" s="1"/>
  <c r="L132" i="1" a="1"/>
  <c r="L132" i="1" s="1"/>
  <c r="L148" i="1" s="1" a="1"/>
  <c r="L148" i="1" s="1"/>
  <c r="I227" i="1" a="1"/>
  <c r="I227" i="1" s="1"/>
  <c r="G237" i="4"/>
  <c r="L236" i="4" a="1"/>
  <c r="L236" i="4" s="1"/>
  <c r="L263" i="4" s="1" a="1"/>
  <c r="L263" i="4" s="1"/>
  <c r="J236" i="4" a="1"/>
  <c r="J236" i="4" s="1"/>
  <c r="J263" i="4" s="1" a="1"/>
  <c r="J263" i="4" s="1"/>
  <c r="H236" i="4" a="1"/>
  <c r="H236" i="4" s="1"/>
  <c r="H263" i="4" s="1" a="1"/>
  <c r="H263" i="4" s="1"/>
  <c r="M236" i="4" a="1"/>
  <c r="M236" i="4" s="1"/>
  <c r="M263" i="4" s="1" a="1"/>
  <c r="M263" i="4" s="1"/>
  <c r="K236" i="4" a="1"/>
  <c r="K236" i="4" s="1"/>
  <c r="K263" i="4" s="1" a="1"/>
  <c r="K263" i="4" s="1"/>
  <c r="I236" i="4" a="1"/>
  <c r="I236" i="4" s="1"/>
  <c r="I263" i="4" s="1" a="1"/>
  <c r="I263" i="4" s="1"/>
  <c r="AO767" i="4"/>
  <c r="AF3" i="4"/>
  <c r="AJ3" i="4"/>
  <c r="AK547" i="4"/>
  <c r="AK525" i="4"/>
  <c r="K374" i="4"/>
  <c r="K331" i="4" a="1"/>
  <c r="K331" i="4" s="1"/>
  <c r="K353" i="4" s="1"/>
  <c r="K310" i="4" a="1"/>
  <c r="K310" i="4" s="1"/>
  <c r="K150" i="4" s="1" a="1"/>
  <c r="K150" i="4" s="1"/>
  <c r="K172" i="4" a="1"/>
  <c r="K172" i="4" s="1"/>
  <c r="AK569" i="4"/>
  <c r="K193" i="4"/>
  <c r="I352" i="4"/>
  <c r="I331" i="4" a="1"/>
  <c r="I331" i="4" s="1"/>
  <c r="I374" i="4" s="1"/>
  <c r="I310" i="4" a="1"/>
  <c r="I310" i="4" s="1"/>
  <c r="I172" i="4" a="1"/>
  <c r="I172" i="4" s="1"/>
  <c r="H262" i="4" a="1"/>
  <c r="H262" i="4" s="1"/>
  <c r="AO768" i="4"/>
  <c r="I262" i="4" a="1"/>
  <c r="I262" i="4" s="1"/>
  <c r="J262" i="4" a="1"/>
  <c r="J262" i="4" s="1"/>
  <c r="L310" i="4" a="1"/>
  <c r="L310" i="4" s="1"/>
  <c r="L150" i="4" s="1" a="1"/>
  <c r="L150" i="4" s="1"/>
  <c r="L172" i="4" a="1"/>
  <c r="L172" i="4" s="1"/>
  <c r="L331" i="4" a="1"/>
  <c r="L331" i="4" s="1"/>
  <c r="J310" i="4" a="1"/>
  <c r="J310" i="4" s="1"/>
  <c r="J150" i="4" s="1" a="1"/>
  <c r="J150" i="4" s="1"/>
  <c r="J172" i="4" a="1"/>
  <c r="J172" i="4" s="1"/>
  <c r="J331" i="4" a="1"/>
  <c r="J331" i="4" s="1"/>
  <c r="M351" i="4"/>
  <c r="M372" i="4"/>
  <c r="M347" i="4"/>
  <c r="M368" i="4"/>
  <c r="AK476" i="4"/>
  <c r="AK454" i="4"/>
  <c r="AK432" i="4"/>
  <c r="H310" i="4" a="1"/>
  <c r="H310" i="4" s="1"/>
  <c r="M310" i="4" a="1"/>
  <c r="M310" i="4" s="1"/>
  <c r="N311" i="4" s="1" a="1"/>
  <c r="N311" i="4" s="1"/>
  <c r="H331" i="4" a="1"/>
  <c r="H331" i="4" s="1"/>
  <c r="H353" i="4" s="1"/>
  <c r="H172" i="4" a="1"/>
  <c r="H172" i="4" s="1"/>
  <c r="M150" i="4" a="1"/>
  <c r="M150" i="4" s="1"/>
  <c r="M129" i="4" a="1"/>
  <c r="M129" i="4" s="1"/>
  <c r="M172" i="4" a="1"/>
  <c r="M172" i="4" s="1"/>
  <c r="G131" i="4"/>
  <c r="L130" i="4" a="1"/>
  <c r="L130" i="4" s="1"/>
  <c r="K130" i="4" a="1"/>
  <c r="K130" i="4" s="1"/>
  <c r="J130" i="4" a="1"/>
  <c r="J130" i="4" s="1"/>
  <c r="H130" i="4" a="1"/>
  <c r="H130" i="4" s="1"/>
  <c r="I130" i="4" a="1"/>
  <c r="I130" i="4" s="1"/>
  <c r="AO770" i="4"/>
  <c r="AO766" i="4"/>
  <c r="AO769" i="4"/>
  <c r="M373" i="4"/>
  <c r="M352" i="4"/>
  <c r="K290" i="1"/>
  <c r="K104" i="1"/>
  <c r="K105" i="1" s="1"/>
  <c r="G212" i="1"/>
  <c r="J212" i="1" s="1" a="1"/>
  <c r="J212" i="1" s="1"/>
  <c r="J229" i="1" s="1" a="1"/>
  <c r="J229" i="1" s="1"/>
  <c r="M211" i="1" a="1"/>
  <c r="M211" i="1" s="1"/>
  <c r="M228" i="1" s="1" a="1"/>
  <c r="M228" i="1" s="1"/>
  <c r="M210" i="1" a="1"/>
  <c r="M210" i="1" s="1"/>
  <c r="M227" i="1" s="1" a="1"/>
  <c r="M227" i="1" s="1"/>
  <c r="H210" i="1" a="1"/>
  <c r="H210" i="1" s="1"/>
  <c r="H227" i="1" s="1" a="1"/>
  <c r="H227" i="1" s="1"/>
  <c r="L210" i="1" a="1"/>
  <c r="L210" i="1" s="1"/>
  <c r="L227" i="1" s="1" a="1"/>
  <c r="L227" i="1" s="1"/>
  <c r="K210" i="1" a="1"/>
  <c r="K210" i="1" s="1"/>
  <c r="K227" i="1" s="1" a="1"/>
  <c r="K227" i="1" s="1"/>
  <c r="J210" i="1" a="1"/>
  <c r="J210" i="1" s="1"/>
  <c r="J227" i="1" s="1" a="1"/>
  <c r="J227" i="1" s="1"/>
  <c r="J296" i="1"/>
  <c r="J263" i="1" a="1"/>
  <c r="J263" i="1" s="1"/>
  <c r="J229" i="3" a="1"/>
  <c r="J229" i="3" s="1"/>
  <c r="J250" i="3" a="1"/>
  <c r="J250" i="3" s="1"/>
  <c r="J247" i="3" a="1"/>
  <c r="J247" i="3" s="1"/>
  <c r="J226" i="3" a="1"/>
  <c r="J226" i="3" s="1"/>
  <c r="J225" i="3" a="1"/>
  <c r="J225" i="3" s="1"/>
  <c r="J246" i="3" a="1"/>
  <c r="J246" i="3" s="1"/>
  <c r="J227" i="3" a="1"/>
  <c r="J227" i="3" s="1"/>
  <c r="J291" i="3"/>
  <c r="J248" i="3" a="1"/>
  <c r="J248" i="3" s="1"/>
  <c r="J270" i="3"/>
  <c r="J249" i="3" a="1"/>
  <c r="J249" i="3" s="1"/>
  <c r="J112" i="3" s="1"/>
  <c r="J228" i="3" a="1"/>
  <c r="J228" i="3" s="1"/>
  <c r="J251" i="3" a="1"/>
  <c r="J251" i="3" s="1"/>
  <c r="J230" i="3" a="1"/>
  <c r="J230" i="3" s="1"/>
  <c r="AH9" i="3"/>
  <c r="J172" i="1"/>
  <c r="K211" i="1" a="1"/>
  <c r="K211" i="1" s="1"/>
  <c r="K228" i="1" s="1" a="1"/>
  <c r="K228" i="1" s="1"/>
  <c r="J279" i="1" a="1"/>
  <c r="J279" i="1" s="1"/>
  <c r="K88" i="3" a="1"/>
  <c r="K88" i="3" s="1"/>
  <c r="AK551" i="3" a="1"/>
  <c r="AK551" i="3" s="1"/>
  <c r="AK554" i="3" a="1"/>
  <c r="AK554" i="3" s="1"/>
  <c r="AK543" i="3" a="1"/>
  <c r="AK543" i="3" s="1"/>
  <c r="AJ558" i="3"/>
  <c r="K247" i="3" a="1"/>
  <c r="K247" i="3" s="1"/>
  <c r="K66" i="3" s="1" a="1"/>
  <c r="K66" i="3" s="1"/>
  <c r="AK449" i="3" a="1"/>
  <c r="AK449" i="3" s="1"/>
  <c r="AJ427" i="3" a="1"/>
  <c r="AJ427" i="3" s="1"/>
  <c r="AJ399" i="3"/>
  <c r="Y370" i="3" a="1"/>
  <c r="Y370" i="3" s="1"/>
  <c r="AK394" i="3"/>
  <c r="K245" i="3" a="1"/>
  <c r="K245" i="3" s="1"/>
  <c r="K86" i="3" a="1"/>
  <c r="K86" i="3" s="1"/>
  <c r="K224" i="3" a="1"/>
  <c r="K224" i="3" s="1"/>
  <c r="K249" i="3" a="1"/>
  <c r="K249" i="3" s="1"/>
  <c r="K90" i="3" a="1"/>
  <c r="K90" i="3" s="1"/>
  <c r="K228" i="3" a="1"/>
  <c r="K228" i="3" s="1"/>
  <c r="I245" i="3" a="1"/>
  <c r="I245" i="3" s="1"/>
  <c r="I108" i="3" s="1"/>
  <c r="I86" i="3" a="1"/>
  <c r="I86" i="3" s="1"/>
  <c r="I251" i="3" a="1"/>
  <c r="I251" i="3" s="1"/>
  <c r="I114" i="3" s="1"/>
  <c r="I92" i="3" a="1"/>
  <c r="I92" i="3" s="1"/>
  <c r="AJ15" i="3"/>
  <c r="AF15" i="3"/>
  <c r="L229" i="3" a="1"/>
  <c r="L229" i="3" s="1"/>
  <c r="L250" i="3" a="1"/>
  <c r="L250" i="3" s="1"/>
  <c r="L91" i="3" a="1"/>
  <c r="L91" i="3" s="1"/>
  <c r="M229" i="3" a="1"/>
  <c r="M229" i="3" s="1"/>
  <c r="N230" i="3" s="1" a="1"/>
  <c r="N230" i="3" s="1"/>
  <c r="H229" i="3" a="1"/>
  <c r="H229" i="3" s="1"/>
  <c r="M69" i="3" a="1"/>
  <c r="M69" i="3" s="1"/>
  <c r="M48" i="3" a="1"/>
  <c r="M48" i="3" s="1"/>
  <c r="H250" i="3" a="1"/>
  <c r="H250" i="3" s="1"/>
  <c r="H91" i="3" a="1"/>
  <c r="H91" i="3" s="1"/>
  <c r="M91" i="3" a="1"/>
  <c r="M91" i="3" s="1"/>
  <c r="AF13" i="3"/>
  <c r="AJ13" i="3"/>
  <c r="I248" i="3" a="1"/>
  <c r="I248" i="3" s="1"/>
  <c r="I291" i="3" s="1"/>
  <c r="I89" i="3" a="1"/>
  <c r="I89" i="3" s="1"/>
  <c r="L245" i="3" a="1"/>
  <c r="L245" i="3" s="1"/>
  <c r="L108" i="3" s="1"/>
  <c r="L224" i="3" a="1"/>
  <c r="L224" i="3" s="1"/>
  <c r="L86" i="3" a="1"/>
  <c r="L86" i="3" s="1"/>
  <c r="AF19" i="3"/>
  <c r="AJ19" i="3"/>
  <c r="Z359" i="3" a="1"/>
  <c r="Z359" i="3" s="1"/>
  <c r="Z331" i="3"/>
  <c r="K227" i="3" a="1"/>
  <c r="K227" i="3" s="1"/>
  <c r="K248" i="3" a="1"/>
  <c r="K248" i="3" s="1"/>
  <c r="K111" i="3" s="1"/>
  <c r="K89" i="3" a="1"/>
  <c r="K89" i="3" s="1"/>
  <c r="AE427" i="3" a="1"/>
  <c r="AE427" i="3" s="1"/>
  <c r="AE399" i="3"/>
  <c r="Y362" i="3" a="1"/>
  <c r="Y362" i="3" s="1"/>
  <c r="AK386" i="3"/>
  <c r="AB359" i="3" a="1"/>
  <c r="AB359" i="3" s="1"/>
  <c r="AB331" i="3"/>
  <c r="AC427" i="3" a="1"/>
  <c r="AC427" i="3" s="1"/>
  <c r="AC399" i="3"/>
  <c r="Y361" i="3" a="1"/>
  <c r="Y361" i="3" s="1"/>
  <c r="AK385" i="3"/>
  <c r="Y365" i="3" a="1"/>
  <c r="Y365" i="3" s="1"/>
  <c r="AK389" i="3"/>
  <c r="Y369" i="3" a="1"/>
  <c r="Y369" i="3" s="1"/>
  <c r="AK393" i="3"/>
  <c r="Y373" i="3" a="1"/>
  <c r="Y373" i="3" s="1"/>
  <c r="AG492" i="3"/>
  <c r="AG520" i="3" a="1"/>
  <c r="AG520" i="3" s="1"/>
  <c r="AE520" i="3" a="1"/>
  <c r="AE520" i="3" s="1"/>
  <c r="AE492" i="3"/>
  <c r="Z452" i="3" a="1"/>
  <c r="Z452" i="3" s="1"/>
  <c r="Z424" i="3"/>
  <c r="AH520" i="3" a="1"/>
  <c r="AH520" i="3" s="1"/>
  <c r="AH492" i="3"/>
  <c r="Y461" i="3" a="1"/>
  <c r="Y461" i="3" s="1"/>
  <c r="AK461" i="3" s="1" a="1"/>
  <c r="AK461" i="3" s="1"/>
  <c r="AK485" i="3"/>
  <c r="Y463" i="3" a="1"/>
  <c r="Y463" i="3" s="1"/>
  <c r="AK463" i="3" s="1" a="1"/>
  <c r="AK463" i="3" s="1"/>
  <c r="AK487" i="3"/>
  <c r="Y459" i="3" a="1"/>
  <c r="Y459" i="3" s="1"/>
  <c r="AK459" i="3" s="1" a="1"/>
  <c r="AK459" i="3" s="1"/>
  <c r="AK483" i="3"/>
  <c r="AK488" i="3"/>
  <c r="Y464" i="3" a="1"/>
  <c r="Y464" i="3" s="1"/>
  <c r="AK464" i="3" s="1" a="1"/>
  <c r="AK464" i="3" s="1"/>
  <c r="AD558" i="3"/>
  <c r="AK549" i="3" a="1"/>
  <c r="AK549" i="3" s="1"/>
  <c r="AH558" i="3"/>
  <c r="AK547" i="3" a="1"/>
  <c r="AK547" i="3" s="1"/>
  <c r="AK546" i="3" a="1"/>
  <c r="AK546" i="3" s="1"/>
  <c r="AK552" i="3" a="1"/>
  <c r="AK552" i="3" s="1"/>
  <c r="AK556" i="3" a="1"/>
  <c r="AK556" i="3" s="1"/>
  <c r="G50" i="3"/>
  <c r="K49" i="3" a="1"/>
  <c r="K49" i="3" s="1"/>
  <c r="H49" i="3" a="1"/>
  <c r="H49" i="3" s="1"/>
  <c r="AJ20" i="3"/>
  <c r="AF20" i="3"/>
  <c r="L251" i="3" a="1"/>
  <c r="L251" i="3" s="1"/>
  <c r="L114" i="3" s="1"/>
  <c r="L92" i="3" a="1"/>
  <c r="L92" i="3" s="1"/>
  <c r="L230" i="3" a="1"/>
  <c r="L230" i="3" s="1"/>
  <c r="H247" i="3" a="1"/>
  <c r="H247" i="3" s="1"/>
  <c r="M226" i="3" a="1"/>
  <c r="M226" i="3" s="1"/>
  <c r="N227" i="3" s="1" a="1"/>
  <c r="N227" i="3" s="1"/>
  <c r="H226" i="3" a="1"/>
  <c r="H226" i="3" s="1"/>
  <c r="M88" i="3" a="1"/>
  <c r="M88" i="3" s="1"/>
  <c r="H88" i="3" a="1"/>
  <c r="H88" i="3" s="1"/>
  <c r="H110" i="3"/>
  <c r="M45" i="3" a="1"/>
  <c r="M45" i="3" s="1"/>
  <c r="M66" i="3" a="1"/>
  <c r="M66" i="3" s="1"/>
  <c r="J88" i="3" a="1"/>
  <c r="J88" i="3" s="1"/>
  <c r="M227" i="3" a="1"/>
  <c r="M227" i="3" s="1"/>
  <c r="N228" i="3" s="1" a="1"/>
  <c r="N228" i="3" s="1"/>
  <c r="H227" i="3" a="1"/>
  <c r="H227" i="3" s="1"/>
  <c r="H248" i="3" a="1"/>
  <c r="H248" i="3" s="1"/>
  <c r="H291" i="3" s="1"/>
  <c r="M67" i="3" a="1"/>
  <c r="M67" i="3" s="1"/>
  <c r="M46" i="3" a="1"/>
  <c r="M46" i="3" s="1"/>
  <c r="M89" i="3" a="1"/>
  <c r="M89" i="3" s="1"/>
  <c r="H89" i="3" a="1"/>
  <c r="H89" i="3" s="1"/>
  <c r="Z360" i="3" a="1"/>
  <c r="Z360" i="3" s="1"/>
  <c r="AK384" i="3"/>
  <c r="G153" i="3"/>
  <c r="L152" i="3" a="1"/>
  <c r="L152" i="3" s="1"/>
  <c r="L179" i="3" s="1" a="1"/>
  <c r="L179" i="3" s="1"/>
  <c r="I152" i="3" a="1"/>
  <c r="I152" i="3" s="1"/>
  <c r="K152" i="3" a="1"/>
  <c r="K152" i="3" s="1"/>
  <c r="J152" i="3" a="1"/>
  <c r="J152" i="3" s="1"/>
  <c r="H152" i="3" a="1"/>
  <c r="H152" i="3" s="1"/>
  <c r="M152" i="3" a="1"/>
  <c r="M152" i="3" s="1"/>
  <c r="M179" i="3" s="1" a="1"/>
  <c r="M179" i="3" s="1"/>
  <c r="J109" i="3"/>
  <c r="J87" i="3" a="1"/>
  <c r="J87" i="3" s="1"/>
  <c r="I246" i="3" a="1"/>
  <c r="I246" i="3" s="1"/>
  <c r="I109" i="3" s="1"/>
  <c r="I87" i="3" a="1"/>
  <c r="I87" i="3" s="1"/>
  <c r="L249" i="3" a="1"/>
  <c r="L249" i="3" s="1"/>
  <c r="L228" i="3" a="1"/>
  <c r="L228" i="3" s="1"/>
  <c r="L90" i="3" a="1"/>
  <c r="L90" i="3" s="1"/>
  <c r="AF21" i="3"/>
  <c r="AJ21" i="3"/>
  <c r="J92" i="3" a="1"/>
  <c r="J92" i="3" s="1"/>
  <c r="AJ16" i="3"/>
  <c r="AF16" i="3"/>
  <c r="L247" i="3" a="1"/>
  <c r="L247" i="3" s="1"/>
  <c r="L110" i="3" s="1"/>
  <c r="L88" i="3" a="1"/>
  <c r="L88" i="3" s="1"/>
  <c r="L226" i="3" a="1"/>
  <c r="L226" i="3" s="1"/>
  <c r="L227" i="3" a="1"/>
  <c r="L227" i="3" s="1"/>
  <c r="L67" i="3" s="1" a="1"/>
  <c r="L67" i="3" s="1"/>
  <c r="L248" i="3" a="1"/>
  <c r="L248" i="3" s="1"/>
  <c r="L89" i="3" a="1"/>
  <c r="L89" i="3" s="1"/>
  <c r="AF14" i="3"/>
  <c r="AJ14" i="3"/>
  <c r="AD427" i="3" a="1"/>
  <c r="AD427" i="3" s="1"/>
  <c r="AD399" i="3"/>
  <c r="L225" i="3" a="1"/>
  <c r="L225" i="3" s="1"/>
  <c r="L246" i="3" a="1"/>
  <c r="L246" i="3" s="1"/>
  <c r="L87" i="3" a="1"/>
  <c r="L87" i="3" s="1"/>
  <c r="I250" i="3" a="1"/>
  <c r="I250" i="3" s="1"/>
  <c r="I113" i="3" s="1"/>
  <c r="I91" i="3" a="1"/>
  <c r="I91" i="3" s="1"/>
  <c r="AI427" i="3" a="1"/>
  <c r="AI427" i="3" s="1"/>
  <c r="AI399" i="3"/>
  <c r="AF427" i="3" a="1"/>
  <c r="AF427" i="3" s="1"/>
  <c r="AF399" i="3"/>
  <c r="Y366" i="3" a="1"/>
  <c r="Y366" i="3" s="1"/>
  <c r="AK390" i="3"/>
  <c r="AG427" i="3" a="1"/>
  <c r="AG427" i="3" s="1"/>
  <c r="AG399" i="3"/>
  <c r="Y372" i="3" a="1"/>
  <c r="Y372" i="3" s="1"/>
  <c r="AK396" i="3"/>
  <c r="Y364" i="3" a="1"/>
  <c r="Y364" i="3" s="1"/>
  <c r="AK388" i="3"/>
  <c r="Y368" i="3" a="1"/>
  <c r="Y368" i="3" s="1"/>
  <c r="AK392" i="3"/>
  <c r="Y374" i="3" a="1"/>
  <c r="Y374" i="3" s="1"/>
  <c r="AK398" i="3"/>
  <c r="AK451" i="3" a="1"/>
  <c r="AK451" i="3" s="1"/>
  <c r="Y455" i="3" a="1"/>
  <c r="Y455" i="3" s="1"/>
  <c r="AK479" i="3"/>
  <c r="AI520" i="3" a="1"/>
  <c r="AI520" i="3" s="1"/>
  <c r="AI492" i="3"/>
  <c r="Y453" i="3" a="1"/>
  <c r="Y453" i="3" s="1"/>
  <c r="AK453" i="3" s="1" a="1"/>
  <c r="AK453" i="3" s="1"/>
  <c r="AK477" i="3"/>
  <c r="Y457" i="3" a="1"/>
  <c r="Y457" i="3" s="1"/>
  <c r="AK457" i="3" s="1" a="1"/>
  <c r="AK457" i="3" s="1"/>
  <c r="AK481" i="3"/>
  <c r="AB452" i="3" a="1"/>
  <c r="AB452" i="3" s="1"/>
  <c r="AB424" i="3"/>
  <c r="AB490" i="3" s="1"/>
  <c r="AJ520" i="3" a="1"/>
  <c r="AJ520" i="3" s="1"/>
  <c r="AJ492" i="3"/>
  <c r="Y465" i="3" a="1"/>
  <c r="Y465" i="3" s="1"/>
  <c r="AK489" i="3"/>
  <c r="AI558" i="3"/>
  <c r="AK544" i="3" a="1"/>
  <c r="AK544" i="3" s="1"/>
  <c r="AG558" i="3"/>
  <c r="AK545" i="3" a="1"/>
  <c r="AK545" i="3" s="1"/>
  <c r="AK555" i="3" a="1"/>
  <c r="AK555" i="3" s="1"/>
  <c r="H249" i="3" a="1"/>
  <c r="H249" i="3" s="1"/>
  <c r="M90" i="3" a="1"/>
  <c r="M90" i="3" s="1"/>
  <c r="H90" i="3" a="1"/>
  <c r="H90" i="3" s="1"/>
  <c r="H228" i="3" a="1"/>
  <c r="H228" i="3" s="1"/>
  <c r="M228" i="3" a="1"/>
  <c r="M228" i="3" s="1"/>
  <c r="N229" i="3" s="1" a="1"/>
  <c r="N229" i="3" s="1"/>
  <c r="M68" i="3" a="1"/>
  <c r="M68" i="3" s="1"/>
  <c r="M47" i="3" a="1"/>
  <c r="M47" i="3" s="1"/>
  <c r="J90" i="3" a="1"/>
  <c r="J90" i="3" s="1"/>
  <c r="J91" i="3" a="1"/>
  <c r="J91" i="3" s="1"/>
  <c r="H245" i="3" a="1"/>
  <c r="H245" i="3" s="1"/>
  <c r="H108" i="3" s="1"/>
  <c r="M86" i="3" a="1"/>
  <c r="M86" i="3" s="1"/>
  <c r="H86" i="3" a="1"/>
  <c r="H86" i="3" s="1"/>
  <c r="M224" i="3" a="1"/>
  <c r="M224" i="3" s="1"/>
  <c r="N225" i="3" s="1" a="1"/>
  <c r="N225" i="3" s="1"/>
  <c r="H224" i="3" a="1"/>
  <c r="H224" i="3" s="1"/>
  <c r="M43" i="3" a="1"/>
  <c r="M43" i="3" s="1"/>
  <c r="M64" i="3" a="1"/>
  <c r="M64" i="3" s="1"/>
  <c r="AF18" i="3"/>
  <c r="AJ18" i="3"/>
  <c r="AH427" i="3" a="1"/>
  <c r="AH427" i="3" s="1"/>
  <c r="AH399" i="3"/>
  <c r="Y424" i="3"/>
  <c r="Y490" i="3" s="1"/>
  <c r="Y452" i="3" a="1"/>
  <c r="Y452" i="3" s="1"/>
  <c r="AK476" i="3"/>
  <c r="AD520" i="3" a="1"/>
  <c r="AD520" i="3" s="1"/>
  <c r="AD492" i="3"/>
  <c r="Y454" i="3" a="1"/>
  <c r="Y454" i="3" s="1"/>
  <c r="AK454" i="3" s="1" a="1"/>
  <c r="AK454" i="3" s="1"/>
  <c r="AK478" i="3"/>
  <c r="Y458" i="3" a="1"/>
  <c r="Y458" i="3" s="1"/>
  <c r="AK458" i="3" s="1" a="1"/>
  <c r="AK458" i="3" s="1"/>
  <c r="AK482" i="3"/>
  <c r="Y460" i="3" a="1"/>
  <c r="Y460" i="3" s="1"/>
  <c r="AK460" i="3" s="1" a="1"/>
  <c r="AK460" i="3" s="1"/>
  <c r="AK484" i="3"/>
  <c r="Y467" i="3" a="1"/>
  <c r="Y467" i="3" s="1"/>
  <c r="AK491" i="3"/>
  <c r="Y456" i="3" a="1"/>
  <c r="Y456" i="3" s="1"/>
  <c r="AK456" i="3" s="1" a="1"/>
  <c r="AK456" i="3" s="1"/>
  <c r="AK480" i="3"/>
  <c r="Z490" i="3"/>
  <c r="AF558" i="3"/>
  <c r="AK553" i="3" a="1"/>
  <c r="AK553" i="3" s="1"/>
  <c r="AK557" i="3" a="1"/>
  <c r="AK557" i="3" s="1"/>
  <c r="I247" i="3" a="1"/>
  <c r="I247" i="3" s="1"/>
  <c r="I110" i="3" s="1"/>
  <c r="I88" i="3" a="1"/>
  <c r="I88" i="3" s="1"/>
  <c r="M225" i="3" a="1"/>
  <c r="M225" i="3" s="1"/>
  <c r="N226" i="3" s="1" a="1"/>
  <c r="N226" i="3" s="1"/>
  <c r="H225" i="3" a="1"/>
  <c r="H225" i="3" s="1"/>
  <c r="M65" i="3" a="1"/>
  <c r="M65" i="3" s="1"/>
  <c r="H246" i="3" a="1"/>
  <c r="H246" i="3" s="1"/>
  <c r="M87" i="3" a="1"/>
  <c r="M87" i="3" s="1"/>
  <c r="M44" i="3" a="1"/>
  <c r="M44" i="3" s="1"/>
  <c r="H87" i="3" a="1"/>
  <c r="H87" i="3" s="1"/>
  <c r="K225" i="3" a="1"/>
  <c r="K225" i="3" s="1"/>
  <c r="K246" i="3" a="1"/>
  <c r="K246" i="3" s="1"/>
  <c r="K109" i="3" s="1"/>
  <c r="K87" i="3" a="1"/>
  <c r="K87" i="3" s="1"/>
  <c r="AF22" i="3"/>
  <c r="AJ22" i="3"/>
  <c r="J67" i="3" a="1"/>
  <c r="J67" i="3" s="1"/>
  <c r="J89" i="3" a="1"/>
  <c r="J89" i="3" s="1"/>
  <c r="AA359" i="3" a="1"/>
  <c r="AA359" i="3" s="1"/>
  <c r="AA331" i="3"/>
  <c r="K229" i="3" a="1"/>
  <c r="K229" i="3" s="1"/>
  <c r="K250" i="3" a="1"/>
  <c r="K250" i="3" s="1"/>
  <c r="K113" i="3" s="1"/>
  <c r="K91" i="3" a="1"/>
  <c r="K91" i="3" s="1"/>
  <c r="Y359" i="3" a="1"/>
  <c r="Y359" i="3" s="1"/>
  <c r="Y331" i="3"/>
  <c r="AK383" i="3"/>
  <c r="Y363" i="3" a="1"/>
  <c r="Y363" i="3" s="1"/>
  <c r="AK387" i="3"/>
  <c r="Y367" i="3" a="1"/>
  <c r="Y367" i="3" s="1"/>
  <c r="AK391" i="3"/>
  <c r="Y371" i="3" a="1"/>
  <c r="Y371" i="3" s="1"/>
  <c r="AK395" i="3"/>
  <c r="AK450" i="3" a="1"/>
  <c r="AK450" i="3" s="1"/>
  <c r="AC492" i="3"/>
  <c r="AC558" i="3" s="1"/>
  <c r="AC520" i="3" a="1"/>
  <c r="AC520" i="3" s="1"/>
  <c r="AK455" i="3" a="1"/>
  <c r="AK455" i="3" s="1"/>
  <c r="AA452" i="3" a="1"/>
  <c r="AA452" i="3" s="1"/>
  <c r="AA424" i="3"/>
  <c r="AA490" i="3" s="1"/>
  <c r="AF520" i="3" a="1"/>
  <c r="AF520" i="3" s="1"/>
  <c r="AF492" i="3"/>
  <c r="Y462" i="3" a="1"/>
  <c r="Y462" i="3" s="1"/>
  <c r="AK462" i="3" s="1" a="1"/>
  <c r="AK462" i="3" s="1"/>
  <c r="AK486" i="3"/>
  <c r="Y466" i="3" a="1"/>
  <c r="Y466" i="3" s="1"/>
  <c r="AK542" i="3" a="1"/>
  <c r="AK542" i="3" s="1"/>
  <c r="AK550" i="3" a="1"/>
  <c r="AK550" i="3" s="1"/>
  <c r="AE558" i="3"/>
  <c r="AK548" i="3" a="1"/>
  <c r="AK548" i="3" s="1"/>
  <c r="AF17" i="3"/>
  <c r="AJ17" i="3"/>
  <c r="I249" i="3" a="1"/>
  <c r="I249" i="3" s="1"/>
  <c r="I112" i="3" s="1"/>
  <c r="I90" i="3" a="1"/>
  <c r="I90" i="3" s="1"/>
  <c r="W16" i="3" a="1"/>
  <c r="W16" i="3" s="1"/>
  <c r="W10" i="3" a="1"/>
  <c r="W10" i="3" s="1"/>
  <c r="W25" i="3" a="1"/>
  <c r="W25" i="3" s="1"/>
  <c r="W12" i="3" a="1"/>
  <c r="W12" i="3" s="1"/>
  <c r="W14" i="3" a="1"/>
  <c r="W14" i="3" s="1"/>
  <c r="W6" i="3" a="1"/>
  <c r="W6" i="3" s="1"/>
  <c r="H290" i="1"/>
  <c r="J155" i="1" a="1"/>
  <c r="J155" i="1" s="1"/>
  <c r="J138" i="1" a="1"/>
  <c r="J138" i="1" s="1"/>
  <c r="H211" i="1" a="1"/>
  <c r="H211" i="1" s="1"/>
  <c r="H228" i="1" s="1" a="1"/>
  <c r="H228" i="1" s="1"/>
  <c r="I211" i="1" a="1"/>
  <c r="I211" i="1" s="1"/>
  <c r="I228" i="1" s="1" a="1"/>
  <c r="I228" i="1" s="1"/>
  <c r="J211" i="1" a="1"/>
  <c r="J211" i="1" s="1"/>
  <c r="J228" i="1" s="1" a="1"/>
  <c r="J228" i="1" s="1"/>
  <c r="L290" i="1"/>
  <c r="I290" i="1"/>
  <c r="L211" i="1" a="1"/>
  <c r="L211" i="1" s="1"/>
  <c r="J131" i="1" a="1"/>
  <c r="J131" i="1" s="1"/>
  <c r="J272" i="1" s="1" a="1"/>
  <c r="J272" i="1" s="1"/>
  <c r="AD399" i="1" a="1"/>
  <c r="AD399" i="1" s="1"/>
  <c r="AH411" i="1" a="1"/>
  <c r="AH411" i="1" s="1"/>
  <c r="AJ408" i="1" a="1"/>
  <c r="AJ408" i="1" s="1"/>
  <c r="Y402" i="1" a="1"/>
  <c r="Y402" i="1" s="1"/>
  <c r="AI402" i="1" a="1"/>
  <c r="AI402" i="1" s="1"/>
  <c r="K226" i="1" a="1"/>
  <c r="K226" i="1" s="1"/>
  <c r="L126" i="1" a="1"/>
  <c r="L126" i="1" s="1"/>
  <c r="L283" i="1" s="1" a="1"/>
  <c r="L283" i="1" s="1"/>
  <c r="Z501" i="1" a="1"/>
  <c r="Z501" i="1" s="1"/>
  <c r="AC494" i="1" a="1"/>
  <c r="AC494" i="1" s="1"/>
  <c r="AG406" i="1" a="1"/>
  <c r="AG406" i="1" s="1"/>
  <c r="AH491" i="1" a="1"/>
  <c r="AH491" i="1" s="1"/>
  <c r="AJ500" i="1" a="1"/>
  <c r="AJ500" i="1" s="1"/>
  <c r="AD413" i="1" a="1"/>
  <c r="AD413" i="1" s="1"/>
  <c r="H125" i="1" a="1"/>
  <c r="H125" i="1" s="1"/>
  <c r="H266" i="1" s="1" a="1"/>
  <c r="H266" i="1" s="1"/>
  <c r="Z492" i="1" a="1"/>
  <c r="Z492" i="1" s="1"/>
  <c r="AI399" i="1" a="1"/>
  <c r="AI399" i="1" s="1"/>
  <c r="Z404" i="1" a="1"/>
  <c r="Z404" i="1" s="1"/>
  <c r="AE409" i="1" a="1"/>
  <c r="AE409" i="1" s="1"/>
  <c r="AC506" i="1" a="1"/>
  <c r="AC506" i="1" s="1"/>
  <c r="AH497" i="1" a="1"/>
  <c r="AH497" i="1" s="1"/>
  <c r="AB500" i="1" a="1"/>
  <c r="AB500" i="1" s="1"/>
  <c r="AF398" i="1" a="1"/>
  <c r="AF398" i="1" s="1"/>
  <c r="O104" i="1"/>
  <c r="M149" i="1" s="1"/>
  <c r="AE425" i="1" a="1"/>
  <c r="AE425" i="1" s="1"/>
  <c r="AE469" i="1" s="1" a="1"/>
  <c r="AE469" i="1" s="1"/>
  <c r="Z461" i="1" a="1"/>
  <c r="Z461" i="1" s="1"/>
  <c r="AA435" i="1" a="1"/>
  <c r="AA435" i="1" s="1"/>
  <c r="AA479" i="1" s="1" a="1"/>
  <c r="AA479" i="1" s="1"/>
  <c r="AG357" i="1" a="1"/>
  <c r="AG357" i="1" s="1"/>
  <c r="AI333" i="1" a="1"/>
  <c r="AI333" i="1" s="1"/>
  <c r="AI377" i="1" s="1" a="1"/>
  <c r="AI377" i="1" s="1"/>
  <c r="AI337" i="1" a="1"/>
  <c r="AI337" i="1" s="1"/>
  <c r="AI381" i="1" s="1" a="1"/>
  <c r="AI381" i="1" s="1"/>
  <c r="M226" i="1" a="1"/>
  <c r="M226" i="1" s="1"/>
  <c r="AJ359" i="1" a="1"/>
  <c r="AJ359" i="1" s="1"/>
  <c r="AC413" i="1" a="1"/>
  <c r="AC413" i="1" s="1"/>
  <c r="AG505" i="1" a="1"/>
  <c r="AG505" i="1" s="1"/>
  <c r="AF412" i="1" a="1"/>
  <c r="AF412" i="1" s="1"/>
  <c r="Y491" i="1" a="1"/>
  <c r="Y491" i="1" s="1"/>
  <c r="L128" i="1" a="1"/>
  <c r="L128" i="1" s="1"/>
  <c r="L161" i="1" s="1" a="1"/>
  <c r="L161" i="1" s="1"/>
  <c r="Z408" i="1" a="1"/>
  <c r="Z408" i="1" s="1"/>
  <c r="AJ402" i="1" a="1"/>
  <c r="AJ402" i="1" s="1"/>
  <c r="L122" i="1" a="1"/>
  <c r="L122" i="1" s="1"/>
  <c r="J126" i="1" a="1"/>
  <c r="J126" i="1" s="1"/>
  <c r="J283" i="1" s="1" a="1"/>
  <c r="J283" i="1" s="1"/>
  <c r="AE406" i="1" a="1"/>
  <c r="AE406" i="1" s="1"/>
  <c r="AI502" i="1" a="1"/>
  <c r="AI502" i="1" s="1"/>
  <c r="AA448" i="1" a="1"/>
  <c r="AA448" i="1" s="1"/>
  <c r="AG449" i="1" a="1"/>
  <c r="AG449" i="1" s="1"/>
  <c r="AE500" i="1" a="1"/>
  <c r="AE500" i="1" s="1"/>
  <c r="AC410" i="1" a="1"/>
  <c r="AC410" i="1" s="1"/>
  <c r="AH405" i="1" a="1"/>
  <c r="AH405" i="1" s="1"/>
  <c r="AH502" i="1" a="1"/>
  <c r="AH502" i="1" s="1"/>
  <c r="L124" i="1" a="1"/>
  <c r="L124" i="1" s="1"/>
  <c r="AJ403" i="1" a="1"/>
  <c r="AJ403" i="1" s="1"/>
  <c r="AD402" i="1" a="1"/>
  <c r="AD402" i="1" s="1"/>
  <c r="AA406" i="1" a="1"/>
  <c r="AA406" i="1" s="1"/>
  <c r="AJ491" i="1" a="1"/>
  <c r="AJ491" i="1" s="1"/>
  <c r="AF407" i="1" a="1"/>
  <c r="AF407" i="1" s="1"/>
  <c r="AH407" i="1" a="1"/>
  <c r="AH407" i="1" s="1"/>
  <c r="AC491" i="1" a="1"/>
  <c r="AC491" i="1" s="1"/>
  <c r="W5" i="1"/>
  <c r="AD401" i="1" a="1"/>
  <c r="AD401" i="1" s="1"/>
  <c r="AC497" i="1" a="1"/>
  <c r="AC497" i="1" s="1"/>
  <c r="AD403" i="1" a="1"/>
  <c r="AD403" i="1" s="1"/>
  <c r="AJ399" i="1" a="1"/>
  <c r="AJ399" i="1" s="1"/>
  <c r="AG411" i="1" a="1"/>
  <c r="AG411" i="1" s="1"/>
  <c r="AE494" i="1" a="1"/>
  <c r="AE494" i="1" s="1"/>
  <c r="AG500" i="1" a="1"/>
  <c r="AG500" i="1" s="1"/>
  <c r="Y398" i="1" a="1"/>
  <c r="Y398" i="1" s="1"/>
  <c r="AA503" i="1" a="1"/>
  <c r="AA503" i="1" s="1"/>
  <c r="AA492" i="1" a="1"/>
  <c r="AA492" i="1" s="1"/>
  <c r="AG346" i="1" a="1"/>
  <c r="AG346" i="1" s="1"/>
  <c r="AG390" i="1" s="1" a="1"/>
  <c r="AG390" i="1" s="1"/>
  <c r="AD333" i="1" a="1"/>
  <c r="AD333" i="1" s="1"/>
  <c r="AD377" i="1" s="1" a="1"/>
  <c r="AD377" i="1" s="1"/>
  <c r="Y458" i="1" a="1"/>
  <c r="Y458" i="1" s="1"/>
  <c r="AD335" i="1" a="1"/>
  <c r="AD335" i="1" s="1"/>
  <c r="AD379" i="1" s="1" a="1"/>
  <c r="AD379" i="1" s="1"/>
  <c r="AH364" i="1" a="1"/>
  <c r="AH364" i="1" s="1"/>
  <c r="Z455" i="1" a="1"/>
  <c r="Z455" i="1" s="1"/>
  <c r="AH342" i="1" a="1"/>
  <c r="AH342" i="1" s="1"/>
  <c r="AH386" i="1" s="1" a="1"/>
  <c r="AH386" i="1" s="1"/>
  <c r="AJ335" i="1" a="1"/>
  <c r="AJ335" i="1" s="1"/>
  <c r="AJ379" i="1" s="1" a="1"/>
  <c r="AJ379" i="1" s="1"/>
  <c r="Y426" i="1" a="1"/>
  <c r="Y426" i="1" s="1"/>
  <c r="Y470" i="1" s="1" a="1"/>
  <c r="Y470" i="1" s="1"/>
  <c r="AF496" i="1" a="1"/>
  <c r="AF496" i="1" s="1"/>
  <c r="Z401" i="1" a="1"/>
  <c r="Z401" i="1" s="1"/>
  <c r="AE410" i="1" a="1"/>
  <c r="AE410" i="1" s="1"/>
  <c r="Y406" i="1" a="1"/>
  <c r="Y406" i="1" s="1"/>
  <c r="AA502" i="1" a="1"/>
  <c r="AA502" i="1" s="1"/>
  <c r="AF399" i="1" a="1"/>
  <c r="AF399" i="1" s="1"/>
  <c r="AC403" i="1" a="1"/>
  <c r="AC403" i="1" s="1"/>
  <c r="AI492" i="1" a="1"/>
  <c r="AI492" i="1" s="1"/>
  <c r="AI503" i="1" a="1"/>
  <c r="AI503" i="1" s="1"/>
  <c r="AI410" i="1" a="1"/>
  <c r="AI410" i="1" s="1"/>
  <c r="AH355" i="1" a="1"/>
  <c r="AH355" i="1" s="1"/>
  <c r="AG438" i="1" a="1"/>
  <c r="AG438" i="1" s="1"/>
  <c r="AG482" i="1" s="1" a="1"/>
  <c r="AG482" i="1" s="1"/>
  <c r="AB337" i="1" a="1"/>
  <c r="AB337" i="1" s="1"/>
  <c r="AB381" i="1" s="1" a="1"/>
  <c r="AB381" i="1" s="1"/>
  <c r="AB493" i="1" a="1"/>
  <c r="AB493" i="1" s="1"/>
  <c r="AG408" i="1" a="1"/>
  <c r="AG408" i="1" s="1"/>
  <c r="AF413" i="1" a="1"/>
  <c r="AF413" i="1" s="1"/>
  <c r="AC503" i="1" a="1"/>
  <c r="AC503" i="1" s="1"/>
  <c r="L130" i="1" a="1"/>
  <c r="L130" i="1" s="1"/>
  <c r="L287" i="1" s="1" a="1"/>
  <c r="L287" i="1" s="1"/>
  <c r="AE398" i="1" a="1"/>
  <c r="AE398" i="1" s="1"/>
  <c r="AI500" i="1" a="1"/>
  <c r="AI500" i="1" s="1"/>
  <c r="AH413" i="1" a="1"/>
  <c r="AH413" i="1" s="1"/>
  <c r="AB505" i="1" a="1"/>
  <c r="AB505" i="1" s="1"/>
  <c r="AJ407" i="1" a="1"/>
  <c r="AJ407" i="1" s="1"/>
  <c r="AE407" i="1" a="1"/>
  <c r="AE407" i="1" s="1"/>
  <c r="AB504" i="1" a="1"/>
  <c r="AB504" i="1" s="1"/>
  <c r="AE492" i="1" a="1"/>
  <c r="AE492" i="1" s="1"/>
  <c r="AH495" i="1" a="1"/>
  <c r="AH495" i="1" s="1"/>
  <c r="AD406" i="1" a="1"/>
  <c r="AD406" i="1" s="1"/>
  <c r="AB428" i="1" a="1"/>
  <c r="AB428" i="1" s="1"/>
  <c r="AB472" i="1" s="1" a="1"/>
  <c r="AB472" i="1" s="1"/>
  <c r="Y360" i="1" a="1"/>
  <c r="Y360" i="1" s="1"/>
  <c r="AJ438" i="1" a="1"/>
  <c r="AJ438" i="1" s="1"/>
  <c r="AJ482" i="1" s="1" a="1"/>
  <c r="AJ482" i="1" s="1"/>
  <c r="AG432" i="1" a="1"/>
  <c r="AG432" i="1" s="1"/>
  <c r="AG476" i="1" s="1" a="1"/>
  <c r="AG476" i="1" s="1"/>
  <c r="AA458" i="1" a="1"/>
  <c r="AA458" i="1" s="1"/>
  <c r="Z506" i="1" a="1"/>
  <c r="Z506" i="1" s="1"/>
  <c r="Y439" i="1" a="1"/>
  <c r="Y439" i="1" s="1"/>
  <c r="Y483" i="1" s="1" a="1"/>
  <c r="Y483" i="1" s="1"/>
  <c r="AA354" i="1" a="1"/>
  <c r="AA354" i="1" s="1"/>
  <c r="AF346" i="1" a="1"/>
  <c r="AF346" i="1" s="1"/>
  <c r="AF390" i="1" s="1" a="1"/>
  <c r="AF390" i="1" s="1"/>
  <c r="AG429" i="1" a="1"/>
  <c r="AG429" i="1" s="1"/>
  <c r="AG473" i="1" s="1" a="1"/>
  <c r="AG473" i="1" s="1"/>
  <c r="AE336" i="1" a="1"/>
  <c r="AE336" i="1" s="1"/>
  <c r="AE380" i="1" s="1" a="1"/>
  <c r="AE380" i="1" s="1"/>
  <c r="AG461" i="1" a="1"/>
  <c r="AG461" i="1" s="1"/>
  <c r="AG437" i="1" a="1"/>
  <c r="AG437" i="1" s="1"/>
  <c r="AG481" i="1" s="1" a="1"/>
  <c r="AG481" i="1" s="1"/>
  <c r="AH359" i="1" a="1"/>
  <c r="AH359" i="1" s="1"/>
  <c r="AH337" i="1" a="1"/>
  <c r="AH337" i="1" s="1"/>
  <c r="AH381" i="1" s="1" a="1"/>
  <c r="AH381" i="1" s="1"/>
  <c r="AF361" i="1" a="1"/>
  <c r="AF361" i="1" s="1"/>
  <c r="AC335" i="1" a="1"/>
  <c r="AC335" i="1" s="1"/>
  <c r="AC379" i="1" s="1" a="1"/>
  <c r="AC379" i="1" s="1"/>
  <c r="AF460" i="1" a="1"/>
  <c r="AF460" i="1" s="1"/>
  <c r="Y346" i="1" a="1"/>
  <c r="Y346" i="1" s="1"/>
  <c r="Y390" i="1" s="1" a="1"/>
  <c r="Y390" i="1" s="1"/>
  <c r="AC355" i="1" a="1"/>
  <c r="AC355" i="1" s="1"/>
  <c r="AC440" i="1" a="1"/>
  <c r="AC440" i="1" s="1"/>
  <c r="AC484" i="1" s="1" a="1"/>
  <c r="AC484" i="1" s="1"/>
  <c r="AA436" i="1" a="1"/>
  <c r="AA436" i="1" s="1"/>
  <c r="AA480" i="1" s="1" a="1"/>
  <c r="AA480" i="1" s="1"/>
  <c r="AI456" i="1" a="1"/>
  <c r="AI456" i="1" s="1"/>
  <c r="AD336" i="1" a="1"/>
  <c r="AD336" i="1" s="1"/>
  <c r="AD380" i="1" s="1" a="1"/>
  <c r="AD380" i="1" s="1"/>
  <c r="Z366" i="1" a="1"/>
  <c r="Z366" i="1" s="1"/>
  <c r="AA343" i="1" a="1"/>
  <c r="AA343" i="1" s="1"/>
  <c r="AA387" i="1" s="1" a="1"/>
  <c r="AA387" i="1" s="1"/>
  <c r="H123" i="1" a="1"/>
  <c r="H123" i="1" s="1"/>
  <c r="AA337" i="1" a="1"/>
  <c r="AA337" i="1" s="1"/>
  <c r="AA381" i="1" s="1" a="1"/>
  <c r="AA381" i="1" s="1"/>
  <c r="AF431" i="1" a="1"/>
  <c r="AF431" i="1" s="1"/>
  <c r="AF475" i="1" s="1" a="1"/>
  <c r="AF475" i="1" s="1"/>
  <c r="AI406" i="1" a="1"/>
  <c r="AI406" i="1" s="1"/>
  <c r="AE491" i="1" a="1"/>
  <c r="AE491" i="1" s="1"/>
  <c r="AG400" i="1" a="1"/>
  <c r="AG400" i="1" s="1"/>
  <c r="AJ499" i="1" a="1"/>
  <c r="AJ499" i="1" s="1"/>
  <c r="AF408" i="1" a="1"/>
  <c r="AF408" i="1" s="1"/>
  <c r="AB409" i="1" a="1"/>
  <c r="AB409" i="1" s="1"/>
  <c r="AG504" i="1" a="1"/>
  <c r="AG504" i="1" s="1"/>
  <c r="AG503" i="1" a="1"/>
  <c r="AG503" i="1" s="1"/>
  <c r="AF409" i="1" a="1"/>
  <c r="AF409" i="1" s="1"/>
  <c r="AF491" i="1" a="1"/>
  <c r="AF491" i="1" s="1"/>
  <c r="AJ502" i="1" a="1"/>
  <c r="AJ502" i="1" s="1"/>
  <c r="Y403" i="1" a="1"/>
  <c r="Y403" i="1" s="1"/>
  <c r="AD409" i="1" a="1"/>
  <c r="AD409" i="1" s="1"/>
  <c r="AB413" i="1" a="1"/>
  <c r="AB413" i="1" s="1"/>
  <c r="AG496" i="1" a="1"/>
  <c r="AG496" i="1" s="1"/>
  <c r="Y404" i="1" a="1"/>
  <c r="Y404" i="1" s="1"/>
  <c r="AA409" i="1" a="1"/>
  <c r="AA409" i="1" s="1"/>
  <c r="Y412" i="1" a="1"/>
  <c r="Y412" i="1" s="1"/>
  <c r="AJ495" i="1" a="1"/>
  <c r="AJ495" i="1" s="1"/>
  <c r="K126" i="1" a="1"/>
  <c r="K126" i="1" s="1"/>
  <c r="H129" i="1" a="1"/>
  <c r="H129" i="1" s="1"/>
  <c r="M270" i="1" s="1" a="1"/>
  <c r="M270" i="1" s="1"/>
  <c r="N270" i="1" s="1" a="1"/>
  <c r="N270" i="1" s="1"/>
  <c r="AF500" i="1" a="1"/>
  <c r="AF500" i="1" s="1"/>
  <c r="Z502" i="1" a="1"/>
  <c r="Z502" i="1" s="1"/>
  <c r="AI412" i="1" a="1"/>
  <c r="AI412" i="1" s="1"/>
  <c r="AI504" i="1" a="1"/>
  <c r="AI504" i="1" s="1"/>
  <c r="AA413" i="1" a="1"/>
  <c r="AA413" i="1" s="1"/>
  <c r="AG502" i="1" a="1"/>
  <c r="AG502" i="1" s="1"/>
  <c r="AI496" i="1" a="1"/>
  <c r="AI496" i="1" s="1"/>
  <c r="Z398" i="1" a="1"/>
  <c r="Z398" i="1" s="1"/>
  <c r="AJ503" i="1" a="1"/>
  <c r="AJ503" i="1" s="1"/>
  <c r="AG497" i="1" a="1"/>
  <c r="AG497" i="1" s="1"/>
  <c r="AJ410" i="1" a="1"/>
  <c r="AJ410" i="1" s="1"/>
  <c r="AJ505" i="1" a="1"/>
  <c r="AJ505" i="1" s="1"/>
  <c r="AA500" i="1" a="1"/>
  <c r="AA500" i="1" s="1"/>
  <c r="AF410" i="1" a="1"/>
  <c r="AF410" i="1" s="1"/>
  <c r="AH406" i="1" a="1"/>
  <c r="AH406" i="1" s="1"/>
  <c r="AA403" i="1" a="1"/>
  <c r="AA403" i="1" s="1"/>
  <c r="AE399" i="1" a="1"/>
  <c r="AE399" i="1" s="1"/>
  <c r="Z402" i="1" a="1"/>
  <c r="Z402" i="1" s="1"/>
  <c r="K125" i="1" a="1"/>
  <c r="K125" i="1" s="1"/>
  <c r="K129" i="1" a="1"/>
  <c r="K129" i="1" s="1"/>
  <c r="K270" i="1" s="1" a="1"/>
  <c r="K270" i="1" s="1"/>
  <c r="K131" i="1" a="1"/>
  <c r="K131" i="1" s="1"/>
  <c r="K124" i="1" a="1"/>
  <c r="K124" i="1" s="1"/>
  <c r="K157" i="1" s="1" a="1"/>
  <c r="K157" i="1" s="1"/>
  <c r="K123" i="1" a="1"/>
  <c r="K123" i="1" s="1"/>
  <c r="AB501" i="1" a="1"/>
  <c r="AB501" i="1" s="1"/>
  <c r="AF498" i="1" a="1"/>
  <c r="AF498" i="1" s="1"/>
  <c r="AB495" i="1" a="1"/>
  <c r="AB495" i="1" s="1"/>
  <c r="AI411" i="1" a="1"/>
  <c r="AI411" i="1" s="1"/>
  <c r="AJ504" i="1" a="1"/>
  <c r="AJ504" i="1" s="1"/>
  <c r="AH408" i="1" a="1"/>
  <c r="AH408" i="1" s="1"/>
  <c r="AA496" i="1" a="1"/>
  <c r="AA496" i="1" s="1"/>
  <c r="AF403" i="1" a="1"/>
  <c r="AF403" i="1" s="1"/>
  <c r="Z411" i="1" a="1"/>
  <c r="Z411" i="1" s="1"/>
  <c r="AJ494" i="1" a="1"/>
  <c r="AJ494" i="1" s="1"/>
  <c r="J127" i="1" a="1"/>
  <c r="J127" i="1" s="1"/>
  <c r="J160" i="1" s="1" a="1"/>
  <c r="J160" i="1" s="1"/>
  <c r="AI505" i="1" a="1"/>
  <c r="AI505" i="1" s="1"/>
  <c r="AC504" i="1" a="1"/>
  <c r="AC504" i="1" s="1"/>
  <c r="AF504" i="1" a="1"/>
  <c r="AF504" i="1" s="1"/>
  <c r="Z407" i="1" a="1"/>
  <c r="Z407" i="1" s="1"/>
  <c r="AH503" i="1" a="1"/>
  <c r="AH503" i="1" s="1"/>
  <c r="AC493" i="1" a="1"/>
  <c r="AC493" i="1" s="1"/>
  <c r="AA398" i="1" a="1"/>
  <c r="AA398" i="1" s="1"/>
  <c r="AG402" i="1" a="1"/>
  <c r="AG402" i="1" s="1"/>
  <c r="AF411" i="1" a="1"/>
  <c r="AF411" i="1" s="1"/>
  <c r="AB398" i="1" a="1"/>
  <c r="AB398" i="1" s="1"/>
  <c r="Y405" i="1" a="1"/>
  <c r="Y405" i="1" s="1"/>
  <c r="AG495" i="1" a="1"/>
  <c r="AG495" i="1" s="1"/>
  <c r="H128" i="1" a="1"/>
  <c r="H128" i="1" s="1"/>
  <c r="Z505" i="1" a="1"/>
  <c r="Z505" i="1" s="1"/>
  <c r="Y506" i="1" a="1"/>
  <c r="Y506" i="1" s="1"/>
  <c r="K130" i="1" a="1"/>
  <c r="K130" i="1" s="1"/>
  <c r="K271" i="1" s="1" a="1"/>
  <c r="K271" i="1" s="1"/>
  <c r="I128" i="1" a="1"/>
  <c r="I128" i="1" s="1"/>
  <c r="I269" i="1" s="1" a="1"/>
  <c r="I269" i="1" s="1"/>
  <c r="N7" i="1" a="1"/>
  <c r="N7" i="1" s="1"/>
  <c r="T7" i="1" s="1"/>
  <c r="Y462" i="1" a="1"/>
  <c r="Y462" i="1" s="1"/>
  <c r="Y338" i="1" a="1"/>
  <c r="Y338" i="1" s="1"/>
  <c r="Y382" i="1" s="1" a="1"/>
  <c r="Y382" i="1" s="1"/>
  <c r="Y339" i="1" a="1"/>
  <c r="Y339" i="1" s="1"/>
  <c r="Y383" i="1" s="1" a="1"/>
  <c r="Y383" i="1" s="1"/>
  <c r="AA433" i="1" a="1"/>
  <c r="AA433" i="1" s="1"/>
  <c r="AA477" i="1" s="1" a="1"/>
  <c r="AA477" i="1" s="1"/>
  <c r="AI365" i="1" a="1"/>
  <c r="AI365" i="1" s="1"/>
  <c r="AB356" i="1" a="1"/>
  <c r="AB356" i="1" s="1"/>
  <c r="AJ436" i="1" a="1"/>
  <c r="AJ436" i="1" s="1"/>
  <c r="AJ480" i="1" s="1" a="1"/>
  <c r="AJ480" i="1" s="1"/>
  <c r="Z362" i="1" a="1"/>
  <c r="Z362" i="1" s="1"/>
  <c r="AC368" i="1" a="1"/>
  <c r="AC368" i="1" s="1"/>
  <c r="AD347" i="1" a="1"/>
  <c r="AD347" i="1" s="1"/>
  <c r="AD391" i="1" s="1" a="1"/>
  <c r="AD391" i="1" s="1"/>
  <c r="Y344" i="1" a="1"/>
  <c r="Y344" i="1" s="1"/>
  <c r="Y388" i="1" s="1" a="1"/>
  <c r="Y388" i="1" s="1"/>
  <c r="AF337" i="1" a="1"/>
  <c r="AF337" i="1" s="1"/>
  <c r="AF381" i="1" s="1" a="1"/>
  <c r="AF381" i="1" s="1"/>
  <c r="AH346" i="1" a="1"/>
  <c r="AH346" i="1" s="1"/>
  <c r="AH390" i="1" s="1" a="1"/>
  <c r="AH390" i="1" s="1"/>
  <c r="Z440" i="1" a="1"/>
  <c r="Z440" i="1" s="1"/>
  <c r="Z484" i="1" s="1" a="1"/>
  <c r="Z484" i="1" s="1"/>
  <c r="AJ341" i="1" a="1"/>
  <c r="AJ341" i="1" s="1"/>
  <c r="AJ385" i="1" s="1" a="1"/>
  <c r="AJ385" i="1" s="1"/>
  <c r="AI429" i="1" a="1"/>
  <c r="AI429" i="1" s="1"/>
  <c r="AI473" i="1" s="1" a="1"/>
  <c r="AI473" i="1" s="1"/>
  <c r="AJ452" i="1" a="1"/>
  <c r="AJ452" i="1" s="1"/>
  <c r="AE438" i="1" a="1"/>
  <c r="AE438" i="1" s="1"/>
  <c r="AE482" i="1" s="1" a="1"/>
  <c r="AE482" i="1" s="1"/>
  <c r="AF358" i="1" a="1"/>
  <c r="AF358" i="1" s="1"/>
  <c r="Y341" i="1" a="1"/>
  <c r="Y341" i="1" s="1"/>
  <c r="Y385" i="1" s="1" a="1"/>
  <c r="Y385" i="1" s="1"/>
  <c r="J129" i="1" a="1"/>
  <c r="J129" i="1" s="1"/>
  <c r="J125" i="1" a="1"/>
  <c r="J125" i="1" s="1"/>
  <c r="K128" i="1" a="1"/>
  <c r="K128" i="1" s="1"/>
  <c r="Y332" i="1" a="1"/>
  <c r="Y332" i="1" s="1"/>
  <c r="AA401" i="1" a="1"/>
  <c r="AA401" i="1" s="1"/>
  <c r="AG499" i="1" a="1"/>
  <c r="AG499" i="1" s="1"/>
  <c r="AE503" i="1" a="1"/>
  <c r="AE503" i="1" s="1"/>
  <c r="L125" i="1" a="1"/>
  <c r="L125" i="1" s="1"/>
  <c r="L266" i="1" s="1" a="1"/>
  <c r="L266" i="1" s="1"/>
  <c r="K122" i="1" a="1"/>
  <c r="K122" i="1" s="1"/>
  <c r="AE412" i="1" a="1"/>
  <c r="AE412" i="1" s="1"/>
  <c r="AH404" i="1" a="1"/>
  <c r="AH404" i="1" s="1"/>
  <c r="AA499" i="1" a="1"/>
  <c r="AA499" i="1" s="1"/>
  <c r="AJ493" i="1" a="1"/>
  <c r="AJ493" i="1" s="1"/>
  <c r="AH498" i="1" a="1"/>
  <c r="AH498" i="1" s="1"/>
  <c r="AA404" i="1" a="1"/>
  <c r="AA404" i="1" s="1"/>
  <c r="AA498" i="1" a="1"/>
  <c r="AA498" i="1" s="1"/>
  <c r="AD404" i="1" a="1"/>
  <c r="AD404" i="1" s="1"/>
  <c r="AD506" i="1" a="1"/>
  <c r="AD506" i="1" s="1"/>
  <c r="AF495" i="1" a="1"/>
  <c r="AF495" i="1" s="1"/>
  <c r="Y408" i="1" a="1"/>
  <c r="Y408" i="1" s="1"/>
  <c r="AF401" i="1" a="1"/>
  <c r="AF401" i="1" s="1"/>
  <c r="AG410" i="1" a="1"/>
  <c r="AG410" i="1" s="1"/>
  <c r="AI400" i="1" a="1"/>
  <c r="AI400" i="1" s="1"/>
  <c r="AC406" i="1" a="1"/>
  <c r="AC406" i="1" s="1"/>
  <c r="AD410" i="1" a="1"/>
  <c r="AD410" i="1" s="1"/>
  <c r="AB492" i="1" a="1"/>
  <c r="AB492" i="1" s="1"/>
  <c r="H131" i="1" a="1"/>
  <c r="H131" i="1" s="1"/>
  <c r="AE502" i="1" a="1"/>
  <c r="AE502" i="1" s="1"/>
  <c r="AA411" i="1" a="1"/>
  <c r="AA411" i="1" s="1"/>
  <c r="AC499" i="1" a="1"/>
  <c r="AC499" i="1" s="1"/>
  <c r="Z405" i="1" a="1"/>
  <c r="Z405" i="1" s="1"/>
  <c r="AF501" i="1" a="1"/>
  <c r="AF501" i="1" s="1"/>
  <c r="Y407" i="1" a="1"/>
  <c r="Y407" i="1" s="1"/>
  <c r="AE411" i="1" a="1"/>
  <c r="AE411" i="1" s="1"/>
  <c r="AE413" i="1" a="1"/>
  <c r="AE413" i="1" s="1"/>
  <c r="AB491" i="1" a="1"/>
  <c r="AB491" i="1" s="1"/>
  <c r="AF502" i="1" a="1"/>
  <c r="AF502" i="1" s="1"/>
  <c r="AB494" i="1" a="1"/>
  <c r="AB494" i="1" s="1"/>
  <c r="AD408" i="1" a="1"/>
  <c r="AD408" i="1" s="1"/>
  <c r="AJ400" i="1" a="1"/>
  <c r="AJ400" i="1" s="1"/>
  <c r="AC505" i="1" a="1"/>
  <c r="AC505" i="1" s="1"/>
  <c r="AE501" i="1" a="1"/>
  <c r="AE501" i="1" s="1"/>
  <c r="AF499" i="1" a="1"/>
  <c r="AF499" i="1" s="1"/>
  <c r="AG494" i="1" a="1"/>
  <c r="AG494" i="1" s="1"/>
  <c r="AE405" i="1" a="1"/>
  <c r="AE405" i="1" s="1"/>
  <c r="AJ401" i="1" a="1"/>
  <c r="AJ401" i="1" s="1"/>
  <c r="AC398" i="1" a="1"/>
  <c r="AC398" i="1" s="1"/>
  <c r="AG399" i="1" a="1"/>
  <c r="AG399" i="1" s="1"/>
  <c r="J128" i="1" a="1"/>
  <c r="J128" i="1" s="1"/>
  <c r="J161" i="1" s="1" a="1"/>
  <c r="J161" i="1" s="1"/>
  <c r="J130" i="1" a="1"/>
  <c r="J130" i="1" s="1"/>
  <c r="L131" i="1" a="1"/>
  <c r="L131" i="1" s="1"/>
  <c r="L272" i="1" s="1" a="1"/>
  <c r="L272" i="1" s="1"/>
  <c r="I124" i="1" a="1"/>
  <c r="I124" i="1" s="1"/>
  <c r="I157" i="1" s="1" a="1"/>
  <c r="I157" i="1" s="1"/>
  <c r="L123" i="1" a="1"/>
  <c r="L123" i="1" s="1"/>
  <c r="AD501" i="1" a="1"/>
  <c r="AD501" i="1" s="1"/>
  <c r="AI413" i="1" a="1"/>
  <c r="AI413" i="1" s="1"/>
  <c r="AC401" i="1" a="1"/>
  <c r="AC401" i="1" s="1"/>
  <c r="AE495" i="1" a="1"/>
  <c r="AE495" i="1" s="1"/>
  <c r="Z413" i="1" a="1"/>
  <c r="Z413" i="1" s="1"/>
  <c r="AF404" i="1" a="1"/>
  <c r="AF404" i="1" s="1"/>
  <c r="AC411" i="1" a="1"/>
  <c r="AC411" i="1" s="1"/>
  <c r="AE497" i="1" a="1"/>
  <c r="AE497" i="1" s="1"/>
  <c r="AG405" i="1" a="1"/>
  <c r="AG405" i="1" s="1"/>
  <c r="AG412" i="1" a="1"/>
  <c r="AG412" i="1" s="1"/>
  <c r="AF497" i="1" a="1"/>
  <c r="AF497" i="1" s="1"/>
  <c r="AG403" i="1" a="1"/>
  <c r="AG403" i="1" s="1"/>
  <c r="AH506" i="1" a="1"/>
  <c r="AH506" i="1" s="1"/>
  <c r="AA400" i="1" a="1"/>
  <c r="AA400" i="1" s="1"/>
  <c r="AA494" i="1" a="1"/>
  <c r="AA494" i="1" s="1"/>
  <c r="AC501" i="1" a="1"/>
  <c r="AC501" i="1" s="1"/>
  <c r="AB402" i="1" a="1"/>
  <c r="AB402" i="1" s="1"/>
  <c r="AA501" i="1" a="1"/>
  <c r="AA501" i="1" s="1"/>
  <c r="AB411" i="1" a="1"/>
  <c r="AB411" i="1" s="1"/>
  <c r="AH403" i="1" a="1"/>
  <c r="AH403" i="1" s="1"/>
  <c r="AI403" i="1" a="1"/>
  <c r="AI403" i="1" s="1"/>
  <c r="Z409" i="1" a="1"/>
  <c r="Z409" i="1" s="1"/>
  <c r="AJ413" i="1" a="1"/>
  <c r="AJ413" i="1" s="1"/>
  <c r="AB400" i="1" a="1"/>
  <c r="AB400" i="1" s="1"/>
  <c r="AD411" i="1" a="1"/>
  <c r="AD411" i="1" s="1"/>
  <c r="H122" i="1" a="1"/>
  <c r="H122" i="1" s="1"/>
  <c r="H263" i="1" s="1" a="1"/>
  <c r="H263" i="1" s="1"/>
  <c r="AH398" i="1" a="1"/>
  <c r="AH398" i="1" s="1"/>
  <c r="Y409" i="1" a="1"/>
  <c r="Y409" i="1" s="1"/>
  <c r="AC400" i="1" a="1"/>
  <c r="AC400" i="1" s="1"/>
  <c r="AA412" i="1" a="1"/>
  <c r="AA412" i="1" s="1"/>
  <c r="AA504" i="1" a="1"/>
  <c r="AA504" i="1" s="1"/>
  <c r="AC407" i="1" a="1"/>
  <c r="AC407" i="1" s="1"/>
  <c r="J123" i="1" a="1"/>
  <c r="J123" i="1" s="1"/>
  <c r="Y425" i="1" a="1"/>
  <c r="Y425" i="1" s="1"/>
  <c r="Y469" i="1" s="1" a="1"/>
  <c r="Y469" i="1" s="1"/>
  <c r="AF492" i="1" a="1"/>
  <c r="AF492" i="1" s="1"/>
  <c r="AB410" i="1" a="1"/>
  <c r="AB410" i="1" s="1"/>
  <c r="Z400" i="1" a="1"/>
  <c r="Z400" i="1" s="1"/>
  <c r="AB408" i="1" a="1"/>
  <c r="AB408" i="1" s="1"/>
  <c r="AA493" i="1" a="1"/>
  <c r="AA493" i="1" s="1"/>
  <c r="AJ404" i="1" a="1"/>
  <c r="AJ404" i="1" s="1"/>
  <c r="AB401" i="1" a="1"/>
  <c r="AB401" i="1" s="1"/>
  <c r="AI499" i="1" a="1"/>
  <c r="AI499" i="1" s="1"/>
  <c r="AC496" i="1" a="1"/>
  <c r="AC496" i="1" s="1"/>
  <c r="AJ501" i="1" a="1"/>
  <c r="AJ501" i="1" s="1"/>
  <c r="H126" i="1" a="1"/>
  <c r="H126" i="1" s="1"/>
  <c r="Y399" i="1" a="1"/>
  <c r="Y399" i="1" s="1"/>
  <c r="AF405" i="1" a="1"/>
  <c r="AF405" i="1" s="1"/>
  <c r="AG501" i="1" a="1"/>
  <c r="AG501" i="1" s="1"/>
  <c r="AD497" i="1" a="1"/>
  <c r="AD497" i="1" s="1"/>
  <c r="AA410" i="1" a="1"/>
  <c r="AA410" i="1" s="1"/>
  <c r="AG491" i="1" a="1"/>
  <c r="AG491" i="1" s="1"/>
  <c r="I123" i="1" a="1"/>
  <c r="I123" i="1" s="1"/>
  <c r="AE403" i="1" a="1"/>
  <c r="AE403" i="1" s="1"/>
  <c r="Z399" i="1" a="1"/>
  <c r="Z399" i="1" s="1"/>
  <c r="AB404" i="1" a="1"/>
  <c r="AB404" i="1" s="1"/>
  <c r="Z412" i="1" a="1"/>
  <c r="Z412" i="1" s="1"/>
  <c r="AI506" i="1" a="1"/>
  <c r="AI506" i="1" s="1"/>
  <c r="AH505" i="1" a="1"/>
  <c r="AH505" i="1" s="1"/>
  <c r="AC502" i="1" a="1"/>
  <c r="AC502" i="1" s="1"/>
  <c r="AI497" i="1" a="1"/>
  <c r="AI497" i="1" s="1"/>
  <c r="Z496" i="1" a="1"/>
  <c r="Z496" i="1" s="1"/>
  <c r="H127" i="1" a="1"/>
  <c r="H127" i="1" s="1"/>
  <c r="I127" i="1" a="1"/>
  <c r="I127" i="1" s="1"/>
  <c r="I284" i="1" s="1" a="1"/>
  <c r="I284" i="1" s="1"/>
  <c r="I177" i="1" s="1"/>
  <c r="AA399" i="1" a="1"/>
  <c r="AA399" i="1" s="1"/>
  <c r="AB412" i="1" a="1"/>
  <c r="AB412" i="1" s="1"/>
  <c r="AG498" i="1" a="1"/>
  <c r="AG498" i="1" s="1"/>
  <c r="AC399" i="1" a="1"/>
  <c r="AC399" i="1" s="1"/>
  <c r="AJ506" i="1" a="1"/>
  <c r="AJ506" i="1" s="1"/>
  <c r="Y400" i="1" a="1"/>
  <c r="Y400" i="1" s="1"/>
  <c r="AH500" i="1" a="1"/>
  <c r="AH500" i="1" s="1"/>
  <c r="AG409" i="1" a="1"/>
  <c r="AG409" i="1" s="1"/>
  <c r="AB333" i="1" a="1"/>
  <c r="AB333" i="1" s="1"/>
  <c r="AB377" i="1" s="1" a="1"/>
  <c r="AB377" i="1" s="1"/>
  <c r="J124" i="1" a="1"/>
  <c r="J124" i="1" s="1"/>
  <c r="J281" i="1" s="1" a="1"/>
  <c r="J281" i="1" s="1"/>
  <c r="AF339" i="1" a="1"/>
  <c r="AF339" i="1" s="1"/>
  <c r="AF383" i="1" s="1" a="1"/>
  <c r="AF383" i="1" s="1"/>
  <c r="AA344" i="1" a="1"/>
  <c r="AA344" i="1" s="1"/>
  <c r="AA388" i="1" s="1" a="1"/>
  <c r="AA388" i="1" s="1"/>
  <c r="AH343" i="1" a="1"/>
  <c r="AH343" i="1" s="1"/>
  <c r="AH387" i="1" s="1" a="1"/>
  <c r="AH387" i="1" s="1"/>
  <c r="AE344" i="1" a="1"/>
  <c r="AE344" i="1" s="1"/>
  <c r="AE388" i="1" s="1" a="1"/>
  <c r="AE388" i="1" s="1"/>
  <c r="AI435" i="1" a="1"/>
  <c r="AI435" i="1" s="1"/>
  <c r="AI479" i="1" s="1" a="1"/>
  <c r="AI479" i="1" s="1"/>
  <c r="AB360" i="1" a="1"/>
  <c r="AB360" i="1" s="1"/>
  <c r="AE454" i="1" a="1"/>
  <c r="AE454" i="1" s="1"/>
  <c r="AH436" i="1" a="1"/>
  <c r="AH436" i="1" s="1"/>
  <c r="AH480" i="1" s="1" a="1"/>
  <c r="AH480" i="1" s="1"/>
  <c r="AJ433" i="1" a="1"/>
  <c r="AJ433" i="1" s="1"/>
  <c r="AJ477" i="1" s="1" a="1"/>
  <c r="AJ477" i="1" s="1"/>
  <c r="AB342" i="1" a="1"/>
  <c r="AB342" i="1" s="1"/>
  <c r="AB386" i="1" s="1" a="1"/>
  <c r="AB386" i="1" s="1"/>
  <c r="AI347" i="1" a="1"/>
  <c r="AI347" i="1" s="1"/>
  <c r="AI391" i="1" s="1" a="1"/>
  <c r="AI391" i="1" s="1"/>
  <c r="Z406" i="1" a="1"/>
  <c r="Z406" i="1" s="1"/>
  <c r="Y499" i="1" a="1"/>
  <c r="Y499" i="1" s="1"/>
  <c r="AI404" i="1" a="1"/>
  <c r="AI404" i="1" s="1"/>
  <c r="AI409" i="1" a="1"/>
  <c r="AI409" i="1" s="1"/>
  <c r="AI494" i="1" a="1"/>
  <c r="AI494" i="1" s="1"/>
  <c r="AF406" i="1" a="1"/>
  <c r="AF406" i="1" s="1"/>
  <c r="AJ398" i="1" a="1"/>
  <c r="AJ398" i="1" s="1"/>
  <c r="AJ497" i="1" a="1"/>
  <c r="AJ497" i="1" s="1"/>
  <c r="AD412" i="1" a="1"/>
  <c r="AD412" i="1" s="1"/>
  <c r="AH494" i="1" a="1"/>
  <c r="AH494" i="1" s="1"/>
  <c r="AG407" i="1" a="1"/>
  <c r="AG407" i="1" s="1"/>
  <c r="H130" i="1" a="1"/>
  <c r="H130" i="1" s="1"/>
  <c r="H287" i="1" s="1" a="1"/>
  <c r="H287" i="1" s="1"/>
  <c r="AH492" i="1" a="1"/>
  <c r="AH492" i="1" s="1"/>
  <c r="AI401" i="1" a="1"/>
  <c r="AI401" i="1" s="1"/>
  <c r="AA407" i="1" a="1"/>
  <c r="AA407" i="1" s="1"/>
  <c r="AJ496" i="1" a="1"/>
  <c r="AJ496" i="1" s="1"/>
  <c r="AF505" i="1" a="1"/>
  <c r="AF505" i="1" s="1"/>
  <c r="Y401" i="1" a="1"/>
  <c r="Y401" i="1" s="1"/>
  <c r="AH400" i="1" a="1"/>
  <c r="AH400" i="1" s="1"/>
  <c r="AF400" i="1" a="1"/>
  <c r="AF400" i="1" s="1"/>
  <c r="AC409" i="1" a="1"/>
  <c r="AC409" i="1" s="1"/>
  <c r="AJ498" i="1" a="1"/>
  <c r="AJ498" i="1" s="1"/>
  <c r="AH504" i="1" a="1"/>
  <c r="AH504" i="1" s="1"/>
  <c r="AI405" i="1" a="1"/>
  <c r="AI405" i="1" s="1"/>
  <c r="AC500" i="1" a="1"/>
  <c r="AC500" i="1" s="1"/>
  <c r="AC408" i="1" a="1"/>
  <c r="AC408" i="1" s="1"/>
  <c r="AF402" i="1" a="1"/>
  <c r="AF402" i="1" s="1"/>
  <c r="AI491" i="1" a="1"/>
  <c r="AI491" i="1" s="1"/>
  <c r="AA402" i="1" a="1"/>
  <c r="AA402" i="1" s="1"/>
  <c r="AG492" i="1" a="1"/>
  <c r="AG492" i="1" s="1"/>
  <c r="AB399" i="1" a="1"/>
  <c r="AB399" i="1" s="1"/>
  <c r="AC492" i="1" a="1"/>
  <c r="AC492" i="1" s="1"/>
  <c r="AA506" i="1" a="1"/>
  <c r="AA506" i="1" s="1"/>
  <c r="Y505" i="1" a="1"/>
  <c r="Y505" i="1" s="1"/>
  <c r="AG506" i="1" a="1"/>
  <c r="AG506" i="1" s="1"/>
  <c r="AI498" i="1" a="1"/>
  <c r="AI498" i="1" s="1"/>
  <c r="Y357" i="1" a="1"/>
  <c r="Y357" i="1" s="1"/>
  <c r="AC336" i="1" a="1"/>
  <c r="AC336" i="1" s="1"/>
  <c r="AC380" i="1" s="1" a="1"/>
  <c r="AC380" i="1" s="1"/>
  <c r="Y447" i="1" a="1"/>
  <c r="Y447" i="1" s="1"/>
  <c r="AF430" i="1" a="1"/>
  <c r="AF430" i="1" s="1"/>
  <c r="AF474" i="1" s="1" a="1"/>
  <c r="AF474" i="1" s="1"/>
  <c r="AC359" i="1" a="1"/>
  <c r="AC359" i="1" s="1"/>
  <c r="AD458" i="1" a="1"/>
  <c r="AD458" i="1" s="1"/>
  <c r="AE440" i="1" a="1"/>
  <c r="AE440" i="1" s="1"/>
  <c r="AE484" i="1" s="1" a="1"/>
  <c r="AE484" i="1" s="1"/>
  <c r="AE338" i="1" a="1"/>
  <c r="AE338" i="1" s="1"/>
  <c r="AE382" i="1" s="1" a="1"/>
  <c r="AE382" i="1" s="1"/>
  <c r="AA454" i="1" a="1"/>
  <c r="AA454" i="1" s="1"/>
  <c r="Y356" i="1" a="1"/>
  <c r="Y356" i="1" s="1"/>
  <c r="AG369" i="1" a="1"/>
  <c r="AG369" i="1" s="1"/>
  <c r="AG493" i="1" a="1"/>
  <c r="AG493" i="1" s="1"/>
  <c r="Y493" i="1" a="1"/>
  <c r="Y493" i="1" s="1"/>
  <c r="AC412" i="1" a="1"/>
  <c r="AC412" i="1" s="1"/>
  <c r="AD504" i="1" a="1"/>
  <c r="AD504" i="1" s="1"/>
  <c r="AJ357" i="1" a="1"/>
  <c r="AJ357" i="1" s="1"/>
  <c r="AH354" i="1" a="1"/>
  <c r="AH354" i="1" s="1"/>
  <c r="AJ435" i="1" a="1"/>
  <c r="AJ435" i="1" s="1"/>
  <c r="AJ479" i="1" s="1" a="1"/>
  <c r="AJ479" i="1" s="1"/>
  <c r="Y437" i="1" a="1"/>
  <c r="Y437" i="1" s="1"/>
  <c r="Y481" i="1" s="1" a="1"/>
  <c r="Y481" i="1" s="1"/>
  <c r="AI451" i="1" a="1"/>
  <c r="AI451" i="1" s="1"/>
  <c r="AH434" i="1" a="1"/>
  <c r="AH434" i="1" s="1"/>
  <c r="AH478" i="1" s="1" a="1"/>
  <c r="AH478" i="1" s="1"/>
  <c r="Y460" i="1" a="1"/>
  <c r="Y460" i="1" s="1"/>
  <c r="AE433" i="1" a="1"/>
  <c r="AE433" i="1" s="1"/>
  <c r="AE477" i="1" s="1" a="1"/>
  <c r="AE477" i="1" s="1"/>
  <c r="AG358" i="1" a="1"/>
  <c r="AG358" i="1" s="1"/>
  <c r="Z364" i="1" a="1"/>
  <c r="Z364" i="1" s="1"/>
  <c r="Y496" i="1" a="1"/>
  <c r="Y496" i="1" s="1"/>
  <c r="Z491" i="1" a="1"/>
  <c r="Z491" i="1" s="1"/>
  <c r="AE496" i="1" a="1"/>
  <c r="AE496" i="1" s="1"/>
  <c r="AH399" i="1" a="1"/>
  <c r="AH399" i="1" s="1"/>
  <c r="AJ405" i="1" a="1"/>
  <c r="AJ405" i="1" s="1"/>
  <c r="AB503" i="1" a="1"/>
  <c r="AB503" i="1" s="1"/>
  <c r="AC402" i="1" a="1"/>
  <c r="AC402" i="1" s="1"/>
  <c r="AB426" i="1" a="1"/>
  <c r="AB426" i="1" s="1"/>
  <c r="AB470" i="1" s="1" a="1"/>
  <c r="AB470" i="1" s="1"/>
  <c r="AI432" i="1" a="1"/>
  <c r="AI432" i="1" s="1"/>
  <c r="AI476" i="1" s="1" a="1"/>
  <c r="AI476" i="1" s="1"/>
  <c r="Y495" i="1" a="1"/>
  <c r="Y495" i="1" s="1"/>
  <c r="Z498" i="1" a="1"/>
  <c r="Z498" i="1" s="1"/>
  <c r="AE505" i="1" a="1"/>
  <c r="AE505" i="1" s="1"/>
  <c r="AB496" i="1" a="1"/>
  <c r="AB496" i="1" s="1"/>
  <c r="Z410" i="1" a="1"/>
  <c r="Z410" i="1" s="1"/>
  <c r="AA497" i="1" a="1"/>
  <c r="AA497" i="1" s="1"/>
  <c r="AC404" i="1" a="1"/>
  <c r="AC404" i="1" s="1"/>
  <c r="AD400" i="1" a="1"/>
  <c r="AD400" i="1" s="1"/>
  <c r="Z493" i="1" a="1"/>
  <c r="Z493" i="1" s="1"/>
  <c r="AI455" i="1" a="1"/>
  <c r="AI455" i="1" s="1"/>
  <c r="AE429" i="1" a="1"/>
  <c r="AE429" i="1" s="1"/>
  <c r="AE473" i="1" s="1" a="1"/>
  <c r="AE473" i="1" s="1"/>
  <c r="Z338" i="1" a="1"/>
  <c r="Z338" i="1" s="1"/>
  <c r="Z382" i="1" s="1" a="1"/>
  <c r="Z382" i="1" s="1"/>
  <c r="AG338" i="1" a="1"/>
  <c r="AG338" i="1" s="1"/>
  <c r="AG382" i="1" s="1" a="1"/>
  <c r="AG382" i="1" s="1"/>
  <c r="Y494" i="1" a="1"/>
  <c r="Y494" i="1" s="1"/>
  <c r="Z497" i="1" a="1"/>
  <c r="Z497" i="1" s="1"/>
  <c r="AD498" i="1" a="1"/>
  <c r="AD498" i="1" s="1"/>
  <c r="AH496" i="1" a="1"/>
  <c r="AH496" i="1" s="1"/>
  <c r="AB407" i="1" a="1"/>
  <c r="AB407" i="1" s="1"/>
  <c r="AD492" i="1" a="1"/>
  <c r="AD492" i="1" s="1"/>
  <c r="AH501" i="1" a="1"/>
  <c r="AH501" i="1" s="1"/>
  <c r="AI453" i="1" a="1"/>
  <c r="AI453" i="1" s="1"/>
  <c r="AF458" i="1" a="1"/>
  <c r="AF458" i="1" s="1"/>
  <c r="AC447" i="1" a="1"/>
  <c r="AC447" i="1" s="1"/>
  <c r="AC437" i="1" a="1"/>
  <c r="AC437" i="1" s="1"/>
  <c r="AC481" i="1" s="1" a="1"/>
  <c r="AC481" i="1" s="1"/>
  <c r="AF369" i="1" a="1"/>
  <c r="AF369" i="1" s="1"/>
  <c r="AE431" i="1" a="1"/>
  <c r="AE431" i="1" s="1"/>
  <c r="AE475" i="1" s="1" a="1"/>
  <c r="AE475" i="1" s="1"/>
  <c r="AB439" i="1" a="1"/>
  <c r="AB439" i="1" s="1"/>
  <c r="AB483" i="1" s="1" a="1"/>
  <c r="AB483" i="1" s="1"/>
  <c r="AD448" i="1" a="1"/>
  <c r="AD448" i="1" s="1"/>
  <c r="AI438" i="1" a="1"/>
  <c r="AI438" i="1" s="1"/>
  <c r="AI482" i="1" s="1" a="1"/>
  <c r="AI482" i="1" s="1"/>
  <c r="AA339" i="1" a="1"/>
  <c r="AA339" i="1" s="1"/>
  <c r="AA383" i="1" s="1" a="1"/>
  <c r="AA383" i="1" s="1"/>
  <c r="AF434" i="1" a="1"/>
  <c r="AF434" i="1" s="1"/>
  <c r="AF478" i="1" s="1" a="1"/>
  <c r="AF478" i="1" s="1"/>
  <c r="Z365" i="1" a="1"/>
  <c r="Z365" i="1" s="1"/>
  <c r="AJ363" i="1" a="1"/>
  <c r="AJ363" i="1" s="1"/>
  <c r="AA347" i="1" a="1"/>
  <c r="AA347" i="1" s="1"/>
  <c r="AA391" i="1" s="1" a="1"/>
  <c r="AA391" i="1" s="1"/>
  <c r="AF447" i="1" a="1"/>
  <c r="AF447" i="1" s="1"/>
  <c r="AB461" i="1" a="1"/>
  <c r="AB461" i="1" s="1"/>
  <c r="AB358" i="1" a="1"/>
  <c r="AB358" i="1" s="1"/>
  <c r="AF448" i="1" a="1"/>
  <c r="AF448" i="1" s="1"/>
  <c r="AI341" i="1" a="1"/>
  <c r="AI341" i="1" s="1"/>
  <c r="AI385" i="1" s="1" a="1"/>
  <c r="AI385" i="1" s="1"/>
  <c r="AD449" i="1" a="1"/>
  <c r="AD449" i="1" s="1"/>
  <c r="AG454" i="1" a="1"/>
  <c r="AG454" i="1" s="1"/>
  <c r="AC457" i="1" a="1"/>
  <c r="AC457" i="1" s="1"/>
  <c r="AH367" i="1" a="1"/>
  <c r="AH367" i="1" s="1"/>
  <c r="AG428" i="1" a="1"/>
  <c r="AG428" i="1" s="1"/>
  <c r="AG472" i="1" s="1" a="1"/>
  <c r="AG472" i="1" s="1"/>
  <c r="AB427" i="1" a="1"/>
  <c r="AB427" i="1" s="1"/>
  <c r="AB471" i="1" s="1" a="1"/>
  <c r="AB471" i="1" s="1"/>
  <c r="AG430" i="1" a="1"/>
  <c r="AG430" i="1" s="1"/>
  <c r="AG474" i="1" s="1" a="1"/>
  <c r="AG474" i="1" s="1"/>
  <c r="AA453" i="1" a="1"/>
  <c r="AA453" i="1" s="1"/>
  <c r="AG460" i="1" a="1"/>
  <c r="AG460" i="1" s="1"/>
  <c r="AB455" i="1" a="1"/>
  <c r="AB455" i="1" s="1"/>
  <c r="Z425" i="1" a="1"/>
  <c r="Z425" i="1" s="1"/>
  <c r="AI355" i="1" a="1"/>
  <c r="AI355" i="1" s="1"/>
  <c r="Z359" i="1" a="1"/>
  <c r="Z359" i="1" s="1"/>
  <c r="AG342" i="1" a="1"/>
  <c r="AG342" i="1" s="1"/>
  <c r="AG386" i="1" s="1" a="1"/>
  <c r="AG386" i="1" s="1"/>
  <c r="AD345" i="1" a="1"/>
  <c r="AD345" i="1" s="1"/>
  <c r="AD389" i="1" s="1" a="1"/>
  <c r="AD389" i="1" s="1"/>
  <c r="AD430" i="1" a="1"/>
  <c r="AD430" i="1" s="1"/>
  <c r="AD474" i="1" s="1" a="1"/>
  <c r="AD474" i="1" s="1"/>
  <c r="Z439" i="1" a="1"/>
  <c r="Z439" i="1" s="1"/>
  <c r="Z483" i="1" s="1" a="1"/>
  <c r="Z483" i="1" s="1"/>
  <c r="AA450" i="1" a="1"/>
  <c r="AA450" i="1" s="1"/>
  <c r="AB456" i="1" a="1"/>
  <c r="AB456" i="1" s="1"/>
  <c r="AA426" i="1" a="1"/>
  <c r="AA426" i="1" s="1"/>
  <c r="AI354" i="1" a="1"/>
  <c r="AI354" i="1" s="1"/>
  <c r="AG361" i="1" a="1"/>
  <c r="AG361" i="1" s="1"/>
  <c r="AI343" i="1" a="1"/>
  <c r="AI343" i="1" s="1"/>
  <c r="AI387" i="1" s="1" a="1"/>
  <c r="AI387" i="1" s="1"/>
  <c r="AG341" i="1" a="1"/>
  <c r="AG341" i="1" s="1"/>
  <c r="AG385" i="1" s="1" a="1"/>
  <c r="AG385" i="1" s="1"/>
  <c r="AD368" i="1" a="1"/>
  <c r="AD368" i="1" s="1"/>
  <c r="AF341" i="1" a="1"/>
  <c r="AF341" i="1" s="1"/>
  <c r="AF385" i="1" s="1" a="1"/>
  <c r="AF385" i="1" s="1"/>
  <c r="Y355" i="1" a="1"/>
  <c r="Y355" i="1" s="1"/>
  <c r="AC356" i="1" a="1"/>
  <c r="AC356" i="1" s="1"/>
  <c r="AI363" i="1" a="1"/>
  <c r="AI363" i="1" s="1"/>
  <c r="AJ334" i="1" a="1"/>
  <c r="AJ334" i="1" s="1"/>
  <c r="AJ378" i="1" s="1" a="1"/>
  <c r="AJ378" i="1" s="1"/>
  <c r="AD334" i="1" a="1"/>
  <c r="AD334" i="1" s="1"/>
  <c r="AD378" i="1" s="1" a="1"/>
  <c r="AD378" i="1" s="1"/>
  <c r="Z344" i="1" a="1"/>
  <c r="Z344" i="1" s="1"/>
  <c r="Z388" i="1" s="1" a="1"/>
  <c r="Z388" i="1" s="1"/>
  <c r="AC448" i="1" a="1"/>
  <c r="AC448" i="1" s="1"/>
  <c r="AJ346" i="1" a="1"/>
  <c r="AJ346" i="1" s="1"/>
  <c r="AJ390" i="1" s="1" a="1"/>
  <c r="AJ390" i="1" s="1"/>
  <c r="AF335" i="1" a="1"/>
  <c r="AF335" i="1" s="1"/>
  <c r="AF379" i="1" s="1" a="1"/>
  <c r="AF379" i="1" s="1"/>
  <c r="AC461" i="1" a="1"/>
  <c r="AC461" i="1" s="1"/>
  <c r="Z460" i="1" a="1"/>
  <c r="Z460" i="1" s="1"/>
  <c r="AE364" i="1" a="1"/>
  <c r="AE364" i="1" s="1"/>
  <c r="AI450" i="1" a="1"/>
  <c r="AI450" i="1" s="1"/>
  <c r="AA367" i="1" a="1"/>
  <c r="AA367" i="1" s="1"/>
  <c r="AE451" i="1" a="1"/>
  <c r="AE451" i="1" s="1"/>
  <c r="Z436" i="1" a="1"/>
  <c r="Z436" i="1" s="1"/>
  <c r="Z480" i="1" s="1" a="1"/>
  <c r="Z480" i="1" s="1"/>
  <c r="AI342" i="1" a="1"/>
  <c r="AI342" i="1" s="1"/>
  <c r="AI386" i="1" s="1" a="1"/>
  <c r="AI386" i="1" s="1"/>
  <c r="AC438" i="1" a="1"/>
  <c r="AC438" i="1" s="1"/>
  <c r="AC482" i="1" s="1" a="1"/>
  <c r="AC482" i="1" s="1"/>
  <c r="AC425" i="1" a="1"/>
  <c r="AC425" i="1" s="1"/>
  <c r="Y427" i="1" a="1"/>
  <c r="Y427" i="1" s="1"/>
  <c r="Y471" i="1" s="1" a="1"/>
  <c r="Y471" i="1" s="1"/>
  <c r="AH432" i="1" a="1"/>
  <c r="AH432" i="1" s="1"/>
  <c r="AH476" i="1" s="1" a="1"/>
  <c r="AH476" i="1" s="1"/>
  <c r="Y461" i="1" a="1"/>
  <c r="Y461" i="1" s="1"/>
  <c r="AF333" i="1" a="1"/>
  <c r="AF333" i="1" s="1"/>
  <c r="AF377" i="1" s="1" a="1"/>
  <c r="AF377" i="1" s="1"/>
  <c r="AJ347" i="1" a="1"/>
  <c r="AJ347" i="1" s="1"/>
  <c r="AJ391" i="1" s="1" a="1"/>
  <c r="AJ391" i="1" s="1"/>
  <c r="AH435" i="1" a="1"/>
  <c r="AH435" i="1" s="1"/>
  <c r="AH479" i="1" s="1" a="1"/>
  <c r="AH479" i="1" s="1"/>
  <c r="Z430" i="1" a="1"/>
  <c r="Z430" i="1" s="1"/>
  <c r="Z474" i="1" s="1" a="1"/>
  <c r="Z474" i="1" s="1"/>
  <c r="AE334" i="1" a="1"/>
  <c r="AE334" i="1" s="1"/>
  <c r="AE378" i="1" s="1" a="1"/>
  <c r="AE378" i="1" s="1"/>
  <c r="AI336" i="1" a="1"/>
  <c r="AI336" i="1" s="1"/>
  <c r="AI380" i="1" s="1" a="1"/>
  <c r="AI380" i="1" s="1"/>
  <c r="AH363" i="1" a="1"/>
  <c r="AH363" i="1" s="1"/>
  <c r="AG362" i="1" a="1"/>
  <c r="AG362" i="1" s="1"/>
  <c r="Z458" i="1" a="1"/>
  <c r="Z458" i="1" s="1"/>
  <c r="Z432" i="1" a="1"/>
  <c r="Z432" i="1" s="1"/>
  <c r="Z476" i="1" s="1" a="1"/>
  <c r="Z476" i="1" s="1"/>
  <c r="AG434" i="1" a="1"/>
  <c r="AG434" i="1" s="1"/>
  <c r="AG478" i="1" s="1" a="1"/>
  <c r="AG478" i="1" s="1"/>
  <c r="Y361" i="1" a="1"/>
  <c r="Y361" i="1" s="1"/>
  <c r="AE343" i="1" a="1"/>
  <c r="AE343" i="1" s="1"/>
  <c r="AE387" i="1" s="1" a="1"/>
  <c r="AE387" i="1" s="1"/>
  <c r="AJ368" i="1" a="1"/>
  <c r="AJ368" i="1" s="1"/>
  <c r="AC337" i="1" a="1"/>
  <c r="AC337" i="1" s="1"/>
  <c r="AC381" i="1" s="1" a="1"/>
  <c r="AC381" i="1" s="1"/>
  <c r="AI340" i="1" a="1"/>
  <c r="AI340" i="1" s="1"/>
  <c r="AI384" i="1" s="1" a="1"/>
  <c r="AI384" i="1" s="1"/>
  <c r="AH365" i="1" a="1"/>
  <c r="AH365" i="1" s="1"/>
  <c r="Z346" i="1" a="1"/>
  <c r="Z346" i="1" s="1"/>
  <c r="Z390" i="1" s="1" a="1"/>
  <c r="Z390" i="1" s="1"/>
  <c r="AE360" i="1" a="1"/>
  <c r="AE360" i="1" s="1"/>
  <c r="AE366" i="1" a="1"/>
  <c r="AE366" i="1" s="1"/>
  <c r="AJ332" i="1" a="1"/>
  <c r="AJ332" i="1" s="1"/>
  <c r="AJ376" i="1" s="1" a="1"/>
  <c r="AJ376" i="1" s="1"/>
  <c r="AD369" i="1" a="1"/>
  <c r="AD369" i="1" s="1"/>
  <c r="AD343" i="1" a="1"/>
  <c r="AD343" i="1" s="1"/>
  <c r="AD387" i="1" s="1" a="1"/>
  <c r="AD387" i="1" s="1"/>
  <c r="AJ360" i="1" a="1"/>
  <c r="AJ360" i="1" s="1"/>
  <c r="AH344" i="1" a="1"/>
  <c r="AH344" i="1" s="1"/>
  <c r="AH388" i="1" s="1" a="1"/>
  <c r="AH388" i="1" s="1"/>
  <c r="AC334" i="1" a="1"/>
  <c r="AC334" i="1" s="1"/>
  <c r="AC378" i="1" s="1" a="1"/>
  <c r="AC378" i="1" s="1"/>
  <c r="AB343" i="1" a="1"/>
  <c r="AB343" i="1" s="1"/>
  <c r="AB387" i="1" s="1" a="1"/>
  <c r="AB387" i="1" s="1"/>
  <c r="AJ356" i="1" a="1"/>
  <c r="AJ356" i="1" s="1"/>
  <c r="Y435" i="1" a="1"/>
  <c r="Y435" i="1" s="1"/>
  <c r="Y479" i="1" s="1" a="1"/>
  <c r="Y479" i="1" s="1"/>
  <c r="AE448" i="1" a="1"/>
  <c r="AE448" i="1" s="1"/>
  <c r="AF336" i="1" a="1"/>
  <c r="AF336" i="1" s="1"/>
  <c r="AF380" i="1" s="1" a="1"/>
  <c r="AF380" i="1" s="1"/>
  <c r="AA425" i="1" a="1"/>
  <c r="AA425" i="1" s="1"/>
  <c r="AA469" i="1" s="1" a="1"/>
  <c r="AA469" i="1" s="1"/>
  <c r="Y431" i="1" a="1"/>
  <c r="Y431" i="1" s="1"/>
  <c r="Y475" i="1" s="1" a="1"/>
  <c r="Y475" i="1" s="1"/>
  <c r="Z433" i="1" a="1"/>
  <c r="Z433" i="1" s="1"/>
  <c r="Z477" i="1" s="1" a="1"/>
  <c r="Z477" i="1" s="1"/>
  <c r="AH429" i="1" a="1"/>
  <c r="AH429" i="1" s="1"/>
  <c r="AH473" i="1" s="1" a="1"/>
  <c r="AH473" i="1" s="1"/>
  <c r="Z342" i="1" a="1"/>
  <c r="Z342" i="1" s="1"/>
  <c r="Z386" i="1" s="1" a="1"/>
  <c r="Z386" i="1" s="1"/>
  <c r="AF438" i="1" a="1"/>
  <c r="AF438" i="1" s="1"/>
  <c r="AF482" i="1" s="1" a="1"/>
  <c r="AF482" i="1" s="1"/>
  <c r="AD457" i="1" a="1"/>
  <c r="AD457" i="1" s="1"/>
  <c r="AD346" i="1" a="1"/>
  <c r="AD346" i="1" s="1"/>
  <c r="AD390" i="1" s="1" a="1"/>
  <c r="AD390" i="1" s="1"/>
  <c r="AG427" i="1" a="1"/>
  <c r="AG427" i="1" s="1"/>
  <c r="AG471" i="1" s="1" a="1"/>
  <c r="AG471" i="1" s="1"/>
  <c r="AA460" i="1" a="1"/>
  <c r="AA460" i="1" s="1"/>
  <c r="AG360" i="1" a="1"/>
  <c r="AG360" i="1" s="1"/>
  <c r="AA363" i="1" a="1"/>
  <c r="AA363" i="1" s="1"/>
  <c r="AE439" i="1" a="1"/>
  <c r="AE439" i="1" s="1"/>
  <c r="AE483" i="1" s="1" a="1"/>
  <c r="AE483" i="1" s="1"/>
  <c r="AB457" i="1" a="1"/>
  <c r="AB457" i="1" s="1"/>
  <c r="AC434" i="1" a="1"/>
  <c r="AC434" i="1" s="1"/>
  <c r="AC478" i="1" s="1" a="1"/>
  <c r="AC478" i="1" s="1"/>
  <c r="AB406" i="1" a="1"/>
  <c r="AB406" i="1" s="1"/>
  <c r="AG398" i="1" a="1"/>
  <c r="AG398" i="1" s="1"/>
  <c r="AI501" i="1" a="1"/>
  <c r="AI501" i="1" s="1"/>
  <c r="AI408" i="1" a="1"/>
  <c r="AI408" i="1" s="1"/>
  <c r="AD502" i="1" a="1"/>
  <c r="AD502" i="1" s="1"/>
  <c r="AD505" i="1" a="1"/>
  <c r="AD505" i="1" s="1"/>
  <c r="AB403" i="1" a="1"/>
  <c r="AB403" i="1" s="1"/>
  <c r="AJ345" i="1" a="1"/>
  <c r="AJ345" i="1" s="1"/>
  <c r="AJ389" i="1" s="1" a="1"/>
  <c r="AJ389" i="1" s="1"/>
  <c r="AI447" i="1" a="1"/>
  <c r="AI447" i="1" s="1"/>
  <c r="AB344" i="1" a="1"/>
  <c r="AB344" i="1" s="1"/>
  <c r="AB388" i="1" s="1" a="1"/>
  <c r="AB388" i="1" s="1"/>
  <c r="AJ461" i="1" a="1"/>
  <c r="AJ461" i="1" s="1"/>
  <c r="Y455" i="1" a="1"/>
  <c r="Y455" i="1" s="1"/>
  <c r="AC432" i="1" a="1"/>
  <c r="AC432" i="1" s="1"/>
  <c r="AC476" i="1" s="1" a="1"/>
  <c r="AC476" i="1" s="1"/>
  <c r="AI433" i="1" a="1"/>
  <c r="AI433" i="1" s="1"/>
  <c r="AI477" i="1" s="1" a="1"/>
  <c r="AI477" i="1" s="1"/>
  <c r="AG333" i="1" a="1"/>
  <c r="AG333" i="1" s="1"/>
  <c r="AG377" i="1" s="1" a="1"/>
  <c r="AG377" i="1" s="1"/>
  <c r="Z495" i="1" a="1"/>
  <c r="Z495" i="1" s="1"/>
  <c r="AB498" i="1" a="1"/>
  <c r="AB498" i="1" s="1"/>
  <c r="Y411" i="1" a="1"/>
  <c r="Y411" i="1" s="1"/>
  <c r="AH409" i="1" a="1"/>
  <c r="AH409" i="1" s="1"/>
  <c r="AD407" i="1" a="1"/>
  <c r="AD407" i="1" s="1"/>
  <c r="AA495" i="1" a="1"/>
  <c r="AA495" i="1" s="1"/>
  <c r="AC498" i="1" a="1"/>
  <c r="AC498" i="1" s="1"/>
  <c r="AH440" i="1" a="1"/>
  <c r="AH440" i="1" s="1"/>
  <c r="AH484" i="1" s="1" a="1"/>
  <c r="AH484" i="1" s="1"/>
  <c r="AG359" i="1" a="1"/>
  <c r="AG359" i="1" s="1"/>
  <c r="Z504" i="1" a="1"/>
  <c r="Z504" i="1" s="1"/>
  <c r="AE499" i="1" a="1"/>
  <c r="AE499" i="1" s="1"/>
  <c r="AD503" i="1" a="1"/>
  <c r="AD503" i="1" s="1"/>
  <c r="AH402" i="1" a="1"/>
  <c r="AH402" i="1" s="1"/>
  <c r="I126" i="1" a="1"/>
  <c r="I126" i="1" s="1"/>
  <c r="AF451" i="1" a="1"/>
  <c r="AF451" i="1" s="1"/>
  <c r="Y498" i="1" a="1"/>
  <c r="Y498" i="1" s="1"/>
  <c r="Z494" i="1" a="1"/>
  <c r="Z494" i="1" s="1"/>
  <c r="AI398" i="1" a="1"/>
  <c r="AI398" i="1" s="1"/>
  <c r="AB405" i="1" a="1"/>
  <c r="AB405" i="1" s="1"/>
  <c r="AH412" i="1" a="1"/>
  <c r="AH412" i="1" s="1"/>
  <c r="AF503" i="1" a="1"/>
  <c r="AF503" i="1" s="1"/>
  <c r="AJ409" i="1" a="1"/>
  <c r="AJ409" i="1" s="1"/>
  <c r="AD462" i="1" a="1"/>
  <c r="AD462" i="1" s="1"/>
  <c r="AA457" i="1" a="1"/>
  <c r="AA457" i="1" s="1"/>
  <c r="AH457" i="1" a="1"/>
  <c r="AH457" i="1" s="1"/>
  <c r="AF425" i="1" a="1"/>
  <c r="AF425" i="1" s="1"/>
  <c r="AF469" i="1" s="1" a="1"/>
  <c r="AF469" i="1" s="1"/>
  <c r="AA429" i="1" a="1"/>
  <c r="AA429" i="1" s="1"/>
  <c r="AA473" i="1" s="1" a="1"/>
  <c r="AA473" i="1" s="1"/>
  <c r="AH357" i="1" a="1"/>
  <c r="AH357" i="1" s="1"/>
  <c r="AE367" i="1" a="1"/>
  <c r="AE367" i="1" s="1"/>
  <c r="AE341" i="1" a="1"/>
  <c r="AE341" i="1" s="1"/>
  <c r="AE385" i="1" s="1" a="1"/>
  <c r="AE385" i="1" s="1"/>
  <c r="AF364" i="1" a="1"/>
  <c r="AF364" i="1" s="1"/>
  <c r="AA366" i="1" a="1"/>
  <c r="AA366" i="1" s="1"/>
  <c r="AC366" i="1" a="1"/>
  <c r="AC366" i="1" s="1"/>
  <c r="AB449" i="1" a="1"/>
  <c r="AB449" i="1" s="1"/>
  <c r="AG426" i="1" a="1"/>
  <c r="AG426" i="1" s="1"/>
  <c r="AG470" i="1" s="1" a="1"/>
  <c r="AG470" i="1" s="1"/>
  <c r="AG452" i="1" a="1"/>
  <c r="AG452" i="1" s="1"/>
  <c r="AE337" i="1" a="1"/>
  <c r="AE337" i="1" s="1"/>
  <c r="AE381" i="1" s="1" a="1"/>
  <c r="AE381" i="1" s="1"/>
  <c r="AI425" i="1" a="1"/>
  <c r="AI425" i="1" s="1"/>
  <c r="AI469" i="1" s="1" a="1"/>
  <c r="AI469" i="1" s="1"/>
  <c r="AI452" i="1" a="1"/>
  <c r="AI452" i="1" s="1"/>
  <c r="AH433" i="1" a="1"/>
  <c r="AH433" i="1" s="1"/>
  <c r="AH477" i="1" s="1" a="1"/>
  <c r="AH477" i="1" s="1"/>
  <c r="AB437" i="1" a="1"/>
  <c r="AB437" i="1" s="1"/>
  <c r="AB481" i="1" s="1" a="1"/>
  <c r="AB481" i="1" s="1"/>
  <c r="AH453" i="1" a="1"/>
  <c r="AH453" i="1" s="1"/>
  <c r="AJ429" i="1" a="1"/>
  <c r="AJ429" i="1" s="1"/>
  <c r="AJ473" i="1" s="1" a="1"/>
  <c r="AJ473" i="1" s="1"/>
  <c r="AB453" i="1" a="1"/>
  <c r="AB453" i="1" s="1"/>
  <c r="AD338" i="1" a="1"/>
  <c r="AD338" i="1" s="1"/>
  <c r="AD382" i="1" s="1" a="1"/>
  <c r="AD382" i="1" s="1"/>
  <c r="Y436" i="1" a="1"/>
  <c r="Y436" i="1" s="1"/>
  <c r="Y480" i="1" s="1" a="1"/>
  <c r="Y480" i="1" s="1"/>
  <c r="AF457" i="1" a="1"/>
  <c r="AF457" i="1" s="1"/>
  <c r="AH454" i="1" a="1"/>
  <c r="AH454" i="1" s="1"/>
  <c r="Y433" i="1" a="1"/>
  <c r="Y433" i="1" s="1"/>
  <c r="Y477" i="1" s="1" a="1"/>
  <c r="Y477" i="1" s="1"/>
  <c r="AG448" i="1" a="1"/>
  <c r="AG448" i="1" s="1"/>
  <c r="Y369" i="1" a="1"/>
  <c r="Y369" i="1" s="1"/>
  <c r="AE432" i="1" a="1"/>
  <c r="AE432" i="1" s="1"/>
  <c r="AE476" i="1" s="1" a="1"/>
  <c r="AE476" i="1" s="1"/>
  <c r="AI462" i="1" a="1"/>
  <c r="AI462" i="1" s="1"/>
  <c r="AE435" i="1" a="1"/>
  <c r="AE435" i="1" s="1"/>
  <c r="AE479" i="1" s="1" a="1"/>
  <c r="AE479" i="1" s="1"/>
  <c r="AE335" i="1" a="1"/>
  <c r="AE335" i="1" s="1"/>
  <c r="AE379" i="1" s="1" a="1"/>
  <c r="AE379" i="1" s="1"/>
  <c r="AD337" i="1" a="1"/>
  <c r="AD337" i="1" s="1"/>
  <c r="AD381" i="1" s="1" a="1"/>
  <c r="AD381" i="1" s="1"/>
  <c r="AH341" i="1" a="1"/>
  <c r="AH341" i="1" s="1"/>
  <c r="AH385" i="1" s="1" a="1"/>
  <c r="AH385" i="1" s="1"/>
  <c r="AI369" i="1" a="1"/>
  <c r="AI369" i="1" s="1"/>
  <c r="AF360" i="1" a="1"/>
  <c r="AF360" i="1" s="1"/>
  <c r="AA369" i="1" a="1"/>
  <c r="AA369" i="1" s="1"/>
  <c r="Y359" i="1" a="1"/>
  <c r="Y359" i="1" s="1"/>
  <c r="AD342" i="1" a="1"/>
  <c r="AD342" i="1" s="1"/>
  <c r="AD386" i="1" s="1" a="1"/>
  <c r="AD386" i="1" s="1"/>
  <c r="AJ336" i="1" a="1"/>
  <c r="AJ336" i="1" s="1"/>
  <c r="AJ380" i="1" s="1" a="1"/>
  <c r="AJ380" i="1" s="1"/>
  <c r="AJ337" i="1" a="1"/>
  <c r="AJ337" i="1" s="1"/>
  <c r="AJ381" i="1" s="1" a="1"/>
  <c r="AJ381" i="1" s="1"/>
  <c r="Y367" i="1" a="1"/>
  <c r="Y367" i="1" s="1"/>
  <c r="Z332" i="1" a="1"/>
  <c r="Z332" i="1" s="1"/>
  <c r="Z376" i="1" s="1" a="1"/>
  <c r="Z376" i="1" s="1"/>
  <c r="AH460" i="1" a="1"/>
  <c r="AH460" i="1" s="1"/>
  <c r="AB335" i="1" a="1"/>
  <c r="AB335" i="1" s="1"/>
  <c r="AB379" i="1" s="1" a="1"/>
  <c r="AB379" i="1" s="1"/>
  <c r="AJ343" i="1" a="1"/>
  <c r="AJ343" i="1" s="1"/>
  <c r="AJ387" i="1" s="1" a="1"/>
  <c r="AJ387" i="1" s="1"/>
  <c r="AB359" i="1" a="1"/>
  <c r="AB359" i="1" s="1"/>
  <c r="AC332" i="1" a="1"/>
  <c r="AC332" i="1" s="1"/>
  <c r="AC376" i="1" s="1" a="1"/>
  <c r="AC376" i="1" s="1"/>
  <c r="AE361" i="1" a="1"/>
  <c r="AE361" i="1" s="1"/>
  <c r="AG344" i="1" a="1"/>
  <c r="AG344" i="1" s="1"/>
  <c r="AG388" i="1" s="1" a="1"/>
  <c r="AG388" i="1" s="1"/>
  <c r="Z343" i="1" a="1"/>
  <c r="Z343" i="1" s="1"/>
  <c r="Z387" i="1" s="1" a="1"/>
  <c r="Z387" i="1" s="1"/>
  <c r="AD363" i="1" a="1"/>
  <c r="AD363" i="1" s="1"/>
  <c r="AD358" i="1" a="1"/>
  <c r="AD358" i="1" s="1"/>
  <c r="AC405" i="1" a="1"/>
  <c r="AC405" i="1" s="1"/>
  <c r="Y500" i="1" a="1"/>
  <c r="Y500" i="1" s="1"/>
  <c r="AE402" i="1" a="1"/>
  <c r="AE402" i="1" s="1"/>
  <c r="AI493" i="1" a="1"/>
  <c r="AI493" i="1" s="1"/>
  <c r="Y501" i="1" a="1"/>
  <c r="Y501" i="1" s="1"/>
  <c r="AE401" i="1" a="1"/>
  <c r="AE401" i="1" s="1"/>
  <c r="AI454" i="1" a="1"/>
  <c r="AI454" i="1" s="1"/>
  <c r="AA361" i="1" a="1"/>
  <c r="AA361" i="1" s="1"/>
  <c r="AF367" i="1" a="1"/>
  <c r="AF367" i="1" s="1"/>
  <c r="Y438" i="1" a="1"/>
  <c r="Y438" i="1" s="1"/>
  <c r="Y482" i="1" s="1" a="1"/>
  <c r="Y482" i="1" s="1"/>
  <c r="AB458" i="1" a="1"/>
  <c r="AB458" i="1" s="1"/>
  <c r="AJ367" i="1" a="1"/>
  <c r="AJ367" i="1" s="1"/>
  <c r="Y497" i="1" a="1"/>
  <c r="Y497" i="1" s="1"/>
  <c r="AE504" i="1" a="1"/>
  <c r="AE504" i="1" s="1"/>
  <c r="AE506" i="1" a="1"/>
  <c r="AE506" i="1" s="1"/>
  <c r="AF493" i="1" a="1"/>
  <c r="AF493" i="1" s="1"/>
  <c r="AG404" i="1" a="1"/>
  <c r="AG404" i="1" s="1"/>
  <c r="AH401" i="1" a="1"/>
  <c r="AH401" i="1" s="1"/>
  <c r="AE404" i="1" a="1"/>
  <c r="AE404" i="1" s="1"/>
  <c r="AA505" i="1" a="1"/>
  <c r="AA505" i="1" s="1"/>
  <c r="AJ451" i="1" a="1"/>
  <c r="AJ451" i="1" s="1"/>
  <c r="AC340" i="1" a="1"/>
  <c r="AC340" i="1" s="1"/>
  <c r="AC384" i="1" s="1" a="1"/>
  <c r="AC384" i="1" s="1"/>
  <c r="AH448" i="1" a="1"/>
  <c r="AH448" i="1" s="1"/>
  <c r="Z336" i="1" a="1"/>
  <c r="Z336" i="1" s="1"/>
  <c r="Z380" i="1" s="1" a="1"/>
  <c r="Z380" i="1" s="1"/>
  <c r="Y504" i="1" a="1"/>
  <c r="Y504" i="1" s="1"/>
  <c r="Z500" i="1" a="1"/>
  <c r="Z500" i="1" s="1"/>
  <c r="AD494" i="1" a="1"/>
  <c r="AD494" i="1" s="1"/>
  <c r="AG413" i="1" a="1"/>
  <c r="AG413" i="1" s="1"/>
  <c r="AI407" i="1" a="1"/>
  <c r="AI407" i="1" s="1"/>
  <c r="AJ492" i="1" a="1"/>
  <c r="AJ492" i="1" s="1"/>
  <c r="AF506" i="1" a="1"/>
  <c r="AF506" i="1" s="1"/>
  <c r="AI461" i="1" a="1"/>
  <c r="AI461" i="1" s="1"/>
  <c r="AE340" i="1" a="1"/>
  <c r="AE340" i="1" s="1"/>
  <c r="AE384" i="1" s="1" a="1"/>
  <c r="AE384" i="1" s="1"/>
  <c r="Z499" i="1" a="1"/>
  <c r="Z499" i="1" s="1"/>
  <c r="AD491" i="1" a="1"/>
  <c r="AD491" i="1" s="1"/>
  <c r="AD499" i="1" a="1"/>
  <c r="AD499" i="1" s="1"/>
  <c r="AH410" i="1" a="1"/>
  <c r="AH410" i="1" s="1"/>
  <c r="I122" i="1" a="1"/>
  <c r="I122" i="1" s="1"/>
  <c r="AD398" i="1" a="1"/>
  <c r="AD398" i="1" s="1"/>
  <c r="AF436" i="1" a="1"/>
  <c r="AF436" i="1" s="1"/>
  <c r="AF480" i="1" s="1" a="1"/>
  <c r="AF480" i="1" s="1"/>
  <c r="AA459" i="1" a="1"/>
  <c r="AA459" i="1" s="1"/>
  <c r="Y362" i="1" a="1"/>
  <c r="Y362" i="1" s="1"/>
  <c r="Z368" i="1" a="1"/>
  <c r="Z368" i="1" s="1"/>
  <c r="AA359" i="1" a="1"/>
  <c r="AA359" i="1" s="1"/>
  <c r="AJ430" i="1" a="1"/>
  <c r="AJ430" i="1" s="1"/>
  <c r="AJ474" i="1" s="1" a="1"/>
  <c r="AJ474" i="1" s="1"/>
  <c r="AD454" i="1" a="1"/>
  <c r="AD454" i="1" s="1"/>
  <c r="AH450" i="1" a="1"/>
  <c r="AH450" i="1" s="1"/>
  <c r="N5" i="1" a="1"/>
  <c r="N5" i="1" s="1"/>
  <c r="AB497" i="1" a="1"/>
  <c r="AB497" i="1" s="1"/>
  <c r="Y410" i="1" a="1"/>
  <c r="Y410" i="1" s="1"/>
  <c r="Z503" i="1" a="1"/>
  <c r="Z503" i="1" s="1"/>
  <c r="AI360" i="1" a="1"/>
  <c r="AI360" i="1" s="1"/>
  <c r="AB454" i="1" a="1"/>
  <c r="AB454" i="1" s="1"/>
  <c r="AD500" i="1" a="1"/>
  <c r="AD500" i="1" s="1"/>
  <c r="AH493" i="1" a="1"/>
  <c r="AH493" i="1" s="1"/>
  <c r="Y502" i="1" a="1"/>
  <c r="Y502" i="1" s="1"/>
  <c r="AJ406" i="1" a="1"/>
  <c r="AJ406" i="1" s="1"/>
  <c r="AJ459" i="1" a="1"/>
  <c r="AJ459" i="1" s="1"/>
  <c r="AC346" i="1" a="1"/>
  <c r="AC346" i="1" s="1"/>
  <c r="AC390" i="1" s="1" a="1"/>
  <c r="AC390" i="1" s="1"/>
  <c r="Y503" i="1" a="1"/>
  <c r="Y503" i="1" s="1"/>
  <c r="Y413" i="1" a="1"/>
  <c r="Y413" i="1" s="1"/>
  <c r="AA405" i="1" a="1"/>
  <c r="AA405" i="1" s="1"/>
  <c r="AG440" i="1" a="1"/>
  <c r="AG440" i="1" s="1"/>
  <c r="AG484" i="1" s="1" a="1"/>
  <c r="AG484" i="1" s="1"/>
  <c r="AE456" i="1" a="1"/>
  <c r="AE456" i="1" s="1"/>
  <c r="AA434" i="1" a="1"/>
  <c r="AA434" i="1" s="1"/>
  <c r="AA478" i="1" s="1" a="1"/>
  <c r="AA478" i="1" s="1"/>
  <c r="AA364" i="1" a="1"/>
  <c r="AA364" i="1" s="1"/>
  <c r="AH356" i="1" a="1"/>
  <c r="AH356" i="1" s="1"/>
  <c r="AH459" i="1" a="1"/>
  <c r="AH459" i="1" s="1"/>
  <c r="Y429" i="1" a="1"/>
  <c r="Y429" i="1" s="1"/>
  <c r="Y473" i="1" s="1" a="1"/>
  <c r="Y473" i="1" s="1"/>
  <c r="AC435" i="1" a="1"/>
  <c r="AC435" i="1" s="1"/>
  <c r="AC479" i="1" s="1" a="1"/>
  <c r="AC479" i="1" s="1"/>
  <c r="AF427" i="1" a="1"/>
  <c r="AF427" i="1" s="1"/>
  <c r="AF471" i="1" s="1" a="1"/>
  <c r="AF471" i="1" s="1"/>
  <c r="AJ358" i="1" a="1"/>
  <c r="AJ358" i="1" s="1"/>
  <c r="AD455" i="1" a="1"/>
  <c r="AD455" i="1" s="1"/>
  <c r="AE358" i="1" a="1"/>
  <c r="AE358" i="1" s="1"/>
  <c r="AD364" i="1" a="1"/>
  <c r="AD364" i="1" s="1"/>
  <c r="AJ437" i="1" a="1"/>
  <c r="AJ437" i="1" s="1"/>
  <c r="AJ481" i="1" s="1" a="1"/>
  <c r="AJ481" i="1" s="1"/>
  <c r="AB459" i="1" a="1"/>
  <c r="AB459" i="1" s="1"/>
  <c r="AI356" i="1" a="1"/>
  <c r="AI356" i="1" s="1"/>
  <c r="AG367" i="1" a="1"/>
  <c r="AG367" i="1" s="1"/>
  <c r="AB332" i="1" a="1"/>
  <c r="AB332" i="1" s="1"/>
  <c r="AB376" i="1" s="1" a="1"/>
  <c r="AB376" i="1" s="1"/>
  <c r="Y337" i="1" a="1"/>
  <c r="Y337" i="1" s="1"/>
  <c r="Y381" i="1" s="1" a="1"/>
  <c r="Y381" i="1" s="1"/>
  <c r="AF368" i="1" a="1"/>
  <c r="AF368" i="1" s="1"/>
  <c r="AH451" i="1" a="1"/>
  <c r="AH451" i="1" s="1"/>
  <c r="AF357" i="1" a="1"/>
  <c r="AF357" i="1" s="1"/>
  <c r="AF433" i="1" a="1"/>
  <c r="AF433" i="1" s="1"/>
  <c r="AF477" i="1" s="1" a="1"/>
  <c r="AF477" i="1" s="1"/>
  <c r="AD431" i="1" a="1"/>
  <c r="AD431" i="1" s="1"/>
  <c r="AD475" i="1" s="1" a="1"/>
  <c r="AD475" i="1" s="1"/>
  <c r="AD425" i="1" a="1"/>
  <c r="AD425" i="1" s="1"/>
  <c r="AD469" i="1" s="1" a="1"/>
  <c r="AD469" i="1" s="1"/>
  <c r="AC431" i="1" a="1"/>
  <c r="AC431" i="1" s="1"/>
  <c r="AC475" i="1" s="1" a="1"/>
  <c r="AC475" i="1" s="1"/>
  <c r="AG456" i="1" a="1"/>
  <c r="AG456" i="1" s="1"/>
  <c r="AC428" i="1" a="1"/>
  <c r="AC428" i="1" s="1"/>
  <c r="AC472" i="1" s="1" a="1"/>
  <c r="AC472" i="1" s="1"/>
  <c r="Y428" i="1" a="1"/>
  <c r="Y428" i="1" s="1"/>
  <c r="AF449" i="1" a="1"/>
  <c r="AF449" i="1" s="1"/>
  <c r="Y448" i="1" a="1"/>
  <c r="Y448" i="1" s="1"/>
  <c r="AA332" i="1" a="1"/>
  <c r="AA332" i="1" s="1"/>
  <c r="AA376" i="1" s="1" a="1"/>
  <c r="AA376" i="1" s="1"/>
  <c r="AA432" i="1" a="1"/>
  <c r="AA432" i="1" s="1"/>
  <c r="AA476" i="1" s="1" a="1"/>
  <c r="AA476" i="1" s="1"/>
  <c r="AJ428" i="1" a="1"/>
  <c r="AJ428" i="1" s="1"/>
  <c r="AJ472" i="1" s="1" a="1"/>
  <c r="AJ472" i="1" s="1"/>
  <c r="AI366" i="1" a="1"/>
  <c r="AI366" i="1" s="1"/>
  <c r="AF439" i="1" a="1"/>
  <c r="AF439" i="1" s="1"/>
  <c r="AF483" i="1" s="1" a="1"/>
  <c r="AF483" i="1" s="1"/>
  <c r="AA333" i="1" a="1"/>
  <c r="AA333" i="1" s="1"/>
  <c r="AA377" i="1" s="1" a="1"/>
  <c r="AA377" i="1" s="1"/>
  <c r="AI358" i="1" a="1"/>
  <c r="AI358" i="1" s="1"/>
  <c r="AJ339" i="1" a="1"/>
  <c r="AJ339" i="1" s="1"/>
  <c r="AJ383" i="1" s="1" a="1"/>
  <c r="AJ383" i="1" s="1"/>
  <c r="AC341" i="1" a="1"/>
  <c r="AC341" i="1" s="1"/>
  <c r="AC385" i="1" s="1" a="1"/>
  <c r="AC385" i="1" s="1"/>
  <c r="AC347" i="1" a="1"/>
  <c r="AC347" i="1" s="1"/>
  <c r="AC391" i="1" s="1" a="1"/>
  <c r="AC391" i="1" s="1"/>
  <c r="Y340" i="1" a="1"/>
  <c r="Y340" i="1" s="1"/>
  <c r="Y384" i="1" s="1" a="1"/>
  <c r="Y384" i="1" s="1"/>
  <c r="AF359" i="1" a="1"/>
  <c r="AF359" i="1" s="1"/>
  <c r="AB345" i="1" a="1"/>
  <c r="AB345" i="1" s="1"/>
  <c r="AB389" i="1" s="1" a="1"/>
  <c r="AB389" i="1" s="1"/>
  <c r="AE339" i="1" a="1"/>
  <c r="AE339" i="1" s="1"/>
  <c r="AE383" i="1" s="1" a="1"/>
  <c r="AE383" i="1" s="1"/>
  <c r="AH332" i="1" a="1"/>
  <c r="AH332" i="1" s="1"/>
  <c r="AH376" i="1" s="1" a="1"/>
  <c r="AH376" i="1" s="1"/>
  <c r="AE430" i="1" a="1"/>
  <c r="AE430" i="1" s="1"/>
  <c r="AE474" i="1" s="1" a="1"/>
  <c r="AE474" i="1" s="1"/>
  <c r="Y335" i="1" a="1"/>
  <c r="Y335" i="1" s="1"/>
  <c r="Y379" i="1" s="1" a="1"/>
  <c r="Y379" i="1" s="1"/>
  <c r="AI345" i="1" a="1"/>
  <c r="AI345" i="1" s="1"/>
  <c r="AI389" i="1" s="1" a="1"/>
  <c r="AI389" i="1" s="1"/>
  <c r="AG425" i="1" a="1"/>
  <c r="AG425" i="1" s="1"/>
  <c r="AG469" i="1" s="1" a="1"/>
  <c r="AG469" i="1" s="1"/>
  <c r="Y450" i="1" a="1"/>
  <c r="Y450" i="1" s="1"/>
  <c r="AD427" i="1" a="1"/>
  <c r="AD427" i="1" s="1"/>
  <c r="AD471" i="1" s="1" a="1"/>
  <c r="AD471" i="1" s="1"/>
  <c r="Y454" i="1" a="1"/>
  <c r="Y454" i="1" s="1"/>
  <c r="AE458" i="1" a="1"/>
  <c r="AE458" i="1" s="1"/>
  <c r="AD429" i="1" a="1"/>
  <c r="AD429" i="1" s="1"/>
  <c r="AD473" i="1" s="1" a="1"/>
  <c r="AD473" i="1" s="1"/>
  <c r="AB429" i="1" a="1"/>
  <c r="AB429" i="1" s="1"/>
  <c r="AB473" i="1" s="1" a="1"/>
  <c r="AB473" i="1" s="1"/>
  <c r="AF347" i="1" a="1"/>
  <c r="AF347" i="1" s="1"/>
  <c r="AF391" i="1" s="1" a="1"/>
  <c r="AF391" i="1" s="1"/>
  <c r="AA360" i="1" a="1"/>
  <c r="AA360" i="1" s="1"/>
  <c r="AI332" i="1" a="1"/>
  <c r="AI332" i="1" s="1"/>
  <c r="AI376" i="1" s="1" a="1"/>
  <c r="AI376" i="1" s="1"/>
  <c r="AA357" i="1" a="1"/>
  <c r="AA357" i="1" s="1"/>
  <c r="AF362" i="1" a="1"/>
  <c r="AF362" i="1" s="1"/>
  <c r="Y343" i="1" a="1"/>
  <c r="Y343" i="1" s="1"/>
  <c r="Y387" i="1" s="1" a="1"/>
  <c r="Y387" i="1" s="1"/>
  <c r="AE345" i="1" a="1"/>
  <c r="AE345" i="1" s="1"/>
  <c r="AE389" i="1" s="1" a="1"/>
  <c r="AE389" i="1" s="1"/>
  <c r="AI460" i="1" a="1"/>
  <c r="AI460" i="1" s="1"/>
  <c r="AF354" i="1" a="1"/>
  <c r="AF354" i="1" s="1"/>
  <c r="AD438" i="1" a="1"/>
  <c r="AD438" i="1" s="1"/>
  <c r="AD482" i="1" s="1" a="1"/>
  <c r="AD482" i="1" s="1"/>
  <c r="Y457" i="1" a="1"/>
  <c r="Y457" i="1" s="1"/>
  <c r="AG368" i="1" a="1"/>
  <c r="AG368" i="1" s="1"/>
  <c r="Z427" i="1" a="1"/>
  <c r="Z427" i="1" s="1"/>
  <c r="Z471" i="1" s="1" a="1"/>
  <c r="Z471" i="1" s="1"/>
  <c r="AD453" i="1" a="1"/>
  <c r="AD453" i="1" s="1"/>
  <c r="AJ426" i="1" a="1"/>
  <c r="AJ426" i="1" s="1"/>
  <c r="AJ470" i="1" s="1" a="1"/>
  <c r="AJ470" i="1" s="1"/>
  <c r="AC449" i="1" a="1"/>
  <c r="AC449" i="1" s="1"/>
  <c r="AH425" i="1" a="1"/>
  <c r="AH425" i="1" s="1"/>
  <c r="AH469" i="1" s="1" a="1"/>
  <c r="AH469" i="1" s="1"/>
  <c r="Z428" i="1" a="1"/>
  <c r="Z428" i="1" s="1"/>
  <c r="Z472" i="1" s="1" a="1"/>
  <c r="Z472" i="1" s="1"/>
  <c r="AA439" i="1" a="1"/>
  <c r="AA439" i="1" s="1"/>
  <c r="AA483" i="1" s="1" a="1"/>
  <c r="AA483" i="1" s="1"/>
  <c r="AB448" i="1" a="1"/>
  <c r="AB448" i="1" s="1"/>
  <c r="AD340" i="1" a="1"/>
  <c r="AD340" i="1" s="1"/>
  <c r="AD384" i="1" s="1" a="1"/>
  <c r="AD384" i="1" s="1"/>
  <c r="Y363" i="1" a="1"/>
  <c r="Y363" i="1" s="1"/>
  <c r="Y456" i="1" a="1"/>
  <c r="Y456" i="1" s="1"/>
  <c r="AI426" i="1" a="1"/>
  <c r="AI426" i="1" s="1"/>
  <c r="AI470" i="1" s="1" a="1"/>
  <c r="AI470" i="1" s="1"/>
  <c r="AE356" i="1" a="1"/>
  <c r="AE356" i="1" s="1"/>
  <c r="AJ361" i="1" a="1"/>
  <c r="AJ361" i="1" s="1"/>
  <c r="AC426" i="1" a="1"/>
  <c r="AC426" i="1" s="1"/>
  <c r="AC470" i="1" s="1" a="1"/>
  <c r="AC470" i="1" s="1"/>
  <c r="AA440" i="1" a="1"/>
  <c r="AA440" i="1" s="1"/>
  <c r="AA484" i="1" s="1" a="1"/>
  <c r="AA484" i="1" s="1"/>
  <c r="AF462" i="1" a="1"/>
  <c r="AF462" i="1" s="1"/>
  <c r="AH430" i="1" a="1"/>
  <c r="AH430" i="1" s="1"/>
  <c r="AH474" i="1" s="1" a="1"/>
  <c r="AH474" i="1" s="1"/>
  <c r="AC338" i="1" a="1"/>
  <c r="AC338" i="1" s="1"/>
  <c r="AC382" i="1" s="1" a="1"/>
  <c r="AC382" i="1" s="1"/>
  <c r="AB365" i="1" a="1"/>
  <c r="AB365" i="1" s="1"/>
  <c r="Z335" i="1" a="1"/>
  <c r="Z335" i="1" s="1"/>
  <c r="Z379" i="1" s="1" a="1"/>
  <c r="Z379" i="1" s="1"/>
  <c r="AH358" i="1" a="1"/>
  <c r="AH358" i="1" s="1"/>
  <c r="AB338" i="1" a="1"/>
  <c r="AB338" i="1" s="1"/>
  <c r="AB382" i="1" s="1" a="1"/>
  <c r="AB382" i="1" s="1"/>
  <c r="AJ369" i="1" a="1"/>
  <c r="AJ369" i="1" s="1"/>
  <c r="AH338" i="1" a="1"/>
  <c r="AH338" i="1" s="1"/>
  <c r="AH382" i="1" s="1" a="1"/>
  <c r="AH382" i="1" s="1"/>
  <c r="AB336" i="1" a="1"/>
  <c r="AB336" i="1" s="1"/>
  <c r="AB380" i="1" s="1" a="1"/>
  <c r="AB380" i="1" s="1"/>
  <c r="AB334" i="1" a="1"/>
  <c r="AB334" i="1" s="1"/>
  <c r="AB378" i="1" s="1" a="1"/>
  <c r="AB378" i="1" s="1"/>
  <c r="AG354" i="1" a="1"/>
  <c r="AG354" i="1" s="1"/>
  <c r="AB364" i="1" a="1"/>
  <c r="AB364" i="1" s="1"/>
  <c r="AG401" i="1" a="1"/>
  <c r="AG401" i="1" s="1"/>
  <c r="AE493" i="1" a="1"/>
  <c r="AE493" i="1" s="1"/>
  <c r="AE408" i="1" a="1"/>
  <c r="AE408" i="1" s="1"/>
  <c r="AH499" i="1" a="1"/>
  <c r="AH499" i="1" s="1"/>
  <c r="AF461" i="1" a="1"/>
  <c r="AF461" i="1" s="1"/>
  <c r="AE357" i="1" a="1"/>
  <c r="AE357" i="1" s="1"/>
  <c r="AD495" i="1" a="1"/>
  <c r="AD495" i="1" s="1"/>
  <c r="AA491" i="1" a="1"/>
  <c r="AA491" i="1" s="1"/>
  <c r="AE400" i="1" a="1"/>
  <c r="AE400" i="1" s="1"/>
  <c r="AD456" i="1" a="1"/>
  <c r="AD456" i="1" s="1"/>
  <c r="Z450" i="1" a="1"/>
  <c r="Z450" i="1" s="1"/>
  <c r="AD332" i="1" a="1"/>
  <c r="AD332" i="1" s="1"/>
  <c r="AD376" i="1" s="1" a="1"/>
  <c r="AD376" i="1" s="1"/>
  <c r="AI440" i="1" a="1"/>
  <c r="AI440" i="1" s="1"/>
  <c r="AI484" i="1" s="1" a="1"/>
  <c r="AI484" i="1" s="1"/>
  <c r="AF356" i="1" a="1"/>
  <c r="AF356" i="1" s="1"/>
  <c r="AF338" i="1" a="1"/>
  <c r="AF338" i="1" s="1"/>
  <c r="AF382" i="1" s="1" a="1"/>
  <c r="AF382" i="1" s="1"/>
  <c r="AB438" i="1" a="1"/>
  <c r="AB438" i="1" s="1"/>
  <c r="AB482" i="1" s="1" a="1"/>
  <c r="AB482" i="1" s="1"/>
  <c r="AA462" i="1" a="1"/>
  <c r="AA462" i="1" s="1"/>
  <c r="AF332" i="1" a="1"/>
  <c r="AF332" i="1" s="1"/>
  <c r="AF376" i="1" s="1" a="1"/>
  <c r="AF376" i="1" s="1"/>
  <c r="AH427" i="1" a="1"/>
  <c r="AH427" i="1" s="1"/>
  <c r="AH471" i="1" s="1" a="1"/>
  <c r="AH471" i="1" s="1"/>
  <c r="AD436" i="1" a="1"/>
  <c r="AD436" i="1" s="1"/>
  <c r="AD480" i="1" s="1" a="1"/>
  <c r="AD480" i="1" s="1"/>
  <c r="AF334" i="1" a="1"/>
  <c r="AF334" i="1" s="1"/>
  <c r="AF378" i="1" s="1" a="1"/>
  <c r="AF378" i="1" s="1"/>
  <c r="AF450" i="1" a="1"/>
  <c r="AF450" i="1" s="1"/>
  <c r="AE453" i="1" a="1"/>
  <c r="AE453" i="1" s="1"/>
  <c r="AG451" i="1" a="1"/>
  <c r="AG451" i="1" s="1"/>
  <c r="AB435" i="1" a="1"/>
  <c r="AB435" i="1" s="1"/>
  <c r="AB479" i="1" s="1" a="1"/>
  <c r="AB479" i="1" s="1"/>
  <c r="Z452" i="1" a="1"/>
  <c r="Z452" i="1" s="1"/>
  <c r="AH458" i="1" a="1"/>
  <c r="AH458" i="1" s="1"/>
  <c r="Z341" i="1" a="1"/>
  <c r="Z341" i="1" s="1"/>
  <c r="Z358" i="1" a="1"/>
  <c r="Z358" i="1" s="1"/>
  <c r="AG366" i="1" a="1"/>
  <c r="AG366" i="1" s="1"/>
  <c r="AH340" i="1" a="1"/>
  <c r="AH340" i="1" s="1"/>
  <c r="AH384" i="1" s="1" a="1"/>
  <c r="AH384" i="1" s="1"/>
  <c r="AB369" i="1" a="1"/>
  <c r="AB369" i="1" s="1"/>
  <c r="AE365" i="1" a="1"/>
  <c r="AE365" i="1" s="1"/>
  <c r="AB447" i="1" a="1"/>
  <c r="AB447" i="1" s="1"/>
  <c r="AC354" i="1" a="1"/>
  <c r="AC354" i="1" s="1"/>
  <c r="AC360" i="1" a="1"/>
  <c r="AC360" i="1" s="1"/>
  <c r="AH347" i="1" a="1"/>
  <c r="AH347" i="1" s="1"/>
  <c r="AH391" i="1" s="1" a="1"/>
  <c r="AH391" i="1" s="1"/>
  <c r="AD461" i="1" a="1"/>
  <c r="AD461" i="1" s="1"/>
  <c r="AC357" i="1" a="1"/>
  <c r="AC357" i="1" s="1"/>
  <c r="AH456" i="1" a="1"/>
  <c r="AH456" i="1" s="1"/>
  <c r="AB341" i="1" a="1"/>
  <c r="AB341" i="1" s="1"/>
  <c r="AB385" i="1" s="1" a="1"/>
  <c r="AB385" i="1" s="1"/>
  <c r="Y452" i="1" a="1"/>
  <c r="Y452" i="1" s="1"/>
  <c r="AD433" i="1" a="1"/>
  <c r="AD433" i="1" s="1"/>
  <c r="AD477" i="1" s="1" a="1"/>
  <c r="AD477" i="1" s="1"/>
  <c r="AG462" i="1" a="1"/>
  <c r="AG462" i="1" s="1"/>
  <c r="Z454" i="1" a="1"/>
  <c r="Z454" i="1" s="1"/>
  <c r="AD459" i="1" a="1"/>
  <c r="AD459" i="1" s="1"/>
  <c r="AG457" i="1" a="1"/>
  <c r="AG457" i="1" s="1"/>
  <c r="AI359" i="1" a="1"/>
  <c r="AI359" i="1" s="1"/>
  <c r="AJ431" i="1" a="1"/>
  <c r="AJ431" i="1" s="1"/>
  <c r="AJ475" i="1" s="1" a="1"/>
  <c r="AJ475" i="1" s="1"/>
  <c r="Y434" i="1" a="1"/>
  <c r="Y434" i="1" s="1"/>
  <c r="Y478" i="1" s="1" a="1"/>
  <c r="Y478" i="1" s="1"/>
  <c r="AI357" i="1" a="1"/>
  <c r="AI357" i="1" s="1"/>
  <c r="AH447" i="1" a="1"/>
  <c r="AH447" i="1" s="1"/>
  <c r="AF440" i="1" a="1"/>
  <c r="AF440" i="1" s="1"/>
  <c r="AF484" i="1" s="1" a="1"/>
  <c r="AF484" i="1" s="1"/>
  <c r="AC433" i="1" a="1"/>
  <c r="AC433" i="1" s="1"/>
  <c r="AC477" i="1" s="1" a="1"/>
  <c r="AC477" i="1" s="1"/>
  <c r="AH366" i="1" a="1"/>
  <c r="AH366" i="1" s="1"/>
  <c r="AH335" i="1" a="1"/>
  <c r="AH335" i="1" s="1"/>
  <c r="AH379" i="1" s="1" a="1"/>
  <c r="AH379" i="1" s="1"/>
  <c r="AI346" i="1" a="1"/>
  <c r="AI346" i="1" s="1"/>
  <c r="AI390" i="1" s="1" a="1"/>
  <c r="AI390" i="1" s="1"/>
  <c r="AI338" i="1" a="1"/>
  <c r="AI338" i="1" s="1"/>
  <c r="AI382" i="1" s="1" a="1"/>
  <c r="AI382" i="1" s="1"/>
  <c r="AG336" i="1" a="1"/>
  <c r="AG336" i="1" s="1"/>
  <c r="AG380" i="1" s="1" a="1"/>
  <c r="AG380" i="1" s="1"/>
  <c r="AG356" i="1" a="1"/>
  <c r="AG356" i="1" s="1"/>
  <c r="Z357" i="1" a="1"/>
  <c r="Z357" i="1" s="1"/>
  <c r="AA428" i="1" a="1"/>
  <c r="AA428" i="1" s="1"/>
  <c r="AA472" i="1" s="1" a="1"/>
  <c r="AA472" i="1" s="1"/>
  <c r="AF365" i="1" a="1"/>
  <c r="AF365" i="1" s="1"/>
  <c r="AD426" i="1" a="1"/>
  <c r="AD426" i="1" s="1"/>
  <c r="AD470" i="1" s="1" a="1"/>
  <c r="AD470" i="1" s="1"/>
  <c r="AG339" i="1" a="1"/>
  <c r="AG339" i="1" s="1"/>
  <c r="AG383" i="1" s="1" a="1"/>
  <c r="AG383" i="1" s="1"/>
  <c r="AA427" i="1" a="1"/>
  <c r="AA427" i="1" s="1"/>
  <c r="AA471" i="1" s="1" a="1"/>
  <c r="AA471" i="1" s="1"/>
  <c r="AI430" i="1" a="1"/>
  <c r="AI430" i="1" s="1"/>
  <c r="AI474" i="1" s="1" a="1"/>
  <c r="AI474" i="1" s="1"/>
  <c r="AD447" i="1" a="1"/>
  <c r="AD447" i="1" s="1"/>
  <c r="AD365" i="1" a="1"/>
  <c r="AD365" i="1" s="1"/>
  <c r="Z456" i="1" a="1"/>
  <c r="Z456" i="1" s="1"/>
  <c r="AJ455" i="1" a="1"/>
  <c r="AJ455" i="1" s="1"/>
  <c r="AG455" i="1" a="1"/>
  <c r="AG455" i="1" s="1"/>
  <c r="Z426" i="1" a="1"/>
  <c r="Z426" i="1" s="1"/>
  <c r="Z470" i="1" s="1" a="1"/>
  <c r="Z470" i="1" s="1"/>
  <c r="AG459" i="1" a="1"/>
  <c r="AG459" i="1" s="1"/>
  <c r="Z429" i="1" a="1"/>
  <c r="Z429" i="1" s="1"/>
  <c r="Z473" i="1" s="1" a="1"/>
  <c r="Z473" i="1" s="1"/>
  <c r="AE450" i="1" a="1"/>
  <c r="AE450" i="1" s="1"/>
  <c r="AC365" i="1" a="1"/>
  <c r="AC365" i="1" s="1"/>
  <c r="AF363" i="1" a="1"/>
  <c r="AF363" i="1" s="1"/>
  <c r="AE354" i="1" a="1"/>
  <c r="AE354" i="1" s="1"/>
  <c r="AC342" i="1" a="1"/>
  <c r="AC342" i="1" s="1"/>
  <c r="AC386" i="1" s="1" a="1"/>
  <c r="AC386" i="1" s="1"/>
  <c r="Z438" i="1" a="1"/>
  <c r="Z438" i="1" s="1"/>
  <c r="Z482" i="1" s="1" a="1"/>
  <c r="Z482" i="1" s="1"/>
  <c r="AC459" i="1" a="1"/>
  <c r="AC459" i="1" s="1"/>
  <c r="AJ355" i="1" a="1"/>
  <c r="AJ355" i="1" s="1"/>
  <c r="Y430" i="1" a="1"/>
  <c r="Y430" i="1" s="1"/>
  <c r="Y474" i="1" s="1" a="1"/>
  <c r="Y474" i="1" s="1"/>
  <c r="AG436" i="1" a="1"/>
  <c r="AG436" i="1" s="1"/>
  <c r="AG480" i="1" s="1" a="1"/>
  <c r="AG480" i="1" s="1"/>
  <c r="AE460" i="1" a="1"/>
  <c r="AE460" i="1" s="1"/>
  <c r="AB433" i="1" a="1"/>
  <c r="AB433" i="1" s="1"/>
  <c r="AB477" i="1" s="1" a="1"/>
  <c r="AB477" i="1" s="1"/>
  <c r="AH360" i="1" a="1"/>
  <c r="AH360" i="1" s="1"/>
  <c r="Z448" i="1" a="1"/>
  <c r="Z448" i="1" s="1"/>
  <c r="AC429" i="1" a="1"/>
  <c r="AC429" i="1" s="1"/>
  <c r="AC473" i="1" s="1" a="1"/>
  <c r="AC473" i="1" s="1"/>
  <c r="AA455" i="1" a="1"/>
  <c r="AA455" i="1" s="1"/>
  <c r="Y453" i="1" a="1"/>
  <c r="Y453" i="1" s="1"/>
  <c r="Y451" i="1" a="1"/>
  <c r="Y451" i="1" s="1"/>
  <c r="AC451" i="1" a="1"/>
  <c r="AC451" i="1" s="1"/>
  <c r="AE452" i="1" a="1"/>
  <c r="AE452" i="1" s="1"/>
  <c r="AE462" i="1" a="1"/>
  <c r="AE462" i="1" s="1"/>
  <c r="AE332" i="1" a="1"/>
  <c r="AE332" i="1" s="1"/>
  <c r="AE376" i="1" s="1" a="1"/>
  <c r="AE376" i="1" s="1"/>
  <c r="AA336" i="1" a="1"/>
  <c r="AA336" i="1" s="1"/>
  <c r="AA380" i="1" s="1" a="1"/>
  <c r="AA380" i="1" s="1"/>
  <c r="Y342" i="1" a="1"/>
  <c r="Y342" i="1" s="1"/>
  <c r="Y386" i="1" s="1" a="1"/>
  <c r="Y386" i="1" s="1"/>
  <c r="AA437" i="1" a="1"/>
  <c r="AA437" i="1" s="1"/>
  <c r="AA481" i="1" s="1" a="1"/>
  <c r="AA481" i="1" s="1"/>
  <c r="AI458" i="1" a="1"/>
  <c r="AI458" i="1" s="1"/>
  <c r="AA368" i="1" a="1"/>
  <c r="AA368" i="1" s="1"/>
  <c r="AB434" i="1" a="1"/>
  <c r="AB434" i="1" s="1"/>
  <c r="AB478" i="1" s="1" a="1"/>
  <c r="AB478" i="1" s="1"/>
  <c r="AH449" i="1" a="1"/>
  <c r="AH449" i="1" s="1"/>
  <c r="AE333" i="1" a="1"/>
  <c r="AE333" i="1" s="1"/>
  <c r="AE377" i="1" s="1" a="1"/>
  <c r="AE377" i="1" s="1"/>
  <c r="AB362" i="1" a="1"/>
  <c r="AB362" i="1" s="1"/>
  <c r="Z354" i="1" a="1"/>
  <c r="Z354" i="1" s="1"/>
  <c r="AA340" i="1" a="1"/>
  <c r="AA340" i="1" s="1"/>
  <c r="AA384" i="1" s="1" a="1"/>
  <c r="AA384" i="1" s="1"/>
  <c r="Z363" i="1" a="1"/>
  <c r="Z363" i="1" s="1"/>
  <c r="AJ342" i="1" a="1"/>
  <c r="AJ342" i="1" s="1"/>
  <c r="AJ386" i="1" s="1" a="1"/>
  <c r="AJ386" i="1" s="1"/>
  <c r="AB367" i="1" a="1"/>
  <c r="AB367" i="1" s="1"/>
  <c r="AH369" i="1" a="1"/>
  <c r="AH369" i="1" s="1"/>
  <c r="AG365" i="1" a="1"/>
  <c r="AG365" i="1" s="1"/>
  <c r="Y354" i="1" a="1"/>
  <c r="Y354" i="1" s="1"/>
  <c r="AG347" i="1" a="1"/>
  <c r="AG347" i="1" s="1"/>
  <c r="AG391" i="1" s="1" a="1"/>
  <c r="AG391" i="1" s="1"/>
  <c r="AH336" i="1" a="1"/>
  <c r="AH336" i="1" s="1"/>
  <c r="AH380" i="1" s="1" a="1"/>
  <c r="AH380" i="1" s="1"/>
  <c r="AC456" i="1" a="1"/>
  <c r="AC456" i="1" s="1"/>
  <c r="Z345" i="1" a="1"/>
  <c r="Z345" i="1" s="1"/>
  <c r="Z389" i="1" s="1" a="1"/>
  <c r="Z389" i="1" s="1"/>
  <c r="AE426" i="1" a="1"/>
  <c r="AE426" i="1" s="1"/>
  <c r="AE470" i="1" s="1" a="1"/>
  <c r="AE470" i="1" s="1"/>
  <c r="AF435" i="1" a="1"/>
  <c r="AF435" i="1" s="1"/>
  <c r="AF479" i="1" s="1" a="1"/>
  <c r="AF479" i="1" s="1"/>
  <c r="AE347" i="1" a="1"/>
  <c r="AE347" i="1" s="1"/>
  <c r="AE391" i="1" s="1" a="1"/>
  <c r="AE391" i="1" s="1"/>
  <c r="AI436" i="1" a="1"/>
  <c r="AI436" i="1" s="1"/>
  <c r="AI480" i="1" s="1" a="1"/>
  <c r="AI480" i="1" s="1"/>
  <c r="AB355" i="1" a="1"/>
  <c r="AB355" i="1" s="1"/>
  <c r="AG363" i="1" a="1"/>
  <c r="AG363" i="1" s="1"/>
  <c r="AI434" i="1" a="1"/>
  <c r="AI434" i="1" s="1"/>
  <c r="AI478" i="1" s="1" a="1"/>
  <c r="AI478" i="1" s="1"/>
  <c r="AJ458" i="1" a="1"/>
  <c r="AJ458" i="1" s="1"/>
  <c r="AB430" i="1" a="1"/>
  <c r="AB430" i="1" s="1"/>
  <c r="AB474" i="1" s="1" a="1"/>
  <c r="AB474" i="1" s="1"/>
  <c r="AC345" i="1" a="1"/>
  <c r="AC345" i="1" s="1"/>
  <c r="AC389" i="1" s="1" a="1"/>
  <c r="AC389" i="1" s="1"/>
  <c r="AG433" i="1" a="1"/>
  <c r="AG433" i="1" s="1"/>
  <c r="AG477" i="1" s="1" a="1"/>
  <c r="AG477" i="1" s="1"/>
  <c r="AC369" i="1" a="1"/>
  <c r="AC369" i="1" s="1"/>
  <c r="AG334" i="1" a="1"/>
  <c r="AG334" i="1" s="1"/>
  <c r="AG378" i="1" s="1" a="1"/>
  <c r="AG378" i="1" s="1"/>
  <c r="AI361" i="1" a="1"/>
  <c r="AI361" i="1" s="1"/>
  <c r="AD341" i="1" a="1"/>
  <c r="AD341" i="1" s="1"/>
  <c r="AD385" i="1" s="1" a="1"/>
  <c r="AD385" i="1" s="1"/>
  <c r="Z434" i="1" a="1"/>
  <c r="Z434" i="1" s="1"/>
  <c r="Z478" i="1" s="1" a="1"/>
  <c r="Z478" i="1" s="1"/>
  <c r="Y440" i="1" a="1"/>
  <c r="Y440" i="1" s="1"/>
  <c r="Y484" i="1" s="1" a="1"/>
  <c r="Y484" i="1" s="1"/>
  <c r="AE434" i="1" a="1"/>
  <c r="AE434" i="1" s="1"/>
  <c r="AE478" i="1" s="1" a="1"/>
  <c r="AE478" i="1" s="1"/>
  <c r="AF426" i="1" a="1"/>
  <c r="AF426" i="1" s="1"/>
  <c r="AF470" i="1" s="1" a="1"/>
  <c r="AF470" i="1" s="1"/>
  <c r="AE457" i="1" a="1"/>
  <c r="AE457" i="1" s="1"/>
  <c r="AA456" i="1" a="1"/>
  <c r="AA456" i="1" s="1"/>
  <c r="AF455" i="1" a="1"/>
  <c r="AF455" i="1" s="1"/>
  <c r="AE427" i="1" a="1"/>
  <c r="AE427" i="1" s="1"/>
  <c r="AE471" i="1" s="1" a="1"/>
  <c r="AE471" i="1" s="1"/>
  <c r="AH428" i="1" a="1"/>
  <c r="AH428" i="1" s="1"/>
  <c r="AH472" i="1" s="1" a="1"/>
  <c r="AH472" i="1" s="1"/>
  <c r="Z355" i="1" a="1"/>
  <c r="Z355" i="1" s="1"/>
  <c r="AI339" i="1" a="1"/>
  <c r="AI339" i="1" s="1"/>
  <c r="AI383" i="1" s="1" a="1"/>
  <c r="AI383" i="1" s="1"/>
  <c r="Z453" i="1" a="1"/>
  <c r="Z453" i="1" s="1"/>
  <c r="Z339" i="1" a="1"/>
  <c r="Z339" i="1" s="1"/>
  <c r="Z383" i="1" s="1" a="1"/>
  <c r="Z383" i="1" s="1"/>
  <c r="AE342" i="1" a="1"/>
  <c r="AE342" i="1" s="1"/>
  <c r="AE386" i="1" s="1" a="1"/>
  <c r="AE386" i="1" s="1"/>
  <c r="AI437" i="1" a="1"/>
  <c r="AI437" i="1" s="1"/>
  <c r="AI481" i="1" s="1" a="1"/>
  <c r="AI481" i="1" s="1"/>
  <c r="AH345" i="1" a="1"/>
  <c r="AH345" i="1" s="1"/>
  <c r="AH389" i="1" s="1" a="1"/>
  <c r="AH389" i="1" s="1"/>
  <c r="AG335" i="1" a="1"/>
  <c r="AG335" i="1" s="1"/>
  <c r="AG379" i="1" s="1" a="1"/>
  <c r="AG379" i="1" s="1"/>
  <c r="AD367" i="1" a="1"/>
  <c r="AD367" i="1" s="1"/>
  <c r="AC495" i="1" a="1"/>
  <c r="AC495" i="1" s="1"/>
  <c r="AI495" i="1" a="1"/>
  <c r="AI495" i="1" s="1"/>
  <c r="AF494" i="1" a="1"/>
  <c r="AF494" i="1" s="1"/>
  <c r="AC367" i="1" a="1"/>
  <c r="AC367" i="1" s="1"/>
  <c r="AB506" i="1" a="1"/>
  <c r="AB506" i="1" s="1"/>
  <c r="AB347" i="1" a="1"/>
  <c r="AB347" i="1" s="1"/>
  <c r="AB391" i="1" s="1" a="1"/>
  <c r="AB391" i="1" s="1"/>
  <c r="AE498" i="1" a="1"/>
  <c r="AE498" i="1" s="1"/>
  <c r="AB499" i="1" a="1"/>
  <c r="AB499" i="1" s="1"/>
  <c r="AD496" i="1" a="1"/>
  <c r="AD496" i="1" s="1"/>
  <c r="AA408" i="1" a="1"/>
  <c r="AA408" i="1" s="1"/>
  <c r="AD493" i="1" a="1"/>
  <c r="AD493" i="1" s="1"/>
  <c r="AF453" i="1" a="1"/>
  <c r="AF453" i="1" s="1"/>
  <c r="AJ439" i="1" a="1"/>
  <c r="AJ439" i="1" s="1"/>
  <c r="AJ483" i="1" s="1" a="1"/>
  <c r="AJ483" i="1" s="1"/>
  <c r="AA362" i="1" a="1"/>
  <c r="AA362" i="1" s="1"/>
  <c r="Z337" i="1" a="1"/>
  <c r="Z337" i="1" s="1"/>
  <c r="Z381" i="1" s="1" a="1"/>
  <c r="Z381" i="1" s="1"/>
  <c r="AD361" i="1" a="1"/>
  <c r="AD361" i="1" s="1"/>
  <c r="Z437" i="1" a="1"/>
  <c r="Z437" i="1" s="1"/>
  <c r="Z481" i="1" s="1" a="1"/>
  <c r="Z481" i="1" s="1"/>
  <c r="Z367" i="1" a="1"/>
  <c r="Z367" i="1" s="1"/>
  <c r="Z369" i="1" a="1"/>
  <c r="Z369" i="1" s="1"/>
  <c r="Z431" i="1" a="1"/>
  <c r="Z431" i="1" s="1"/>
  <c r="Z475" i="1" s="1" a="1"/>
  <c r="Z475" i="1" s="1"/>
  <c r="Y347" i="1" a="1"/>
  <c r="Y347" i="1" s="1"/>
  <c r="Y391" i="1" s="1" a="1"/>
  <c r="Y391" i="1" s="1"/>
  <c r="AF344" i="1" a="1"/>
  <c r="AF344" i="1" s="1"/>
  <c r="AF388" i="1" s="1" a="1"/>
  <c r="AF388" i="1" s="1"/>
  <c r="AB357" i="1" a="1"/>
  <c r="AB357" i="1" s="1"/>
  <c r="AA447" i="1" a="1"/>
  <c r="AA447" i="1" s="1"/>
  <c r="AF340" i="1" a="1"/>
  <c r="AF340" i="1" s="1"/>
  <c r="AF384" i="1" s="1" a="1"/>
  <c r="AF384" i="1" s="1"/>
  <c r="AJ449" i="1" a="1"/>
  <c r="AJ449" i="1" s="1"/>
  <c r="AC439" i="1" a="1"/>
  <c r="AC439" i="1" s="1"/>
  <c r="AC483" i="1" s="1" a="1"/>
  <c r="AC483" i="1" s="1"/>
  <c r="AJ440" i="1" a="1"/>
  <c r="AJ440" i="1" s="1"/>
  <c r="AJ484" i="1" s="1" a="1"/>
  <c r="AJ484" i="1" s="1"/>
  <c r="AB451" i="1" a="1"/>
  <c r="AB451" i="1" s="1"/>
  <c r="AG364" i="1" a="1"/>
  <c r="AG364" i="1" s="1"/>
  <c r="AH333" i="1" a="1"/>
  <c r="AH333" i="1" s="1"/>
  <c r="AH377" i="1" s="1" a="1"/>
  <c r="AH377" i="1" s="1"/>
  <c r="AF342" i="1" a="1"/>
  <c r="AF342" i="1" s="1"/>
  <c r="AF386" i="1" s="1" a="1"/>
  <c r="AF386" i="1" s="1"/>
  <c r="AC343" i="1" a="1"/>
  <c r="AC343" i="1" s="1"/>
  <c r="AC387" i="1" s="1" a="1"/>
  <c r="AC387" i="1" s="1"/>
  <c r="Y336" i="1" a="1"/>
  <c r="Y336" i="1" s="1"/>
  <c r="Y380" i="1" s="1" a="1"/>
  <c r="Y380" i="1" s="1"/>
  <c r="AI368" i="1" a="1"/>
  <c r="AI368" i="1" s="1"/>
  <c r="AA438" i="1" a="1"/>
  <c r="AA438" i="1" s="1"/>
  <c r="AA482" i="1" s="1" a="1"/>
  <c r="AA482" i="1" s="1"/>
  <c r="AD344" i="1" a="1"/>
  <c r="AD344" i="1" s="1"/>
  <c r="AD388" i="1" s="1" a="1"/>
  <c r="AD388" i="1" s="1"/>
  <c r="AI427" i="1" a="1"/>
  <c r="AI427" i="1" s="1"/>
  <c r="AI471" i="1" s="1" a="1"/>
  <c r="AI471" i="1" s="1"/>
  <c r="AI367" i="1" a="1"/>
  <c r="AI367" i="1" s="1"/>
  <c r="AH362" i="1" a="1"/>
  <c r="AH362" i="1" s="1"/>
  <c r="AJ448" i="1" a="1"/>
  <c r="AJ448" i="1" s="1"/>
  <c r="AF432" i="1" a="1"/>
  <c r="AF432" i="1" s="1"/>
  <c r="AF476" i="1" s="1" a="1"/>
  <c r="AF476" i="1" s="1"/>
  <c r="AF343" i="1" a="1"/>
  <c r="AF343" i="1" s="1"/>
  <c r="AF387" i="1" s="1" a="1"/>
  <c r="AF387" i="1" s="1"/>
  <c r="AC430" i="1" a="1"/>
  <c r="AC430" i="1" s="1"/>
  <c r="AC474" i="1" s="1" a="1"/>
  <c r="AC474" i="1" s="1"/>
  <c r="AH439" i="1" a="1"/>
  <c r="AH439" i="1" s="1"/>
  <c r="AH483" i="1" s="1" a="1"/>
  <c r="AH483" i="1" s="1"/>
  <c r="AF454" i="1" a="1"/>
  <c r="AF454" i="1" s="1"/>
  <c r="AI428" i="1" a="1"/>
  <c r="AI428" i="1" s="1"/>
  <c r="AI472" i="1" s="1" a="1"/>
  <c r="AI472" i="1" s="1"/>
  <c r="AJ366" i="1" a="1"/>
  <c r="AJ366" i="1" s="1"/>
  <c r="AB340" i="1" a="1"/>
  <c r="AB340" i="1" s="1"/>
  <c r="AB384" i="1" s="1" a="1"/>
  <c r="AB384" i="1" s="1"/>
  <c r="AD434" i="1" a="1"/>
  <c r="AD434" i="1" s="1"/>
  <c r="AD478" i="1" s="1" a="1"/>
  <c r="AD478" i="1" s="1"/>
  <c r="AH461" i="1" a="1"/>
  <c r="AH461" i="1" s="1"/>
  <c r="AE461" i="1" a="1"/>
  <c r="AE461" i="1" s="1"/>
  <c r="AB431" i="1" a="1"/>
  <c r="AB431" i="1" s="1"/>
  <c r="AB475" i="1" s="1" a="1"/>
  <c r="AB475" i="1" s="1"/>
  <c r="I131" i="1" a="1"/>
  <c r="I131" i="1" s="1"/>
  <c r="L129" i="1" a="1"/>
  <c r="L129" i="1" s="1"/>
  <c r="I129" i="1" a="1"/>
  <c r="I129" i="1" s="1"/>
  <c r="L127" i="1" a="1"/>
  <c r="L127" i="1" s="1"/>
  <c r="I125" i="1" a="1"/>
  <c r="I125" i="1" s="1"/>
  <c r="K127" i="1" a="1"/>
  <c r="K127" i="1" s="1"/>
  <c r="H124" i="1" a="1"/>
  <c r="H124" i="1" s="1"/>
  <c r="AD405" i="1" a="1"/>
  <c r="AD405" i="1" s="1"/>
  <c r="AJ411" i="1" a="1"/>
  <c r="AJ411" i="1" s="1"/>
  <c r="AH361" i="1" a="1"/>
  <c r="AH361" i="1" s="1"/>
  <c r="I130" i="1" a="1"/>
  <c r="I130" i="1" s="1"/>
  <c r="AA358" i="1" a="1"/>
  <c r="AA358" i="1" s="1"/>
  <c r="AE346" i="1" a="1"/>
  <c r="AE346" i="1" s="1"/>
  <c r="AE390" i="1" s="1" a="1"/>
  <c r="AE390" i="1" s="1"/>
  <c r="Z347" i="1" a="1"/>
  <c r="Z347" i="1" s="1"/>
  <c r="Z391" i="1" s="1" a="1"/>
  <c r="Z391" i="1" s="1"/>
  <c r="AB366" i="1" a="1"/>
  <c r="AB366" i="1" s="1"/>
  <c r="Z462" i="1" a="1"/>
  <c r="Z462" i="1" s="1"/>
  <c r="AD452" i="1" a="1"/>
  <c r="AD452" i="1" s="1"/>
  <c r="AE436" i="1" a="1"/>
  <c r="AE436" i="1" s="1"/>
  <c r="AE480" i="1" s="1" a="1"/>
  <c r="AE480" i="1" s="1"/>
  <c r="AD460" i="1" a="1"/>
  <c r="AD460" i="1" s="1"/>
  <c r="Z360" i="1" a="1"/>
  <c r="Z360" i="1" s="1"/>
  <c r="AG340" i="1" a="1"/>
  <c r="AG340" i="1" s="1"/>
  <c r="AG384" i="1" s="1" a="1"/>
  <c r="AG384" i="1" s="1"/>
  <c r="Y345" i="1" a="1"/>
  <c r="Y345" i="1" s="1"/>
  <c r="Y389" i="1" s="1" a="1"/>
  <c r="Y389" i="1" s="1"/>
  <c r="AC364" i="1" a="1"/>
  <c r="AC364" i="1" s="1"/>
  <c r="AE449" i="1" a="1"/>
  <c r="AE449" i="1" s="1"/>
  <c r="AJ454" i="1" a="1"/>
  <c r="AJ454" i="1" s="1"/>
  <c r="AA452" i="1" a="1"/>
  <c r="AA452" i="1" s="1"/>
  <c r="AI431" i="1" a="1"/>
  <c r="AI431" i="1" s="1"/>
  <c r="AI475" i="1" s="1" a="1"/>
  <c r="AI475" i="1" s="1"/>
  <c r="AD428" i="1" a="1"/>
  <c r="AD428" i="1" s="1"/>
  <c r="AD472" i="1" s="1" a="1"/>
  <c r="AD472" i="1" s="1"/>
  <c r="AG447" i="1" a="1"/>
  <c r="AG447" i="1" s="1"/>
  <c r="AI362" i="1" a="1"/>
  <c r="AI362" i="1" s="1"/>
  <c r="AG332" i="1" a="1"/>
  <c r="AG332" i="1" s="1"/>
  <c r="AG376" i="1" s="1" a="1"/>
  <c r="AG376" i="1" s="1"/>
  <c r="AF355" i="1" a="1"/>
  <c r="AF355" i="1" s="1"/>
  <c r="AC358" i="1" a="1"/>
  <c r="AC358" i="1" s="1"/>
  <c r="AA338" i="1" a="1"/>
  <c r="AA338" i="1" s="1"/>
  <c r="AA382" i="1" s="1" a="1"/>
  <c r="AA382" i="1" s="1"/>
  <c r="Z333" i="1" a="1"/>
  <c r="Z333" i="1" s="1"/>
  <c r="Z377" i="1" s="1" a="1"/>
  <c r="Z377" i="1" s="1"/>
  <c r="AB339" i="1" a="1"/>
  <c r="AB339" i="1" s="1"/>
  <c r="AB383" i="1" s="1" a="1"/>
  <c r="AB383" i="1" s="1"/>
  <c r="AE355" i="1" a="1"/>
  <c r="AE355" i="1" s="1"/>
  <c r="AI448" i="1" a="1"/>
  <c r="AI448" i="1" s="1"/>
  <c r="AB460" i="1" a="1"/>
  <c r="AB460" i="1" s="1"/>
  <c r="Z447" i="1" a="1"/>
  <c r="Z447" i="1" s="1"/>
  <c r="AJ340" i="1" a="1"/>
  <c r="AJ340" i="1" s="1"/>
  <c r="AJ384" i="1" s="1" a="1"/>
  <c r="AJ384" i="1" s="1"/>
  <c r="AI334" i="1" a="1"/>
  <c r="AI334" i="1" s="1"/>
  <c r="AI378" i="1" s="1" a="1"/>
  <c r="AI378" i="1" s="1"/>
  <c r="AC339" i="1" a="1"/>
  <c r="AC339" i="1" s="1"/>
  <c r="AC383" i="1" s="1" a="1"/>
  <c r="AC383" i="1" s="1"/>
  <c r="AG435" i="1" a="1"/>
  <c r="AG435" i="1" s="1"/>
  <c r="AG479" i="1" s="1" a="1"/>
  <c r="AG479" i="1" s="1"/>
  <c r="AD451" i="1" a="1"/>
  <c r="AD451" i="1" s="1"/>
  <c r="Z451" i="1" a="1"/>
  <c r="Z451" i="1" s="1"/>
  <c r="AG431" i="1" a="1"/>
  <c r="AG431" i="1" s="1"/>
  <c r="AG475" i="1" s="1" a="1"/>
  <c r="AG475" i="1" s="1"/>
  <c r="AA342" i="1" a="1"/>
  <c r="AA342" i="1" s="1"/>
  <c r="AJ427" i="1" a="1"/>
  <c r="AJ427" i="1" s="1"/>
  <c r="AJ471" i="1" s="1" a="1"/>
  <c r="AJ471" i="1" s="1"/>
  <c r="Z361" i="1" a="1"/>
  <c r="Z361" i="1" s="1"/>
  <c r="AH426" i="1" a="1"/>
  <c r="AH426" i="1" s="1"/>
  <c r="AH470" i="1" s="1" a="1"/>
  <c r="AH470" i="1" s="1"/>
  <c r="AG439" i="1" a="1"/>
  <c r="AG439" i="1" s="1"/>
  <c r="AG483" i="1" s="1" a="1"/>
  <c r="AG483" i="1" s="1"/>
  <c r="AC453" i="1" a="1"/>
  <c r="AC453" i="1" s="1"/>
  <c r="AH452" i="1" a="1"/>
  <c r="AH452" i="1" s="1"/>
  <c r="AJ447" i="1" a="1"/>
  <c r="AJ447" i="1" s="1"/>
  <c r="AB432" i="1" a="1"/>
  <c r="AB432" i="1" s="1"/>
  <c r="AB476" i="1" s="1" a="1"/>
  <c r="AB476" i="1" s="1"/>
  <c r="AC460" i="1" a="1"/>
  <c r="AC460" i="1" s="1"/>
  <c r="AE455" i="1" a="1"/>
  <c r="AE455" i="1" s="1"/>
  <c r="AG343" i="1" a="1"/>
  <c r="AG343" i="1" s="1"/>
  <c r="AG387" i="1" s="1" a="1"/>
  <c r="AG387" i="1" s="1"/>
  <c r="AC363" i="1" a="1"/>
  <c r="AC363" i="1" s="1"/>
  <c r="Y334" i="1" a="1"/>
  <c r="Y334" i="1" s="1"/>
  <c r="Y378" i="1" s="1" a="1"/>
  <c r="Y378" i="1" s="1"/>
  <c r="AF366" i="1" a="1"/>
  <c r="AF366" i="1" s="1"/>
  <c r="AJ338" i="1" a="1"/>
  <c r="AJ338" i="1" s="1"/>
  <c r="AJ382" i="1" s="1" a="1"/>
  <c r="AJ382" i="1" s="1"/>
  <c r="AE363" i="1" a="1"/>
  <c r="AE363" i="1" s="1"/>
  <c r="AA356" i="1" a="1"/>
  <c r="AA356" i="1" s="1"/>
  <c r="AF437" i="1" a="1"/>
  <c r="AF437" i="1" s="1"/>
  <c r="AF481" i="1" s="1" a="1"/>
  <c r="AF481" i="1" s="1"/>
  <c r="AA355" i="1" a="1"/>
  <c r="AA355" i="1" s="1"/>
  <c r="AA341" i="1" a="1"/>
  <c r="AA341" i="1" s="1"/>
  <c r="AA385" i="1" s="1" a="1"/>
  <c r="AA385" i="1" s="1"/>
  <c r="AF429" i="1" a="1"/>
  <c r="AF429" i="1" s="1"/>
  <c r="AF473" i="1" s="1" a="1"/>
  <c r="AF473" i="1" s="1"/>
  <c r="AC454" i="1" a="1"/>
  <c r="AC454" i="1" s="1"/>
  <c r="Z334" i="1" a="1"/>
  <c r="Z334" i="1" s="1"/>
  <c r="Z378" i="1" s="1" a="1"/>
  <c r="Z378" i="1" s="1"/>
  <c r="AC362" i="1" a="1"/>
  <c r="AC362" i="1" s="1"/>
  <c r="AD355" i="1" a="1"/>
  <c r="AD355" i="1" s="1"/>
  <c r="AE428" i="1" a="1"/>
  <c r="AE428" i="1" s="1"/>
  <c r="AE472" i="1" s="1" a="1"/>
  <c r="AE472" i="1" s="1"/>
  <c r="AJ365" i="1" a="1"/>
  <c r="AJ365" i="1" s="1"/>
  <c r="AJ362" i="1" a="1"/>
  <c r="AJ362" i="1" s="1"/>
  <c r="AC455" i="1" a="1"/>
  <c r="AC455" i="1" s="1"/>
  <c r="Z403" i="1" a="1"/>
  <c r="Z403" i="1" s="1"/>
  <c r="Y492" i="1" a="1"/>
  <c r="Y492" i="1" s="1"/>
  <c r="AA365" i="1" a="1"/>
  <c r="AA365" i="1" s="1"/>
  <c r="AF345" i="1" a="1"/>
  <c r="AF345" i="1" s="1"/>
  <c r="AF389" i="1" s="1" a="1"/>
  <c r="AF389" i="1" s="1"/>
  <c r="AJ425" i="1" a="1"/>
  <c r="AJ425" i="1" s="1"/>
  <c r="AJ469" i="1" s="1" a="1"/>
  <c r="AJ469" i="1" s="1"/>
  <c r="Z435" i="1" a="1"/>
  <c r="Z435" i="1" s="1"/>
  <c r="Z479" i="1" s="1" a="1"/>
  <c r="Z479" i="1" s="1"/>
  <c r="AA431" i="1" a="1"/>
  <c r="AA431" i="1" s="1"/>
  <c r="AA475" i="1" s="1" a="1"/>
  <c r="AA475" i="1" s="1"/>
  <c r="AJ460" i="1" a="1"/>
  <c r="AJ460" i="1" s="1"/>
  <c r="AH339" i="1" a="1"/>
  <c r="AH339" i="1" s="1"/>
  <c r="AH383" i="1" s="1" a="1"/>
  <c r="AH383" i="1" s="1"/>
  <c r="AC333" i="1" a="1"/>
  <c r="AC333" i="1" s="1"/>
  <c r="AC377" i="1" s="1" a="1"/>
  <c r="AC377" i="1" s="1"/>
  <c r="AE359" i="1" a="1"/>
  <c r="AE359" i="1" s="1"/>
  <c r="AB462" i="1" a="1"/>
  <c r="AB462" i="1" s="1"/>
  <c r="AD356" i="1" a="1"/>
  <c r="AD356" i="1" s="1"/>
  <c r="AC344" i="1" a="1"/>
  <c r="AC344" i="1" s="1"/>
  <c r="AC388" i="1" s="1" a="1"/>
  <c r="AC388" i="1" s="1"/>
  <c r="AJ344" i="1" a="1"/>
  <c r="AJ344" i="1" s="1"/>
  <c r="AJ388" i="1" s="1" a="1"/>
  <c r="AJ388" i="1" s="1"/>
  <c r="AG337" i="1" a="1"/>
  <c r="AG337" i="1" s="1"/>
  <c r="AG381" i="1" s="1" a="1"/>
  <c r="AG381" i="1" s="1"/>
  <c r="Z356" i="1" a="1"/>
  <c r="Z356" i="1" s="1"/>
  <c r="AA451" i="1" a="1"/>
  <c r="AA451" i="1" s="1"/>
  <c r="AD439" i="1" a="1"/>
  <c r="AD439" i="1" s="1"/>
  <c r="AD483" i="1" s="1" a="1"/>
  <c r="AD483" i="1" s="1"/>
  <c r="AF456" i="1" a="1"/>
  <c r="AF456" i="1" s="1"/>
  <c r="AE459" i="1" a="1"/>
  <c r="AE459" i="1" s="1"/>
  <c r="AC452" i="1" a="1"/>
  <c r="AC452" i="1" s="1"/>
  <c r="AB452" i="1" a="1"/>
  <c r="AB452" i="1" s="1"/>
  <c r="AA430" i="1" a="1"/>
  <c r="AA430" i="1" s="1"/>
  <c r="AA474" i="1" s="1" a="1"/>
  <c r="AA474" i="1" s="1"/>
  <c r="Y432" i="1" a="1"/>
  <c r="Y432" i="1" s="1"/>
  <c r="AE447" i="1" a="1"/>
  <c r="AE447" i="1" s="1"/>
  <c r="AJ354" i="1" a="1"/>
  <c r="AJ354" i="1" s="1"/>
  <c r="AA461" i="1" a="1"/>
  <c r="AA461" i="1" s="1"/>
  <c r="AB440" i="1" a="1"/>
  <c r="AB440" i="1" s="1"/>
  <c r="AB484" i="1" s="1" a="1"/>
  <c r="AB484" i="1" s="1"/>
  <c r="AC427" i="1" a="1"/>
  <c r="AC427" i="1" s="1"/>
  <c r="AC471" i="1" s="1" a="1"/>
  <c r="AC471" i="1" s="1"/>
  <c r="AA334" i="1" a="1"/>
  <c r="AA334" i="1" s="1"/>
  <c r="AA378" i="1" s="1" a="1"/>
  <c r="AA378" i="1" s="1"/>
  <c r="AJ434" i="1" a="1"/>
  <c r="AJ434" i="1" s="1"/>
  <c r="AJ478" i="1" s="1" a="1"/>
  <c r="AJ478" i="1" s="1"/>
  <c r="AH462" i="1" a="1"/>
  <c r="AH462" i="1" s="1"/>
  <c r="AJ453" i="1" a="1"/>
  <c r="AJ453" i="1" s="1"/>
  <c r="AD440" i="1" a="1"/>
  <c r="AD440" i="1" s="1"/>
  <c r="AD484" i="1" s="1" a="1"/>
  <c r="AD484" i="1" s="1"/>
  <c r="AD339" i="1" a="1"/>
  <c r="AD339" i="1" s="1"/>
  <c r="AD383" i="1" s="1" a="1"/>
  <c r="AD383" i="1" s="1"/>
  <c r="AC462" i="1" a="1"/>
  <c r="AC462" i="1" s="1"/>
  <c r="AJ456" i="1" a="1"/>
  <c r="AJ456" i="1" s="1"/>
  <c r="AI459" i="1" a="1"/>
  <c r="AI459" i="1" s="1"/>
  <c r="Y366" i="1" a="1"/>
  <c r="Y366" i="1" s="1"/>
  <c r="AI364" i="1" a="1"/>
  <c r="AI364" i="1" s="1"/>
  <c r="AE368" i="1" a="1"/>
  <c r="AE368" i="1" s="1"/>
  <c r="AE362" i="1" a="1"/>
  <c r="AE362" i="1" s="1"/>
  <c r="AA335" i="1" a="1"/>
  <c r="AA335" i="1" s="1"/>
  <c r="AA379" i="1" s="1" a="1"/>
  <c r="AA379" i="1" s="1"/>
  <c r="AB450" i="1" a="1"/>
  <c r="AB450" i="1" s="1"/>
  <c r="AC361" i="1" a="1"/>
  <c r="AC361" i="1" s="1"/>
  <c r="AF459" i="1" a="1"/>
  <c r="AF459" i="1" s="1"/>
  <c r="Y368" i="1" a="1"/>
  <c r="Y368" i="1" s="1"/>
  <c r="AF452" i="1" a="1"/>
  <c r="AF452" i="1" s="1"/>
  <c r="AA345" i="1" a="1"/>
  <c r="AA345" i="1" s="1"/>
  <c r="AA389" i="1" s="1" a="1"/>
  <c r="AA389" i="1" s="1"/>
  <c r="AD432" i="1" a="1"/>
  <c r="AD432" i="1" s="1"/>
  <c r="AD476" i="1" s="1" a="1"/>
  <c r="AD476" i="1" s="1"/>
  <c r="AJ432" i="1" a="1"/>
  <c r="AJ432" i="1" s="1"/>
  <c r="AJ476" i="1" s="1" a="1"/>
  <c r="AJ476" i="1" s="1"/>
  <c r="AD435" i="1" a="1"/>
  <c r="AD435" i="1" s="1"/>
  <c r="AD479" i="1" s="1" a="1"/>
  <c r="AD479" i="1" s="1"/>
  <c r="AB346" i="1" a="1"/>
  <c r="AB346" i="1" s="1"/>
  <c r="AB390" i="1" s="1" a="1"/>
  <c r="AB390" i="1" s="1"/>
  <c r="AH334" i="1" a="1"/>
  <c r="AH334" i="1" s="1"/>
  <c r="AH378" i="1" s="1" a="1"/>
  <c r="AH378" i="1" s="1"/>
  <c r="AG450" i="1" a="1"/>
  <c r="AG450" i="1" s="1"/>
  <c r="AD362" i="1" a="1"/>
  <c r="AD362" i="1" s="1"/>
  <c r="AG355" i="1" a="1"/>
  <c r="AG355" i="1" s="1"/>
  <c r="AD354" i="1" a="1"/>
  <c r="AD354" i="1" s="1"/>
  <c r="AI457" i="1" a="1"/>
  <c r="AI457" i="1" s="1"/>
  <c r="AD450" i="1" a="1"/>
  <c r="AD450" i="1" s="1"/>
  <c r="AB425" i="1" a="1"/>
  <c r="AB425" i="1" s="1"/>
  <c r="AB469" i="1" s="1" a="1"/>
  <c r="AB469" i="1" s="1"/>
  <c r="AC458" i="1" a="1"/>
  <c r="AC458" i="1" s="1"/>
  <c r="AJ462" i="1" a="1"/>
  <c r="AJ462" i="1" s="1"/>
  <c r="AB363" i="1" a="1"/>
  <c r="AB363" i="1" s="1"/>
  <c r="Y459" i="1" a="1"/>
  <c r="Y459" i="1" s="1"/>
  <c r="AG345" i="1" a="1"/>
  <c r="AG345" i="1" s="1"/>
  <c r="AG389" i="1" s="1" a="1"/>
  <c r="AG389" i="1" s="1"/>
  <c r="AJ364" i="1" a="1"/>
  <c r="AJ364" i="1" s="1"/>
  <c r="AI344" i="1" a="1"/>
  <c r="AI344" i="1" s="1"/>
  <c r="AI388" i="1" s="1" a="1"/>
  <c r="AI388" i="1" s="1"/>
  <c r="Y358" i="1" a="1"/>
  <c r="Y358" i="1" s="1"/>
  <c r="Z340" i="1" a="1"/>
  <c r="Z340" i="1" s="1"/>
  <c r="Z384" i="1" s="1" a="1"/>
  <c r="Z384" i="1" s="1"/>
  <c r="AA346" i="1" a="1"/>
  <c r="AA346" i="1" s="1"/>
  <c r="AA390" i="1" s="1" a="1"/>
  <c r="AA390" i="1" s="1"/>
  <c r="Y364" i="1" a="1"/>
  <c r="Y364" i="1" s="1"/>
  <c r="AB361" i="1" a="1"/>
  <c r="AB361" i="1" s="1"/>
  <c r="AI335" i="1" a="1"/>
  <c r="AI335" i="1" s="1"/>
  <c r="AI379" i="1" s="1" a="1"/>
  <c r="AI379" i="1" s="1"/>
  <c r="AE437" i="1" a="1"/>
  <c r="AE437" i="1" s="1"/>
  <c r="AE481" i="1" s="1" a="1"/>
  <c r="AE481" i="1" s="1"/>
  <c r="AD437" i="1" a="1"/>
  <c r="AD437" i="1" s="1"/>
  <c r="AD481" i="1" s="1" a="1"/>
  <c r="AD481" i="1" s="1"/>
  <c r="Y365" i="1" a="1"/>
  <c r="Y365" i="1" s="1"/>
  <c r="AG453" i="1" a="1"/>
  <c r="AG453" i="1" s="1"/>
  <c r="AB354" i="1" a="1"/>
  <c r="AB354" i="1" s="1"/>
  <c r="Z457" i="1" a="1"/>
  <c r="Z457" i="1" s="1"/>
  <c r="AJ457" i="1" a="1"/>
  <c r="AJ457" i="1" s="1"/>
  <c r="AC450" i="1" a="1"/>
  <c r="AC450" i="1" s="1"/>
  <c r="Z449" i="1" a="1"/>
  <c r="Z449" i="1" s="1"/>
  <c r="AH431" i="1" a="1"/>
  <c r="AH431" i="1" s="1"/>
  <c r="AH475" i="1" s="1" a="1"/>
  <c r="AH475" i="1" s="1"/>
  <c r="AH455" i="1" a="1"/>
  <c r="AH455" i="1" s="1"/>
  <c r="AA449" i="1" a="1"/>
  <c r="AA449" i="1" s="1"/>
  <c r="AF428" i="1" a="1"/>
  <c r="AF428" i="1" s="1"/>
  <c r="AF472" i="1" s="1" a="1"/>
  <c r="AF472" i="1" s="1"/>
  <c r="AH437" i="1" a="1"/>
  <c r="AH437" i="1" s="1"/>
  <c r="AH481" i="1" s="1" a="1"/>
  <c r="AH481" i="1" s="1"/>
  <c r="Y449" i="1" a="1"/>
  <c r="Y449" i="1" s="1"/>
  <c r="Z459" i="1" a="1"/>
  <c r="Z459" i="1" s="1"/>
  <c r="AJ450" i="1" a="1"/>
  <c r="AJ450" i="1" s="1"/>
  <c r="AG458" i="1" a="1"/>
  <c r="AG458" i="1" s="1"/>
  <c r="AJ333" i="1" a="1"/>
  <c r="AJ333" i="1" s="1"/>
  <c r="AJ377" i="1" s="1" a="1"/>
  <c r="AJ377" i="1" s="1"/>
  <c r="AD360" i="1" a="1"/>
  <c r="AD360" i="1" s="1"/>
  <c r="AD357" i="1" a="1"/>
  <c r="AD357" i="1" s="1"/>
  <c r="AH368" i="1" a="1"/>
  <c r="AH368" i="1" s="1"/>
  <c r="AD366" i="1" a="1"/>
  <c r="AD366" i="1" s="1"/>
  <c r="AH438" i="1" a="1"/>
  <c r="AH438" i="1" s="1"/>
  <c r="AH482" i="1" s="1" a="1"/>
  <c r="AH482" i="1" s="1"/>
  <c r="AB368" i="1" a="1"/>
  <c r="AB368" i="1" s="1"/>
  <c r="AD359" i="1" a="1"/>
  <c r="AD359" i="1" s="1"/>
  <c r="AC436" i="1" a="1"/>
  <c r="AC436" i="1" s="1"/>
  <c r="AC480" i="1" s="1" a="1"/>
  <c r="AC480" i="1" s="1"/>
  <c r="AB436" i="1" a="1"/>
  <c r="AB436" i="1" s="1"/>
  <c r="AB480" i="1" s="1" a="1"/>
  <c r="AB480" i="1" s="1"/>
  <c r="AI439" i="1" a="1"/>
  <c r="AI439" i="1" s="1"/>
  <c r="AI483" i="1" s="1" a="1"/>
  <c r="AI483" i="1" s="1"/>
  <c r="AE369" i="1" a="1"/>
  <c r="AE369" i="1" s="1"/>
  <c r="AI449" i="1" a="1"/>
  <c r="AI449" i="1" s="1"/>
  <c r="AB502" i="1" a="1"/>
  <c r="AB502" i="1" s="1"/>
  <c r="AJ412" i="1" a="1"/>
  <c r="AJ412" i="1" s="1"/>
  <c r="AH7" i="1"/>
  <c r="AI20" i="1" a="1"/>
  <c r="AI20" i="1" s="1"/>
  <c r="AE16" i="1" a="1"/>
  <c r="AE16" i="1" s="1"/>
  <c r="AE20" i="1" a="1"/>
  <c r="AE20" i="1" s="1"/>
  <c r="AE18" i="1" a="1"/>
  <c r="AE18" i="1" s="1"/>
  <c r="AI14" i="1" a="1"/>
  <c r="AI14" i="1" s="1"/>
  <c r="AE15" i="1" a="1"/>
  <c r="AE15" i="1" s="1"/>
  <c r="AE17" i="1" a="1"/>
  <c r="AE17" i="1" s="1"/>
  <c r="AE21" i="1" a="1"/>
  <c r="AE21" i="1" s="1"/>
  <c r="AI15" i="1" a="1"/>
  <c r="AI15" i="1" s="1"/>
  <c r="AI13" i="1" a="1"/>
  <c r="AI13" i="1" s="1"/>
  <c r="AH8" i="1" a="1"/>
  <c r="AH8" i="1" s="1"/>
  <c r="AI22" i="1" a="1"/>
  <c r="AI22" i="1" s="1"/>
  <c r="AE22" i="1" a="1"/>
  <c r="AE22" i="1" s="1"/>
  <c r="AI19" i="1" a="1"/>
  <c r="AI19" i="1" s="1"/>
  <c r="AI18" i="1" a="1"/>
  <c r="AI18" i="1" s="1"/>
  <c r="AI16" i="1" a="1"/>
  <c r="AI16" i="1" s="1"/>
  <c r="AE13" i="1" a="1"/>
  <c r="AE13" i="1" s="1"/>
  <c r="AE19" i="1" a="1"/>
  <c r="AE19" i="1" s="1"/>
  <c r="AI17" i="1" a="1"/>
  <c r="AI17" i="1" s="1"/>
  <c r="AE14" i="1" a="1"/>
  <c r="AE14" i="1" s="1"/>
  <c r="AI21" i="1" a="1"/>
  <c r="AI21" i="1" s="1"/>
  <c r="AA386" i="1" a="1"/>
  <c r="AA386" i="1" s="1"/>
  <c r="H194" i="4" l="1"/>
  <c r="L353" i="4"/>
  <c r="I194" i="4"/>
  <c r="H267" i="3"/>
  <c r="I353" i="4"/>
  <c r="H374" i="4"/>
  <c r="J374" i="4"/>
  <c r="L273" i="1" a="1"/>
  <c r="L273" i="1" s="1"/>
  <c r="J289" i="1" a="1"/>
  <c r="J289" i="1" s="1"/>
  <c r="M148" i="1" a="1"/>
  <c r="M148" i="1" s="1"/>
  <c r="H148" i="1" a="1"/>
  <c r="H148" i="1" s="1"/>
  <c r="M132" i="1" a="1"/>
  <c r="M132" i="1" s="1"/>
  <c r="M165" i="1" a="1"/>
  <c r="M165" i="1" s="1"/>
  <c r="H165" i="1" a="1"/>
  <c r="H165" i="1" s="1"/>
  <c r="I165" i="1" a="1"/>
  <c r="I165" i="1" s="1"/>
  <c r="J165" i="1" a="1"/>
  <c r="J165" i="1" s="1"/>
  <c r="K165" i="1" a="1"/>
  <c r="K165" i="1" s="1"/>
  <c r="L165" i="1" a="1"/>
  <c r="L165" i="1" s="1"/>
  <c r="H212" i="1" a="1"/>
  <c r="H212" i="1" s="1"/>
  <c r="H229" i="1" s="1" a="1"/>
  <c r="H229" i="1" s="1"/>
  <c r="M212" i="1" a="1"/>
  <c r="M212" i="1" s="1"/>
  <c r="M229" i="1" s="1" a="1"/>
  <c r="M229" i="1" s="1"/>
  <c r="G213" i="1"/>
  <c r="H213" i="1" s="1" a="1"/>
  <c r="H213" i="1" s="1"/>
  <c r="K212" i="1" a="1"/>
  <c r="K212" i="1" s="1"/>
  <c r="K229" i="1" s="1" a="1"/>
  <c r="K229" i="1" s="1"/>
  <c r="L212" i="1" a="1"/>
  <c r="L212" i="1" s="1"/>
  <c r="L229" i="1" s="1" a="1"/>
  <c r="L229" i="1" s="1"/>
  <c r="I212" i="1" a="1"/>
  <c r="I212" i="1" s="1"/>
  <c r="AK452" i="3" a="1"/>
  <c r="AK452" i="3" s="1"/>
  <c r="AK490" i="3"/>
  <c r="K375" i="4"/>
  <c r="K332" i="4" a="1"/>
  <c r="K332" i="4" s="1"/>
  <c r="K195" i="4" s="1"/>
  <c r="K151" i="4" a="1"/>
  <c r="K151" i="4" s="1"/>
  <c r="K354" i="4"/>
  <c r="K173" i="4" a="1"/>
  <c r="K173" i="4" s="1"/>
  <c r="K311" i="4" a="1"/>
  <c r="K311" i="4" s="1"/>
  <c r="AN772" i="4" a="1"/>
  <c r="AN772" i="4" s="1"/>
  <c r="AK772" i="4" a="1"/>
  <c r="AK772" i="4" s="1"/>
  <c r="AF772" i="4" a="1"/>
  <c r="AF772" i="4" s="1"/>
  <c r="AC772" i="4" a="1"/>
  <c r="AC772" i="4" s="1"/>
  <c r="AJ772" i="4" a="1"/>
  <c r="AJ772" i="4" s="1"/>
  <c r="AG772" i="4" a="1"/>
  <c r="AG772" i="4" s="1"/>
  <c r="AB772" i="4" a="1"/>
  <c r="AB772" i="4" s="1"/>
  <c r="AM772" i="4" a="1"/>
  <c r="AM772" i="4" s="1"/>
  <c r="AH772" i="4" a="1"/>
  <c r="AH772" i="4" s="1"/>
  <c r="AL772" i="4" a="1"/>
  <c r="AL772" i="4" s="1"/>
  <c r="AA772" i="4" a="1"/>
  <c r="AA772" i="4" s="1"/>
  <c r="AE772" i="4" a="1"/>
  <c r="AE772" i="4" s="1"/>
  <c r="Z772" i="4" a="1"/>
  <c r="Z772" i="4" s="1"/>
  <c r="AI772" i="4" a="1"/>
  <c r="AI772" i="4" s="1"/>
  <c r="AD772" i="4" a="1"/>
  <c r="AD772" i="4" s="1"/>
  <c r="M331" i="4" a="1"/>
  <c r="M331" i="4" s="1"/>
  <c r="M194" i="4"/>
  <c r="L374" i="4"/>
  <c r="I150" i="4" a="1"/>
  <c r="I150" i="4" s="1"/>
  <c r="K194" i="4"/>
  <c r="J354" i="4"/>
  <c r="J332" i="4" a="1"/>
  <c r="J332" i="4" s="1"/>
  <c r="J195" i="4" s="1"/>
  <c r="J375" i="4"/>
  <c r="J311" i="4" a="1"/>
  <c r="J311" i="4" s="1"/>
  <c r="J173" i="4" a="1"/>
  <c r="J173" i="4" s="1"/>
  <c r="J151" i="4" a="1"/>
  <c r="J151" i="4" s="1"/>
  <c r="I375" i="4"/>
  <c r="I332" i="4" a="1"/>
  <c r="I332" i="4" s="1"/>
  <c r="I195" i="4" s="1"/>
  <c r="I354" i="4"/>
  <c r="I311" i="4" a="1"/>
  <c r="I311" i="4" s="1"/>
  <c r="I151" i="4" a="1"/>
  <c r="I151" i="4" s="1"/>
  <c r="I173" i="4" a="1"/>
  <c r="I173" i="4" s="1"/>
  <c r="L375" i="4"/>
  <c r="L354" i="4"/>
  <c r="L332" i="4" a="1"/>
  <c r="L332" i="4" s="1"/>
  <c r="L195" i="4" s="1"/>
  <c r="L311" i="4" a="1"/>
  <c r="L311" i="4" s="1"/>
  <c r="L173" i="4" a="1"/>
  <c r="L173" i="4" s="1"/>
  <c r="L151" i="4" a="1"/>
  <c r="L151" i="4" s="1"/>
  <c r="H150" i="4" a="1"/>
  <c r="H150" i="4" s="1"/>
  <c r="J194" i="4"/>
  <c r="J353" i="4"/>
  <c r="L194" i="4"/>
  <c r="H375" i="4"/>
  <c r="H354" i="4"/>
  <c r="H332" i="4" a="1"/>
  <c r="H332" i="4" s="1"/>
  <c r="M311" i="4" a="1"/>
  <c r="M311" i="4" s="1"/>
  <c r="N312" i="4" s="1" a="1"/>
  <c r="N312" i="4" s="1"/>
  <c r="M151" i="4" a="1"/>
  <c r="M151" i="4" s="1"/>
  <c r="H311" i="4" a="1"/>
  <c r="H311" i="4" s="1"/>
  <c r="M173" i="4" a="1"/>
  <c r="M173" i="4" s="1"/>
  <c r="M130" i="4" a="1"/>
  <c r="M130" i="4" s="1"/>
  <c r="H195" i="4"/>
  <c r="H173" i="4" a="1"/>
  <c r="H173" i="4" s="1"/>
  <c r="H151" i="4" a="1"/>
  <c r="H151" i="4" s="1"/>
  <c r="G132" i="4"/>
  <c r="I131" i="4" a="1"/>
  <c r="I131" i="4" s="1"/>
  <c r="K131" i="4" a="1"/>
  <c r="K131" i="4" s="1"/>
  <c r="L131" i="4" a="1"/>
  <c r="L131" i="4" s="1"/>
  <c r="H131" i="4" a="1"/>
  <c r="H131" i="4" s="1"/>
  <c r="J131" i="4" a="1"/>
  <c r="J131" i="4" s="1"/>
  <c r="M237" i="4" a="1"/>
  <c r="M237" i="4" s="1"/>
  <c r="K237" i="4" a="1"/>
  <c r="K237" i="4" s="1"/>
  <c r="I237" i="4" a="1"/>
  <c r="I237" i="4" s="1"/>
  <c r="G238" i="4"/>
  <c r="L237" i="4" a="1"/>
  <c r="L237" i="4" s="1"/>
  <c r="L264" i="4" s="1" a="1"/>
  <c r="L264" i="4" s="1"/>
  <c r="J237" i="4" a="1"/>
  <c r="J237" i="4" s="1"/>
  <c r="H237" i="4" a="1"/>
  <c r="H237" i="4" s="1"/>
  <c r="J294" i="3"/>
  <c r="J272" i="3"/>
  <c r="H65" i="3" a="1"/>
  <c r="H65" i="3" s="1"/>
  <c r="J268" i="3"/>
  <c r="L66" i="3" a="1"/>
  <c r="L66" i="3" s="1"/>
  <c r="J66" i="3" a="1"/>
  <c r="J66" i="3" s="1"/>
  <c r="H111" i="3"/>
  <c r="L268" i="3"/>
  <c r="J269" i="3"/>
  <c r="I290" i="3"/>
  <c r="I268" i="3"/>
  <c r="K110" i="3"/>
  <c r="J65" i="3" a="1"/>
  <c r="J65" i="3" s="1"/>
  <c r="L290" i="3"/>
  <c r="L269" i="3"/>
  <c r="K65" i="3" a="1"/>
  <c r="K65" i="3" s="1"/>
  <c r="K289" i="3"/>
  <c r="H268" i="3"/>
  <c r="I66" i="3" a="1"/>
  <c r="I66" i="3" s="1"/>
  <c r="I289" i="3"/>
  <c r="H66" i="3" a="1"/>
  <c r="H66" i="3" s="1"/>
  <c r="K269" i="3"/>
  <c r="I269" i="3"/>
  <c r="H289" i="3"/>
  <c r="L109" i="3"/>
  <c r="I65" i="3" a="1"/>
  <c r="I65" i="3" s="1"/>
  <c r="H269" i="3"/>
  <c r="H290" i="3"/>
  <c r="K290" i="3"/>
  <c r="J290" i="3"/>
  <c r="H109" i="3"/>
  <c r="L65" i="3" a="1"/>
  <c r="L65" i="3" s="1"/>
  <c r="J110" i="3"/>
  <c r="J289" i="3"/>
  <c r="K268" i="3"/>
  <c r="L289" i="3"/>
  <c r="J271" i="3"/>
  <c r="K267" i="3"/>
  <c r="J293" i="3"/>
  <c r="J273" i="3"/>
  <c r="J292" i="3"/>
  <c r="L271" i="3"/>
  <c r="I288" i="3"/>
  <c r="I292" i="3"/>
  <c r="H64" i="3" a="1"/>
  <c r="H64" i="3" s="1"/>
  <c r="AJ23" i="3"/>
  <c r="AF23" i="3"/>
  <c r="L64" i="3" a="1"/>
  <c r="L64" i="3" s="1"/>
  <c r="H288" i="3"/>
  <c r="I64" i="3" a="1"/>
  <c r="I64" i="3" s="1"/>
  <c r="I267" i="3"/>
  <c r="K108" i="3"/>
  <c r="I272" i="3"/>
  <c r="L288" i="3"/>
  <c r="K64" i="3" a="1"/>
  <c r="K64" i="3" s="1"/>
  <c r="H282" i="1" a="1"/>
  <c r="H282" i="1" s="1"/>
  <c r="H141" i="1" s="1"/>
  <c r="L267" i="3"/>
  <c r="K288" i="3"/>
  <c r="H271" i="3"/>
  <c r="L70" i="3" a="1"/>
  <c r="L70" i="3" s="1"/>
  <c r="K68" i="3" a="1"/>
  <c r="K68" i="3" s="1"/>
  <c r="H293" i="3"/>
  <c r="K272" i="3"/>
  <c r="K69" i="3" a="1"/>
  <c r="K69" i="3" s="1"/>
  <c r="I293" i="3"/>
  <c r="L270" i="3"/>
  <c r="H68" i="3" a="1"/>
  <c r="H68" i="3" s="1"/>
  <c r="L272" i="3"/>
  <c r="I70" i="3" a="1"/>
  <c r="I70" i="3" s="1"/>
  <c r="J70" i="3" a="1"/>
  <c r="J70" i="3" s="1"/>
  <c r="W26" i="3"/>
  <c r="J69" i="3" a="1"/>
  <c r="J69" i="3" s="1"/>
  <c r="H292" i="3"/>
  <c r="L111" i="3"/>
  <c r="L292" i="3"/>
  <c r="K67" i="3" a="1"/>
  <c r="K67" i="3" s="1"/>
  <c r="H69" i="3" a="1"/>
  <c r="H69" i="3" s="1"/>
  <c r="K292" i="3"/>
  <c r="L273" i="3"/>
  <c r="H272" i="3"/>
  <c r="K112" i="3"/>
  <c r="I271" i="3"/>
  <c r="K293" i="3"/>
  <c r="J68" i="3" a="1"/>
  <c r="J68" i="3" s="1"/>
  <c r="L291" i="3"/>
  <c r="L68" i="3" a="1"/>
  <c r="L68" i="3" s="1"/>
  <c r="L294" i="3"/>
  <c r="K291" i="3"/>
  <c r="H113" i="3"/>
  <c r="AA446" i="3"/>
  <c r="AA468" i="3"/>
  <c r="AC536" i="3"/>
  <c r="AC514" i="3"/>
  <c r="AK492" i="3"/>
  <c r="AK558" i="3" s="1"/>
  <c r="AK520" i="3" a="1"/>
  <c r="AK520" i="3" s="1"/>
  <c r="AK498" i="3" a="1"/>
  <c r="AK498" i="3" s="1"/>
  <c r="AK524" i="3" a="1"/>
  <c r="AK524" i="3" s="1"/>
  <c r="AK502" i="3" a="1"/>
  <c r="AK502" i="3" s="1"/>
  <c r="AK528" i="3" a="1"/>
  <c r="AK528" i="3" s="1"/>
  <c r="AK506" i="3" a="1"/>
  <c r="AK506" i="3" s="1"/>
  <c r="AK522" i="3" a="1"/>
  <c r="AK522" i="3" s="1"/>
  <c r="AK500" i="3" a="1"/>
  <c r="AK500" i="3" s="1"/>
  <c r="AN755" i="3" a="1"/>
  <c r="AN755" i="3" s="1"/>
  <c r="AL755" i="3" a="1"/>
  <c r="AL755" i="3" s="1"/>
  <c r="AJ755" i="3" a="1"/>
  <c r="AJ755" i="3" s="1"/>
  <c r="AH755" i="3" a="1"/>
  <c r="AH755" i="3" s="1"/>
  <c r="AF755" i="3" a="1"/>
  <c r="AF755" i="3" s="1"/>
  <c r="AM755" i="3" a="1"/>
  <c r="AM755" i="3" s="1"/>
  <c r="AK755" i="3" a="1"/>
  <c r="AK755" i="3" s="1"/>
  <c r="AI755" i="3" a="1"/>
  <c r="AI755" i="3" s="1"/>
  <c r="AG755" i="3" a="1"/>
  <c r="AG755" i="3" s="1"/>
  <c r="M245" i="3" a="1"/>
  <c r="M245" i="3" s="1"/>
  <c r="M108" i="3" s="1"/>
  <c r="AK436" i="3" a="1"/>
  <c r="AK436" i="3" s="1"/>
  <c r="AK414" i="3" a="1"/>
  <c r="AK414" i="3" s="1"/>
  <c r="AK418" i="3" a="1"/>
  <c r="AK418" i="3" s="1"/>
  <c r="AK440" i="3" a="1"/>
  <c r="AK440" i="3" s="1"/>
  <c r="AK434" i="3" a="1"/>
  <c r="AK434" i="3" s="1"/>
  <c r="AK412" i="3" a="1"/>
  <c r="AK412" i="3" s="1"/>
  <c r="AI421" i="3"/>
  <c r="AI465" i="3"/>
  <c r="AI443" i="3"/>
  <c r="I69" i="3" a="1"/>
  <c r="I69" i="3" s="1"/>
  <c r="AD465" i="3"/>
  <c r="AD443" i="3"/>
  <c r="AD421" i="3"/>
  <c r="L112" i="3"/>
  <c r="H179" i="3" a="1"/>
  <c r="H179" i="3" s="1"/>
  <c r="AK428" i="3" a="1"/>
  <c r="AK428" i="3" s="1"/>
  <c r="AK406" i="3" a="1"/>
  <c r="AK406" i="3" s="1"/>
  <c r="AN758" i="3" a="1"/>
  <c r="AN758" i="3" s="1"/>
  <c r="AL758" i="3" a="1"/>
  <c r="AL758" i="3" s="1"/>
  <c r="AJ758" i="3" a="1"/>
  <c r="AJ758" i="3" s="1"/>
  <c r="AH758" i="3" a="1"/>
  <c r="AH758" i="3" s="1"/>
  <c r="AF758" i="3" a="1"/>
  <c r="AF758" i="3" s="1"/>
  <c r="AD758" i="3" a="1"/>
  <c r="AD758" i="3" s="1"/>
  <c r="AM758" i="3" a="1"/>
  <c r="AM758" i="3" s="1"/>
  <c r="AK758" i="3" a="1"/>
  <c r="AK758" i="3" s="1"/>
  <c r="AI758" i="3" a="1"/>
  <c r="AI758" i="3" s="1"/>
  <c r="AG758" i="3" a="1"/>
  <c r="AG758" i="3" s="1"/>
  <c r="AE758" i="3" a="1"/>
  <c r="AE758" i="3" s="1"/>
  <c r="AC758" i="3" a="1"/>
  <c r="AC758" i="3" s="1"/>
  <c r="M248" i="3" a="1"/>
  <c r="M248" i="3" s="1"/>
  <c r="M111" i="3" s="1"/>
  <c r="K251" i="3" a="1"/>
  <c r="K251" i="3" s="1"/>
  <c r="K230" i="3" a="1"/>
  <c r="K230" i="3" s="1"/>
  <c r="K92" i="3" a="1"/>
  <c r="K92" i="3" s="1"/>
  <c r="AK527" i="3" a="1"/>
  <c r="AK527" i="3" s="1"/>
  <c r="AK505" i="3" a="1"/>
  <c r="AK505" i="3" s="1"/>
  <c r="AK529" i="3" a="1"/>
  <c r="AK529" i="3" s="1"/>
  <c r="AK507" i="3" a="1"/>
  <c r="AK507" i="3" s="1"/>
  <c r="Z468" i="3"/>
  <c r="Z446" i="3"/>
  <c r="I270" i="3"/>
  <c r="L293" i="3"/>
  <c r="I294" i="3"/>
  <c r="I273" i="3"/>
  <c r="I68" i="3" a="1"/>
  <c r="I68" i="3" s="1"/>
  <c r="AN756" i="3" a="1"/>
  <c r="AN756" i="3" s="1"/>
  <c r="AL756" i="3" a="1"/>
  <c r="AL756" i="3" s="1"/>
  <c r="AJ756" i="3" a="1"/>
  <c r="AJ756" i="3" s="1"/>
  <c r="AH756" i="3" a="1"/>
  <c r="AH756" i="3" s="1"/>
  <c r="AF756" i="3" a="1"/>
  <c r="AF756" i="3" s="1"/>
  <c r="AM756" i="3" a="1"/>
  <c r="AM756" i="3" s="1"/>
  <c r="AK756" i="3" a="1"/>
  <c r="AK756" i="3" s="1"/>
  <c r="AI756" i="3" a="1"/>
  <c r="AI756" i="3" s="1"/>
  <c r="AG756" i="3" a="1"/>
  <c r="AG756" i="3" s="1"/>
  <c r="AE756" i="3" a="1"/>
  <c r="AE756" i="3" s="1"/>
  <c r="M246" i="3" a="1"/>
  <c r="M246" i="3" s="1"/>
  <c r="M109" i="3" s="1"/>
  <c r="AK530" i="3" a="1"/>
  <c r="AK530" i="3" s="1"/>
  <c r="AK508" i="3" a="1"/>
  <c r="AK508" i="3" s="1"/>
  <c r="AK435" i="3" a="1"/>
  <c r="AK435" i="3" s="1"/>
  <c r="AK413" i="3" a="1"/>
  <c r="AK413" i="3" s="1"/>
  <c r="AK427" i="3" a="1"/>
  <c r="AK427" i="3" s="1"/>
  <c r="AK405" i="3" a="1"/>
  <c r="AK405" i="3" s="1"/>
  <c r="Y397" i="3"/>
  <c r="Y375" i="3"/>
  <c r="Y353" i="3"/>
  <c r="J111" i="3"/>
  <c r="Y446" i="3"/>
  <c r="Y468" i="3"/>
  <c r="J113" i="3"/>
  <c r="H112" i="3"/>
  <c r="AK533" i="3" a="1"/>
  <c r="AK533" i="3" s="1"/>
  <c r="AK511" i="3" a="1"/>
  <c r="AK511" i="3" s="1"/>
  <c r="AB468" i="3"/>
  <c r="AB446" i="3"/>
  <c r="AK521" i="3" a="1"/>
  <c r="AK521" i="3" s="1"/>
  <c r="AK499" i="3" a="1"/>
  <c r="AK499" i="3" s="1"/>
  <c r="J114" i="3"/>
  <c r="J179" i="3" a="1"/>
  <c r="J179" i="3" s="1"/>
  <c r="H67" i="3" a="1"/>
  <c r="H67" i="3" s="1"/>
  <c r="H270" i="3"/>
  <c r="G51" i="3"/>
  <c r="L50" i="3" a="1"/>
  <c r="L50" i="3" s="1"/>
  <c r="J50" i="3" a="1"/>
  <c r="J50" i="3" s="1"/>
  <c r="K50" i="3" a="1"/>
  <c r="K50" i="3" s="1"/>
  <c r="I50" i="3" a="1"/>
  <c r="I50" i="3" s="1"/>
  <c r="I231" i="3" s="1" a="1"/>
  <c r="I231" i="3" s="1"/>
  <c r="H50" i="3" a="1"/>
  <c r="H50" i="3" s="1"/>
  <c r="AG536" i="3"/>
  <c r="AG514" i="3"/>
  <c r="AK433" i="3" a="1"/>
  <c r="AK433" i="3" s="1"/>
  <c r="AK411" i="3" a="1"/>
  <c r="AK411" i="3" s="1"/>
  <c r="AC443" i="3"/>
  <c r="AC421" i="3"/>
  <c r="AC465" i="3"/>
  <c r="AK430" i="3" a="1"/>
  <c r="AK430" i="3" s="1"/>
  <c r="AK408" i="3" a="1"/>
  <c r="AK408" i="3" s="1"/>
  <c r="I67" i="3" a="1"/>
  <c r="I67" i="3" s="1"/>
  <c r="L113" i="3"/>
  <c r="AJ465" i="3"/>
  <c r="AJ443" i="3"/>
  <c r="AJ421" i="3"/>
  <c r="AK534" i="3" a="1"/>
  <c r="AK534" i="3" s="1"/>
  <c r="AK512" i="3" a="1"/>
  <c r="AK512" i="3" s="1"/>
  <c r="AF536" i="3"/>
  <c r="AF514" i="3"/>
  <c r="AK417" i="3" a="1"/>
  <c r="AK417" i="3" s="1"/>
  <c r="AK439" i="3" a="1"/>
  <c r="AK439" i="3" s="1"/>
  <c r="AK431" i="3" a="1"/>
  <c r="AK431" i="3" s="1"/>
  <c r="AK409" i="3" a="1"/>
  <c r="AK409" i="3" s="1"/>
  <c r="AA353" i="3"/>
  <c r="AA397" i="3"/>
  <c r="AA375" i="3"/>
  <c r="AK535" i="3" a="1"/>
  <c r="AK535" i="3" s="1"/>
  <c r="AK513" i="3" a="1"/>
  <c r="AK513" i="3" s="1"/>
  <c r="AK504" i="3" a="1"/>
  <c r="AK504" i="3" s="1"/>
  <c r="AK526" i="3" a="1"/>
  <c r="AK526" i="3" s="1"/>
  <c r="AD536" i="3"/>
  <c r="AD514" i="3"/>
  <c r="AH465" i="3"/>
  <c r="AH443" i="3"/>
  <c r="AH421" i="3"/>
  <c r="AN759" i="3" a="1"/>
  <c r="AN759" i="3" s="1"/>
  <c r="AL759" i="3" a="1"/>
  <c r="AL759" i="3" s="1"/>
  <c r="AJ759" i="3" a="1"/>
  <c r="AJ759" i="3" s="1"/>
  <c r="AH759" i="3" a="1"/>
  <c r="AH759" i="3" s="1"/>
  <c r="AF759" i="3" a="1"/>
  <c r="AF759" i="3" s="1"/>
  <c r="AD759" i="3" a="1"/>
  <c r="AD759" i="3" s="1"/>
  <c r="AB691" i="3" a="1"/>
  <c r="AB691" i="3" s="1"/>
  <c r="AM759" i="3" a="1"/>
  <c r="AM759" i="3" s="1"/>
  <c r="AK759" i="3" a="1"/>
  <c r="AK759" i="3" s="1"/>
  <c r="AI759" i="3" a="1"/>
  <c r="AI759" i="3" s="1"/>
  <c r="AG759" i="3" a="1"/>
  <c r="AG759" i="3" s="1"/>
  <c r="AE759" i="3" a="1"/>
  <c r="AE759" i="3" s="1"/>
  <c r="AC759" i="3" a="1"/>
  <c r="AC759" i="3" s="1"/>
  <c r="M249" i="3" a="1"/>
  <c r="M249" i="3" s="1"/>
  <c r="AK523" i="3" a="1"/>
  <c r="AK523" i="3" s="1"/>
  <c r="AK501" i="3" a="1"/>
  <c r="AK501" i="3" s="1"/>
  <c r="AK420" i="3" a="1"/>
  <c r="AK420" i="3" s="1"/>
  <c r="AK442" i="3" a="1"/>
  <c r="AK442" i="3" s="1"/>
  <c r="AK432" i="3" a="1"/>
  <c r="AK432" i="3" s="1"/>
  <c r="AK410" i="3" a="1"/>
  <c r="AK410" i="3" s="1"/>
  <c r="AG465" i="3"/>
  <c r="AG443" i="3"/>
  <c r="AG421" i="3"/>
  <c r="AF465" i="3"/>
  <c r="AF443" i="3"/>
  <c r="AF421" i="3"/>
  <c r="K179" i="3" a="1"/>
  <c r="K179" i="3" s="1"/>
  <c r="G154" i="3"/>
  <c r="L153" i="3" a="1"/>
  <c r="L153" i="3" s="1"/>
  <c r="L180" i="3" s="1" a="1"/>
  <c r="L180" i="3" s="1"/>
  <c r="I153" i="3" a="1"/>
  <c r="I153" i="3" s="1"/>
  <c r="I180" i="3" s="1" a="1"/>
  <c r="I180" i="3" s="1"/>
  <c r="M153" i="3" a="1"/>
  <c r="M153" i="3" s="1"/>
  <c r="K153" i="3" a="1"/>
  <c r="K153" i="3" s="1"/>
  <c r="K180" i="3" s="1" a="1"/>
  <c r="K180" i="3" s="1"/>
  <c r="J153" i="3" a="1"/>
  <c r="J153" i="3" s="1"/>
  <c r="J180" i="3" s="1" a="1"/>
  <c r="J180" i="3" s="1"/>
  <c r="H153" i="3" a="1"/>
  <c r="H153" i="3" s="1"/>
  <c r="H180" i="3" s="1" a="1"/>
  <c r="H180" i="3" s="1"/>
  <c r="AN757" i="3" a="1"/>
  <c r="AN757" i="3" s="1"/>
  <c r="AL757" i="3" a="1"/>
  <c r="AL757" i="3" s="1"/>
  <c r="AJ757" i="3" a="1"/>
  <c r="AJ757" i="3" s="1"/>
  <c r="AH757" i="3" a="1"/>
  <c r="AH757" i="3" s="1"/>
  <c r="AF757" i="3" a="1"/>
  <c r="AF757" i="3" s="1"/>
  <c r="AD757" i="3" a="1"/>
  <c r="AD757" i="3" s="1"/>
  <c r="AM757" i="3" a="1"/>
  <c r="AM757" i="3" s="1"/>
  <c r="AK757" i="3" a="1"/>
  <c r="AK757" i="3" s="1"/>
  <c r="AI757" i="3" a="1"/>
  <c r="AI757" i="3" s="1"/>
  <c r="AG757" i="3" a="1"/>
  <c r="AG757" i="3" s="1"/>
  <c r="AE757" i="3" a="1"/>
  <c r="AE757" i="3" s="1"/>
  <c r="M247" i="3" a="1"/>
  <c r="M247" i="3" s="1"/>
  <c r="M110" i="3" s="1"/>
  <c r="AK531" i="3" a="1"/>
  <c r="AK531" i="3" s="1"/>
  <c r="AK509" i="3" a="1"/>
  <c r="AK509" i="3" s="1"/>
  <c r="AH536" i="3"/>
  <c r="AH514" i="3"/>
  <c r="AE514" i="3"/>
  <c r="AE536" i="3"/>
  <c r="I111" i="3"/>
  <c r="AM760" i="3" a="1"/>
  <c r="AM760" i="3" s="1"/>
  <c r="AN760" i="3" a="1"/>
  <c r="AN760" i="3" s="1"/>
  <c r="AL760" i="3" a="1"/>
  <c r="AL760" i="3" s="1"/>
  <c r="AH760" i="3" a="1"/>
  <c r="AH760" i="3" s="1"/>
  <c r="AF760" i="3" a="1"/>
  <c r="AF760" i="3" s="1"/>
  <c r="AD760" i="3" a="1"/>
  <c r="AD760" i="3" s="1"/>
  <c r="AB692" i="3" a="1"/>
  <c r="AB692" i="3" s="1"/>
  <c r="AJ760" i="3" a="1"/>
  <c r="AJ760" i="3" s="1"/>
  <c r="AI760" i="3" a="1"/>
  <c r="AI760" i="3" s="1"/>
  <c r="AG760" i="3" a="1"/>
  <c r="AG760" i="3" s="1"/>
  <c r="AE760" i="3" a="1"/>
  <c r="AE760" i="3" s="1"/>
  <c r="AC760" i="3" a="1"/>
  <c r="AC760" i="3" s="1"/>
  <c r="AA692" i="3" a="1"/>
  <c r="AA692" i="3" s="1"/>
  <c r="AK760" i="3" a="1"/>
  <c r="AK760" i="3" s="1"/>
  <c r="M250" i="3" a="1"/>
  <c r="M250" i="3" s="1"/>
  <c r="M113" i="3" s="1"/>
  <c r="L69" i="3" a="1"/>
  <c r="L69" i="3" s="1"/>
  <c r="K271" i="3"/>
  <c r="AJ536" i="3"/>
  <c r="AJ514" i="3"/>
  <c r="AK525" i="3" a="1"/>
  <c r="AK525" i="3" s="1"/>
  <c r="AK503" i="3" a="1"/>
  <c r="AK503" i="3" s="1"/>
  <c r="AI536" i="3"/>
  <c r="AI514" i="3"/>
  <c r="I179" i="3" a="1"/>
  <c r="I179" i="3" s="1"/>
  <c r="H251" i="3" a="1"/>
  <c r="H251" i="3" s="1"/>
  <c r="H230" i="3" a="1"/>
  <c r="H230" i="3" s="1"/>
  <c r="M230" i="3" a="1"/>
  <c r="M230" i="3" s="1"/>
  <c r="N231" i="3" s="1" a="1"/>
  <c r="N231" i="3" s="1"/>
  <c r="M92" i="3" a="1"/>
  <c r="M92" i="3" s="1"/>
  <c r="H92" i="3" a="1"/>
  <c r="H92" i="3" s="1"/>
  <c r="M70" i="3" a="1"/>
  <c r="M70" i="3" s="1"/>
  <c r="M49" i="3" a="1"/>
  <c r="M49" i="3" s="1"/>
  <c r="AK532" i="3" a="1"/>
  <c r="AK532" i="3" s="1"/>
  <c r="AK510" i="3" a="1"/>
  <c r="AK510" i="3" s="1"/>
  <c r="AK437" i="3" a="1"/>
  <c r="AK437" i="3" s="1"/>
  <c r="AK415" i="3" a="1"/>
  <c r="AK415" i="3" s="1"/>
  <c r="AK429" i="3" a="1"/>
  <c r="AK429" i="3" s="1"/>
  <c r="AK407" i="3" a="1"/>
  <c r="AK407" i="3" s="1"/>
  <c r="AB397" i="3"/>
  <c r="AB375" i="3"/>
  <c r="AB353" i="3"/>
  <c r="AE421" i="3"/>
  <c r="AE465" i="3"/>
  <c r="AE443" i="3"/>
  <c r="K270" i="3"/>
  <c r="Z397" i="3"/>
  <c r="Z375" i="3"/>
  <c r="Z353" i="3"/>
  <c r="AK416" i="3" a="1"/>
  <c r="AK416" i="3" s="1"/>
  <c r="AK438" i="3" a="1"/>
  <c r="AK438" i="3" s="1"/>
  <c r="L271" i="1" a="1"/>
  <c r="L271" i="1" s="1"/>
  <c r="L304" i="1" s="1"/>
  <c r="L269" i="1" a="1"/>
  <c r="L269" i="1" s="1"/>
  <c r="I280" i="1" a="1"/>
  <c r="I280" i="1" s="1"/>
  <c r="I173" i="1" s="1"/>
  <c r="I229" i="1" a="1"/>
  <c r="I229" i="1" s="1"/>
  <c r="L228" i="1" a="1"/>
  <c r="L228" i="1" s="1"/>
  <c r="L264" i="1" a="1"/>
  <c r="L264" i="1" s="1"/>
  <c r="I268" i="1" a="1"/>
  <c r="I268" i="1" s="1"/>
  <c r="I317" i="1" s="1"/>
  <c r="K155" i="1" a="1"/>
  <c r="K155" i="1" s="1"/>
  <c r="M141" i="1" a="1"/>
  <c r="M141" i="1" s="1"/>
  <c r="L280" i="1" a="1"/>
  <c r="L280" i="1" s="1"/>
  <c r="L173" i="1" s="1"/>
  <c r="M266" i="1" a="1"/>
  <c r="M266" i="1" s="1"/>
  <c r="N266" i="1" s="1" a="1"/>
  <c r="N266" i="1" s="1"/>
  <c r="L288" i="1" a="1"/>
  <c r="L288" i="1" s="1"/>
  <c r="L181" i="1" s="1"/>
  <c r="I161" i="1" a="1"/>
  <c r="I161" i="1" s="1"/>
  <c r="K279" i="1" a="1"/>
  <c r="K279" i="1" s="1"/>
  <c r="L267" i="1" a="1"/>
  <c r="L267" i="1" s="1"/>
  <c r="L142" i="1" s="1" a="1"/>
  <c r="L142" i="1" s="1"/>
  <c r="I285" i="1" a="1"/>
  <c r="I285" i="1" s="1"/>
  <c r="I178" i="1" s="1"/>
  <c r="H158" i="1" a="1"/>
  <c r="H158" i="1" s="1"/>
  <c r="L164" i="1" a="1"/>
  <c r="L164" i="1" s="1"/>
  <c r="L159" i="1" a="1"/>
  <c r="L159" i="1" s="1"/>
  <c r="K286" i="1" a="1"/>
  <c r="K286" i="1" s="1"/>
  <c r="K179" i="1" s="1"/>
  <c r="J288" i="1" a="1"/>
  <c r="J288" i="1" s="1"/>
  <c r="J181" i="1" s="1"/>
  <c r="L263" i="1" a="1"/>
  <c r="L263" i="1" s="1"/>
  <c r="I264" i="1" a="1"/>
  <c r="I264" i="1" s="1"/>
  <c r="H270" i="1" a="1"/>
  <c r="H270" i="1" s="1"/>
  <c r="K265" i="1" a="1"/>
  <c r="K265" i="1" s="1"/>
  <c r="M163" i="1" a="1"/>
  <c r="M163" i="1" s="1"/>
  <c r="M158" i="1" a="1"/>
  <c r="M158" i="1" s="1"/>
  <c r="J164" i="1" a="1"/>
  <c r="J164" i="1" s="1"/>
  <c r="L176" i="1"/>
  <c r="H286" i="1" a="1"/>
  <c r="H286" i="1" s="1"/>
  <c r="K281" i="1" a="1"/>
  <c r="K281" i="1" s="1"/>
  <c r="H289" i="1" a="1"/>
  <c r="H289" i="1" s="1"/>
  <c r="J267" i="1" a="1"/>
  <c r="J267" i="1" s="1"/>
  <c r="J316" i="1" s="1"/>
  <c r="H163" i="1" a="1"/>
  <c r="H163" i="1" s="1"/>
  <c r="J182" i="1"/>
  <c r="AF507" i="1"/>
  <c r="M146" i="1" a="1"/>
  <c r="M146" i="1" s="1"/>
  <c r="H271" i="1" a="1"/>
  <c r="H271" i="1" s="1"/>
  <c r="H320" i="1" s="1"/>
  <c r="AK409" i="1" a="1"/>
  <c r="AK409" i="1" s="1"/>
  <c r="Y348" i="1"/>
  <c r="Y376" i="1" a="1"/>
  <c r="Y376" i="1" s="1"/>
  <c r="M271" i="1" a="1"/>
  <c r="M271" i="1" s="1"/>
  <c r="N271" i="1" s="1" a="1"/>
  <c r="N271" i="1" s="1"/>
  <c r="J265" i="1" a="1"/>
  <c r="J265" i="1" s="1"/>
  <c r="J298" i="1" s="1"/>
  <c r="M273" i="1" a="1"/>
  <c r="M273" i="1" s="1"/>
  <c r="N273" i="1" s="1" a="1"/>
  <c r="N273" i="1" s="1"/>
  <c r="M128" i="1" a="1"/>
  <c r="M128" i="1" s="1"/>
  <c r="AA710" i="1" s="1" a="1"/>
  <c r="AA710" i="1" s="1"/>
  <c r="K163" i="1" a="1"/>
  <c r="K163" i="1" s="1"/>
  <c r="K287" i="1" a="1"/>
  <c r="K287" i="1" s="1"/>
  <c r="K304" i="1" s="1"/>
  <c r="J269" i="1" a="1"/>
  <c r="J269" i="1" s="1"/>
  <c r="AK413" i="1" a="1"/>
  <c r="AK413" i="1" s="1"/>
  <c r="J273" i="1" a="1"/>
  <c r="J273" i="1" s="1"/>
  <c r="J306" i="1" s="1"/>
  <c r="M127" i="1" a="1"/>
  <c r="M127" i="1" s="1"/>
  <c r="AN709" i="1" s="1" a="1"/>
  <c r="AN709" i="1" s="1"/>
  <c r="M131" i="1" a="1"/>
  <c r="M131" i="1" s="1"/>
  <c r="AF713" i="1" s="1" a="1"/>
  <c r="AF713" i="1" s="1"/>
  <c r="M123" i="1" a="1"/>
  <c r="M123" i="1" s="1"/>
  <c r="AK705" i="1" s="1" a="1"/>
  <c r="AK705" i="1" s="1"/>
  <c r="M138" i="1" a="1"/>
  <c r="M138" i="1" s="1"/>
  <c r="L147" i="1" a="1"/>
  <c r="L147" i="1" s="1"/>
  <c r="L279" i="1" a="1"/>
  <c r="L279" i="1" s="1"/>
  <c r="L296" i="1" s="1"/>
  <c r="L155" i="1" a="1"/>
  <c r="L155" i="1" s="1"/>
  <c r="AG441" i="1"/>
  <c r="AG507" i="1" s="1"/>
  <c r="AK403" i="1" a="1"/>
  <c r="AK403" i="1" s="1"/>
  <c r="AD441" i="1"/>
  <c r="AD485" i="1" s="1"/>
  <c r="AK501" i="1" a="1"/>
  <c r="AK501" i="1" s="1"/>
  <c r="I281" i="1" a="1"/>
  <c r="I281" i="1" s="1"/>
  <c r="I174" i="1" s="1"/>
  <c r="J176" i="1"/>
  <c r="L158" i="1" a="1"/>
  <c r="L158" i="1" s="1"/>
  <c r="L285" i="1" a="1"/>
  <c r="L285" i="1" s="1"/>
  <c r="AK437" i="1"/>
  <c r="AK481" i="1" s="1" a="1"/>
  <c r="AK481" i="1" s="1"/>
  <c r="H279" i="1" a="1"/>
  <c r="H279" i="1" s="1"/>
  <c r="H312" i="1" s="1"/>
  <c r="L156" i="1" a="1"/>
  <c r="L156" i="1" s="1"/>
  <c r="L180" i="1"/>
  <c r="L282" i="1" a="1"/>
  <c r="L282" i="1" s="1"/>
  <c r="L315" i="1" s="1"/>
  <c r="K263" i="1" a="1"/>
  <c r="K263" i="1" s="1"/>
  <c r="AK399" i="1" a="1"/>
  <c r="AK399" i="1" s="1"/>
  <c r="AK407" i="1" a="1"/>
  <c r="AK407" i="1" s="1"/>
  <c r="J159" i="1" a="1"/>
  <c r="J159" i="1" s="1"/>
  <c r="L281" i="1" a="1"/>
  <c r="L281" i="1" s="1"/>
  <c r="L265" i="1" a="1"/>
  <c r="L265" i="1" s="1"/>
  <c r="L157" i="1" a="1"/>
  <c r="L157" i="1" s="1"/>
  <c r="AK506" i="1" a="1"/>
  <c r="AK506" i="1" s="1"/>
  <c r="AK491" i="1" a="1"/>
  <c r="AK491" i="1" s="1"/>
  <c r="AH507" i="1"/>
  <c r="AK502" i="1" a="1"/>
  <c r="AK502" i="1" s="1"/>
  <c r="AJ507" i="1"/>
  <c r="AK500" i="1" a="1"/>
  <c r="AK500" i="1" s="1"/>
  <c r="AK406" i="1" a="1"/>
  <c r="AK406" i="1" s="1"/>
  <c r="AK494" i="1" a="1"/>
  <c r="AK494" i="1" s="1"/>
  <c r="I265" i="1" a="1"/>
  <c r="I265" i="1" s="1"/>
  <c r="K172" i="1"/>
  <c r="AK496" i="1" a="1"/>
  <c r="AK496" i="1" s="1"/>
  <c r="AK400" i="1" a="1"/>
  <c r="AK400" i="1" s="1"/>
  <c r="L163" i="1" a="1"/>
  <c r="L163" i="1" s="1"/>
  <c r="J270" i="1" a="1"/>
  <c r="J270" i="1" s="1"/>
  <c r="J286" i="1" a="1"/>
  <c r="J286" i="1" s="1"/>
  <c r="J162" i="1" a="1"/>
  <c r="J162" i="1" s="1"/>
  <c r="L289" i="1" a="1"/>
  <c r="L289" i="1" s="1"/>
  <c r="L182" i="1" s="1"/>
  <c r="K280" i="1" a="1"/>
  <c r="K280" i="1" s="1"/>
  <c r="K156" i="1" a="1"/>
  <c r="K156" i="1" s="1"/>
  <c r="K264" i="1" a="1"/>
  <c r="K264" i="1" s="1"/>
  <c r="H283" i="1" a="1"/>
  <c r="H283" i="1" s="1"/>
  <c r="H267" i="1" a="1"/>
  <c r="H267" i="1" s="1"/>
  <c r="M159" i="1" a="1"/>
  <c r="M159" i="1" s="1"/>
  <c r="M142" i="1" a="1"/>
  <c r="M142" i="1" s="1"/>
  <c r="H159" i="1" a="1"/>
  <c r="H159" i="1" s="1"/>
  <c r="M267" i="1" a="1"/>
  <c r="M267" i="1" s="1"/>
  <c r="N267" i="1" s="1" a="1"/>
  <c r="N267" i="1" s="1"/>
  <c r="J264" i="1" a="1"/>
  <c r="J264" i="1" s="1"/>
  <c r="J156" i="1" a="1"/>
  <c r="J156" i="1" s="1"/>
  <c r="J280" i="1" a="1"/>
  <c r="J280" i="1" s="1"/>
  <c r="H155" i="1" a="1"/>
  <c r="H155" i="1" s="1"/>
  <c r="M263" i="1" a="1"/>
  <c r="M263" i="1" s="1"/>
  <c r="N263" i="1" s="1" a="1"/>
  <c r="N263" i="1" s="1"/>
  <c r="M155" i="1" a="1"/>
  <c r="M155" i="1" s="1"/>
  <c r="J271" i="1" a="1"/>
  <c r="J271" i="1" s="1"/>
  <c r="J163" i="1" a="1"/>
  <c r="J163" i="1" s="1"/>
  <c r="J287" i="1" a="1"/>
  <c r="J287" i="1" s="1"/>
  <c r="J158" i="1" a="1"/>
  <c r="J158" i="1" s="1"/>
  <c r="J282" i="1" a="1"/>
  <c r="J282" i="1" s="1"/>
  <c r="J266" i="1" a="1"/>
  <c r="J266" i="1" s="1"/>
  <c r="H269" i="1" a="1"/>
  <c r="H269" i="1" s="1"/>
  <c r="M269" i="1" a="1"/>
  <c r="M269" i="1" s="1"/>
  <c r="N269" i="1" s="1" a="1"/>
  <c r="N269" i="1" s="1"/>
  <c r="M144" i="1" a="1"/>
  <c r="M144" i="1" s="1"/>
  <c r="H285" i="1" a="1"/>
  <c r="H285" i="1" s="1"/>
  <c r="H161" i="1" a="1"/>
  <c r="H161" i="1" s="1"/>
  <c r="M161" i="1" a="1"/>
  <c r="M161" i="1" s="1"/>
  <c r="H156" i="1" a="1"/>
  <c r="H156" i="1" s="1"/>
  <c r="M264" i="1" a="1"/>
  <c r="M264" i="1" s="1"/>
  <c r="N264" i="1" s="1" a="1"/>
  <c r="N264" i="1" s="1"/>
  <c r="H264" i="1" a="1"/>
  <c r="H264" i="1" s="1"/>
  <c r="M139" i="1" a="1"/>
  <c r="M139" i="1" s="1"/>
  <c r="M156" i="1" a="1"/>
  <c r="M156" i="1" s="1"/>
  <c r="H280" i="1" a="1"/>
  <c r="H280" i="1" s="1"/>
  <c r="AK334" i="1"/>
  <c r="AK378" i="1" s="1" a="1"/>
  <c r="AK378" i="1" s="1"/>
  <c r="AK503" i="1" a="1"/>
  <c r="AK503" i="1" s="1"/>
  <c r="AK499" i="1" a="1"/>
  <c r="AK499" i="1" s="1"/>
  <c r="AK504" i="1" a="1"/>
  <c r="AK504" i="1" s="1"/>
  <c r="AK401" i="1" a="1"/>
  <c r="AK401" i="1" s="1"/>
  <c r="AK433" i="1"/>
  <c r="AK455" i="1" s="1" a="1"/>
  <c r="AK455" i="1" s="1"/>
  <c r="AK434" i="1"/>
  <c r="AK456" i="1" s="1" a="1"/>
  <c r="AK456" i="1" s="1"/>
  <c r="AK425" i="1"/>
  <c r="AK447" i="1" s="1" a="1"/>
  <c r="AK447" i="1" s="1"/>
  <c r="AK338" i="1"/>
  <c r="AK382" i="1" s="1" a="1"/>
  <c r="AK382" i="1" s="1"/>
  <c r="AK408" i="1" a="1"/>
  <c r="AK408" i="1" s="1"/>
  <c r="AI507" i="1"/>
  <c r="AK398" i="1" a="1"/>
  <c r="AK398" i="1" s="1"/>
  <c r="AK402" i="1" a="1"/>
  <c r="AK402" i="1" s="1"/>
  <c r="AK498" i="1" a="1"/>
  <c r="AK498" i="1" s="1"/>
  <c r="AK411" i="1" a="1"/>
  <c r="AK411" i="1" s="1"/>
  <c r="AK426" i="1"/>
  <c r="AK470" i="1" s="1" a="1"/>
  <c r="AK470" i="1" s="1"/>
  <c r="AD507" i="1"/>
  <c r="AK497" i="1" a="1"/>
  <c r="AK497" i="1" s="1"/>
  <c r="AK404" i="1" a="1"/>
  <c r="AK404" i="1" s="1"/>
  <c r="M145" i="1" a="1"/>
  <c r="M145" i="1" s="1"/>
  <c r="H162" i="1" a="1"/>
  <c r="H162" i="1" s="1"/>
  <c r="K162" i="1" a="1"/>
  <c r="K162" i="1" s="1"/>
  <c r="I160" i="1" a="1"/>
  <c r="I160" i="1" s="1"/>
  <c r="J157" i="1" a="1"/>
  <c r="J157" i="1" s="1"/>
  <c r="I156" i="1" a="1"/>
  <c r="I156" i="1" s="1"/>
  <c r="K288" i="1" a="1"/>
  <c r="K288" i="1" s="1"/>
  <c r="K181" i="1" s="1"/>
  <c r="K164" i="1" a="1"/>
  <c r="K164" i="1" s="1"/>
  <c r="K272" i="1" a="1"/>
  <c r="K272" i="1" s="1"/>
  <c r="K267" i="1" a="1"/>
  <c r="K267" i="1" s="1"/>
  <c r="K159" i="1" a="1"/>
  <c r="K159" i="1" s="1"/>
  <c r="K283" i="1" a="1"/>
  <c r="K283" i="1" s="1"/>
  <c r="K176" i="1" s="1"/>
  <c r="K273" i="1" a="1"/>
  <c r="K273" i="1" s="1"/>
  <c r="K289" i="1" a="1"/>
  <c r="K289" i="1" s="1"/>
  <c r="H284" i="1" a="1"/>
  <c r="H284" i="1" s="1"/>
  <c r="M143" i="1" a="1"/>
  <c r="M143" i="1" s="1"/>
  <c r="M268" i="1" a="1"/>
  <c r="M268" i="1" s="1"/>
  <c r="N268" i="1" s="1" a="1"/>
  <c r="N268" i="1" s="1"/>
  <c r="H268" i="1" a="1"/>
  <c r="H268" i="1" s="1"/>
  <c r="M160" i="1" a="1"/>
  <c r="M160" i="1" s="1"/>
  <c r="H160" i="1" a="1"/>
  <c r="H160" i="1" s="1"/>
  <c r="K282" i="1" a="1"/>
  <c r="K282" i="1" s="1"/>
  <c r="K175" i="1" s="1"/>
  <c r="K266" i="1" a="1"/>
  <c r="K266" i="1" s="1"/>
  <c r="K158" i="1" a="1"/>
  <c r="K158" i="1" s="1"/>
  <c r="AK427" i="1"/>
  <c r="AK471" i="1" s="1" a="1"/>
  <c r="AK471" i="1" s="1"/>
  <c r="AJ441" i="1"/>
  <c r="AJ463" i="1" s="1"/>
  <c r="AK435" i="1"/>
  <c r="AK479" i="1" s="1" a="1"/>
  <c r="AK479" i="1" s="1"/>
  <c r="AD348" i="1"/>
  <c r="AD370" i="1" s="1"/>
  <c r="AK405" i="1" a="1"/>
  <c r="AK405" i="1" s="1"/>
  <c r="AK505" i="1" a="1"/>
  <c r="AK505" i="1" s="1"/>
  <c r="AK412" i="1" a="1"/>
  <c r="AK412" i="1" s="1"/>
  <c r="J285" i="1" a="1"/>
  <c r="J285" i="1" s="1"/>
  <c r="J178" i="1" s="1"/>
  <c r="M162" i="1" a="1"/>
  <c r="M162" i="1" s="1"/>
  <c r="H273" i="1" a="1"/>
  <c r="H273" i="1" s="1"/>
  <c r="J174" i="1"/>
  <c r="M164" i="1" a="1"/>
  <c r="M164" i="1" s="1"/>
  <c r="H272" i="1" a="1"/>
  <c r="H272" i="1" s="1"/>
  <c r="M147" i="1" a="1"/>
  <c r="M147" i="1" s="1"/>
  <c r="H164" i="1" a="1"/>
  <c r="H164" i="1" s="1"/>
  <c r="M272" i="1" a="1"/>
  <c r="M272" i="1" s="1"/>
  <c r="N272" i="1" s="1" a="1"/>
  <c r="N272" i="1" s="1"/>
  <c r="H288" i="1" a="1"/>
  <c r="H288" i="1" s="1"/>
  <c r="H181" i="1" s="1"/>
  <c r="K285" i="1" a="1"/>
  <c r="K285" i="1" s="1"/>
  <c r="K178" i="1" s="1"/>
  <c r="K269" i="1" a="1"/>
  <c r="K269" i="1" s="1"/>
  <c r="K161" i="1" a="1"/>
  <c r="K161" i="1" s="1"/>
  <c r="J268" i="1" a="1"/>
  <c r="J268" i="1" s="1"/>
  <c r="J284" i="1" a="1"/>
  <c r="J284" i="1" s="1"/>
  <c r="J177" i="1" s="1"/>
  <c r="AK493" i="1" a="1"/>
  <c r="AK493" i="1" s="1"/>
  <c r="I143" i="1" a="1"/>
  <c r="I143" i="1" s="1"/>
  <c r="AC469" i="1" a="1"/>
  <c r="AC469" i="1" s="1"/>
  <c r="AC441" i="1"/>
  <c r="M126" i="1" a="1"/>
  <c r="M126" i="1" s="1"/>
  <c r="AA348" i="1"/>
  <c r="AA392" i="1" s="1"/>
  <c r="H180" i="1"/>
  <c r="J321" i="1"/>
  <c r="M157" i="1" a="1"/>
  <c r="M157" i="1" s="1"/>
  <c r="H265" i="1" a="1"/>
  <c r="H265" i="1" s="1"/>
  <c r="M140" i="1" a="1"/>
  <c r="M140" i="1" s="1"/>
  <c r="H157" i="1" a="1"/>
  <c r="H157" i="1" s="1"/>
  <c r="M265" i="1" a="1"/>
  <c r="M265" i="1" s="1"/>
  <c r="N265" i="1" s="1" a="1"/>
  <c r="N265" i="1" s="1"/>
  <c r="H281" i="1" a="1"/>
  <c r="H281" i="1" s="1"/>
  <c r="L268" i="1" a="1"/>
  <c r="L268" i="1" s="1"/>
  <c r="L160" i="1" a="1"/>
  <c r="L160" i="1" s="1"/>
  <c r="L284" i="1" a="1"/>
  <c r="L284" i="1" s="1"/>
  <c r="L177" i="1" s="1"/>
  <c r="L270" i="1" a="1"/>
  <c r="L270" i="1" s="1"/>
  <c r="L162" i="1" a="1"/>
  <c r="L162" i="1" s="1"/>
  <c r="L286" i="1" a="1"/>
  <c r="L286" i="1" s="1"/>
  <c r="I273" i="1" a="1"/>
  <c r="I273" i="1" s="1"/>
  <c r="I289" i="1" a="1"/>
  <c r="I289" i="1" s="1"/>
  <c r="Z385" i="1" a="1"/>
  <c r="Z385" i="1" s="1"/>
  <c r="AK341" i="1"/>
  <c r="T5" i="1"/>
  <c r="N104" i="1"/>
  <c r="I279" i="1" a="1"/>
  <c r="I279" i="1" s="1"/>
  <c r="I155" i="1" a="1"/>
  <c r="I155" i="1" s="1"/>
  <c r="I263" i="1" a="1"/>
  <c r="I263" i="1" s="1"/>
  <c r="I271" i="1" a="1"/>
  <c r="I271" i="1" s="1"/>
  <c r="I163" i="1" a="1"/>
  <c r="I163" i="1" s="1"/>
  <c r="I287" i="1" a="1"/>
  <c r="I287" i="1" s="1"/>
  <c r="I282" i="1" a="1"/>
  <c r="I282" i="1" s="1"/>
  <c r="I266" i="1" a="1"/>
  <c r="I266" i="1" s="1"/>
  <c r="I158" i="1" a="1"/>
  <c r="I158" i="1" s="1"/>
  <c r="I270" i="1" a="1"/>
  <c r="I270" i="1" s="1"/>
  <c r="I286" i="1" a="1"/>
  <c r="I286" i="1" s="1"/>
  <c r="I179" i="1" s="1"/>
  <c r="I162" i="1" a="1"/>
  <c r="I162" i="1" s="1"/>
  <c r="I164" i="1" a="1"/>
  <c r="I164" i="1" s="1"/>
  <c r="I272" i="1" a="1"/>
  <c r="I272" i="1" s="1"/>
  <c r="I288" i="1" a="1"/>
  <c r="I288" i="1" s="1"/>
  <c r="I181" i="1" s="1"/>
  <c r="AE441" i="1"/>
  <c r="AE463" i="1" s="1"/>
  <c r="AK436" i="1"/>
  <c r="AK458" i="1" s="1" a="1"/>
  <c r="AK458" i="1" s="1"/>
  <c r="AH441" i="1"/>
  <c r="AH485" i="1" s="1"/>
  <c r="AB441" i="1"/>
  <c r="AB485" i="1" s="1"/>
  <c r="AB348" i="1"/>
  <c r="AB370" i="1" s="1"/>
  <c r="AK340" i="1"/>
  <c r="AK384" i="1" s="1" a="1"/>
  <c r="AK384" i="1" s="1"/>
  <c r="AH348" i="1"/>
  <c r="AH414" i="1" s="1"/>
  <c r="AK344" i="1"/>
  <c r="AK388" i="1" s="1" a="1"/>
  <c r="AK388" i="1" s="1"/>
  <c r="AK342" i="1"/>
  <c r="AK364" i="1" s="1" a="1"/>
  <c r="AK364" i="1" s="1"/>
  <c r="Z348" i="1"/>
  <c r="Z414" i="1" s="1"/>
  <c r="M124" i="1" a="1"/>
  <c r="M124" i="1" s="1"/>
  <c r="M281" i="1" s="1" a="1"/>
  <c r="M281" i="1" s="1"/>
  <c r="AK410" i="1" a="1"/>
  <c r="AK410" i="1" s="1"/>
  <c r="M122" i="1" a="1"/>
  <c r="M122" i="1" s="1"/>
  <c r="AK332" i="1"/>
  <c r="M130" i="1" a="1"/>
  <c r="M130" i="1" s="1"/>
  <c r="Y476" i="1" a="1"/>
  <c r="Y476" i="1" s="1"/>
  <c r="AK432" i="1"/>
  <c r="K160" i="1" a="1"/>
  <c r="K160" i="1" s="1"/>
  <c r="K268" i="1" a="1"/>
  <c r="K268" i="1" s="1"/>
  <c r="K284" i="1" a="1"/>
  <c r="K284" i="1" s="1"/>
  <c r="K177" i="1" s="1"/>
  <c r="Y472" i="1" a="1"/>
  <c r="Y472" i="1" s="1"/>
  <c r="AK428" i="1"/>
  <c r="I159" i="1" a="1"/>
  <c r="I159" i="1" s="1"/>
  <c r="I267" i="1" a="1"/>
  <c r="I267" i="1" s="1"/>
  <c r="I283" i="1" a="1"/>
  <c r="I283" i="1" s="1"/>
  <c r="I176" i="1" s="1"/>
  <c r="Z469" i="1" a="1"/>
  <c r="Z469" i="1" s="1"/>
  <c r="Z441" i="1"/>
  <c r="Z507" i="1" s="1"/>
  <c r="AK492" i="1" a="1"/>
  <c r="AK492" i="1" s="1"/>
  <c r="AK429" i="1"/>
  <c r="AK473" i="1" s="1" a="1"/>
  <c r="AK473" i="1" s="1"/>
  <c r="AK495" i="1" a="1"/>
  <c r="AK495" i="1" s="1"/>
  <c r="AA441" i="1"/>
  <c r="AF441" i="1"/>
  <c r="AF485" i="1" s="1"/>
  <c r="AK431" i="1"/>
  <c r="AK453" i="1" s="1" a="1"/>
  <c r="AK453" i="1" s="1"/>
  <c r="AI441" i="1"/>
  <c r="AI463" i="1" s="1"/>
  <c r="AK430" i="1"/>
  <c r="AK452" i="1" s="1" a="1"/>
  <c r="AK452" i="1" s="1"/>
  <c r="AK339" i="1"/>
  <c r="AK383" i="1" s="1" a="1"/>
  <c r="AK383" i="1" s="1"/>
  <c r="AE348" i="1"/>
  <c r="AE370" i="1" s="1"/>
  <c r="AK335" i="1"/>
  <c r="AK357" i="1" s="1" a="1"/>
  <c r="AK357" i="1" s="1"/>
  <c r="AG348" i="1"/>
  <c r="AG414" i="1" s="1"/>
  <c r="AF348" i="1"/>
  <c r="AF414" i="1" s="1"/>
  <c r="AK336" i="1"/>
  <c r="AK358" i="1" s="1" a="1"/>
  <c r="AK358" i="1" s="1"/>
  <c r="AI348" i="1"/>
  <c r="AI414" i="1" s="1"/>
  <c r="M129" i="1" a="1"/>
  <c r="M129" i="1" s="1"/>
  <c r="AI711" i="1" s="1" a="1"/>
  <c r="AI711" i="1" s="1"/>
  <c r="AE714" i="1" a="1"/>
  <c r="AE714" i="1" s="1"/>
  <c r="AA470" i="1" a="1"/>
  <c r="AA470" i="1" s="1"/>
  <c r="AK440" i="1"/>
  <c r="AK462" i="1" s="1" a="1"/>
  <c r="AK462" i="1" s="1"/>
  <c r="AK438" i="1"/>
  <c r="AK482" i="1" s="1" a="1"/>
  <c r="AK482" i="1" s="1"/>
  <c r="AK439" i="1"/>
  <c r="AK461" i="1" s="1" a="1"/>
  <c r="AK461" i="1" s="1"/>
  <c r="Y441" i="1"/>
  <c r="Y507" i="1" s="1"/>
  <c r="AK343" i="1"/>
  <c r="AK365" i="1" s="1" a="1"/>
  <c r="AK365" i="1" s="1"/>
  <c r="AJ348" i="1"/>
  <c r="AJ392" i="1" s="1"/>
  <c r="AK337" i="1"/>
  <c r="AK359" i="1" s="1" a="1"/>
  <c r="AK359" i="1" s="1"/>
  <c r="AK345" i="1"/>
  <c r="AK367" i="1" s="1" a="1"/>
  <c r="AK367" i="1" s="1"/>
  <c r="AK347" i="1"/>
  <c r="AK369" i="1" s="1" a="1"/>
  <c r="AK369" i="1" s="1"/>
  <c r="AC348" i="1"/>
  <c r="AC392" i="1" s="1"/>
  <c r="AK346" i="1"/>
  <c r="AK368" i="1" s="1" a="1"/>
  <c r="AK368" i="1" s="1"/>
  <c r="AK333" i="1"/>
  <c r="AK355" i="1" s="1" a="1"/>
  <c r="AK355" i="1" s="1"/>
  <c r="M125" i="1" a="1"/>
  <c r="M125" i="1" s="1"/>
  <c r="AL707" i="1" s="1" a="1"/>
  <c r="AL707" i="1" s="1"/>
  <c r="H179" i="1"/>
  <c r="AH9" i="1"/>
  <c r="AF20" i="1"/>
  <c r="AF15" i="1"/>
  <c r="AJ16" i="1"/>
  <c r="AJ15" i="1"/>
  <c r="AJ20" i="1"/>
  <c r="AF17" i="1"/>
  <c r="AF18" i="1"/>
  <c r="AF13" i="1"/>
  <c r="AJ13" i="1"/>
  <c r="AF22" i="1"/>
  <c r="AJ22" i="1"/>
  <c r="AJ18" i="1"/>
  <c r="AJ17" i="1"/>
  <c r="AJ19" i="1"/>
  <c r="AF19" i="1"/>
  <c r="AJ14" i="1"/>
  <c r="AF14" i="1"/>
  <c r="AF21" i="1"/>
  <c r="AJ21" i="1"/>
  <c r="AF16" i="1"/>
  <c r="M285" i="1" a="1"/>
  <c r="M285" i="1" s="1"/>
  <c r="AM705" i="1" a="1"/>
  <c r="AM705" i="1" s="1"/>
  <c r="AN705" i="1" a="1"/>
  <c r="AN705" i="1" s="1"/>
  <c r="AK713" i="1" a="1"/>
  <c r="AK713" i="1" s="1"/>
  <c r="Y370" i="1"/>
  <c r="Y414" i="1"/>
  <c r="H299" i="1" l="1"/>
  <c r="H175" i="1"/>
  <c r="I301" i="1"/>
  <c r="I313" i="1"/>
  <c r="AE709" i="1" a="1"/>
  <c r="AE709" i="1" s="1"/>
  <c r="L300" i="1"/>
  <c r="J314" i="1"/>
  <c r="K314" i="1"/>
  <c r="AJ705" i="1" a="1"/>
  <c r="AJ705" i="1" s="1"/>
  <c r="AL705" i="1" a="1"/>
  <c r="AL705" i="1" s="1"/>
  <c r="AF705" i="1" a="1"/>
  <c r="AF705" i="1" s="1"/>
  <c r="AL710" i="1" a="1"/>
  <c r="AL710" i="1" s="1"/>
  <c r="I213" i="1" a="1"/>
  <c r="I213" i="1" s="1"/>
  <c r="I230" i="1" s="1" a="1"/>
  <c r="I230" i="1" s="1"/>
  <c r="AE705" i="1" a="1"/>
  <c r="AE705" i="1" s="1"/>
  <c r="AE710" i="1" a="1"/>
  <c r="AE710" i="1" s="1"/>
  <c r="M280" i="1" a="1"/>
  <c r="M280" i="1" s="1"/>
  <c r="AG705" i="1" a="1"/>
  <c r="AG705" i="1" s="1"/>
  <c r="AI710" i="1" a="1"/>
  <c r="AI710" i="1" s="1"/>
  <c r="I139" i="1" a="1"/>
  <c r="I139" i="1" s="1"/>
  <c r="H315" i="1"/>
  <c r="J213" i="1" a="1"/>
  <c r="J213" i="1" s="1"/>
  <c r="J230" i="1" s="1" a="1"/>
  <c r="J230" i="1" s="1"/>
  <c r="H314" i="1"/>
  <c r="G214" i="1"/>
  <c r="H214" i="1" s="1" a="1"/>
  <c r="H214" i="1" s="1"/>
  <c r="H231" i="1" s="1" a="1"/>
  <c r="H231" i="1" s="1"/>
  <c r="L213" i="1" a="1"/>
  <c r="L213" i="1" s="1"/>
  <c r="L230" i="1" s="1" a="1"/>
  <c r="L230" i="1" s="1"/>
  <c r="K213" i="1" a="1"/>
  <c r="K213" i="1" s="1"/>
  <c r="K230" i="1" s="1" a="1"/>
  <c r="K230" i="1" s="1"/>
  <c r="M213" i="1" a="1"/>
  <c r="M213" i="1" s="1"/>
  <c r="M230" i="1" s="1" a="1"/>
  <c r="M230" i="1" s="1"/>
  <c r="AI715" i="1" a="1"/>
  <c r="AI715" i="1" s="1"/>
  <c r="L297" i="1"/>
  <c r="AJ709" i="1" a="1"/>
  <c r="AJ709" i="1" s="1"/>
  <c r="M313" i="1"/>
  <c r="AI709" i="1" a="1"/>
  <c r="AI709" i="1" s="1"/>
  <c r="AM709" i="1" a="1"/>
  <c r="AM709" i="1" s="1"/>
  <c r="L313" i="1"/>
  <c r="AJ485" i="1"/>
  <c r="AB507" i="1"/>
  <c r="AK397" i="3"/>
  <c r="L376" i="4"/>
  <c r="L333" i="4" a="1"/>
  <c r="L333" i="4" s="1"/>
  <c r="L312" i="4" a="1"/>
  <c r="L312" i="4" s="1"/>
  <c r="L355" i="4"/>
  <c r="L196" i="4"/>
  <c r="L152" i="4" a="1"/>
  <c r="L152" i="4" s="1"/>
  <c r="L174" i="4" a="1"/>
  <c r="L174" i="4" s="1"/>
  <c r="K264" i="4" a="1"/>
  <c r="K264" i="4" s="1"/>
  <c r="K355" i="4"/>
  <c r="K312" i="4" a="1"/>
  <c r="K312" i="4" s="1"/>
  <c r="K376" i="4"/>
  <c r="K333" i="4" a="1"/>
  <c r="K333" i="4" s="1"/>
  <c r="K196" i="4"/>
  <c r="K174" i="4" a="1"/>
  <c r="K174" i="4" s="1"/>
  <c r="K152" i="4" a="1"/>
  <c r="K152" i="4" s="1"/>
  <c r="M238" i="4" a="1"/>
  <c r="M238" i="4" s="1"/>
  <c r="M265" i="4" s="1" a="1"/>
  <c r="M265" i="4" s="1"/>
  <c r="K238" i="4" a="1"/>
  <c r="K238" i="4" s="1"/>
  <c r="K265" i="4" s="1" a="1"/>
  <c r="K265" i="4" s="1"/>
  <c r="I238" i="4" a="1"/>
  <c r="I238" i="4" s="1"/>
  <c r="I265" i="4" s="1" a="1"/>
  <c r="I265" i="4" s="1"/>
  <c r="G239" i="4"/>
  <c r="L238" i="4" a="1"/>
  <c r="L238" i="4" s="1"/>
  <c r="L265" i="4" s="1" a="1"/>
  <c r="L265" i="4" s="1"/>
  <c r="J238" i="4" a="1"/>
  <c r="J238" i="4" s="1"/>
  <c r="J265" i="4" s="1" a="1"/>
  <c r="J265" i="4" s="1"/>
  <c r="H238" i="4" a="1"/>
  <c r="H238" i="4" s="1"/>
  <c r="H265" i="4" s="1" a="1"/>
  <c r="H265" i="4" s="1"/>
  <c r="J355" i="4"/>
  <c r="J333" i="4" a="1"/>
  <c r="J333" i="4" s="1"/>
  <c r="J376" i="4"/>
  <c r="J312" i="4" a="1"/>
  <c r="J312" i="4" s="1"/>
  <c r="J196" i="4"/>
  <c r="J152" i="4" a="1"/>
  <c r="J152" i="4" s="1"/>
  <c r="J174" i="4" a="1"/>
  <c r="J174" i="4" s="1"/>
  <c r="I312" i="4" a="1"/>
  <c r="I312" i="4" s="1"/>
  <c r="I355" i="4"/>
  <c r="I333" i="4" a="1"/>
  <c r="I333" i="4" s="1"/>
  <c r="I174" i="4" a="1"/>
  <c r="I174" i="4" s="1"/>
  <c r="I376" i="4"/>
  <c r="I152" i="4" a="1"/>
  <c r="I152" i="4" s="1"/>
  <c r="I196" i="4"/>
  <c r="M264" i="4" a="1"/>
  <c r="M264" i="4" s="1"/>
  <c r="H264" i="4" a="1"/>
  <c r="H264" i="4" s="1"/>
  <c r="I264" i="4" a="1"/>
  <c r="I264" i="4" s="1"/>
  <c r="H376" i="4"/>
  <c r="M376" i="4"/>
  <c r="M312" i="4" a="1"/>
  <c r="M312" i="4" s="1"/>
  <c r="N313" i="4" s="1" a="1"/>
  <c r="N313" i="4" s="1"/>
  <c r="H333" i="4" a="1"/>
  <c r="H333" i="4" s="1"/>
  <c r="M355" i="4"/>
  <c r="H312" i="4" a="1"/>
  <c r="H312" i="4" s="1"/>
  <c r="H196" i="4"/>
  <c r="H355" i="4"/>
  <c r="M174" i="4" a="1"/>
  <c r="M174" i="4" s="1"/>
  <c r="H152" i="4" a="1"/>
  <c r="H152" i="4" s="1"/>
  <c r="M152" i="4" a="1"/>
  <c r="M152" i="4" s="1"/>
  <c r="H174" i="4" a="1"/>
  <c r="H174" i="4" s="1"/>
  <c r="M131" i="4" a="1"/>
  <c r="M131" i="4" s="1"/>
  <c r="G133" i="4"/>
  <c r="I132" i="4" a="1"/>
  <c r="I132" i="4" s="1"/>
  <c r="J132" i="4" a="1"/>
  <c r="J132" i="4" s="1"/>
  <c r="H132" i="4" a="1"/>
  <c r="H132" i="4" s="1"/>
  <c r="K132" i="4" a="1"/>
  <c r="K132" i="4" s="1"/>
  <c r="L132" i="4" a="1"/>
  <c r="L132" i="4" s="1"/>
  <c r="AM773" i="4" a="1"/>
  <c r="AM773" i="4" s="1"/>
  <c r="AK773" i="4" a="1"/>
  <c r="AK773" i="4" s="1"/>
  <c r="AI773" i="4" a="1"/>
  <c r="AI773" i="4" s="1"/>
  <c r="AG773" i="4" a="1"/>
  <c r="AG773" i="4" s="1"/>
  <c r="AE773" i="4" a="1"/>
  <c r="AE773" i="4" s="1"/>
  <c r="AC773" i="4" a="1"/>
  <c r="AC773" i="4" s="1"/>
  <c r="AA773" i="4" a="1"/>
  <c r="AA773" i="4" s="1"/>
  <c r="Y773" i="4" a="1"/>
  <c r="Y773" i="4" s="1"/>
  <c r="AH773" i="4" a="1"/>
  <c r="AH773" i="4" s="1"/>
  <c r="Z773" i="4" a="1"/>
  <c r="Z773" i="4" s="1"/>
  <c r="AL773" i="4" a="1"/>
  <c r="AL773" i="4" s="1"/>
  <c r="AD773" i="4" a="1"/>
  <c r="AD773" i="4" s="1"/>
  <c r="AB773" i="4" a="1"/>
  <c r="AB773" i="4" s="1"/>
  <c r="AF773" i="4" a="1"/>
  <c r="AF773" i="4" s="1"/>
  <c r="AJ773" i="4" a="1"/>
  <c r="AJ773" i="4" s="1"/>
  <c r="AN773" i="4" a="1"/>
  <c r="AN773" i="4" s="1"/>
  <c r="M332" i="4" a="1"/>
  <c r="M332" i="4" s="1"/>
  <c r="M195" i="4" s="1"/>
  <c r="AO772" i="4"/>
  <c r="J264" i="4" a="1"/>
  <c r="J264" i="4" s="1"/>
  <c r="M353" i="4"/>
  <c r="M374" i="4"/>
  <c r="AA485" i="1"/>
  <c r="AA507" i="1"/>
  <c r="H139" i="1" a="1"/>
  <c r="H139" i="1" s="1"/>
  <c r="L139" i="1" a="1"/>
  <c r="L139" i="1" s="1"/>
  <c r="M268" i="3"/>
  <c r="M289" i="3"/>
  <c r="M269" i="3"/>
  <c r="M290" i="3"/>
  <c r="K297" i="1"/>
  <c r="J297" i="1"/>
  <c r="J313" i="1"/>
  <c r="I297" i="1"/>
  <c r="H313" i="1"/>
  <c r="J139" i="1" a="1"/>
  <c r="J139" i="1" s="1"/>
  <c r="K139" i="1" a="1"/>
  <c r="K139" i="1" s="1"/>
  <c r="J173" i="1"/>
  <c r="K313" i="1"/>
  <c r="M173" i="1"/>
  <c r="K173" i="1"/>
  <c r="M297" i="1"/>
  <c r="H297" i="1"/>
  <c r="H173" i="1"/>
  <c r="J231" i="3" a="1"/>
  <c r="J231" i="3" s="1"/>
  <c r="J252" i="3" a="1"/>
  <c r="J252" i="3" s="1"/>
  <c r="AH5" i="3"/>
  <c r="AF3" i="3" s="1"/>
  <c r="H146" i="1" a="1"/>
  <c r="H146" i="1" s="1"/>
  <c r="I318" i="1"/>
  <c r="K145" i="1" a="1"/>
  <c r="K145" i="1" s="1"/>
  <c r="L321" i="1"/>
  <c r="AG463" i="1"/>
  <c r="H304" i="1"/>
  <c r="I302" i="1"/>
  <c r="K319" i="1"/>
  <c r="AG485" i="1"/>
  <c r="L305" i="1"/>
  <c r="I144" i="1" a="1"/>
  <c r="I144" i="1" s="1"/>
  <c r="K303" i="1"/>
  <c r="M288" i="3"/>
  <c r="M267" i="3"/>
  <c r="K70" i="3" a="1"/>
  <c r="K70" i="3" s="1"/>
  <c r="K114" i="3"/>
  <c r="H70" i="3" a="1"/>
  <c r="H70" i="3" s="1"/>
  <c r="H294" i="3"/>
  <c r="H114" i="3"/>
  <c r="H273" i="3"/>
  <c r="AO758" i="3"/>
  <c r="M271" i="3"/>
  <c r="M292" i="3"/>
  <c r="I252" i="3" a="1"/>
  <c r="I252" i="3" s="1"/>
  <c r="I115" i="3" s="1"/>
  <c r="I93" i="3" a="1"/>
  <c r="I93" i="3" s="1"/>
  <c r="L231" i="3" a="1"/>
  <c r="L231" i="3" s="1"/>
  <c r="L252" i="3" a="1"/>
  <c r="L252" i="3" s="1"/>
  <c r="L274" i="3" s="1"/>
  <c r="L93" i="3" a="1"/>
  <c r="L93" i="3" s="1"/>
  <c r="AO760" i="3"/>
  <c r="K231" i="3" a="1"/>
  <c r="K231" i="3" s="1"/>
  <c r="K252" i="3" a="1"/>
  <c r="K252" i="3" s="1"/>
  <c r="K93" i="3" a="1"/>
  <c r="K93" i="3" s="1"/>
  <c r="G52" i="3"/>
  <c r="I51" i="3" a="1"/>
  <c r="I51" i="3" s="1"/>
  <c r="I232" i="3" s="1" a="1"/>
  <c r="I232" i="3" s="1"/>
  <c r="H51" i="3" a="1"/>
  <c r="H51" i="3" s="1"/>
  <c r="J51" i="3" a="1"/>
  <c r="J51" i="3" s="1"/>
  <c r="K51" i="3" a="1"/>
  <c r="K51" i="3" s="1"/>
  <c r="L51" i="3" a="1"/>
  <c r="L51" i="3" s="1"/>
  <c r="K273" i="3"/>
  <c r="K294" i="3"/>
  <c r="AO755" i="3"/>
  <c r="AN761" i="3" a="1"/>
  <c r="AN761" i="3" s="1"/>
  <c r="AL761" i="3" a="1"/>
  <c r="AL761" i="3" s="1"/>
  <c r="AJ761" i="3" a="1"/>
  <c r="AJ761" i="3" s="1"/>
  <c r="AH761" i="3" a="1"/>
  <c r="AH761" i="3" s="1"/>
  <c r="AF761" i="3" a="1"/>
  <c r="AF761" i="3" s="1"/>
  <c r="AD761" i="3" a="1"/>
  <c r="AD761" i="3" s="1"/>
  <c r="AB693" i="3" a="1"/>
  <c r="AB693" i="3" s="1"/>
  <c r="Z693" i="3" a="1"/>
  <c r="Z693" i="3" s="1"/>
  <c r="AI761" i="3" a="1"/>
  <c r="AI761" i="3" s="1"/>
  <c r="AA693" i="3" a="1"/>
  <c r="AA693" i="3" s="1"/>
  <c r="AG761" i="3" a="1"/>
  <c r="AG761" i="3" s="1"/>
  <c r="AM761" i="3" a="1"/>
  <c r="AM761" i="3" s="1"/>
  <c r="AE761" i="3" a="1"/>
  <c r="AE761" i="3" s="1"/>
  <c r="AK761" i="3" a="1"/>
  <c r="AK761" i="3" s="1"/>
  <c r="AC761" i="3" a="1"/>
  <c r="AC761" i="3" s="1"/>
  <c r="M251" i="3" a="1"/>
  <c r="M251" i="3" s="1"/>
  <c r="M114" i="3" s="1"/>
  <c r="AO757" i="3"/>
  <c r="J93" i="3" a="1"/>
  <c r="J93" i="3" s="1"/>
  <c r="M293" i="3"/>
  <c r="M272" i="3"/>
  <c r="M180" i="3" a="1"/>
  <c r="M180" i="3" s="1"/>
  <c r="G155" i="3"/>
  <c r="L154" i="3" a="1"/>
  <c r="L154" i="3" s="1"/>
  <c r="M154" i="3" a="1"/>
  <c r="M154" i="3" s="1"/>
  <c r="M181" i="3" s="1" a="1"/>
  <c r="M181" i="3" s="1"/>
  <c r="K154" i="3" a="1"/>
  <c r="K154" i="3" s="1"/>
  <c r="J154" i="3" a="1"/>
  <c r="J154" i="3" s="1"/>
  <c r="J181" i="3" s="1" a="1"/>
  <c r="J181" i="3" s="1"/>
  <c r="H154" i="3" a="1"/>
  <c r="H154" i="3" s="1"/>
  <c r="H181" i="3" s="1" a="1"/>
  <c r="H181" i="3" s="1"/>
  <c r="I154" i="3" a="1"/>
  <c r="I154" i="3" s="1"/>
  <c r="M112" i="3"/>
  <c r="AO759" i="3"/>
  <c r="M231" i="3" a="1"/>
  <c r="M231" i="3" s="1"/>
  <c r="N232" i="3" s="1" a="1"/>
  <c r="N232" i="3" s="1"/>
  <c r="H231" i="3" a="1"/>
  <c r="H231" i="3" s="1"/>
  <c r="H252" i="3" a="1"/>
  <c r="H252" i="3" s="1"/>
  <c r="M71" i="3" a="1"/>
  <c r="M71" i="3" s="1"/>
  <c r="M50" i="3" a="1"/>
  <c r="M50" i="3" s="1"/>
  <c r="M93" i="3" a="1"/>
  <c r="M93" i="3" s="1"/>
  <c r="H93" i="3" a="1"/>
  <c r="H93" i="3" s="1"/>
  <c r="AO756" i="3"/>
  <c r="M291" i="3"/>
  <c r="M270" i="3"/>
  <c r="AK536" i="3"/>
  <c r="AK514" i="3"/>
  <c r="L144" i="1" a="1"/>
  <c r="L144" i="1" s="1"/>
  <c r="L175" i="1"/>
  <c r="J142" i="1" a="1"/>
  <c r="J142" i="1" s="1"/>
  <c r="J300" i="1"/>
  <c r="AB414" i="1"/>
  <c r="H296" i="1"/>
  <c r="H138" i="1" a="1"/>
  <c r="H138" i="1" s="1"/>
  <c r="L312" i="1"/>
  <c r="K296" i="1"/>
  <c r="AK469" i="1" a="1"/>
  <c r="AK469" i="1" s="1"/>
  <c r="L320" i="1"/>
  <c r="L146" i="1" a="1"/>
  <c r="L146" i="1" s="1"/>
  <c r="L172" i="1"/>
  <c r="L138" i="1" a="1"/>
  <c r="L138" i="1" s="1"/>
  <c r="H145" i="1" a="1"/>
  <c r="H145" i="1" s="1"/>
  <c r="I312" i="1"/>
  <c r="K312" i="1"/>
  <c r="I138" i="1" a="1"/>
  <c r="I138" i="1" s="1"/>
  <c r="K138" i="1" a="1"/>
  <c r="K138" i="1" s="1"/>
  <c r="AK381" i="1" a="1"/>
  <c r="AK381" i="1" s="1"/>
  <c r="L316" i="1"/>
  <c r="AB711" i="1" a="1"/>
  <c r="AB711" i="1" s="1"/>
  <c r="I172" i="1"/>
  <c r="I296" i="1"/>
  <c r="Z711" i="1" a="1"/>
  <c r="Z711" i="1" s="1"/>
  <c r="H172" i="1"/>
  <c r="AK390" i="1" a="1"/>
  <c r="AK390" i="1" s="1"/>
  <c r="L302" i="1"/>
  <c r="AH707" i="1" a="1"/>
  <c r="AH707" i="1" s="1"/>
  <c r="L318" i="1"/>
  <c r="K298" i="1"/>
  <c r="AG392" i="1"/>
  <c r="H230" i="1" a="1"/>
  <c r="H230" i="1" s="1"/>
  <c r="AK377" i="1" a="1"/>
  <c r="AK377" i="1" s="1"/>
  <c r="M214" i="1" a="1"/>
  <c r="M214" i="1" s="1"/>
  <c r="M231" i="1" s="1" a="1"/>
  <c r="M231" i="1" s="1"/>
  <c r="I214" i="1" a="1"/>
  <c r="I214" i="1" s="1"/>
  <c r="G215" i="1"/>
  <c r="J214" i="1" a="1"/>
  <c r="J214" i="1" s="1"/>
  <c r="J231" i="1" s="1" a="1"/>
  <c r="J231" i="1" s="1"/>
  <c r="L214" i="1" a="1"/>
  <c r="L214" i="1" s="1"/>
  <c r="L231" i="1" s="1" a="1"/>
  <c r="L231" i="1" s="1"/>
  <c r="AK478" i="1" a="1"/>
  <c r="AK478" i="1" s="1"/>
  <c r="AK475" i="1" a="1"/>
  <c r="AK475" i="1" s="1"/>
  <c r="AK449" i="1" a="1"/>
  <c r="AK449" i="1" s="1"/>
  <c r="Y485" i="1"/>
  <c r="K320" i="1"/>
  <c r="AI706" i="1" a="1"/>
  <c r="AI706" i="1" s="1"/>
  <c r="AK379" i="1" a="1"/>
  <c r="AK379" i="1" s="1"/>
  <c r="Z714" i="1" a="1"/>
  <c r="Z714" i="1" s="1"/>
  <c r="AE414" i="1"/>
  <c r="K174" i="1"/>
  <c r="Y463" i="1"/>
  <c r="AB709" i="1" a="1"/>
  <c r="AB709" i="1" s="1"/>
  <c r="AL709" i="1" a="1"/>
  <c r="AL709" i="1" s="1"/>
  <c r="AI485" i="1"/>
  <c r="AK386" i="1" a="1"/>
  <c r="AK386" i="1" s="1"/>
  <c r="AA370" i="1"/>
  <c r="AH709" i="1" a="1"/>
  <c r="AH709" i="1" s="1"/>
  <c r="AA709" i="1" a="1"/>
  <c r="AA709" i="1" s="1"/>
  <c r="M286" i="1" a="1"/>
  <c r="M286" i="1" s="1"/>
  <c r="M179" i="1" s="1"/>
  <c r="H144" i="1" a="1"/>
  <c r="H144" i="1" s="1"/>
  <c r="AM713" i="1" a="1"/>
  <c r="AM713" i="1" s="1"/>
  <c r="J305" i="1"/>
  <c r="L322" i="1"/>
  <c r="AK459" i="1" a="1"/>
  <c r="AK459" i="1" s="1"/>
  <c r="AK480" i="1" a="1"/>
  <c r="AK480" i="1" s="1"/>
  <c r="AK389" i="1" a="1"/>
  <c r="AK389" i="1" s="1"/>
  <c r="AB392" i="1"/>
  <c r="AG713" i="1" a="1"/>
  <c r="AG713" i="1" s="1"/>
  <c r="J318" i="1"/>
  <c r="J147" i="1" a="1"/>
  <c r="J147" i="1" s="1"/>
  <c r="Y392" i="1"/>
  <c r="AK451" i="1" a="1"/>
  <c r="AK451" i="1" s="1"/>
  <c r="AG711" i="1" a="1"/>
  <c r="AG711" i="1" s="1"/>
  <c r="AH711" i="1" a="1"/>
  <c r="AH711" i="1" s="1"/>
  <c r="AE507" i="1"/>
  <c r="AK391" i="1" a="1"/>
  <c r="AK391" i="1" s="1"/>
  <c r="AK366" i="1" a="1"/>
  <c r="AK366" i="1" s="1"/>
  <c r="AI370" i="1"/>
  <c r="AM707" i="1" a="1"/>
  <c r="AM707" i="1" s="1"/>
  <c r="AE711" i="1" a="1"/>
  <c r="AE711" i="1" s="1"/>
  <c r="AJ711" i="1" a="1"/>
  <c r="AJ711" i="1" s="1"/>
  <c r="K143" i="1" a="1"/>
  <c r="K143" i="1" s="1"/>
  <c r="H319" i="1"/>
  <c r="H303" i="1"/>
  <c r="H322" i="1"/>
  <c r="K140" i="1" a="1"/>
  <c r="K140" i="1" s="1"/>
  <c r="AD463" i="1"/>
  <c r="AA463" i="1"/>
  <c r="AD392" i="1"/>
  <c r="AG370" i="1"/>
  <c r="AF706" i="1" a="1"/>
  <c r="AF706" i="1" s="1"/>
  <c r="H182" i="1"/>
  <c r="AK484" i="1" a="1"/>
  <c r="AK484" i="1" s="1"/>
  <c r="AK387" i="1" a="1"/>
  <c r="AK387" i="1" s="1"/>
  <c r="AI392" i="1"/>
  <c r="AE713" i="1" a="1"/>
  <c r="AE713" i="1" s="1"/>
  <c r="AH713" i="1" a="1"/>
  <c r="AH713" i="1" s="1"/>
  <c r="AN713" i="1" a="1"/>
  <c r="AN713" i="1" s="1"/>
  <c r="AI713" i="1" a="1"/>
  <c r="AI713" i="1" s="1"/>
  <c r="AI705" i="1" a="1"/>
  <c r="AI705" i="1" s="1"/>
  <c r="AH705" i="1" a="1"/>
  <c r="AH705" i="1" s="1"/>
  <c r="AI707" i="1" a="1"/>
  <c r="AI707" i="1" s="1"/>
  <c r="AD706" i="1" a="1"/>
  <c r="AD706" i="1" s="1"/>
  <c r="AC711" i="1" a="1"/>
  <c r="AC711" i="1" s="1"/>
  <c r="AN711" i="1" a="1"/>
  <c r="AN711" i="1" s="1"/>
  <c r="AK711" i="1" a="1"/>
  <c r="AK711" i="1" s="1"/>
  <c r="L141" i="1" a="1"/>
  <c r="L141" i="1" s="1"/>
  <c r="J140" i="1" a="1"/>
  <c r="J140" i="1" s="1"/>
  <c r="L140" i="1" a="1"/>
  <c r="L140" i="1" s="1"/>
  <c r="M288" i="1" a="1"/>
  <c r="M288" i="1" s="1"/>
  <c r="M181" i="1" s="1"/>
  <c r="AL713" i="1" a="1"/>
  <c r="AL713" i="1" s="1"/>
  <c r="AC713" i="1" a="1"/>
  <c r="AC713" i="1" s="1"/>
  <c r="AK474" i="1" a="1"/>
  <c r="AK474" i="1" s="1"/>
  <c r="AJ370" i="1"/>
  <c r="AH370" i="1"/>
  <c r="AJ713" i="1" a="1"/>
  <c r="AJ713" i="1" s="1"/>
  <c r="AD713" i="1" a="1"/>
  <c r="AD713" i="1" s="1"/>
  <c r="Y713" i="1" a="1"/>
  <c r="Y713" i="1" s="1"/>
  <c r="AL706" i="1" a="1"/>
  <c r="AL706" i="1" s="1"/>
  <c r="AH706" i="1" a="1"/>
  <c r="AH706" i="1" s="1"/>
  <c r="I142" i="1" a="1"/>
  <c r="I142" i="1" s="1"/>
  <c r="J322" i="1"/>
  <c r="K144" i="1" a="1"/>
  <c r="K144" i="1" s="1"/>
  <c r="AK441" i="1"/>
  <c r="AK507" i="1" s="1"/>
  <c r="AB463" i="1"/>
  <c r="AK477" i="1" a="1"/>
  <c r="AK477" i="1" s="1"/>
  <c r="AK457" i="1" a="1"/>
  <c r="AK457" i="1" s="1"/>
  <c r="AK448" i="1" a="1"/>
  <c r="AK448" i="1" s="1"/>
  <c r="AE485" i="1"/>
  <c r="AK380" i="1" a="1"/>
  <c r="AK380" i="1" s="1"/>
  <c r="AA713" i="1" a="1"/>
  <c r="AA713" i="1" s="1"/>
  <c r="AB713" i="1" a="1"/>
  <c r="AB713" i="1" s="1"/>
  <c r="Z713" i="1" a="1"/>
  <c r="Z713" i="1" s="1"/>
  <c r="AD707" i="1" a="1"/>
  <c r="AD707" i="1" s="1"/>
  <c r="AG706" i="1" a="1"/>
  <c r="AG706" i="1" s="1"/>
  <c r="AE706" i="1" a="1"/>
  <c r="AE706" i="1" s="1"/>
  <c r="AD711" i="1" a="1"/>
  <c r="AD711" i="1" s="1"/>
  <c r="AF711" i="1" a="1"/>
  <c r="AF711" i="1" s="1"/>
  <c r="AM711" i="1" a="1"/>
  <c r="AM711" i="1" s="1"/>
  <c r="I316" i="1"/>
  <c r="J144" i="1" a="1"/>
  <c r="J144" i="1" s="1"/>
  <c r="L178" i="1"/>
  <c r="L299" i="1"/>
  <c r="K180" i="1"/>
  <c r="AD714" i="1" a="1"/>
  <c r="AD714" i="1" s="1"/>
  <c r="K301" i="1"/>
  <c r="I141" i="1" a="1"/>
  <c r="I141" i="1" s="1"/>
  <c r="L143" i="1" a="1"/>
  <c r="L143" i="1" s="1"/>
  <c r="I314" i="1"/>
  <c r="AK356" i="1" a="1"/>
  <c r="AK356" i="1" s="1"/>
  <c r="AK362" i="1" a="1"/>
  <c r="AK362" i="1" s="1"/>
  <c r="Z370" i="1"/>
  <c r="AK360" i="1" a="1"/>
  <c r="AK360" i="1" s="1"/>
  <c r="AM714" i="1" a="1"/>
  <c r="AM714" i="1" s="1"/>
  <c r="AF714" i="1" a="1"/>
  <c r="AF714" i="1" s="1"/>
  <c r="K322" i="1"/>
  <c r="AK483" i="1" a="1"/>
  <c r="AK483" i="1" s="1"/>
  <c r="AH463" i="1"/>
  <c r="AC370" i="1"/>
  <c r="AD414" i="1"/>
  <c r="AC709" i="1" a="1"/>
  <c r="AC709" i="1" s="1"/>
  <c r="AF709" i="1" a="1"/>
  <c r="AF709" i="1" s="1"/>
  <c r="AD709" i="1" a="1"/>
  <c r="AD709" i="1" s="1"/>
  <c r="M289" i="1" a="1"/>
  <c r="M289" i="1" s="1"/>
  <c r="M182" i="1" s="1"/>
  <c r="AN714" i="1" a="1"/>
  <c r="AN714" i="1" s="1"/>
  <c r="AG714" i="1" a="1"/>
  <c r="AG714" i="1" s="1"/>
  <c r="AK706" i="1" a="1"/>
  <c r="AK706" i="1" s="1"/>
  <c r="AJ706" i="1" a="1"/>
  <c r="AJ706" i="1" s="1"/>
  <c r="AM706" i="1" a="1"/>
  <c r="AM706" i="1" s="1"/>
  <c r="AD715" i="1" a="1"/>
  <c r="AD715" i="1" s="1"/>
  <c r="AC710" i="1" a="1"/>
  <c r="AC710" i="1" s="1"/>
  <c r="AG710" i="1" a="1"/>
  <c r="AG710" i="1" s="1"/>
  <c r="AM710" i="1" a="1"/>
  <c r="AM710" i="1" s="1"/>
  <c r="AN710" i="1" a="1"/>
  <c r="AN710" i="1" s="1"/>
  <c r="K316" i="1"/>
  <c r="J145" i="1" a="1"/>
  <c r="J145" i="1" s="1"/>
  <c r="K146" i="1" a="1"/>
  <c r="K146" i="1" s="1"/>
  <c r="AK361" i="1" a="1"/>
  <c r="AK361" i="1" s="1"/>
  <c r="AH710" i="1" a="1"/>
  <c r="AH710" i="1" s="1"/>
  <c r="AD710" i="1" a="1"/>
  <c r="AD710" i="1" s="1"/>
  <c r="AB710" i="1" a="1"/>
  <c r="AB710" i="1" s="1"/>
  <c r="AF710" i="1" a="1"/>
  <c r="AF710" i="1" s="1"/>
  <c r="AH392" i="1"/>
  <c r="Z392" i="1"/>
  <c r="AF370" i="1"/>
  <c r="AA414" i="1"/>
  <c r="AF463" i="1"/>
  <c r="AK460" i="1" a="1"/>
  <c r="AK460" i="1" s="1"/>
  <c r="AC414" i="1"/>
  <c r="AJ414" i="1"/>
  <c r="AF392" i="1"/>
  <c r="AE392" i="1"/>
  <c r="AK709" i="1" a="1"/>
  <c r="AK709" i="1" s="1"/>
  <c r="M284" i="1" a="1"/>
  <c r="M284" i="1" s="1"/>
  <c r="M177" i="1" s="1"/>
  <c r="AG709" i="1" a="1"/>
  <c r="AG709" i="1" s="1"/>
  <c r="Y714" i="1" a="1"/>
  <c r="Y714" i="1" s="1"/>
  <c r="AB714" i="1" a="1"/>
  <c r="AB714" i="1" s="1"/>
  <c r="AN706" i="1" a="1"/>
  <c r="AN706" i="1" s="1"/>
  <c r="M174" i="1"/>
  <c r="Y715" i="1" a="1"/>
  <c r="Y715" i="1" s="1"/>
  <c r="AK710" i="1" a="1"/>
  <c r="AK710" i="1" s="1"/>
  <c r="Z710" i="1" a="1"/>
  <c r="Z710" i="1" s="1"/>
  <c r="AJ710" i="1" a="1"/>
  <c r="AJ710" i="1" s="1"/>
  <c r="I305" i="1"/>
  <c r="L145" i="1" a="1"/>
  <c r="L145" i="1" s="1"/>
  <c r="K147" i="1" a="1"/>
  <c r="K147" i="1" s="1"/>
  <c r="H147" i="1" a="1"/>
  <c r="H147" i="1" s="1"/>
  <c r="AF707" i="1" a="1"/>
  <c r="AF707" i="1" s="1"/>
  <c r="AL714" i="1" a="1"/>
  <c r="AL714" i="1" s="1"/>
  <c r="AI714" i="1" a="1"/>
  <c r="AI714" i="1" s="1"/>
  <c r="AH714" i="1" a="1"/>
  <c r="AH714" i="1" s="1"/>
  <c r="AL711" i="1" a="1"/>
  <c r="AL711" i="1" s="1"/>
  <c r="Y711" i="1" a="1"/>
  <c r="Y711" i="1" s="1"/>
  <c r="AA711" i="1" a="1"/>
  <c r="AA711" i="1" s="1"/>
  <c r="AF715" i="1" a="1"/>
  <c r="AF715" i="1" s="1"/>
  <c r="AM715" i="1" a="1"/>
  <c r="AM715" i="1" s="1"/>
  <c r="L306" i="1"/>
  <c r="J302" i="1"/>
  <c r="H306" i="1"/>
  <c r="I146" i="1" a="1"/>
  <c r="I146" i="1" s="1"/>
  <c r="J319" i="1"/>
  <c r="K142" i="1" a="1"/>
  <c r="K142" i="1" s="1"/>
  <c r="K321" i="1"/>
  <c r="AB715" i="1" a="1"/>
  <c r="AB715" i="1" s="1"/>
  <c r="AA715" i="1" a="1"/>
  <c r="AA715" i="1" s="1"/>
  <c r="L301" i="1"/>
  <c r="I140" i="1" a="1"/>
  <c r="I140" i="1" s="1"/>
  <c r="K305" i="1"/>
  <c r="I298" i="1"/>
  <c r="K141" i="1" a="1"/>
  <c r="K141" i="1" s="1"/>
  <c r="H143" i="1" a="1"/>
  <c r="H143" i="1" s="1"/>
  <c r="L298" i="1"/>
  <c r="L314" i="1"/>
  <c r="L174" i="1"/>
  <c r="AE715" i="1" a="1"/>
  <c r="AE715" i="1" s="1"/>
  <c r="AJ715" i="1" a="1"/>
  <c r="AJ715" i="1" s="1"/>
  <c r="I145" i="1" a="1"/>
  <c r="I145" i="1" s="1"/>
  <c r="H300" i="1"/>
  <c r="J315" i="1"/>
  <c r="J299" i="1"/>
  <c r="J320" i="1"/>
  <c r="J180" i="1"/>
  <c r="J304" i="1"/>
  <c r="J301" i="1"/>
  <c r="H321" i="1"/>
  <c r="H317" i="1"/>
  <c r="H301" i="1"/>
  <c r="H177" i="1"/>
  <c r="K306" i="1"/>
  <c r="J303" i="1"/>
  <c r="J179" i="1"/>
  <c r="AN707" i="1" a="1"/>
  <c r="AN707" i="1" s="1"/>
  <c r="M282" i="1" a="1"/>
  <c r="M282" i="1" s="1"/>
  <c r="M315" i="1" s="1"/>
  <c r="AJ714" i="1" a="1"/>
  <c r="AJ714" i="1" s="1"/>
  <c r="AK714" i="1" a="1"/>
  <c r="AK714" i="1" s="1"/>
  <c r="AC714" i="1" a="1"/>
  <c r="AC714" i="1" s="1"/>
  <c r="AA714" i="1" a="1"/>
  <c r="AA714" i="1" s="1"/>
  <c r="AL715" i="1" a="1"/>
  <c r="AL715" i="1" s="1"/>
  <c r="AK715" i="1" a="1"/>
  <c r="AK715" i="1" s="1"/>
  <c r="AH715" i="1" a="1"/>
  <c r="AH715" i="1" s="1"/>
  <c r="AK348" i="1"/>
  <c r="AK414" i="1" s="1"/>
  <c r="I300" i="1"/>
  <c r="K317" i="1"/>
  <c r="I147" i="1" a="1"/>
  <c r="I147" i="1" s="1"/>
  <c r="K302" i="1"/>
  <c r="K318" i="1"/>
  <c r="J141" i="1" a="1"/>
  <c r="J141" i="1" s="1"/>
  <c r="H142" i="1" a="1"/>
  <c r="H142" i="1" s="1"/>
  <c r="K315" i="1"/>
  <c r="K299" i="1"/>
  <c r="H178" i="1"/>
  <c r="H302" i="1"/>
  <c r="AG715" i="1" a="1"/>
  <c r="AG715" i="1" s="1"/>
  <c r="AC715" i="1" a="1"/>
  <c r="AC715" i="1" s="1"/>
  <c r="Z715" i="1" a="1"/>
  <c r="Z715" i="1" s="1"/>
  <c r="AN715" i="1" a="1"/>
  <c r="AN715" i="1" s="1"/>
  <c r="I320" i="1"/>
  <c r="L317" i="1"/>
  <c r="H298" i="1"/>
  <c r="H174" i="1"/>
  <c r="H305" i="1"/>
  <c r="K182" i="1"/>
  <c r="J317" i="1"/>
  <c r="J175" i="1"/>
  <c r="J146" i="1" a="1"/>
  <c r="J146" i="1" s="1"/>
  <c r="H176" i="1"/>
  <c r="H316" i="1"/>
  <c r="I299" i="1"/>
  <c r="I304" i="1"/>
  <c r="L303" i="1"/>
  <c r="J143" i="1" a="1"/>
  <c r="J143" i="1" s="1"/>
  <c r="K300" i="1"/>
  <c r="H318" i="1"/>
  <c r="Z485" i="1"/>
  <c r="Z463" i="1"/>
  <c r="AC485" i="1"/>
  <c r="AC463" i="1"/>
  <c r="AK450" i="1" a="1"/>
  <c r="AK450" i="1" s="1"/>
  <c r="AK472" i="1" a="1"/>
  <c r="AK472" i="1" s="1"/>
  <c r="AK476" i="1" a="1"/>
  <c r="AK476" i="1" s="1"/>
  <c r="AK454" i="1" a="1"/>
  <c r="AK454" i="1" s="1"/>
  <c r="AK376" i="1" a="1"/>
  <c r="AK376" i="1" s="1"/>
  <c r="AK354" i="1" a="1"/>
  <c r="AK354" i="1" s="1"/>
  <c r="M279" i="1" a="1"/>
  <c r="M279" i="1" s="1"/>
  <c r="M172" i="1" s="1"/>
  <c r="AF704" i="1" a="1"/>
  <c r="AF704" i="1" s="1"/>
  <c r="AH704" i="1" a="1"/>
  <c r="AH704" i="1" s="1"/>
  <c r="AI704" i="1" a="1"/>
  <c r="AI704" i="1" s="1"/>
  <c r="AJ704" i="1" a="1"/>
  <c r="AJ704" i="1" s="1"/>
  <c r="AM704" i="1" a="1"/>
  <c r="AM704" i="1" s="1"/>
  <c r="AK704" i="1" a="1"/>
  <c r="AK704" i="1" s="1"/>
  <c r="AN704" i="1" a="1"/>
  <c r="AN704" i="1" s="1"/>
  <c r="AL704" i="1" a="1"/>
  <c r="AL704" i="1" s="1"/>
  <c r="AG704" i="1" a="1"/>
  <c r="AG704" i="1" s="1"/>
  <c r="AD708" i="1" a="1"/>
  <c r="AD708" i="1" s="1"/>
  <c r="AC708" i="1" a="1"/>
  <c r="AC708" i="1" s="1"/>
  <c r="AE708" i="1" a="1"/>
  <c r="AE708" i="1" s="1"/>
  <c r="AG708" i="1" a="1"/>
  <c r="AG708" i="1" s="1"/>
  <c r="M283" i="1" a="1"/>
  <c r="M283" i="1" s="1"/>
  <c r="AI708" i="1" a="1"/>
  <c r="AI708" i="1" s="1"/>
  <c r="AK708" i="1" a="1"/>
  <c r="AK708" i="1" s="1"/>
  <c r="AJ708" i="1" a="1"/>
  <c r="AJ708" i="1" s="1"/>
  <c r="AM708" i="1" a="1"/>
  <c r="AM708" i="1" s="1"/>
  <c r="AF708" i="1" a="1"/>
  <c r="AF708" i="1" s="1"/>
  <c r="AL708" i="1" a="1"/>
  <c r="AL708" i="1" s="1"/>
  <c r="AB708" i="1" a="1"/>
  <c r="AB708" i="1" s="1"/>
  <c r="AH708" i="1" a="1"/>
  <c r="AH708" i="1" s="1"/>
  <c r="AN708" i="1" a="1"/>
  <c r="AN708" i="1" s="1"/>
  <c r="AK707" i="1" a="1"/>
  <c r="AK707" i="1" s="1"/>
  <c r="AC707" i="1" a="1"/>
  <c r="AC707" i="1" s="1"/>
  <c r="AG707" i="1" a="1"/>
  <c r="AG707" i="1" s="1"/>
  <c r="I321" i="1"/>
  <c r="I319" i="1"/>
  <c r="I175" i="1"/>
  <c r="I315" i="1"/>
  <c r="I322" i="1"/>
  <c r="I182" i="1"/>
  <c r="H140" i="1" a="1"/>
  <c r="H140" i="1" s="1"/>
  <c r="AC507" i="1"/>
  <c r="AE712" i="1" a="1"/>
  <c r="AE712" i="1" s="1"/>
  <c r="AL712" i="1" a="1"/>
  <c r="AL712" i="1" s="1"/>
  <c r="AC712" i="1" a="1"/>
  <c r="AC712" i="1" s="1"/>
  <c r="AK712" i="1" a="1"/>
  <c r="AK712" i="1" s="1"/>
  <c r="AA712" i="1" a="1"/>
  <c r="AA712" i="1" s="1"/>
  <c r="M287" i="1" a="1"/>
  <c r="M287" i="1" s="1"/>
  <c r="M180" i="1" s="1"/>
  <c r="AG712" i="1" a="1"/>
  <c r="AG712" i="1" s="1"/>
  <c r="AM712" i="1" a="1"/>
  <c r="AM712" i="1" s="1"/>
  <c r="AF712" i="1" a="1"/>
  <c r="AF712" i="1" s="1"/>
  <c r="AN712" i="1" a="1"/>
  <c r="AN712" i="1" s="1"/>
  <c r="AD712" i="1" a="1"/>
  <c r="AD712" i="1" s="1"/>
  <c r="AH712" i="1" a="1"/>
  <c r="AH712" i="1" s="1"/>
  <c r="Y712" i="1" a="1"/>
  <c r="Y712" i="1" s="1"/>
  <c r="AI712" i="1" a="1"/>
  <c r="AI712" i="1" s="1"/>
  <c r="AJ712" i="1" a="1"/>
  <c r="AJ712" i="1" s="1"/>
  <c r="AB712" i="1" a="1"/>
  <c r="AB712" i="1" s="1"/>
  <c r="Z712" i="1" a="1"/>
  <c r="Z712" i="1" s="1"/>
  <c r="AK363" i="1" a="1"/>
  <c r="AK363" i="1" s="1"/>
  <c r="AK385" i="1" a="1"/>
  <c r="AK385" i="1" s="1"/>
  <c r="AE707" i="1" a="1"/>
  <c r="AE707" i="1" s="1"/>
  <c r="AJ707" i="1" a="1"/>
  <c r="AJ707" i="1" s="1"/>
  <c r="I303" i="1"/>
  <c r="I180" i="1"/>
  <c r="I306" i="1"/>
  <c r="L179" i="1"/>
  <c r="W15" i="1" a="1"/>
  <c r="W15" i="1" s="1"/>
  <c r="W24" i="1" a="1"/>
  <c r="W24" i="1" s="1"/>
  <c r="W11" i="1" a="1"/>
  <c r="W11" i="1" s="1"/>
  <c r="W13" i="1" a="1"/>
  <c r="W13" i="1" s="1"/>
  <c r="W16" i="1" a="1"/>
  <c r="W16" i="1" s="1"/>
  <c r="W18" i="1" a="1"/>
  <c r="W18" i="1" s="1"/>
  <c r="W12" i="1" a="1"/>
  <c r="W12" i="1" s="1"/>
  <c r="W20" i="1" a="1"/>
  <c r="W20" i="1" s="1"/>
  <c r="W17" i="1" a="1"/>
  <c r="W17" i="1" s="1"/>
  <c r="W14" i="1" a="1"/>
  <c r="W14" i="1" s="1"/>
  <c r="W9" i="1" a="1"/>
  <c r="W9" i="1" s="1"/>
  <c r="W6" i="1" a="1"/>
  <c r="W6" i="1" s="1"/>
  <c r="W7" i="1" a="1"/>
  <c r="W7" i="1" s="1"/>
  <c r="W22" i="1" a="1"/>
  <c r="W22" i="1" s="1"/>
  <c r="W8" i="1" a="1"/>
  <c r="W8" i="1" s="1"/>
  <c r="W19" i="1" a="1"/>
  <c r="W19" i="1" s="1"/>
  <c r="W10" i="1" a="1"/>
  <c r="W10" i="1" s="1"/>
  <c r="W25" i="1" a="1"/>
  <c r="W25" i="1" s="1"/>
  <c r="W23" i="1" a="1"/>
  <c r="W23" i="1" s="1"/>
  <c r="W21" i="1" a="1"/>
  <c r="W21" i="1" s="1"/>
  <c r="L319" i="1"/>
  <c r="AJ23" i="1"/>
  <c r="AF23" i="1"/>
  <c r="M318" i="1"/>
  <c r="M302" i="1"/>
  <c r="M321" i="1"/>
  <c r="M306" i="1"/>
  <c r="M314" i="1"/>
  <c r="M298" i="1"/>
  <c r="M178" i="1"/>
  <c r="K214" i="1" l="1" a="1"/>
  <c r="K214" i="1" s="1"/>
  <c r="K231" i="1" s="1" a="1"/>
  <c r="K231" i="1" s="1"/>
  <c r="AK399" i="3"/>
  <c r="AK441" i="3" a="1"/>
  <c r="AK441" i="3" s="1"/>
  <c r="AK419" i="3" a="1"/>
  <c r="AK419" i="3" s="1"/>
  <c r="K377" i="4"/>
  <c r="K356" i="4"/>
  <c r="K334" i="4" a="1"/>
  <c r="K334" i="4" s="1"/>
  <c r="K313" i="4" a="1"/>
  <c r="K313" i="4" s="1"/>
  <c r="K197" i="4"/>
  <c r="K175" i="4" a="1"/>
  <c r="K175" i="4" s="1"/>
  <c r="K153" i="4" a="1"/>
  <c r="K153" i="4" s="1"/>
  <c r="G134" i="4"/>
  <c r="I133" i="4" a="1"/>
  <c r="I133" i="4" s="1"/>
  <c r="H133" i="4" a="1"/>
  <c r="H133" i="4" s="1"/>
  <c r="L133" i="4" a="1"/>
  <c r="L133" i="4" s="1"/>
  <c r="K133" i="4" a="1"/>
  <c r="K133" i="4" s="1"/>
  <c r="J133" i="4" a="1"/>
  <c r="J133" i="4" s="1"/>
  <c r="M377" i="4"/>
  <c r="H356" i="4"/>
  <c r="H334" i="4" a="1"/>
  <c r="H334" i="4" s="1"/>
  <c r="H377" i="4"/>
  <c r="H197" i="4"/>
  <c r="H153" i="4" a="1"/>
  <c r="H153" i="4" s="1"/>
  <c r="M356" i="4"/>
  <c r="M313" i="4" a="1"/>
  <c r="M313" i="4" s="1"/>
  <c r="N314" i="4" s="1" a="1"/>
  <c r="N314" i="4" s="1"/>
  <c r="H175" i="4" a="1"/>
  <c r="H175" i="4" s="1"/>
  <c r="H313" i="4" a="1"/>
  <c r="H313" i="4" s="1"/>
  <c r="M175" i="4" a="1"/>
  <c r="M175" i="4" s="1"/>
  <c r="M153" i="4" a="1"/>
  <c r="M153" i="4" s="1"/>
  <c r="M132" i="4" a="1"/>
  <c r="M132" i="4" s="1"/>
  <c r="AM774" i="4" a="1"/>
  <c r="AM774" i="4" s="1"/>
  <c r="AJ774" i="4" a="1"/>
  <c r="AJ774" i="4" s="1"/>
  <c r="AE774" i="4" a="1"/>
  <c r="AE774" i="4" s="1"/>
  <c r="AB774" i="4" a="1"/>
  <c r="AB774" i="4" s="1"/>
  <c r="AN774" i="4" a="1"/>
  <c r="AN774" i="4" s="1"/>
  <c r="AI774" i="4" a="1"/>
  <c r="AI774" i="4" s="1"/>
  <c r="AF774" i="4" a="1"/>
  <c r="AF774" i="4" s="1"/>
  <c r="AA774" i="4" a="1"/>
  <c r="AA774" i="4" s="1"/>
  <c r="AL774" i="4" a="1"/>
  <c r="AL774" i="4" s="1"/>
  <c r="AG774" i="4" a="1"/>
  <c r="AG774" i="4" s="1"/>
  <c r="AK774" i="4" a="1"/>
  <c r="AK774" i="4" s="1"/>
  <c r="Z774" i="4" a="1"/>
  <c r="Z774" i="4" s="1"/>
  <c r="AD774" i="4" a="1"/>
  <c r="AD774" i="4" s="1"/>
  <c r="Y774" i="4" a="1"/>
  <c r="Y774" i="4" s="1"/>
  <c r="AO774" i="4" s="1"/>
  <c r="AH774" i="4" a="1"/>
  <c r="AH774" i="4" s="1"/>
  <c r="AC774" i="4" a="1"/>
  <c r="AC774" i="4" s="1"/>
  <c r="M333" i="4" a="1"/>
  <c r="M333" i="4" s="1"/>
  <c r="M196" i="4"/>
  <c r="M375" i="4"/>
  <c r="M354" i="4"/>
  <c r="J334" i="4" a="1"/>
  <c r="J334" i="4" s="1"/>
  <c r="J377" i="4"/>
  <c r="J356" i="4"/>
  <c r="J313" i="4" a="1"/>
  <c r="J313" i="4" s="1"/>
  <c r="J153" i="4" a="1"/>
  <c r="J153" i="4" s="1"/>
  <c r="J175" i="4" a="1"/>
  <c r="J175" i="4" s="1"/>
  <c r="J197" i="4"/>
  <c r="G240" i="4"/>
  <c r="L239" i="4" a="1"/>
  <c r="L239" i="4" s="1"/>
  <c r="L266" i="4" s="1" a="1"/>
  <c r="L266" i="4" s="1"/>
  <c r="J239" i="4" a="1"/>
  <c r="J239" i="4" s="1"/>
  <c r="H239" i="4" a="1"/>
  <c r="H239" i="4" s="1"/>
  <c r="H266" i="4" s="1" a="1"/>
  <c r="H266" i="4" s="1"/>
  <c r="M239" i="4" a="1"/>
  <c r="M239" i="4" s="1"/>
  <c r="M266" i="4" s="1" a="1"/>
  <c r="M266" i="4" s="1"/>
  <c r="K239" i="4" a="1"/>
  <c r="K239" i="4" s="1"/>
  <c r="K266" i="4" s="1" a="1"/>
  <c r="K266" i="4" s="1"/>
  <c r="I239" i="4" a="1"/>
  <c r="I239" i="4" s="1"/>
  <c r="I266" i="4" s="1" a="1"/>
  <c r="I266" i="4" s="1"/>
  <c r="AO773" i="4"/>
  <c r="L356" i="4"/>
  <c r="L334" i="4" a="1"/>
  <c r="L334" i="4" s="1"/>
  <c r="L377" i="4"/>
  <c r="L197" i="4"/>
  <c r="L153" i="4" a="1"/>
  <c r="L153" i="4" s="1"/>
  <c r="L175" i="4" a="1"/>
  <c r="L175" i="4" s="1"/>
  <c r="L313" i="4" a="1"/>
  <c r="L313" i="4" s="1"/>
  <c r="I377" i="4"/>
  <c r="I334" i="4" a="1"/>
  <c r="I334" i="4" s="1"/>
  <c r="I197" i="4"/>
  <c r="I313" i="4" a="1"/>
  <c r="I313" i="4" s="1"/>
  <c r="I356" i="4"/>
  <c r="I175" i="4" a="1"/>
  <c r="I175" i="4" s="1"/>
  <c r="I153" i="4" a="1"/>
  <c r="I153" i="4" s="1"/>
  <c r="M299" i="1"/>
  <c r="J295" i="3"/>
  <c r="J274" i="3"/>
  <c r="J253" i="3" a="1"/>
  <c r="J253" i="3" s="1"/>
  <c r="J232" i="3" a="1"/>
  <c r="J232" i="3" s="1"/>
  <c r="AJ3" i="3"/>
  <c r="K295" i="3"/>
  <c r="H71" i="3" a="1"/>
  <c r="H71" i="3" s="1"/>
  <c r="H274" i="3"/>
  <c r="H115" i="3"/>
  <c r="K71" i="3" a="1"/>
  <c r="K71" i="3" s="1"/>
  <c r="J71" i="3" a="1"/>
  <c r="J71" i="3" s="1"/>
  <c r="L71" i="3" a="1"/>
  <c r="L71" i="3" s="1"/>
  <c r="L115" i="3"/>
  <c r="I71" i="3" a="1"/>
  <c r="I71" i="3" s="1"/>
  <c r="H295" i="3"/>
  <c r="K115" i="3"/>
  <c r="AM762" i="3" a="1"/>
  <c r="AM762" i="3" s="1"/>
  <c r="AK762" i="3" a="1"/>
  <c r="AK762" i="3" s="1"/>
  <c r="AI762" i="3" a="1"/>
  <c r="AI762" i="3" s="1"/>
  <c r="AG762" i="3" a="1"/>
  <c r="AG762" i="3" s="1"/>
  <c r="AE762" i="3" a="1"/>
  <c r="AE762" i="3" s="1"/>
  <c r="AC762" i="3" a="1"/>
  <c r="AC762" i="3" s="1"/>
  <c r="AA694" i="3" a="1"/>
  <c r="AA694" i="3" s="1"/>
  <c r="Y694" i="3" a="1"/>
  <c r="Y694" i="3" s="1"/>
  <c r="AN762" i="3" a="1"/>
  <c r="AN762" i="3" s="1"/>
  <c r="AL762" i="3" a="1"/>
  <c r="AL762" i="3" s="1"/>
  <c r="AJ762" i="3" a="1"/>
  <c r="AJ762" i="3" s="1"/>
  <c r="AH762" i="3" a="1"/>
  <c r="AH762" i="3" s="1"/>
  <c r="AF762" i="3" a="1"/>
  <c r="AF762" i="3" s="1"/>
  <c r="AD762" i="3" a="1"/>
  <c r="AD762" i="3" s="1"/>
  <c r="AB694" i="3" a="1"/>
  <c r="AB694" i="3" s="1"/>
  <c r="Z694" i="3" a="1"/>
  <c r="Z694" i="3" s="1"/>
  <c r="M252" i="3" a="1"/>
  <c r="M252" i="3" s="1"/>
  <c r="M115" i="3" s="1"/>
  <c r="J94" i="3" a="1"/>
  <c r="J94" i="3" s="1"/>
  <c r="I295" i="3"/>
  <c r="I274" i="3"/>
  <c r="I181" i="3" a="1"/>
  <c r="I181" i="3" s="1"/>
  <c r="H253" i="3" a="1"/>
  <c r="H253" i="3" s="1"/>
  <c r="M94" i="3" a="1"/>
  <c r="M94" i="3" s="1"/>
  <c r="H94" i="3" a="1"/>
  <c r="H94" i="3" s="1"/>
  <c r="M232" i="3" a="1"/>
  <c r="M232" i="3" s="1"/>
  <c r="N233" i="3" s="1" a="1"/>
  <c r="N233" i="3" s="1"/>
  <c r="H232" i="3" a="1"/>
  <c r="H232" i="3" s="1"/>
  <c r="H72" i="3" a="1"/>
  <c r="H72" i="3" s="1"/>
  <c r="M72" i="3" a="1"/>
  <c r="M72" i="3" s="1"/>
  <c r="M51" i="3" a="1"/>
  <c r="M51" i="3" s="1"/>
  <c r="L295" i="3"/>
  <c r="L181" i="3" a="1"/>
  <c r="L181" i="3" s="1"/>
  <c r="J115" i="3"/>
  <c r="M273" i="3"/>
  <c r="M294" i="3"/>
  <c r="AO761" i="3"/>
  <c r="L253" i="3" a="1"/>
  <c r="L253" i="3" s="1"/>
  <c r="L116" i="3" s="1"/>
  <c r="L232" i="3" a="1"/>
  <c r="L232" i="3" s="1"/>
  <c r="L94" i="3" a="1"/>
  <c r="L94" i="3" s="1"/>
  <c r="I253" i="3" a="1"/>
  <c r="I253" i="3" s="1"/>
  <c r="I296" i="3" s="1"/>
  <c r="I94" i="3" a="1"/>
  <c r="I94" i="3" s="1"/>
  <c r="K274" i="3"/>
  <c r="K181" i="3" a="1"/>
  <c r="K181" i="3" s="1"/>
  <c r="M155" i="3" a="1"/>
  <c r="M155" i="3" s="1"/>
  <c r="M182" i="3" s="1" a="1"/>
  <c r="M182" i="3" s="1"/>
  <c r="K155" i="3" a="1"/>
  <c r="K155" i="3" s="1"/>
  <c r="K182" i="3" s="1" a="1"/>
  <c r="K182" i="3" s="1"/>
  <c r="J155" i="3" a="1"/>
  <c r="J155" i="3" s="1"/>
  <c r="J182" i="3" s="1" a="1"/>
  <c r="J182" i="3" s="1"/>
  <c r="H155" i="3" a="1"/>
  <c r="H155" i="3" s="1"/>
  <c r="H182" i="3" s="1" a="1"/>
  <c r="H182" i="3" s="1"/>
  <c r="G156" i="3"/>
  <c r="L155" i="3" a="1"/>
  <c r="L155" i="3" s="1"/>
  <c r="L182" i="3" s="1" a="1"/>
  <c r="L182" i="3" s="1"/>
  <c r="I155" i="3" a="1"/>
  <c r="I155" i="3" s="1"/>
  <c r="I182" i="3" s="1" a="1"/>
  <c r="I182" i="3" s="1"/>
  <c r="K253" i="3" a="1"/>
  <c r="K253" i="3" s="1"/>
  <c r="K94" i="3" a="1"/>
  <c r="K94" i="3" s="1"/>
  <c r="K232" i="3" a="1"/>
  <c r="K232" i="3" s="1"/>
  <c r="G53" i="3"/>
  <c r="H52" i="3" a="1"/>
  <c r="H52" i="3" s="1"/>
  <c r="I52" i="3" a="1"/>
  <c r="I52" i="3" s="1"/>
  <c r="K52" i="3" a="1"/>
  <c r="K52" i="3" s="1"/>
  <c r="L52" i="3" a="1"/>
  <c r="L52" i="3" s="1"/>
  <c r="J52" i="3" a="1"/>
  <c r="J52" i="3" s="1"/>
  <c r="AO705" i="1"/>
  <c r="M312" i="1"/>
  <c r="M296" i="1"/>
  <c r="I231" i="1" a="1"/>
  <c r="I231" i="1" s="1"/>
  <c r="J215" i="1" a="1"/>
  <c r="J215" i="1" s="1"/>
  <c r="J232" i="1" s="1" a="1"/>
  <c r="J232" i="1" s="1"/>
  <c r="K215" i="1" a="1"/>
  <c r="K215" i="1" s="1"/>
  <c r="L215" i="1" a="1"/>
  <c r="L215" i="1" s="1"/>
  <c r="I215" i="1" a="1"/>
  <c r="I215" i="1" s="1"/>
  <c r="I232" i="1" s="1" a="1"/>
  <c r="I232" i="1" s="1"/>
  <c r="H215" i="1" a="1"/>
  <c r="H215" i="1" s="1"/>
  <c r="H232" i="1" s="1" a="1"/>
  <c r="H232" i="1" s="1"/>
  <c r="M215" i="1" a="1"/>
  <c r="M215" i="1" s="1"/>
  <c r="M232" i="1" s="1" a="1"/>
  <c r="M232" i="1" s="1"/>
  <c r="G216" i="1"/>
  <c r="M303" i="1"/>
  <c r="M305" i="1"/>
  <c r="M319" i="1"/>
  <c r="AO706" i="1"/>
  <c r="AO713" i="1"/>
  <c r="M175" i="1"/>
  <c r="M322" i="1"/>
  <c r="AO711" i="1"/>
  <c r="AO710" i="1"/>
  <c r="AO709" i="1"/>
  <c r="AK463" i="1"/>
  <c r="M317" i="1"/>
  <c r="M301" i="1"/>
  <c r="AO715" i="1"/>
  <c r="AO714" i="1"/>
  <c r="AK392" i="1"/>
  <c r="AO707" i="1"/>
  <c r="AK370" i="1"/>
  <c r="AK485" i="1"/>
  <c r="M316" i="1"/>
  <c r="M300" i="1"/>
  <c r="M304" i="1"/>
  <c r="M320" i="1"/>
  <c r="AO712" i="1"/>
  <c r="W26" i="1"/>
  <c r="M176" i="1"/>
  <c r="AO704" i="1"/>
  <c r="AO708" i="1"/>
  <c r="AH5" i="1"/>
  <c r="AF3" i="1" s="1"/>
  <c r="AH716" i="1" l="1" a="1"/>
  <c r="AH716" i="1" s="1"/>
  <c r="AM716" i="1" a="1"/>
  <c r="AM716" i="1" s="1"/>
  <c r="AL716" i="1" a="1"/>
  <c r="AL716" i="1" s="1"/>
  <c r="AI716" i="1" a="1"/>
  <c r="AI716" i="1" s="1"/>
  <c r="AG716" i="1" a="1"/>
  <c r="AG716" i="1" s="1"/>
  <c r="AB716" i="1" a="1"/>
  <c r="AB716" i="1" s="1"/>
  <c r="AK716" i="1" a="1"/>
  <c r="AK716" i="1" s="1"/>
  <c r="AA716" i="1" a="1"/>
  <c r="AA716" i="1" s="1"/>
  <c r="AF716" i="1" a="1"/>
  <c r="AF716" i="1" s="1"/>
  <c r="AE716" i="1" a="1"/>
  <c r="AE716" i="1" s="1"/>
  <c r="AN716" i="1" a="1"/>
  <c r="AN716" i="1" s="1"/>
  <c r="Y716" i="1" a="1"/>
  <c r="Y716" i="1" s="1"/>
  <c r="AD716" i="1" a="1"/>
  <c r="AD716" i="1" s="1"/>
  <c r="AC716" i="1" a="1"/>
  <c r="AC716" i="1" s="1"/>
  <c r="Z716" i="1" a="1"/>
  <c r="Z716" i="1" s="1"/>
  <c r="AJ716" i="1" a="1"/>
  <c r="AJ716" i="1" s="1"/>
  <c r="AK421" i="3"/>
  <c r="AK465" i="3"/>
  <c r="AK443" i="3"/>
  <c r="AN775" i="4" a="1"/>
  <c r="AN775" i="4" s="1"/>
  <c r="AL775" i="4" a="1"/>
  <c r="AL775" i="4" s="1"/>
  <c r="AJ775" i="4" a="1"/>
  <c r="AJ775" i="4" s="1"/>
  <c r="AH775" i="4" a="1"/>
  <c r="AH775" i="4" s="1"/>
  <c r="AF775" i="4" a="1"/>
  <c r="AF775" i="4" s="1"/>
  <c r="AD775" i="4" a="1"/>
  <c r="AD775" i="4" s="1"/>
  <c r="AB775" i="4" a="1"/>
  <c r="AB775" i="4" s="1"/>
  <c r="Z775" i="4" a="1"/>
  <c r="Z775" i="4" s="1"/>
  <c r="AG775" i="4" a="1"/>
  <c r="AG775" i="4" s="1"/>
  <c r="Y775" i="4" a="1"/>
  <c r="Y775" i="4" s="1"/>
  <c r="AK775" i="4" a="1"/>
  <c r="AK775" i="4" s="1"/>
  <c r="AC775" i="4" a="1"/>
  <c r="AC775" i="4" s="1"/>
  <c r="AA775" i="4" a="1"/>
  <c r="AA775" i="4" s="1"/>
  <c r="AE775" i="4" a="1"/>
  <c r="AE775" i="4" s="1"/>
  <c r="AI775" i="4" a="1"/>
  <c r="AI775" i="4" s="1"/>
  <c r="AM775" i="4" a="1"/>
  <c r="AM775" i="4" s="1"/>
  <c r="M334" i="4" a="1"/>
  <c r="M334" i="4" s="1"/>
  <c r="M197" i="4"/>
  <c r="L314" i="4" a="1"/>
  <c r="L314" i="4" s="1"/>
  <c r="L357" i="4"/>
  <c r="L378" i="4"/>
  <c r="L335" i="4" a="1"/>
  <c r="L335" i="4" s="1"/>
  <c r="L176" i="4" a="1"/>
  <c r="L176" i="4" s="1"/>
  <c r="L198" i="4"/>
  <c r="L154" i="4" a="1"/>
  <c r="L154" i="4" s="1"/>
  <c r="G241" i="4"/>
  <c r="L240" i="4" a="1"/>
  <c r="L240" i="4" s="1"/>
  <c r="L267" i="4" s="1" a="1"/>
  <c r="L267" i="4" s="1"/>
  <c r="J240" i="4" a="1"/>
  <c r="J240" i="4" s="1"/>
  <c r="J267" i="4" s="1" a="1"/>
  <c r="J267" i="4" s="1"/>
  <c r="H240" i="4" a="1"/>
  <c r="H240" i="4" s="1"/>
  <c r="H267" i="4" s="1" a="1"/>
  <c r="H267" i="4" s="1"/>
  <c r="M240" i="4" a="1"/>
  <c r="M240" i="4" s="1"/>
  <c r="M267" i="4" s="1" a="1"/>
  <c r="M267" i="4" s="1"/>
  <c r="K240" i="4" a="1"/>
  <c r="K240" i="4" s="1"/>
  <c r="K267" i="4" s="1" a="1"/>
  <c r="K267" i="4" s="1"/>
  <c r="I240" i="4" a="1"/>
  <c r="I240" i="4" s="1"/>
  <c r="I267" i="4" s="1" a="1"/>
  <c r="I267" i="4" s="1"/>
  <c r="M357" i="4"/>
  <c r="H314" i="4" a="1"/>
  <c r="H314" i="4" s="1"/>
  <c r="M378" i="4"/>
  <c r="H378" i="4"/>
  <c r="H357" i="4"/>
  <c r="M314" i="4" a="1"/>
  <c r="M314" i="4" s="1"/>
  <c r="N315" i="4" s="1" a="1"/>
  <c r="N315" i="4" s="1"/>
  <c r="H176" i="4" a="1"/>
  <c r="H176" i="4" s="1"/>
  <c r="H198" i="4"/>
  <c r="M154" i="4" a="1"/>
  <c r="M154" i="4" s="1"/>
  <c r="H335" i="4" a="1"/>
  <c r="H335" i="4" s="1"/>
  <c r="H154" i="4" a="1"/>
  <c r="H154" i="4" s="1"/>
  <c r="M176" i="4" a="1"/>
  <c r="M176" i="4" s="1"/>
  <c r="M133" i="4" a="1"/>
  <c r="M133" i="4" s="1"/>
  <c r="J378" i="4"/>
  <c r="J314" i="4" a="1"/>
  <c r="J314" i="4" s="1"/>
  <c r="J198" i="4"/>
  <c r="J357" i="4"/>
  <c r="J176" i="4" a="1"/>
  <c r="J176" i="4" s="1"/>
  <c r="J335" i="4" a="1"/>
  <c r="J335" i="4" s="1"/>
  <c r="J154" i="4" a="1"/>
  <c r="J154" i="4" s="1"/>
  <c r="I378" i="4"/>
  <c r="I357" i="4"/>
  <c r="I335" i="4" a="1"/>
  <c r="I335" i="4" s="1"/>
  <c r="I314" i="4" a="1"/>
  <c r="I314" i="4" s="1"/>
  <c r="I198" i="4"/>
  <c r="I154" i="4" a="1"/>
  <c r="I154" i="4" s="1"/>
  <c r="I176" i="4" a="1"/>
  <c r="I176" i="4" s="1"/>
  <c r="J266" i="4" a="1"/>
  <c r="J266" i="4" s="1"/>
  <c r="K335" i="4" a="1"/>
  <c r="K335" i="4" s="1"/>
  <c r="K357" i="4"/>
  <c r="K314" i="4" a="1"/>
  <c r="K314" i="4" s="1"/>
  <c r="K378" i="4"/>
  <c r="K154" i="4" a="1"/>
  <c r="K154" i="4" s="1"/>
  <c r="K198" i="4"/>
  <c r="K176" i="4" a="1"/>
  <c r="K176" i="4" s="1"/>
  <c r="G135" i="4"/>
  <c r="J134" i="4" a="1"/>
  <c r="J134" i="4" s="1"/>
  <c r="L134" i="4" a="1"/>
  <c r="L134" i="4" s="1"/>
  <c r="I134" i="4" a="1"/>
  <c r="I134" i="4" s="1"/>
  <c r="H134" i="4" a="1"/>
  <c r="H134" i="4" s="1"/>
  <c r="K134" i="4" a="1"/>
  <c r="K134" i="4" s="1"/>
  <c r="J275" i="3"/>
  <c r="J296" i="3"/>
  <c r="J233" i="3" a="1"/>
  <c r="J233" i="3" s="1"/>
  <c r="J276" i="3"/>
  <c r="J254" i="3" a="1"/>
  <c r="J254" i="3" s="1"/>
  <c r="J297" i="3"/>
  <c r="K275" i="3"/>
  <c r="K72" i="3" a="1"/>
  <c r="K72" i="3" s="1"/>
  <c r="J116" i="3"/>
  <c r="L72" i="3" a="1"/>
  <c r="L72" i="3" s="1"/>
  <c r="H275" i="3"/>
  <c r="I72" i="3" a="1"/>
  <c r="I72" i="3" s="1"/>
  <c r="J72" i="3" a="1"/>
  <c r="J72" i="3" s="1"/>
  <c r="J95" i="3" a="1"/>
  <c r="J95" i="3" s="1"/>
  <c r="K233" i="3" a="1"/>
  <c r="K233" i="3" s="1"/>
  <c r="K254" i="3" a="1"/>
  <c r="K254" i="3" s="1"/>
  <c r="K117" i="3" s="1"/>
  <c r="K95" i="3" a="1"/>
  <c r="K95" i="3" s="1"/>
  <c r="K116" i="3"/>
  <c r="I116" i="3"/>
  <c r="AN763" i="3" a="1"/>
  <c r="AN763" i="3" s="1"/>
  <c r="AL763" i="3" a="1"/>
  <c r="AL763" i="3" s="1"/>
  <c r="AJ763" i="3" a="1"/>
  <c r="AJ763" i="3" s="1"/>
  <c r="AH763" i="3" a="1"/>
  <c r="AH763" i="3" s="1"/>
  <c r="AF763" i="3" a="1"/>
  <c r="AF763" i="3" s="1"/>
  <c r="AD763" i="3" a="1"/>
  <c r="AD763" i="3" s="1"/>
  <c r="AB695" i="3" a="1"/>
  <c r="AB695" i="3" s="1"/>
  <c r="AM763" i="3" a="1"/>
  <c r="AM763" i="3" s="1"/>
  <c r="AK763" i="3" a="1"/>
  <c r="AK763" i="3" s="1"/>
  <c r="AI763" i="3" a="1"/>
  <c r="AI763" i="3" s="1"/>
  <c r="AG763" i="3" a="1"/>
  <c r="AG763" i="3" s="1"/>
  <c r="AE763" i="3" a="1"/>
  <c r="AE763" i="3" s="1"/>
  <c r="AC763" i="3" a="1"/>
  <c r="AC763" i="3" s="1"/>
  <c r="AA695" i="3" a="1"/>
  <c r="AA695" i="3" s="1"/>
  <c r="Y695" i="3" a="1"/>
  <c r="Y695" i="3" s="1"/>
  <c r="Z695" i="3" a="1"/>
  <c r="Z695" i="3" s="1"/>
  <c r="M253" i="3" a="1"/>
  <c r="M253" i="3" s="1"/>
  <c r="M116" i="3" s="1"/>
  <c r="H296" i="3"/>
  <c r="I233" i="3" a="1"/>
  <c r="I233" i="3" s="1"/>
  <c r="I254" i="3" a="1"/>
  <c r="I254" i="3" s="1"/>
  <c r="I117" i="3" s="1"/>
  <c r="I95" i="3" a="1"/>
  <c r="I95" i="3" s="1"/>
  <c r="L275" i="3"/>
  <c r="M274" i="3"/>
  <c r="M295" i="3"/>
  <c r="I275" i="3"/>
  <c r="L296" i="3"/>
  <c r="AO762" i="3"/>
  <c r="M233" i="3" a="1"/>
  <c r="M233" i="3" s="1"/>
  <c r="N234" i="3" s="1" a="1"/>
  <c r="N234" i="3" s="1"/>
  <c r="H233" i="3" a="1"/>
  <c r="H233" i="3" s="1"/>
  <c r="M73" i="3" a="1"/>
  <c r="M73" i="3" s="1"/>
  <c r="M52" i="3" a="1"/>
  <c r="M52" i="3" s="1"/>
  <c r="H254" i="3" a="1"/>
  <c r="H254" i="3" s="1"/>
  <c r="H297" i="3" s="1"/>
  <c r="H95" i="3" a="1"/>
  <c r="H95" i="3" s="1"/>
  <c r="M95" i="3" a="1"/>
  <c r="M95" i="3" s="1"/>
  <c r="K296" i="3"/>
  <c r="M156" i="3" a="1"/>
  <c r="M156" i="3" s="1"/>
  <c r="M183" i="3" s="1" a="1"/>
  <c r="M183" i="3" s="1"/>
  <c r="K156" i="3" a="1"/>
  <c r="K156" i="3" s="1"/>
  <c r="K183" i="3" s="1" a="1"/>
  <c r="K183" i="3" s="1"/>
  <c r="J156" i="3" a="1"/>
  <c r="J156" i="3" s="1"/>
  <c r="H156" i="3" a="1"/>
  <c r="H156" i="3" s="1"/>
  <c r="G157" i="3"/>
  <c r="L156" i="3" a="1"/>
  <c r="L156" i="3" s="1"/>
  <c r="L183" i="3" s="1" a="1"/>
  <c r="L183" i="3" s="1"/>
  <c r="I156" i="3" a="1"/>
  <c r="I156" i="3" s="1"/>
  <c r="I183" i="3" s="1" a="1"/>
  <c r="I183" i="3" s="1"/>
  <c r="L233" i="3" a="1"/>
  <c r="L233" i="3" s="1"/>
  <c r="L254" i="3" a="1"/>
  <c r="L254" i="3" s="1"/>
  <c r="L117" i="3" s="1"/>
  <c r="L95" i="3" a="1"/>
  <c r="L95" i="3" s="1"/>
  <c r="G54" i="3"/>
  <c r="H53" i="3" a="1"/>
  <c r="H53" i="3" s="1"/>
  <c r="K53" i="3" a="1"/>
  <c r="K53" i="3" s="1"/>
  <c r="I53" i="3" a="1"/>
  <c r="I53" i="3" s="1"/>
  <c r="J53" i="3" a="1"/>
  <c r="J53" i="3" s="1"/>
  <c r="L53" i="3" a="1"/>
  <c r="L53" i="3" s="1"/>
  <c r="H116" i="3"/>
  <c r="L232" i="1" a="1"/>
  <c r="L232" i="1" s="1"/>
  <c r="K232" i="1" a="1"/>
  <c r="K232" i="1" s="1"/>
  <c r="K216" i="1" a="1"/>
  <c r="K216" i="1" s="1"/>
  <c r="K233" i="1" s="1" a="1"/>
  <c r="K233" i="1" s="1"/>
  <c r="H216" i="1" a="1"/>
  <c r="H216" i="1" s="1"/>
  <c r="L216" i="1" a="1"/>
  <c r="L216" i="1" s="1"/>
  <c r="L233" i="1" s="1" a="1"/>
  <c r="L233" i="1" s="1"/>
  <c r="M216" i="1" a="1"/>
  <c r="M216" i="1" s="1"/>
  <c r="G217" i="1"/>
  <c r="I216" i="1" a="1"/>
  <c r="I216" i="1" s="1"/>
  <c r="I233" i="1" s="1" a="1"/>
  <c r="I233" i="1" s="1"/>
  <c r="J216" i="1" a="1"/>
  <c r="J216" i="1" s="1"/>
  <c r="J233" i="1" s="1" a="1"/>
  <c r="J233" i="1" s="1"/>
  <c r="AJ3" i="1"/>
  <c r="AO716" i="1" l="1"/>
  <c r="AB717" i="1" a="1"/>
  <c r="AB717" i="1" s="1"/>
  <c r="AG717" i="1" a="1"/>
  <c r="AG717" i="1" s="1"/>
  <c r="AN717" i="1" a="1"/>
  <c r="AN717" i="1" s="1"/>
  <c r="AK717" i="1" a="1"/>
  <c r="AK717" i="1" s="1"/>
  <c r="AD717" i="1" a="1"/>
  <c r="AD717" i="1" s="1"/>
  <c r="AM717" i="1" a="1"/>
  <c r="AM717" i="1" s="1"/>
  <c r="AE717" i="1" a="1"/>
  <c r="AE717" i="1" s="1"/>
  <c r="Z717" i="1" a="1"/>
  <c r="Z717" i="1" s="1"/>
  <c r="AC717" i="1" a="1"/>
  <c r="AC717" i="1" s="1"/>
  <c r="AH717" i="1" a="1"/>
  <c r="AH717" i="1" s="1"/>
  <c r="AF717" i="1" a="1"/>
  <c r="AF717" i="1" s="1"/>
  <c r="AA717" i="1" a="1"/>
  <c r="AA717" i="1" s="1"/>
  <c r="AL717" i="1" a="1"/>
  <c r="AL717" i="1" s="1"/>
  <c r="Y717" i="1" a="1"/>
  <c r="Y717" i="1" s="1"/>
  <c r="AJ717" i="1" a="1"/>
  <c r="AJ717" i="1" s="1"/>
  <c r="AI717" i="1" a="1"/>
  <c r="AI717" i="1" s="1"/>
  <c r="I336" i="4" a="1"/>
  <c r="I336" i="4" s="1"/>
  <c r="I358" i="4"/>
  <c r="I155" i="4" a="1"/>
  <c r="I155" i="4" s="1"/>
  <c r="I199" i="4"/>
  <c r="I177" i="4" a="1"/>
  <c r="I177" i="4" s="1"/>
  <c r="I379" i="4"/>
  <c r="I315" i="4" a="1"/>
  <c r="I315" i="4" s="1"/>
  <c r="L379" i="4"/>
  <c r="L358" i="4"/>
  <c r="L336" i="4" a="1"/>
  <c r="L336" i="4" s="1"/>
  <c r="L315" i="4" a="1"/>
  <c r="L315" i="4" s="1"/>
  <c r="L199" i="4"/>
  <c r="L177" i="4" a="1"/>
  <c r="L177" i="4" s="1"/>
  <c r="L155" i="4" a="1"/>
  <c r="L155" i="4" s="1"/>
  <c r="M241" i="4" a="1"/>
  <c r="M241" i="4" s="1"/>
  <c r="M268" i="4" s="1" a="1"/>
  <c r="M268" i="4" s="1"/>
  <c r="K241" i="4" a="1"/>
  <c r="K241" i="4" s="1"/>
  <c r="K268" i="4" s="1" a="1"/>
  <c r="K268" i="4" s="1"/>
  <c r="I241" i="4" a="1"/>
  <c r="I241" i="4" s="1"/>
  <c r="I268" i="4" s="1" a="1"/>
  <c r="I268" i="4" s="1"/>
  <c r="G242" i="4"/>
  <c r="L241" i="4" a="1"/>
  <c r="L241" i="4" s="1"/>
  <c r="L268" i="4" s="1" a="1"/>
  <c r="L268" i="4" s="1"/>
  <c r="J241" i="4" a="1"/>
  <c r="J241" i="4" s="1"/>
  <c r="J268" i="4" s="1" a="1"/>
  <c r="J268" i="4" s="1"/>
  <c r="H241" i="4" a="1"/>
  <c r="H241" i="4" s="1"/>
  <c r="H268" i="4" s="1" a="1"/>
  <c r="H268" i="4" s="1"/>
  <c r="AO775" i="4"/>
  <c r="K379" i="4"/>
  <c r="K336" i="4" a="1"/>
  <c r="K336" i="4" s="1"/>
  <c r="K199" i="4"/>
  <c r="K315" i="4" a="1"/>
  <c r="K315" i="4" s="1"/>
  <c r="K155" i="4" a="1"/>
  <c r="K155" i="4" s="1"/>
  <c r="K177" i="4" a="1"/>
  <c r="K177" i="4" s="1"/>
  <c r="K358" i="4"/>
  <c r="J358" i="4"/>
  <c r="J379" i="4"/>
  <c r="J336" i="4" a="1"/>
  <c r="J336" i="4" s="1"/>
  <c r="J199" i="4"/>
  <c r="J315" i="4" a="1"/>
  <c r="J315" i="4" s="1"/>
  <c r="J177" i="4" a="1"/>
  <c r="J177" i="4" s="1"/>
  <c r="J155" i="4" a="1"/>
  <c r="J155" i="4" s="1"/>
  <c r="M379" i="4"/>
  <c r="H379" i="4"/>
  <c r="M358" i="4"/>
  <c r="H358" i="4"/>
  <c r="H336" i="4" a="1"/>
  <c r="H336" i="4" s="1"/>
  <c r="H315" i="4" a="1"/>
  <c r="H315" i="4" s="1"/>
  <c r="M155" i="4" a="1"/>
  <c r="M155" i="4" s="1"/>
  <c r="M177" i="4" a="1"/>
  <c r="M177" i="4" s="1"/>
  <c r="M134" i="4" a="1"/>
  <c r="M134" i="4" s="1"/>
  <c r="M315" i="4" a="1"/>
  <c r="M315" i="4" s="1"/>
  <c r="N316" i="4" s="1" a="1"/>
  <c r="N316" i="4" s="1"/>
  <c r="H177" i="4" a="1"/>
  <c r="H177" i="4" s="1"/>
  <c r="H199" i="4"/>
  <c r="H155" i="4" a="1"/>
  <c r="H155" i="4" s="1"/>
  <c r="G136" i="4"/>
  <c r="K135" i="4" a="1"/>
  <c r="K135" i="4" s="1"/>
  <c r="L135" i="4" a="1"/>
  <c r="L135" i="4" s="1"/>
  <c r="I135" i="4" a="1"/>
  <c r="I135" i="4" s="1"/>
  <c r="J135" i="4" a="1"/>
  <c r="J135" i="4" s="1"/>
  <c r="H135" i="4" a="1"/>
  <c r="H135" i="4" s="1"/>
  <c r="AL776" i="4" a="1"/>
  <c r="AL776" i="4" s="1"/>
  <c r="AI776" i="4" a="1"/>
  <c r="AI776" i="4" s="1"/>
  <c r="AD776" i="4" a="1"/>
  <c r="AD776" i="4" s="1"/>
  <c r="AA776" i="4" a="1"/>
  <c r="AA776" i="4" s="1"/>
  <c r="AM776" i="4" a="1"/>
  <c r="AM776" i="4" s="1"/>
  <c r="AH776" i="4" a="1"/>
  <c r="AH776" i="4" s="1"/>
  <c r="AE776" i="4" a="1"/>
  <c r="AE776" i="4" s="1"/>
  <c r="Z776" i="4" a="1"/>
  <c r="Z776" i="4" s="1"/>
  <c r="AK776" i="4" a="1"/>
  <c r="AK776" i="4" s="1"/>
  <c r="AF776" i="4" a="1"/>
  <c r="AF776" i="4" s="1"/>
  <c r="AJ776" i="4" a="1"/>
  <c r="AJ776" i="4" s="1"/>
  <c r="Y776" i="4" a="1"/>
  <c r="Y776" i="4" s="1"/>
  <c r="AN776" i="4" a="1"/>
  <c r="AN776" i="4" s="1"/>
  <c r="AC776" i="4" a="1"/>
  <c r="AC776" i="4" s="1"/>
  <c r="AG776" i="4" a="1"/>
  <c r="AG776" i="4" s="1"/>
  <c r="AB776" i="4" a="1"/>
  <c r="AB776" i="4" s="1"/>
  <c r="M335" i="4" a="1"/>
  <c r="M335" i="4" s="1"/>
  <c r="M198" i="4"/>
  <c r="J255" i="3" a="1"/>
  <c r="J255" i="3" s="1"/>
  <c r="J298" i="3"/>
  <c r="J277" i="3"/>
  <c r="J234" i="3" a="1"/>
  <c r="J234" i="3" s="1"/>
  <c r="H117" i="3"/>
  <c r="L73" i="3" a="1"/>
  <c r="L73" i="3" s="1"/>
  <c r="H276" i="3"/>
  <c r="H73" i="3" a="1"/>
  <c r="H73" i="3" s="1"/>
  <c r="K73" i="3" a="1"/>
  <c r="K73" i="3" s="1"/>
  <c r="J73" i="3" a="1"/>
  <c r="J73" i="3" s="1"/>
  <c r="AN764" i="3" a="1"/>
  <c r="AN764" i="3" s="1"/>
  <c r="AL764" i="3" a="1"/>
  <c r="AL764" i="3" s="1"/>
  <c r="AJ764" i="3" a="1"/>
  <c r="AJ764" i="3" s="1"/>
  <c r="AH764" i="3" a="1"/>
  <c r="AH764" i="3" s="1"/>
  <c r="AF764" i="3" a="1"/>
  <c r="AF764" i="3" s="1"/>
  <c r="AD764" i="3" a="1"/>
  <c r="AD764" i="3" s="1"/>
  <c r="AB696" i="3" a="1"/>
  <c r="AB696" i="3" s="1"/>
  <c r="Z696" i="3" a="1"/>
  <c r="Z696" i="3" s="1"/>
  <c r="AM764" i="3" a="1"/>
  <c r="AM764" i="3" s="1"/>
  <c r="AK764" i="3" a="1"/>
  <c r="AK764" i="3" s="1"/>
  <c r="AI764" i="3" a="1"/>
  <c r="AI764" i="3" s="1"/>
  <c r="AG764" i="3" a="1"/>
  <c r="AG764" i="3" s="1"/>
  <c r="AE764" i="3" a="1"/>
  <c r="AE764" i="3" s="1"/>
  <c r="AC764" i="3" a="1"/>
  <c r="AC764" i="3" s="1"/>
  <c r="AA696" i="3" a="1"/>
  <c r="AA696" i="3" s="1"/>
  <c r="Y696" i="3" a="1"/>
  <c r="Y696" i="3" s="1"/>
  <c r="M254" i="3" a="1"/>
  <c r="M254" i="3" s="1"/>
  <c r="M117" i="3" s="1"/>
  <c r="I297" i="3"/>
  <c r="K276" i="3"/>
  <c r="K297" i="3"/>
  <c r="J183" i="3" a="1"/>
  <c r="J183" i="3" s="1"/>
  <c r="K255" i="3" a="1"/>
  <c r="K255" i="3" s="1"/>
  <c r="K234" i="3" a="1"/>
  <c r="K234" i="3" s="1"/>
  <c r="K74" i="3" s="1" a="1"/>
  <c r="K74" i="3" s="1"/>
  <c r="K96" i="3" a="1"/>
  <c r="K96" i="3" s="1"/>
  <c r="J74" i="3" a="1"/>
  <c r="J74" i="3" s="1"/>
  <c r="J96" i="3" a="1"/>
  <c r="J96" i="3" s="1"/>
  <c r="H255" i="3" a="1"/>
  <c r="H255" i="3" s="1"/>
  <c r="M234" i="3" a="1"/>
  <c r="M234" i="3" s="1"/>
  <c r="N235" i="3" s="1" a="1"/>
  <c r="N235" i="3" s="1"/>
  <c r="H234" i="3" a="1"/>
  <c r="H234" i="3" s="1"/>
  <c r="M96" i="3" a="1"/>
  <c r="M96" i="3" s="1"/>
  <c r="H96" i="3" a="1"/>
  <c r="H96" i="3" s="1"/>
  <c r="H118" i="3"/>
  <c r="M74" i="3" a="1"/>
  <c r="M74" i="3" s="1"/>
  <c r="M53" i="3" a="1"/>
  <c r="M53" i="3" s="1"/>
  <c r="L297" i="3"/>
  <c r="L276" i="3"/>
  <c r="G158" i="3"/>
  <c r="L157" i="3" a="1"/>
  <c r="L157" i="3" s="1"/>
  <c r="L184" i="3" s="1" a="1"/>
  <c r="L184" i="3" s="1"/>
  <c r="I157" i="3" a="1"/>
  <c r="I157" i="3" s="1"/>
  <c r="M157" i="3" a="1"/>
  <c r="M157" i="3" s="1"/>
  <c r="M184" i="3" s="1" a="1"/>
  <c r="M184" i="3" s="1"/>
  <c r="K157" i="3" a="1"/>
  <c r="K157" i="3" s="1"/>
  <c r="J157" i="3" a="1"/>
  <c r="J157" i="3" s="1"/>
  <c r="J184" i="3" s="1" a="1"/>
  <c r="J184" i="3" s="1"/>
  <c r="H157" i="3" a="1"/>
  <c r="H157" i="3" s="1"/>
  <c r="H184" i="3" s="1" a="1"/>
  <c r="H184" i="3" s="1"/>
  <c r="I255" i="3" a="1"/>
  <c r="I255" i="3" s="1"/>
  <c r="I118" i="3" s="1"/>
  <c r="I96" i="3" a="1"/>
  <c r="I96" i="3" s="1"/>
  <c r="I234" i="3" a="1"/>
  <c r="I234" i="3" s="1"/>
  <c r="G55" i="3"/>
  <c r="J54" i="3" a="1"/>
  <c r="J54" i="3" s="1"/>
  <c r="I54" i="3" a="1"/>
  <c r="I54" i="3" s="1"/>
  <c r="H54" i="3" a="1"/>
  <c r="H54" i="3" s="1"/>
  <c r="L54" i="3" a="1"/>
  <c r="L54" i="3" s="1"/>
  <c r="K54" i="3" a="1"/>
  <c r="K54" i="3" s="1"/>
  <c r="H183" i="3" a="1"/>
  <c r="H183" i="3" s="1"/>
  <c r="I73" i="3" a="1"/>
  <c r="I73" i="3" s="1"/>
  <c r="I276" i="3"/>
  <c r="AO763" i="3"/>
  <c r="J117" i="3"/>
  <c r="L255" i="3" a="1"/>
  <c r="L255" i="3" s="1"/>
  <c r="L118" i="3" s="1"/>
  <c r="L96" i="3" a="1"/>
  <c r="L96" i="3" s="1"/>
  <c r="L234" i="3" a="1"/>
  <c r="L234" i="3" s="1"/>
  <c r="M296" i="3"/>
  <c r="M275" i="3"/>
  <c r="G218" i="1"/>
  <c r="L217" i="1" a="1"/>
  <c r="L217" i="1" s="1"/>
  <c r="L234" i="1" s="1" a="1"/>
  <c r="L234" i="1" s="1"/>
  <c r="J217" i="1" a="1"/>
  <c r="J217" i="1" s="1"/>
  <c r="K217" i="1" a="1"/>
  <c r="K217" i="1" s="1"/>
  <c r="M217" i="1" a="1"/>
  <c r="M217" i="1" s="1"/>
  <c r="M234" i="1" s="1" a="1"/>
  <c r="M234" i="1" s="1"/>
  <c r="H217" i="1" a="1"/>
  <c r="H217" i="1" s="1"/>
  <c r="H234" i="1" s="1" a="1"/>
  <c r="H234" i="1" s="1"/>
  <c r="I217" i="1" a="1"/>
  <c r="I217" i="1" s="1"/>
  <c r="I234" i="1" s="1" a="1"/>
  <c r="I234" i="1" s="1"/>
  <c r="M233" i="1" a="1"/>
  <c r="M233" i="1" s="1"/>
  <c r="H233" i="1" a="1"/>
  <c r="H233" i="1" s="1"/>
  <c r="AO717" i="1" l="1"/>
  <c r="J149" i="1"/>
  <c r="J166" i="1"/>
  <c r="J183" i="1"/>
  <c r="J196" i="1" s="1"/>
  <c r="H166" i="1"/>
  <c r="H149" i="1"/>
  <c r="H183" i="1"/>
  <c r="H196" i="1" s="1"/>
  <c r="L149" i="1"/>
  <c r="L166" i="1"/>
  <c r="L183" i="1"/>
  <c r="L196" i="1" s="1"/>
  <c r="I149" i="1"/>
  <c r="I183" i="1"/>
  <c r="I196" i="1" s="1"/>
  <c r="I166" i="1"/>
  <c r="Z718" i="1" a="1"/>
  <c r="Z718" i="1" s="1"/>
  <c r="AF718" i="1" a="1"/>
  <c r="AF718" i="1" s="1"/>
  <c r="AB718" i="1" a="1"/>
  <c r="AB718" i="1" s="1"/>
  <c r="AM718" i="1" a="1"/>
  <c r="AM718" i="1" s="1"/>
  <c r="AD718" i="1" a="1"/>
  <c r="AD718" i="1" s="1"/>
  <c r="AK718" i="1" a="1"/>
  <c r="AK718" i="1" s="1"/>
  <c r="AL718" i="1" a="1"/>
  <c r="AL718" i="1" s="1"/>
  <c r="AC718" i="1" a="1"/>
  <c r="AC718" i="1" s="1"/>
  <c r="AN718" i="1" a="1"/>
  <c r="AN718" i="1" s="1"/>
  <c r="AI718" i="1" a="1"/>
  <c r="AI718" i="1" s="1"/>
  <c r="AH718" i="1" a="1"/>
  <c r="AH718" i="1" s="1"/>
  <c r="AJ718" i="1" a="1"/>
  <c r="AJ718" i="1" s="1"/>
  <c r="Y718" i="1" a="1"/>
  <c r="Y718" i="1" s="1"/>
  <c r="AG718" i="1" a="1"/>
  <c r="AG718" i="1" s="1"/>
  <c r="AA718" i="1" a="1"/>
  <c r="AA718" i="1" s="1"/>
  <c r="AE718" i="1" a="1"/>
  <c r="AE718" i="1" s="1"/>
  <c r="K166" i="1"/>
  <c r="K183" i="1"/>
  <c r="K196" i="1" s="1"/>
  <c r="K149" i="1"/>
  <c r="H380" i="4"/>
  <c r="M316" i="4" a="1"/>
  <c r="M316" i="4" s="1"/>
  <c r="N317" i="4" s="1" a="1"/>
  <c r="N317" i="4" s="1"/>
  <c r="H337" i="4" a="1"/>
  <c r="H337" i="4" s="1"/>
  <c r="M359" i="4"/>
  <c r="H316" i="4" a="1"/>
  <c r="H316" i="4" s="1"/>
  <c r="H200" i="4"/>
  <c r="M380" i="4"/>
  <c r="M178" i="4" a="1"/>
  <c r="M178" i="4" s="1"/>
  <c r="H359" i="4"/>
  <c r="H156" i="4" a="1"/>
  <c r="H156" i="4" s="1"/>
  <c r="M135" i="4" a="1"/>
  <c r="M135" i="4" s="1"/>
  <c r="H178" i="4" a="1"/>
  <c r="H178" i="4" s="1"/>
  <c r="M156" i="4" a="1"/>
  <c r="M156" i="4" s="1"/>
  <c r="K380" i="4"/>
  <c r="K359" i="4"/>
  <c r="K316" i="4" a="1"/>
  <c r="K316" i="4" s="1"/>
  <c r="K200" i="4"/>
  <c r="K178" i="4" a="1"/>
  <c r="K178" i="4" s="1"/>
  <c r="K337" i="4" a="1"/>
  <c r="K337" i="4" s="1"/>
  <c r="K156" i="4" a="1"/>
  <c r="K156" i="4" s="1"/>
  <c r="J380" i="4"/>
  <c r="J359" i="4"/>
  <c r="J337" i="4" a="1"/>
  <c r="J337" i="4" s="1"/>
  <c r="J316" i="4" a="1"/>
  <c r="J316" i="4" s="1"/>
  <c r="J200" i="4"/>
  <c r="J156" i="4" a="1"/>
  <c r="J156" i="4" s="1"/>
  <c r="J178" i="4" a="1"/>
  <c r="J178" i="4" s="1"/>
  <c r="G137" i="4"/>
  <c r="H136" i="4" a="1"/>
  <c r="H136" i="4" s="1"/>
  <c r="K136" i="4" a="1"/>
  <c r="K136" i="4" s="1"/>
  <c r="L136" i="4" a="1"/>
  <c r="L136" i="4" s="1"/>
  <c r="I136" i="4" a="1"/>
  <c r="I136" i="4" s="1"/>
  <c r="J136" i="4" a="1"/>
  <c r="J136" i="4" s="1"/>
  <c r="M242" i="4" a="1"/>
  <c r="M242" i="4" s="1"/>
  <c r="M269" i="4" s="1" a="1"/>
  <c r="M269" i="4" s="1"/>
  <c r="K242" i="4" a="1"/>
  <c r="K242" i="4" s="1"/>
  <c r="K269" i="4" s="1" a="1"/>
  <c r="K269" i="4" s="1"/>
  <c r="I242" i="4" a="1"/>
  <c r="I242" i="4" s="1"/>
  <c r="I269" i="4" s="1" a="1"/>
  <c r="I269" i="4" s="1"/>
  <c r="G243" i="4"/>
  <c r="L242" i="4" a="1"/>
  <c r="L242" i="4" s="1"/>
  <c r="L269" i="4" s="1" a="1"/>
  <c r="L269" i="4" s="1"/>
  <c r="J242" i="4" a="1"/>
  <c r="J242" i="4" s="1"/>
  <c r="J269" i="4" s="1" a="1"/>
  <c r="J269" i="4" s="1"/>
  <c r="H242" i="4" a="1"/>
  <c r="H242" i="4" s="1"/>
  <c r="H269" i="4" s="1" a="1"/>
  <c r="H269" i="4" s="1"/>
  <c r="L380" i="4"/>
  <c r="L337" i="4" a="1"/>
  <c r="L337" i="4" s="1"/>
  <c r="L316" i="4" a="1"/>
  <c r="L316" i="4" s="1"/>
  <c r="L200" i="4"/>
  <c r="L359" i="4"/>
  <c r="L156" i="4" a="1"/>
  <c r="L156" i="4" s="1"/>
  <c r="L178" i="4" a="1"/>
  <c r="L178" i="4" s="1"/>
  <c r="AO776" i="4"/>
  <c r="I316" i="4" a="1"/>
  <c r="I316" i="4" s="1"/>
  <c r="I380" i="4"/>
  <c r="I359" i="4"/>
  <c r="I337" i="4" a="1"/>
  <c r="I337" i="4" s="1"/>
  <c r="I178" i="4" a="1"/>
  <c r="I178" i="4" s="1"/>
  <c r="I156" i="4" a="1"/>
  <c r="I156" i="4" s="1"/>
  <c r="I200" i="4"/>
  <c r="AM777" i="4" a="1"/>
  <c r="AM777" i="4" s="1"/>
  <c r="AK777" i="4" a="1"/>
  <c r="AK777" i="4" s="1"/>
  <c r="AI777" i="4" a="1"/>
  <c r="AI777" i="4" s="1"/>
  <c r="AG777" i="4" a="1"/>
  <c r="AG777" i="4" s="1"/>
  <c r="AE777" i="4" a="1"/>
  <c r="AE777" i="4" s="1"/>
  <c r="AC777" i="4" a="1"/>
  <c r="AC777" i="4" s="1"/>
  <c r="AA777" i="4" a="1"/>
  <c r="AA777" i="4" s="1"/>
  <c r="Y777" i="4" a="1"/>
  <c r="Y777" i="4" s="1"/>
  <c r="AN777" i="4" a="1"/>
  <c r="AN777" i="4" s="1"/>
  <c r="AF777" i="4" a="1"/>
  <c r="AF777" i="4" s="1"/>
  <c r="AJ777" i="4" a="1"/>
  <c r="AJ777" i="4" s="1"/>
  <c r="AB777" i="4" a="1"/>
  <c r="AB777" i="4" s="1"/>
  <c r="Z777" i="4" a="1"/>
  <c r="Z777" i="4" s="1"/>
  <c r="AD777" i="4" a="1"/>
  <c r="AD777" i="4" s="1"/>
  <c r="AH777" i="4" a="1"/>
  <c r="AH777" i="4" s="1"/>
  <c r="AL777" i="4" a="1"/>
  <c r="AL777" i="4" s="1"/>
  <c r="M336" i="4" a="1"/>
  <c r="M336" i="4" s="1"/>
  <c r="M199" i="4"/>
  <c r="J235" i="3" a="1"/>
  <c r="J235" i="3" s="1"/>
  <c r="J299" i="3"/>
  <c r="J256" i="3" a="1"/>
  <c r="J256" i="3" s="1"/>
  <c r="J278" i="3"/>
  <c r="L74" i="3" a="1"/>
  <c r="L74" i="3" s="1"/>
  <c r="H74" i="3" a="1"/>
  <c r="H74" i="3" s="1"/>
  <c r="K298" i="3"/>
  <c r="I298" i="3"/>
  <c r="L235" i="3" a="1"/>
  <c r="L235" i="3" s="1"/>
  <c r="L256" i="3" a="1"/>
  <c r="L256" i="3" s="1"/>
  <c r="L97" i="3" a="1"/>
  <c r="L97" i="3" s="1"/>
  <c r="I277" i="3"/>
  <c r="L298" i="3"/>
  <c r="L277" i="3"/>
  <c r="AO764" i="3"/>
  <c r="G159" i="3"/>
  <c r="L158" i="3" a="1"/>
  <c r="L158" i="3" s="1"/>
  <c r="L185" i="3" s="1" a="1"/>
  <c r="L185" i="3" s="1"/>
  <c r="I158" i="3" a="1"/>
  <c r="I158" i="3" s="1"/>
  <c r="I185" i="3" s="1" a="1"/>
  <c r="I185" i="3" s="1"/>
  <c r="M158" i="3" a="1"/>
  <c r="M158" i="3" s="1"/>
  <c r="M185" i="3" s="1" a="1"/>
  <c r="M185" i="3" s="1"/>
  <c r="K158" i="3" a="1"/>
  <c r="K158" i="3" s="1"/>
  <c r="K185" i="3" s="1" a="1"/>
  <c r="K185" i="3" s="1"/>
  <c r="J158" i="3" a="1"/>
  <c r="J158" i="3" s="1"/>
  <c r="J185" i="3" s="1" a="1"/>
  <c r="J185" i="3" s="1"/>
  <c r="H158" i="3" a="1"/>
  <c r="H158" i="3" s="1"/>
  <c r="H185" i="3" s="1" a="1"/>
  <c r="H185" i="3" s="1"/>
  <c r="I235" i="3" a="1"/>
  <c r="I235" i="3" s="1"/>
  <c r="I256" i="3" a="1"/>
  <c r="I256" i="3" s="1"/>
  <c r="I97" i="3" a="1"/>
  <c r="I97" i="3" s="1"/>
  <c r="I74" i="3" a="1"/>
  <c r="I74" i="3" s="1"/>
  <c r="K235" i="3" a="1"/>
  <c r="K235" i="3" s="1"/>
  <c r="K75" i="3" s="1" a="1"/>
  <c r="K75" i="3" s="1"/>
  <c r="K256" i="3" a="1"/>
  <c r="K256" i="3" s="1"/>
  <c r="K299" i="3" s="1"/>
  <c r="K97" i="3" a="1"/>
  <c r="K97" i="3" s="1"/>
  <c r="J75" i="3" a="1"/>
  <c r="J75" i="3" s="1"/>
  <c r="J97" i="3" a="1"/>
  <c r="J97" i="3" s="1"/>
  <c r="K184" i="3" a="1"/>
  <c r="K184" i="3" s="1"/>
  <c r="AM765" i="3" a="1"/>
  <c r="AM765" i="3" s="1"/>
  <c r="AK765" i="3" a="1"/>
  <c r="AK765" i="3" s="1"/>
  <c r="AI765" i="3" a="1"/>
  <c r="AI765" i="3" s="1"/>
  <c r="AG765" i="3" a="1"/>
  <c r="AG765" i="3" s="1"/>
  <c r="AE765" i="3" a="1"/>
  <c r="AE765" i="3" s="1"/>
  <c r="AC765" i="3" a="1"/>
  <c r="AC765" i="3" s="1"/>
  <c r="AA697" i="3" a="1"/>
  <c r="AA697" i="3" s="1"/>
  <c r="Y697" i="3" a="1"/>
  <c r="Y697" i="3" s="1"/>
  <c r="AN765" i="3" a="1"/>
  <c r="AN765" i="3" s="1"/>
  <c r="AL765" i="3" a="1"/>
  <c r="AL765" i="3" s="1"/>
  <c r="AJ765" i="3" a="1"/>
  <c r="AJ765" i="3" s="1"/>
  <c r="AH765" i="3" a="1"/>
  <c r="AH765" i="3" s="1"/>
  <c r="AF765" i="3" a="1"/>
  <c r="AF765" i="3" s="1"/>
  <c r="AD765" i="3" a="1"/>
  <c r="AD765" i="3" s="1"/>
  <c r="AB697" i="3" a="1"/>
  <c r="AB697" i="3" s="1"/>
  <c r="Z697" i="3" a="1"/>
  <c r="Z697" i="3" s="1"/>
  <c r="M255" i="3" a="1"/>
  <c r="M255" i="3" s="1"/>
  <c r="M118" i="3"/>
  <c r="H277" i="3"/>
  <c r="H298" i="3"/>
  <c r="K118" i="3"/>
  <c r="M235" i="3" a="1"/>
  <c r="M235" i="3" s="1"/>
  <c r="N236" i="3" s="1" a="1"/>
  <c r="N236" i="3" s="1"/>
  <c r="H235" i="3" a="1"/>
  <c r="H235" i="3" s="1"/>
  <c r="H256" i="3" a="1"/>
  <c r="H256" i="3" s="1"/>
  <c r="M75" i="3" a="1"/>
  <c r="M75" i="3" s="1"/>
  <c r="M54" i="3" a="1"/>
  <c r="M54" i="3" s="1"/>
  <c r="M97" i="3" a="1"/>
  <c r="M97" i="3" s="1"/>
  <c r="H97" i="3" a="1"/>
  <c r="H97" i="3" s="1"/>
  <c r="G56" i="3"/>
  <c r="H55" i="3" a="1"/>
  <c r="H55" i="3" s="1"/>
  <c r="J55" i="3" a="1"/>
  <c r="J55" i="3" s="1"/>
  <c r="K55" i="3" a="1"/>
  <c r="K55" i="3" s="1"/>
  <c r="I55" i="3" a="1"/>
  <c r="I55" i="3" s="1"/>
  <c r="L55" i="3" a="1"/>
  <c r="L55" i="3" s="1"/>
  <c r="I184" i="3" a="1"/>
  <c r="I184" i="3" s="1"/>
  <c r="J118" i="3"/>
  <c r="K277" i="3"/>
  <c r="M297" i="3"/>
  <c r="M276" i="3"/>
  <c r="K234" i="1" a="1"/>
  <c r="K234" i="1" s="1"/>
  <c r="G219" i="1"/>
  <c r="M218" i="1" a="1"/>
  <c r="M218" i="1" s="1"/>
  <c r="I218" i="1" a="1"/>
  <c r="I218" i="1" s="1"/>
  <c r="K218" i="1" a="1"/>
  <c r="K218" i="1" s="1"/>
  <c r="K235" i="1" s="1" a="1"/>
  <c r="K235" i="1" s="1"/>
  <c r="J218" i="1" a="1"/>
  <c r="J218" i="1" s="1"/>
  <c r="J235" i="1" s="1" a="1"/>
  <c r="J235" i="1" s="1"/>
  <c r="L218" i="1" a="1"/>
  <c r="L218" i="1" s="1"/>
  <c r="H218" i="1" a="1"/>
  <c r="H218" i="1" s="1"/>
  <c r="J234" i="1" a="1"/>
  <c r="J234" i="1" s="1"/>
  <c r="L184" i="1" l="1"/>
  <c r="L191" i="1" s="1"/>
  <c r="K167" i="1"/>
  <c r="K190" i="1" s="1"/>
  <c r="K184" i="1"/>
  <c r="K191" i="1" s="1"/>
  <c r="AD665" i="1"/>
  <c r="I150" i="1"/>
  <c r="I189" i="1" s="1"/>
  <c r="L150" i="1"/>
  <c r="L189" i="1" s="1"/>
  <c r="J150" i="1"/>
  <c r="J189" i="1" s="1"/>
  <c r="I167" i="1"/>
  <c r="I190" i="1" s="1"/>
  <c r="H184" i="1"/>
  <c r="H191" i="1" s="1"/>
  <c r="J184" i="1"/>
  <c r="J191" i="1" s="1"/>
  <c r="J167" i="1"/>
  <c r="J190" i="1" s="1"/>
  <c r="L167" i="1"/>
  <c r="L190" i="1" s="1"/>
  <c r="M166" i="1"/>
  <c r="H167" i="1"/>
  <c r="H190" i="1" s="1"/>
  <c r="AC719" i="1" a="1"/>
  <c r="AC719" i="1" s="1"/>
  <c r="AM719" i="1" a="1"/>
  <c r="AM719" i="1" s="1"/>
  <c r="AH719" i="1" a="1"/>
  <c r="AH719" i="1" s="1"/>
  <c r="AG719" i="1" a="1"/>
  <c r="AG719" i="1" s="1"/>
  <c r="AF719" i="1" a="1"/>
  <c r="AF719" i="1" s="1"/>
  <c r="AL719" i="1" a="1"/>
  <c r="AL719" i="1" s="1"/>
  <c r="AB719" i="1" a="1"/>
  <c r="AB719" i="1" s="1"/>
  <c r="AJ719" i="1" a="1"/>
  <c r="AJ719" i="1" s="1"/>
  <c r="M183" i="1"/>
  <c r="Z719" i="1" a="1"/>
  <c r="Z719" i="1" s="1"/>
  <c r="Y719" i="1" a="1"/>
  <c r="Y719" i="1" s="1"/>
  <c r="AA719" i="1" a="1"/>
  <c r="AA719" i="1" s="1"/>
  <c r="AN719" i="1" a="1"/>
  <c r="AN719" i="1" s="1"/>
  <c r="AK719" i="1" a="1"/>
  <c r="AK719" i="1" s="1"/>
  <c r="AI719" i="1" a="1"/>
  <c r="AI719" i="1" s="1"/>
  <c r="AD719" i="1" a="1"/>
  <c r="AD719" i="1" s="1"/>
  <c r="AE719" i="1" a="1"/>
  <c r="AE719" i="1" s="1"/>
  <c r="AO718" i="1"/>
  <c r="H150" i="1"/>
  <c r="H189" i="1" s="1"/>
  <c r="I184" i="1"/>
  <c r="I191" i="1" s="1"/>
  <c r="K150" i="1"/>
  <c r="K189" i="1" s="1"/>
  <c r="I381" i="4"/>
  <c r="I338" i="4" a="1"/>
  <c r="I338" i="4" s="1"/>
  <c r="I360" i="4"/>
  <c r="I317" i="4" a="1"/>
  <c r="I317" i="4" s="1"/>
  <c r="I201" i="4"/>
  <c r="I179" i="4" a="1"/>
  <c r="I179" i="4" s="1"/>
  <c r="I157" i="4" a="1"/>
  <c r="I157" i="4" s="1"/>
  <c r="G138" i="4"/>
  <c r="I137" i="4" a="1"/>
  <c r="I137" i="4" s="1"/>
  <c r="H137" i="4" a="1"/>
  <c r="H137" i="4" s="1"/>
  <c r="L137" i="4" a="1"/>
  <c r="L137" i="4" s="1"/>
  <c r="K137" i="4" a="1"/>
  <c r="K137" i="4" s="1"/>
  <c r="J137" i="4" a="1"/>
  <c r="J137" i="4" s="1"/>
  <c r="AO777" i="4"/>
  <c r="L360" i="4"/>
  <c r="L338" i="4" a="1"/>
  <c r="L338" i="4" s="1"/>
  <c r="L381" i="4"/>
  <c r="L317" i="4" a="1"/>
  <c r="L317" i="4" s="1"/>
  <c r="L201" i="4"/>
  <c r="L157" i="4" a="1"/>
  <c r="L157" i="4" s="1"/>
  <c r="L179" i="4" a="1"/>
  <c r="L179" i="4" s="1"/>
  <c r="AK778" i="4" a="1"/>
  <c r="AK778" i="4" s="1"/>
  <c r="AH778" i="4" a="1"/>
  <c r="AH778" i="4" s="1"/>
  <c r="AC778" i="4" a="1"/>
  <c r="AC778" i="4" s="1"/>
  <c r="Z778" i="4" a="1"/>
  <c r="Z778" i="4" s="1"/>
  <c r="AL778" i="4" a="1"/>
  <c r="AL778" i="4" s="1"/>
  <c r="AG778" i="4" a="1"/>
  <c r="AG778" i="4" s="1"/>
  <c r="AD778" i="4" a="1"/>
  <c r="AD778" i="4" s="1"/>
  <c r="Y778" i="4" a="1"/>
  <c r="Y778" i="4" s="1"/>
  <c r="AJ778" i="4" a="1"/>
  <c r="AJ778" i="4" s="1"/>
  <c r="AE778" i="4" a="1"/>
  <c r="AE778" i="4" s="1"/>
  <c r="AN778" i="4" a="1"/>
  <c r="AN778" i="4" s="1"/>
  <c r="AI778" i="4" a="1"/>
  <c r="AI778" i="4" s="1"/>
  <c r="AM778" i="4" a="1"/>
  <c r="AM778" i="4" s="1"/>
  <c r="AB778" i="4" a="1"/>
  <c r="AB778" i="4" s="1"/>
  <c r="AF778" i="4" a="1"/>
  <c r="AF778" i="4" s="1"/>
  <c r="AA778" i="4" a="1"/>
  <c r="AA778" i="4" s="1"/>
  <c r="M337" i="4" a="1"/>
  <c r="M337" i="4" s="1"/>
  <c r="M200" i="4"/>
  <c r="K360" i="4"/>
  <c r="K338" i="4" a="1"/>
  <c r="K338" i="4" s="1"/>
  <c r="K381" i="4"/>
  <c r="K317" i="4" a="1"/>
  <c r="K317" i="4" s="1"/>
  <c r="K201" i="4"/>
  <c r="K179" i="4" a="1"/>
  <c r="K179" i="4" s="1"/>
  <c r="K157" i="4" a="1"/>
  <c r="K157" i="4" s="1"/>
  <c r="G244" i="4"/>
  <c r="L243" i="4" a="1"/>
  <c r="L243" i="4" s="1"/>
  <c r="L270" i="4" s="1" a="1"/>
  <c r="L270" i="4" s="1"/>
  <c r="J243" i="4" a="1"/>
  <c r="J243" i="4" s="1"/>
  <c r="J270" i="4" s="1" a="1"/>
  <c r="J270" i="4" s="1"/>
  <c r="H243" i="4" a="1"/>
  <c r="H243" i="4" s="1"/>
  <c r="H270" i="4" s="1" a="1"/>
  <c r="H270" i="4" s="1"/>
  <c r="M243" i="4" a="1"/>
  <c r="M243" i="4" s="1"/>
  <c r="M270" i="4" s="1" a="1"/>
  <c r="M270" i="4" s="1"/>
  <c r="K243" i="4" a="1"/>
  <c r="K243" i="4" s="1"/>
  <c r="K270" i="4" s="1" a="1"/>
  <c r="K270" i="4" s="1"/>
  <c r="I243" i="4" a="1"/>
  <c r="I243" i="4" s="1"/>
  <c r="I270" i="4" s="1" a="1"/>
  <c r="I270" i="4" s="1"/>
  <c r="J381" i="4"/>
  <c r="J338" i="4" a="1"/>
  <c r="J338" i="4" s="1"/>
  <c r="J360" i="4"/>
  <c r="J157" i="4" a="1"/>
  <c r="J157" i="4" s="1"/>
  <c r="J179" i="4" a="1"/>
  <c r="J179" i="4" s="1"/>
  <c r="J317" i="4" a="1"/>
  <c r="J317" i="4" s="1"/>
  <c r="J201" i="4"/>
  <c r="M381" i="4"/>
  <c r="H360" i="4"/>
  <c r="H338" i="4" a="1"/>
  <c r="H338" i="4" s="1"/>
  <c r="H381" i="4"/>
  <c r="M317" i="4" a="1"/>
  <c r="M317" i="4" s="1"/>
  <c r="N318" i="4" s="1" a="1"/>
  <c r="N318" i="4" s="1"/>
  <c r="H317" i="4" a="1"/>
  <c r="H317" i="4" s="1"/>
  <c r="H201" i="4"/>
  <c r="H157" i="4" a="1"/>
  <c r="H157" i="4" s="1"/>
  <c r="H179" i="4" a="1"/>
  <c r="H179" i="4" s="1"/>
  <c r="M360" i="4"/>
  <c r="M179" i="4" a="1"/>
  <c r="M179" i="4" s="1"/>
  <c r="M136" i="4" a="1"/>
  <c r="M136" i="4" s="1"/>
  <c r="M157" i="4" a="1"/>
  <c r="M157" i="4" s="1"/>
  <c r="J257" i="3" a="1"/>
  <c r="J257" i="3" s="1"/>
  <c r="J279" i="3"/>
  <c r="J300" i="3"/>
  <c r="J236" i="3" a="1"/>
  <c r="J236" i="3" s="1"/>
  <c r="L278" i="3"/>
  <c r="H75" i="3" a="1"/>
  <c r="H75" i="3" s="1"/>
  <c r="L75" i="3" a="1"/>
  <c r="L75" i="3" s="1"/>
  <c r="H299" i="3"/>
  <c r="K119" i="3"/>
  <c r="I299" i="3"/>
  <c r="AO765" i="3"/>
  <c r="I278" i="3"/>
  <c r="M159" i="3" a="1"/>
  <c r="M159" i="3" s="1"/>
  <c r="M186" i="3" s="1" a="1"/>
  <c r="M186" i="3" s="1"/>
  <c r="K159" i="3" a="1"/>
  <c r="K159" i="3" s="1"/>
  <c r="K186" i="3" s="1" a="1"/>
  <c r="K186" i="3" s="1"/>
  <c r="J159" i="3" a="1"/>
  <c r="J159" i="3" s="1"/>
  <c r="J186" i="3" s="1" a="1"/>
  <c r="J186" i="3" s="1"/>
  <c r="H159" i="3" a="1"/>
  <c r="H159" i="3" s="1"/>
  <c r="H186" i="3" s="1" a="1"/>
  <c r="H186" i="3" s="1"/>
  <c r="G160" i="3"/>
  <c r="L159" i="3" a="1"/>
  <c r="L159" i="3" s="1"/>
  <c r="L186" i="3" s="1" a="1"/>
  <c r="L186" i="3" s="1"/>
  <c r="I159" i="3" a="1"/>
  <c r="I159" i="3" s="1"/>
  <c r="I186" i="3" s="1" a="1"/>
  <c r="I186" i="3" s="1"/>
  <c r="L279" i="3"/>
  <c r="L257" i="3" a="1"/>
  <c r="L257" i="3" s="1"/>
  <c r="L120" i="3" s="1"/>
  <c r="L236" i="3" a="1"/>
  <c r="L236" i="3" s="1"/>
  <c r="L300" i="3"/>
  <c r="L98" i="3" a="1"/>
  <c r="L98" i="3" s="1"/>
  <c r="L76" i="3" a="1"/>
  <c r="L76" i="3" s="1"/>
  <c r="I279" i="3"/>
  <c r="I257" i="3" a="1"/>
  <c r="I257" i="3" s="1"/>
  <c r="I120" i="3" s="1"/>
  <c r="I236" i="3" a="1"/>
  <c r="I236" i="3" s="1"/>
  <c r="I98" i="3" a="1"/>
  <c r="I98" i="3" s="1"/>
  <c r="I300" i="3"/>
  <c r="I76" i="3" a="1"/>
  <c r="I76" i="3" s="1"/>
  <c r="I75" i="3" a="1"/>
  <c r="I75" i="3" s="1"/>
  <c r="L119" i="3"/>
  <c r="I119" i="3"/>
  <c r="J98" i="3" a="1"/>
  <c r="J98" i="3" s="1"/>
  <c r="J120" i="3"/>
  <c r="J76" i="3" a="1"/>
  <c r="J76" i="3" s="1"/>
  <c r="H300" i="3"/>
  <c r="H257" i="3" a="1"/>
  <c r="H257" i="3" s="1"/>
  <c r="H120" i="3" s="1"/>
  <c r="M98" i="3" a="1"/>
  <c r="M98" i="3" s="1"/>
  <c r="H98" i="3" a="1"/>
  <c r="H98" i="3" s="1"/>
  <c r="H279" i="3"/>
  <c r="H236" i="3" a="1"/>
  <c r="H236" i="3" s="1"/>
  <c r="M236" i="3" a="1"/>
  <c r="M236" i="3" s="1"/>
  <c r="N237" i="3" s="1" a="1"/>
  <c r="N237" i="3" s="1"/>
  <c r="M76" i="3" a="1"/>
  <c r="M76" i="3" s="1"/>
  <c r="M55" i="3" a="1"/>
  <c r="M55" i="3" s="1"/>
  <c r="H76" i="3" a="1"/>
  <c r="H76" i="3" s="1"/>
  <c r="K300" i="3"/>
  <c r="K257" i="3" a="1"/>
  <c r="K257" i="3" s="1"/>
  <c r="K98" i="3" a="1"/>
  <c r="K98" i="3" s="1"/>
  <c r="K236" i="3" a="1"/>
  <c r="K236" i="3" s="1"/>
  <c r="K279" i="3"/>
  <c r="K76" i="3" a="1"/>
  <c r="K76" i="3" s="1"/>
  <c r="K120" i="3"/>
  <c r="G57" i="3"/>
  <c r="K56" i="3" a="1"/>
  <c r="K56" i="3" s="1"/>
  <c r="J56" i="3" a="1"/>
  <c r="J56" i="3" s="1"/>
  <c r="H56" i="3" a="1"/>
  <c r="H56" i="3" s="1"/>
  <c r="I56" i="3" a="1"/>
  <c r="I56" i="3" s="1"/>
  <c r="L56" i="3" a="1"/>
  <c r="L56" i="3" s="1"/>
  <c r="AM766" i="3" a="1"/>
  <c r="AM766" i="3" s="1"/>
  <c r="AK766" i="3" a="1"/>
  <c r="AK766" i="3" s="1"/>
  <c r="AI766" i="3" a="1"/>
  <c r="AI766" i="3" s="1"/>
  <c r="AG766" i="3" a="1"/>
  <c r="AG766" i="3" s="1"/>
  <c r="AE766" i="3" a="1"/>
  <c r="AE766" i="3" s="1"/>
  <c r="AC766" i="3" a="1"/>
  <c r="AC766" i="3" s="1"/>
  <c r="AA698" i="3" a="1"/>
  <c r="AA698" i="3" s="1"/>
  <c r="Y698" i="3" a="1"/>
  <c r="Y698" i="3" s="1"/>
  <c r="AN766" i="3" a="1"/>
  <c r="AN766" i="3" s="1"/>
  <c r="AL766" i="3" a="1"/>
  <c r="AL766" i="3" s="1"/>
  <c r="AJ766" i="3" a="1"/>
  <c r="AJ766" i="3" s="1"/>
  <c r="AH766" i="3" a="1"/>
  <c r="AH766" i="3" s="1"/>
  <c r="AF766" i="3" a="1"/>
  <c r="AF766" i="3" s="1"/>
  <c r="AD766" i="3" a="1"/>
  <c r="AD766" i="3" s="1"/>
  <c r="AB698" i="3" a="1"/>
  <c r="AB698" i="3" s="1"/>
  <c r="Z698" i="3" a="1"/>
  <c r="Z698" i="3" s="1"/>
  <c r="M256" i="3" a="1"/>
  <c r="M256" i="3" s="1"/>
  <c r="H119" i="3"/>
  <c r="H278" i="3"/>
  <c r="M298" i="3"/>
  <c r="M277" i="3"/>
  <c r="J119" i="3"/>
  <c r="K278" i="3"/>
  <c r="L299" i="3"/>
  <c r="I235" i="1" a="1"/>
  <c r="I235" i="1" s="1"/>
  <c r="H235" i="1" a="1"/>
  <c r="H235" i="1" s="1"/>
  <c r="M235" i="1" a="1"/>
  <c r="M235" i="1" s="1"/>
  <c r="L235" i="1" a="1"/>
  <c r="L235" i="1" s="1"/>
  <c r="M219" i="1" a="1"/>
  <c r="M219" i="1" s="1"/>
  <c r="M236" i="1" s="1" a="1"/>
  <c r="M236" i="1" s="1"/>
  <c r="L219" i="1" a="1"/>
  <c r="L219" i="1" s="1"/>
  <c r="L236" i="1" s="1" a="1"/>
  <c r="L236" i="1" s="1"/>
  <c r="J219" i="1" a="1"/>
  <c r="J219" i="1" s="1"/>
  <c r="H219" i="1" a="1"/>
  <c r="H219" i="1" s="1"/>
  <c r="H236" i="1" s="1" a="1"/>
  <c r="H236" i="1" s="1"/>
  <c r="I219" i="1" a="1"/>
  <c r="I219" i="1" s="1"/>
  <c r="I236" i="1" s="1" a="1"/>
  <c r="I236" i="1" s="1"/>
  <c r="K219" i="1" a="1"/>
  <c r="K219" i="1" s="1"/>
  <c r="K236" i="1" s="1" a="1"/>
  <c r="K236" i="1" s="1"/>
  <c r="H195" i="1" l="1"/>
  <c r="K195" i="1"/>
  <c r="L195" i="1"/>
  <c r="I195" i="1"/>
  <c r="AO719" i="1"/>
  <c r="J195" i="1"/>
  <c r="AN779" i="4" a="1"/>
  <c r="AN779" i="4" s="1"/>
  <c r="AL779" i="4" a="1"/>
  <c r="AL779" i="4" s="1"/>
  <c r="AJ779" i="4" a="1"/>
  <c r="AJ779" i="4" s="1"/>
  <c r="AH779" i="4" a="1"/>
  <c r="AH779" i="4" s="1"/>
  <c r="AF779" i="4" a="1"/>
  <c r="AF779" i="4" s="1"/>
  <c r="AD779" i="4" a="1"/>
  <c r="AD779" i="4" s="1"/>
  <c r="AB779" i="4" a="1"/>
  <c r="AB779" i="4" s="1"/>
  <c r="Z779" i="4" a="1"/>
  <c r="Z779" i="4" s="1"/>
  <c r="AM779" i="4" a="1"/>
  <c r="AM779" i="4" s="1"/>
  <c r="AE779" i="4" a="1"/>
  <c r="AE779" i="4" s="1"/>
  <c r="AI779" i="4" a="1"/>
  <c r="AI779" i="4" s="1"/>
  <c r="AA779" i="4" a="1"/>
  <c r="AA779" i="4" s="1"/>
  <c r="Y779" i="4" a="1"/>
  <c r="Y779" i="4" s="1"/>
  <c r="AC779" i="4" a="1"/>
  <c r="AC779" i="4" s="1"/>
  <c r="AG779" i="4" a="1"/>
  <c r="AG779" i="4" s="1"/>
  <c r="AK779" i="4" a="1"/>
  <c r="AK779" i="4" s="1"/>
  <c r="M338" i="4" a="1"/>
  <c r="M338" i="4" s="1"/>
  <c r="M201" i="4"/>
  <c r="K339" i="4" a="1"/>
  <c r="K339" i="4" s="1"/>
  <c r="K382" i="4"/>
  <c r="K361" i="4"/>
  <c r="K318" i="4" a="1"/>
  <c r="K318" i="4" s="1"/>
  <c r="K158" i="4" a="1"/>
  <c r="K158" i="4" s="1"/>
  <c r="K180" i="4" a="1"/>
  <c r="K180" i="4" s="1"/>
  <c r="K202" i="4"/>
  <c r="K138" i="4" a="1"/>
  <c r="K138" i="4" s="1"/>
  <c r="I138" i="4" a="1"/>
  <c r="I138" i="4" s="1"/>
  <c r="H138" i="4" a="1"/>
  <c r="H138" i="4" s="1"/>
  <c r="J138" i="4" a="1"/>
  <c r="J138" i="4" s="1"/>
  <c r="L138" i="4" a="1"/>
  <c r="L138" i="4" s="1"/>
  <c r="G245" i="4"/>
  <c r="L244" i="4" a="1"/>
  <c r="L244" i="4" s="1"/>
  <c r="L271" i="4" s="1" a="1"/>
  <c r="L271" i="4" s="1"/>
  <c r="J244" i="4" a="1"/>
  <c r="J244" i="4" s="1"/>
  <c r="J271" i="4" s="1" a="1"/>
  <c r="J271" i="4" s="1"/>
  <c r="H244" i="4" a="1"/>
  <c r="H244" i="4" s="1"/>
  <c r="H271" i="4" s="1" a="1"/>
  <c r="H271" i="4" s="1"/>
  <c r="M244" i="4" a="1"/>
  <c r="M244" i="4" s="1"/>
  <c r="M271" i="4" s="1" a="1"/>
  <c r="M271" i="4" s="1"/>
  <c r="K244" i="4" a="1"/>
  <c r="K244" i="4" s="1"/>
  <c r="K271" i="4" s="1" a="1"/>
  <c r="K271" i="4" s="1"/>
  <c r="I244" i="4" a="1"/>
  <c r="I244" i="4" s="1"/>
  <c r="I271" i="4" s="1" a="1"/>
  <c r="I271" i="4" s="1"/>
  <c r="L318" i="4" a="1"/>
  <c r="L318" i="4" s="1"/>
  <c r="L382" i="4"/>
  <c r="L361" i="4"/>
  <c r="L339" i="4" a="1"/>
  <c r="L339" i="4" s="1"/>
  <c r="L180" i="4" a="1"/>
  <c r="L180" i="4" s="1"/>
  <c r="L202" i="4"/>
  <c r="L158" i="4" a="1"/>
  <c r="L158" i="4" s="1"/>
  <c r="M382" i="4"/>
  <c r="H382" i="4"/>
  <c r="M361" i="4"/>
  <c r="H318" i="4" a="1"/>
  <c r="H318" i="4" s="1"/>
  <c r="H361" i="4"/>
  <c r="M318" i="4" a="1"/>
  <c r="M318" i="4" s="1"/>
  <c r="N319" i="4" s="1" a="1"/>
  <c r="N319" i="4" s="1"/>
  <c r="H180" i="4" a="1"/>
  <c r="H180" i="4" s="1"/>
  <c r="H339" i="4" a="1"/>
  <c r="H339" i="4" s="1"/>
  <c r="H202" i="4"/>
  <c r="M158" i="4" a="1"/>
  <c r="M158" i="4" s="1"/>
  <c r="H158" i="4" a="1"/>
  <c r="H158" i="4" s="1"/>
  <c r="M180" i="4" a="1"/>
  <c r="M180" i="4" s="1"/>
  <c r="M137" i="4" a="1"/>
  <c r="M137" i="4" s="1"/>
  <c r="AO778" i="4"/>
  <c r="J382" i="4"/>
  <c r="J318" i="4" a="1"/>
  <c r="J318" i="4" s="1"/>
  <c r="J202" i="4"/>
  <c r="J339" i="4" a="1"/>
  <c r="J339" i="4" s="1"/>
  <c r="J180" i="4" a="1"/>
  <c r="J180" i="4" s="1"/>
  <c r="J361" i="4"/>
  <c r="J158" i="4" a="1"/>
  <c r="J158" i="4" s="1"/>
  <c r="I361" i="4"/>
  <c r="I339" i="4" a="1"/>
  <c r="I339" i="4" s="1"/>
  <c r="I318" i="4" a="1"/>
  <c r="I318" i="4" s="1"/>
  <c r="I202" i="4"/>
  <c r="I158" i="4" a="1"/>
  <c r="I158" i="4" s="1"/>
  <c r="I382" i="4"/>
  <c r="I180" i="4" a="1"/>
  <c r="I180" i="4" s="1"/>
  <c r="J237" i="3" a="1"/>
  <c r="J237" i="3" s="1"/>
  <c r="J280" i="3"/>
  <c r="J258" i="3" a="1"/>
  <c r="J258" i="3" s="1"/>
  <c r="J301" i="3"/>
  <c r="H301" i="3"/>
  <c r="M237" i="3" a="1"/>
  <c r="M237" i="3" s="1"/>
  <c r="N238" i="3" s="1" a="1"/>
  <c r="N238" i="3" s="1"/>
  <c r="H237" i="3" a="1"/>
  <c r="H237" i="3" s="1"/>
  <c r="M77" i="3" a="1"/>
  <c r="M77" i="3" s="1"/>
  <c r="H77" i="3" a="1"/>
  <c r="H77" i="3" s="1"/>
  <c r="M56" i="3" a="1"/>
  <c r="M56" i="3" s="1"/>
  <c r="H280" i="3"/>
  <c r="H258" i="3" a="1"/>
  <c r="H258" i="3" s="1"/>
  <c r="H121" i="3"/>
  <c r="H99" i="3" a="1"/>
  <c r="H99" i="3" s="1"/>
  <c r="M99" i="3" a="1"/>
  <c r="M99" i="3" s="1"/>
  <c r="AN767" i="3" a="1"/>
  <c r="AN767" i="3" s="1"/>
  <c r="AL767" i="3" a="1"/>
  <c r="AL767" i="3" s="1"/>
  <c r="AJ767" i="3" a="1"/>
  <c r="AJ767" i="3" s="1"/>
  <c r="AH767" i="3" a="1"/>
  <c r="AH767" i="3" s="1"/>
  <c r="AF767" i="3" a="1"/>
  <c r="AF767" i="3" s="1"/>
  <c r="AD767" i="3" a="1"/>
  <c r="AD767" i="3" s="1"/>
  <c r="AB699" i="3" a="1"/>
  <c r="AB699" i="3" s="1"/>
  <c r="Z699" i="3" a="1"/>
  <c r="Z699" i="3" s="1"/>
  <c r="AM767" i="3" a="1"/>
  <c r="AM767" i="3" s="1"/>
  <c r="AK767" i="3" a="1"/>
  <c r="AK767" i="3" s="1"/>
  <c r="AI767" i="3" a="1"/>
  <c r="AI767" i="3" s="1"/>
  <c r="AG767" i="3" a="1"/>
  <c r="AG767" i="3" s="1"/>
  <c r="AE767" i="3" a="1"/>
  <c r="AE767" i="3" s="1"/>
  <c r="AC767" i="3" a="1"/>
  <c r="AC767" i="3" s="1"/>
  <c r="AA699" i="3" a="1"/>
  <c r="AA699" i="3" s="1"/>
  <c r="Y699" i="3" a="1"/>
  <c r="Y699" i="3" s="1"/>
  <c r="M257" i="3" a="1"/>
  <c r="M257" i="3" s="1"/>
  <c r="M120" i="3" s="1"/>
  <c r="AO766" i="3"/>
  <c r="L280" i="3"/>
  <c r="L237" i="3" a="1"/>
  <c r="L237" i="3" s="1"/>
  <c r="L301" i="3"/>
  <c r="L258" i="3" a="1"/>
  <c r="L258" i="3" s="1"/>
  <c r="L121" i="3" s="1"/>
  <c r="L77" i="3" a="1"/>
  <c r="L77" i="3" s="1"/>
  <c r="L99" i="3" a="1"/>
  <c r="L99" i="3" s="1"/>
  <c r="J77" i="3" a="1"/>
  <c r="J77" i="3" s="1"/>
  <c r="J121" i="3"/>
  <c r="J99" i="3" a="1"/>
  <c r="J99" i="3" s="1"/>
  <c r="M160" i="3" a="1"/>
  <c r="M160" i="3" s="1"/>
  <c r="M187" i="3" s="1" a="1"/>
  <c r="M187" i="3" s="1"/>
  <c r="K160" i="3" a="1"/>
  <c r="K160" i="3" s="1"/>
  <c r="K187" i="3" s="1" a="1"/>
  <c r="K187" i="3" s="1"/>
  <c r="J160" i="3" a="1"/>
  <c r="J160" i="3" s="1"/>
  <c r="J187" i="3" s="1" a="1"/>
  <c r="J187" i="3" s="1"/>
  <c r="H160" i="3" a="1"/>
  <c r="H160" i="3" s="1"/>
  <c r="H187" i="3" s="1" a="1"/>
  <c r="H187" i="3" s="1"/>
  <c r="G161" i="3"/>
  <c r="L160" i="3" a="1"/>
  <c r="L160" i="3" s="1"/>
  <c r="L187" i="3" s="1" a="1"/>
  <c r="L187" i="3" s="1"/>
  <c r="I160" i="3" a="1"/>
  <c r="I160" i="3" s="1"/>
  <c r="I187" i="3" s="1" a="1"/>
  <c r="I187" i="3" s="1"/>
  <c r="K301" i="3"/>
  <c r="K237" i="3" a="1"/>
  <c r="K237" i="3" s="1"/>
  <c r="K77" i="3" a="1"/>
  <c r="K77" i="3" s="1"/>
  <c r="K280" i="3"/>
  <c r="K258" i="3" a="1"/>
  <c r="K258" i="3" s="1"/>
  <c r="K121" i="3" s="1"/>
  <c r="K99" i="3" a="1"/>
  <c r="K99" i="3" s="1"/>
  <c r="M278" i="3"/>
  <c r="M299" i="3"/>
  <c r="M119" i="3"/>
  <c r="I280" i="3"/>
  <c r="I237" i="3" a="1"/>
  <c r="I237" i="3" s="1"/>
  <c r="I258" i="3" a="1"/>
  <c r="I258" i="3" s="1"/>
  <c r="I121" i="3" s="1"/>
  <c r="I77" i="3" a="1"/>
  <c r="I77" i="3" s="1"/>
  <c r="I301" i="3"/>
  <c r="I99" i="3" a="1"/>
  <c r="I99" i="3" s="1"/>
  <c r="G58" i="3"/>
  <c r="H57" i="3" a="1"/>
  <c r="H57" i="3" s="1"/>
  <c r="I57" i="3" a="1"/>
  <c r="I57" i="3" s="1"/>
  <c r="J57" i="3" a="1"/>
  <c r="J57" i="3" s="1"/>
  <c r="K57" i="3" a="1"/>
  <c r="K57" i="3" s="1"/>
  <c r="L57" i="3" a="1"/>
  <c r="L57" i="3" s="1"/>
  <c r="J236" i="1" a="1"/>
  <c r="J236" i="1" s="1"/>
  <c r="AO779" i="4" l="1"/>
  <c r="J192" i="1"/>
  <c r="H192" i="1"/>
  <c r="K192" i="1"/>
  <c r="I192" i="1"/>
  <c r="L192" i="1"/>
  <c r="M362" i="4"/>
  <c r="H362" i="4"/>
  <c r="H340" i="4" a="1"/>
  <c r="H340" i="4" s="1"/>
  <c r="M383" i="4"/>
  <c r="M319" i="4" a="1"/>
  <c r="M319" i="4" s="1"/>
  <c r="N320" i="4" s="1" a="1"/>
  <c r="N320" i="4" s="1"/>
  <c r="M159" i="4" a="1"/>
  <c r="M159" i="4" s="1"/>
  <c r="H383" i="4"/>
  <c r="H319" i="4" a="1"/>
  <c r="H319" i="4" s="1"/>
  <c r="M181" i="4" a="1"/>
  <c r="M181" i="4" s="1"/>
  <c r="M138" i="4" a="1"/>
  <c r="M138" i="4" s="1"/>
  <c r="H203" i="4"/>
  <c r="H204" i="4" s="1"/>
  <c r="H217" i="4" s="1"/>
  <c r="H181" i="4" a="1"/>
  <c r="H181" i="4" s="1"/>
  <c r="H182" i="4" s="1"/>
  <c r="H159" i="4" a="1"/>
  <c r="H159" i="4" s="1"/>
  <c r="H160" i="4" s="1"/>
  <c r="M245" i="4" a="1"/>
  <c r="M245" i="4" s="1"/>
  <c r="M272" i="4" s="1" a="1"/>
  <c r="M272" i="4" s="1"/>
  <c r="K245" i="4" a="1"/>
  <c r="K245" i="4" s="1"/>
  <c r="K272" i="4" s="1" a="1"/>
  <c r="K272" i="4" s="1"/>
  <c r="I245" i="4" a="1"/>
  <c r="I245" i="4" s="1"/>
  <c r="I272" i="4" s="1" a="1"/>
  <c r="I272" i="4" s="1"/>
  <c r="G246" i="4"/>
  <c r="L245" i="4" a="1"/>
  <c r="L245" i="4" s="1"/>
  <c r="L272" i="4" s="1" a="1"/>
  <c r="L272" i="4" s="1"/>
  <c r="J245" i="4" a="1"/>
  <c r="J245" i="4" s="1"/>
  <c r="J272" i="4" s="1" a="1"/>
  <c r="J272" i="4" s="1"/>
  <c r="H245" i="4" a="1"/>
  <c r="H245" i="4" s="1"/>
  <c r="H272" i="4" s="1" a="1"/>
  <c r="H272" i="4" s="1"/>
  <c r="I340" i="4" a="1"/>
  <c r="I340" i="4" s="1"/>
  <c r="I362" i="4"/>
  <c r="I383" i="4"/>
  <c r="I319" i="4" a="1"/>
  <c r="I319" i="4" s="1"/>
  <c r="I159" i="4" a="1"/>
  <c r="I159" i="4" s="1"/>
  <c r="I160" i="4" s="1"/>
  <c r="I203" i="4"/>
  <c r="I204" i="4" s="1"/>
  <c r="I217" i="4" s="1"/>
  <c r="I181" i="4" a="1"/>
  <c r="I181" i="4" s="1"/>
  <c r="I182" i="4" s="1"/>
  <c r="L383" i="4"/>
  <c r="L362" i="4"/>
  <c r="L340" i="4" a="1"/>
  <c r="L340" i="4" s="1"/>
  <c r="L319" i="4" a="1"/>
  <c r="L319" i="4" s="1"/>
  <c r="L203" i="4"/>
  <c r="L204" i="4" s="1"/>
  <c r="L217" i="4" s="1"/>
  <c r="L181" i="4" a="1"/>
  <c r="L181" i="4" s="1"/>
  <c r="L182" i="4" s="1"/>
  <c r="L159" i="4" a="1"/>
  <c r="L159" i="4" s="1"/>
  <c r="L160" i="4" s="1"/>
  <c r="K383" i="4"/>
  <c r="K340" i="4" a="1"/>
  <c r="K340" i="4" s="1"/>
  <c r="K362" i="4"/>
  <c r="K203" i="4"/>
  <c r="K204" i="4" s="1"/>
  <c r="K217" i="4" s="1"/>
  <c r="K159" i="4" a="1"/>
  <c r="K159" i="4" s="1"/>
  <c r="K160" i="4" s="1"/>
  <c r="K181" i="4" a="1"/>
  <c r="K181" i="4" s="1"/>
  <c r="K182" i="4" s="1"/>
  <c r="K319" i="4" a="1"/>
  <c r="K319" i="4" s="1"/>
  <c r="AJ780" i="4" a="1"/>
  <c r="AJ780" i="4" s="1"/>
  <c r="AG780" i="4" a="1"/>
  <c r="AG780" i="4" s="1"/>
  <c r="AB780" i="4" a="1"/>
  <c r="AB780" i="4" s="1"/>
  <c r="Y780" i="4" a="1"/>
  <c r="Y780" i="4" s="1"/>
  <c r="AN780" i="4" a="1"/>
  <c r="AN780" i="4" s="1"/>
  <c r="AK780" i="4" a="1"/>
  <c r="AK780" i="4" s="1"/>
  <c r="AF780" i="4" a="1"/>
  <c r="AF780" i="4" s="1"/>
  <c r="AC780" i="4" a="1"/>
  <c r="AC780" i="4" s="1"/>
  <c r="AI780" i="4" a="1"/>
  <c r="AI780" i="4" s="1"/>
  <c r="AD780" i="4" a="1"/>
  <c r="AD780" i="4" s="1"/>
  <c r="AM780" i="4" a="1"/>
  <c r="AM780" i="4" s="1"/>
  <c r="AH780" i="4" a="1"/>
  <c r="AH780" i="4" s="1"/>
  <c r="AL780" i="4" a="1"/>
  <c r="AL780" i="4" s="1"/>
  <c r="AA780" i="4" a="1"/>
  <c r="AA780" i="4" s="1"/>
  <c r="AE780" i="4" a="1"/>
  <c r="AE780" i="4" s="1"/>
  <c r="Z780" i="4" a="1"/>
  <c r="Z780" i="4" s="1"/>
  <c r="M339" i="4" a="1"/>
  <c r="M339" i="4" s="1"/>
  <c r="M202" i="4"/>
  <c r="J362" i="4"/>
  <c r="J383" i="4"/>
  <c r="J340" i="4" a="1"/>
  <c r="J340" i="4" s="1"/>
  <c r="J319" i="4" a="1"/>
  <c r="J319" i="4" s="1"/>
  <c r="J203" i="4"/>
  <c r="J204" i="4" s="1"/>
  <c r="J217" i="4" s="1"/>
  <c r="J181" i="4" a="1"/>
  <c r="J181" i="4" s="1"/>
  <c r="J182" i="4" s="1"/>
  <c r="J159" i="4" a="1"/>
  <c r="J159" i="4" s="1"/>
  <c r="J160" i="4" s="1"/>
  <c r="J259" i="3" a="1"/>
  <c r="J259" i="3" s="1"/>
  <c r="J302" i="3"/>
  <c r="J281" i="3"/>
  <c r="J238" i="3" a="1"/>
  <c r="J238" i="3" s="1"/>
  <c r="AO767" i="3"/>
  <c r="I281" i="3"/>
  <c r="I259" i="3" a="1"/>
  <c r="I259" i="3" s="1"/>
  <c r="I122" i="3" s="1"/>
  <c r="I100" i="3" a="1"/>
  <c r="I100" i="3" s="1"/>
  <c r="I302" i="3"/>
  <c r="I238" i="3" a="1"/>
  <c r="I238" i="3" s="1"/>
  <c r="I78" i="3" a="1"/>
  <c r="I78" i="3" s="1"/>
  <c r="K302" i="3"/>
  <c r="K259" i="3" a="1"/>
  <c r="K259" i="3" s="1"/>
  <c r="K238" i="3" a="1"/>
  <c r="K238" i="3" s="1"/>
  <c r="K100" i="3" a="1"/>
  <c r="K100" i="3" s="1"/>
  <c r="K281" i="3"/>
  <c r="K122" i="3"/>
  <c r="K78" i="3" a="1"/>
  <c r="K78" i="3" s="1"/>
  <c r="H302" i="3"/>
  <c r="H259" i="3" a="1"/>
  <c r="H259" i="3" s="1"/>
  <c r="H122" i="3" s="1"/>
  <c r="H238" i="3" a="1"/>
  <c r="H238" i="3" s="1"/>
  <c r="H281" i="3"/>
  <c r="M238" i="3" a="1"/>
  <c r="M238" i="3" s="1"/>
  <c r="N239" i="3" s="1" a="1"/>
  <c r="N239" i="3" s="1"/>
  <c r="M100" i="3" a="1"/>
  <c r="M100" i="3" s="1"/>
  <c r="H100" i="3" a="1"/>
  <c r="H100" i="3" s="1"/>
  <c r="M78" i="3" a="1"/>
  <c r="M78" i="3" s="1"/>
  <c r="M57" i="3" a="1"/>
  <c r="M57" i="3" s="1"/>
  <c r="H78" i="3" a="1"/>
  <c r="H78" i="3" s="1"/>
  <c r="AN768" i="3" a="1"/>
  <c r="AN768" i="3" s="1"/>
  <c r="AL768" i="3" a="1"/>
  <c r="AL768" i="3" s="1"/>
  <c r="AJ768" i="3" a="1"/>
  <c r="AJ768" i="3" s="1"/>
  <c r="AH768" i="3" a="1"/>
  <c r="AH768" i="3" s="1"/>
  <c r="AF768" i="3" a="1"/>
  <c r="AF768" i="3" s="1"/>
  <c r="AD768" i="3" a="1"/>
  <c r="AD768" i="3" s="1"/>
  <c r="AB700" i="3" a="1"/>
  <c r="AB700" i="3" s="1"/>
  <c r="Z700" i="3" a="1"/>
  <c r="Z700" i="3" s="1"/>
  <c r="AM768" i="3" a="1"/>
  <c r="AM768" i="3" s="1"/>
  <c r="AK768" i="3" a="1"/>
  <c r="AK768" i="3" s="1"/>
  <c r="AI768" i="3" a="1"/>
  <c r="AI768" i="3" s="1"/>
  <c r="AG768" i="3" a="1"/>
  <c r="AG768" i="3" s="1"/>
  <c r="AE768" i="3" a="1"/>
  <c r="AE768" i="3" s="1"/>
  <c r="AC768" i="3" a="1"/>
  <c r="AC768" i="3" s="1"/>
  <c r="AA700" i="3" a="1"/>
  <c r="AA700" i="3" s="1"/>
  <c r="Y700" i="3" a="1"/>
  <c r="Y700" i="3" s="1"/>
  <c r="M258" i="3" a="1"/>
  <c r="M258" i="3" s="1"/>
  <c r="L281" i="3"/>
  <c r="L259" i="3" a="1"/>
  <c r="L259" i="3" s="1"/>
  <c r="L122" i="3" s="1"/>
  <c r="L100" i="3" a="1"/>
  <c r="L100" i="3" s="1"/>
  <c r="L302" i="3"/>
  <c r="L238" i="3" a="1"/>
  <c r="L238" i="3" s="1"/>
  <c r="L78" i="3" a="1"/>
  <c r="L78" i="3" s="1"/>
  <c r="J100" i="3" a="1"/>
  <c r="J100" i="3" s="1"/>
  <c r="J122" i="3"/>
  <c r="J78" i="3" a="1"/>
  <c r="J78" i="3" s="1"/>
  <c r="L58" i="3" a="1"/>
  <c r="L58" i="3" s="1"/>
  <c r="J58" i="3" a="1"/>
  <c r="J58" i="3" s="1"/>
  <c r="K58" i="3" a="1"/>
  <c r="K58" i="3" s="1"/>
  <c r="I58" i="3" a="1"/>
  <c r="I58" i="3" s="1"/>
  <c r="H58" i="3" a="1"/>
  <c r="H58" i="3" s="1"/>
  <c r="G162" i="3"/>
  <c r="L161" i="3" a="1"/>
  <c r="L161" i="3" s="1"/>
  <c r="L188" i="3" s="1" a="1"/>
  <c r="L188" i="3" s="1"/>
  <c r="I161" i="3" a="1"/>
  <c r="I161" i="3" s="1"/>
  <c r="I188" i="3" s="1" a="1"/>
  <c r="I188" i="3" s="1"/>
  <c r="M161" i="3" a="1"/>
  <c r="M161" i="3" s="1"/>
  <c r="M188" i="3" s="1" a="1"/>
  <c r="M188" i="3" s="1"/>
  <c r="K161" i="3" a="1"/>
  <c r="K161" i="3" s="1"/>
  <c r="K188" i="3" s="1" a="1"/>
  <c r="K188" i="3" s="1"/>
  <c r="J161" i="3" a="1"/>
  <c r="J161" i="3" s="1"/>
  <c r="J188" i="3" s="1" a="1"/>
  <c r="J188" i="3" s="1"/>
  <c r="H161" i="3" a="1"/>
  <c r="H161" i="3" s="1"/>
  <c r="H188" i="3" s="1" a="1"/>
  <c r="H188" i="3" s="1"/>
  <c r="M300" i="3"/>
  <c r="M279" i="3"/>
  <c r="J161" i="4" l="1"/>
  <c r="J210" i="4" s="1"/>
  <c r="J183" i="4"/>
  <c r="J211" i="4" s="1"/>
  <c r="K205" i="4"/>
  <c r="K212" i="4" s="1"/>
  <c r="I205" i="4"/>
  <c r="I212" i="4" s="1"/>
  <c r="AO780" i="4"/>
  <c r="L183" i="4"/>
  <c r="L211" i="4" s="1"/>
  <c r="I161" i="4"/>
  <c r="I210" i="4" s="1"/>
  <c r="G247" i="4"/>
  <c r="M246" i="4" a="1"/>
  <c r="M246" i="4" s="1"/>
  <c r="M273" i="4" s="1" a="1"/>
  <c r="M273" i="4" s="1"/>
  <c r="K246" i="4" a="1"/>
  <c r="K246" i="4" s="1"/>
  <c r="K273" i="4" s="1" a="1"/>
  <c r="K273" i="4" s="1"/>
  <c r="I246" i="4" a="1"/>
  <c r="I246" i="4" s="1"/>
  <c r="I273" i="4" s="1" a="1"/>
  <c r="I273" i="4" s="1"/>
  <c r="L246" i="4" a="1"/>
  <c r="L246" i="4" s="1"/>
  <c r="L273" i="4" s="1" a="1"/>
  <c r="L273" i="4" s="1"/>
  <c r="J246" i="4" a="1"/>
  <c r="J246" i="4" s="1"/>
  <c r="J273" i="4" s="1" a="1"/>
  <c r="J273" i="4" s="1"/>
  <c r="H246" i="4" a="1"/>
  <c r="H246" i="4" s="1"/>
  <c r="H273" i="4" s="1" a="1"/>
  <c r="H273" i="4" s="1"/>
  <c r="H161" i="4"/>
  <c r="H210" i="4" s="1"/>
  <c r="J205" i="4"/>
  <c r="J212" i="4" s="1"/>
  <c r="K183" i="4"/>
  <c r="K211" i="4" s="1"/>
  <c r="L205" i="4"/>
  <c r="L212" i="4" s="1"/>
  <c r="M182" i="4"/>
  <c r="H183" i="4"/>
  <c r="H211" i="4" s="1"/>
  <c r="K161" i="4"/>
  <c r="K210" i="4" s="1"/>
  <c r="I183" i="4"/>
  <c r="I211" i="4" s="1"/>
  <c r="H205" i="4"/>
  <c r="H212" i="4" s="1"/>
  <c r="J216" i="4"/>
  <c r="L161" i="4"/>
  <c r="L210" i="4" s="1"/>
  <c r="AM781" i="4" a="1"/>
  <c r="AM781" i="4" s="1"/>
  <c r="AK781" i="4" a="1"/>
  <c r="AK781" i="4" s="1"/>
  <c r="AI781" i="4" a="1"/>
  <c r="AI781" i="4" s="1"/>
  <c r="AG781" i="4" a="1"/>
  <c r="AG781" i="4" s="1"/>
  <c r="AE781" i="4" a="1"/>
  <c r="AE781" i="4" s="1"/>
  <c r="AC781" i="4" a="1"/>
  <c r="AC781" i="4" s="1"/>
  <c r="AA781" i="4" a="1"/>
  <c r="AA781" i="4" s="1"/>
  <c r="Y781" i="4" a="1"/>
  <c r="Y781" i="4" s="1"/>
  <c r="AL781" i="4" a="1"/>
  <c r="AL781" i="4" s="1"/>
  <c r="AD781" i="4" a="1"/>
  <c r="AD781" i="4" s="1"/>
  <c r="AH781" i="4" a="1"/>
  <c r="AH781" i="4" s="1"/>
  <c r="Z781" i="4" a="1"/>
  <c r="Z781" i="4" s="1"/>
  <c r="AN781" i="4" a="1"/>
  <c r="AN781" i="4" s="1"/>
  <c r="AB781" i="4" a="1"/>
  <c r="AB781" i="4" s="1"/>
  <c r="AF781" i="4" a="1"/>
  <c r="AF781" i="4" s="1"/>
  <c r="AJ781" i="4" a="1"/>
  <c r="AJ781" i="4" s="1"/>
  <c r="M340" i="4" a="1"/>
  <c r="M340" i="4" s="1"/>
  <c r="M203" i="4"/>
  <c r="M204" i="4" s="1"/>
  <c r="AD727" i="4"/>
  <c r="J239" i="3" a="1"/>
  <c r="J239" i="3" s="1"/>
  <c r="J303" i="3"/>
  <c r="J260" i="3" a="1"/>
  <c r="J260" i="3" s="1"/>
  <c r="J282" i="3"/>
  <c r="M280" i="3"/>
  <c r="M301" i="3"/>
  <c r="M121" i="3"/>
  <c r="G163" i="3"/>
  <c r="L162" i="3" a="1"/>
  <c r="L162" i="3" s="1"/>
  <c r="L189" i="3" s="1" a="1"/>
  <c r="L189" i="3" s="1"/>
  <c r="I162" i="3" a="1"/>
  <c r="I162" i="3" s="1"/>
  <c r="I189" i="3" s="1" a="1"/>
  <c r="I189" i="3" s="1"/>
  <c r="M162" i="3" a="1"/>
  <c r="M162" i="3" s="1"/>
  <c r="M189" i="3" s="1" a="1"/>
  <c r="M189" i="3" s="1"/>
  <c r="K162" i="3" a="1"/>
  <c r="K162" i="3" s="1"/>
  <c r="K189" i="3" s="1" a="1"/>
  <c r="K189" i="3" s="1"/>
  <c r="J162" i="3" a="1"/>
  <c r="J162" i="3" s="1"/>
  <c r="J189" i="3" s="1" a="1"/>
  <c r="J189" i="3" s="1"/>
  <c r="H162" i="3" a="1"/>
  <c r="H162" i="3" s="1"/>
  <c r="H189" i="3" s="1" a="1"/>
  <c r="H189" i="3" s="1"/>
  <c r="I282" i="3"/>
  <c r="I239" i="3" a="1"/>
  <c r="I239" i="3" s="1"/>
  <c r="I123" i="3"/>
  <c r="I124" i="3" s="1"/>
  <c r="I137" i="3" s="1"/>
  <c r="I79" i="3" a="1"/>
  <c r="I79" i="3" s="1"/>
  <c r="I80" i="3" s="1"/>
  <c r="I303" i="3"/>
  <c r="I260" i="3" a="1"/>
  <c r="I260" i="3" s="1"/>
  <c r="I101" i="3" a="1"/>
  <c r="I101" i="3" s="1"/>
  <c r="I102" i="3" s="1"/>
  <c r="L282" i="3"/>
  <c r="L239" i="3" a="1"/>
  <c r="L239" i="3" s="1"/>
  <c r="L123" i="3"/>
  <c r="L124" i="3" s="1"/>
  <c r="L137" i="3" s="1"/>
  <c r="L79" i="3" a="1"/>
  <c r="L79" i="3" s="1"/>
  <c r="L80" i="3" s="1"/>
  <c r="L303" i="3"/>
  <c r="L260" i="3" a="1"/>
  <c r="L260" i="3" s="1"/>
  <c r="L101" i="3" a="1"/>
  <c r="L101" i="3" s="1"/>
  <c r="L102" i="3" s="1"/>
  <c r="K303" i="3"/>
  <c r="K239" i="3" a="1"/>
  <c r="K239" i="3" s="1"/>
  <c r="K260" i="3" a="1"/>
  <c r="K260" i="3" s="1"/>
  <c r="K79" i="3" a="1"/>
  <c r="K79" i="3" s="1"/>
  <c r="K80" i="3" s="1"/>
  <c r="K282" i="3"/>
  <c r="K101" i="3" a="1"/>
  <c r="K101" i="3" s="1"/>
  <c r="K102" i="3" s="1"/>
  <c r="K123" i="3"/>
  <c r="K124" i="3" s="1"/>
  <c r="K137" i="3" s="1"/>
  <c r="AO768" i="3"/>
  <c r="J79" i="3" a="1"/>
  <c r="J79" i="3" s="1"/>
  <c r="J80" i="3" s="1"/>
  <c r="J123" i="3"/>
  <c r="J124" i="3" s="1"/>
  <c r="J137" i="3" s="1"/>
  <c r="J101" i="3" a="1"/>
  <c r="J101" i="3" s="1"/>
  <c r="J102" i="3" s="1"/>
  <c r="AM769" i="3" a="1"/>
  <c r="AM769" i="3" s="1"/>
  <c r="AK769" i="3" a="1"/>
  <c r="AK769" i="3" s="1"/>
  <c r="AI769" i="3" a="1"/>
  <c r="AI769" i="3" s="1"/>
  <c r="AG769" i="3" a="1"/>
  <c r="AG769" i="3" s="1"/>
  <c r="AE769" i="3" a="1"/>
  <c r="AE769" i="3" s="1"/>
  <c r="AC769" i="3" a="1"/>
  <c r="AC769" i="3" s="1"/>
  <c r="AA701" i="3" a="1"/>
  <c r="AA701" i="3" s="1"/>
  <c r="Y701" i="3" a="1"/>
  <c r="Y701" i="3" s="1"/>
  <c r="AN769" i="3" a="1"/>
  <c r="AN769" i="3" s="1"/>
  <c r="AL769" i="3" a="1"/>
  <c r="AL769" i="3" s="1"/>
  <c r="AJ769" i="3" a="1"/>
  <c r="AJ769" i="3" s="1"/>
  <c r="AH769" i="3" a="1"/>
  <c r="AH769" i="3" s="1"/>
  <c r="AF769" i="3" a="1"/>
  <c r="AF769" i="3" s="1"/>
  <c r="AD769" i="3" a="1"/>
  <c r="AD769" i="3" s="1"/>
  <c r="AB701" i="3" a="1"/>
  <c r="AB701" i="3" s="1"/>
  <c r="Z701" i="3" a="1"/>
  <c r="Z701" i="3" s="1"/>
  <c r="M259" i="3" a="1"/>
  <c r="M259" i="3" s="1"/>
  <c r="H303" i="3"/>
  <c r="M239" i="3" a="1"/>
  <c r="M239" i="3" s="1"/>
  <c r="N240" i="3" s="1" a="1"/>
  <c r="N240" i="3" s="1"/>
  <c r="H239" i="3" a="1"/>
  <c r="H239" i="3" s="1"/>
  <c r="M303" i="3"/>
  <c r="H260" i="3" a="1"/>
  <c r="H260" i="3" s="1"/>
  <c r="H282" i="3"/>
  <c r="M282" i="3"/>
  <c r="M79" i="3" a="1"/>
  <c r="M79" i="3" s="1"/>
  <c r="H79" i="3" a="1"/>
  <c r="H79" i="3" s="1"/>
  <c r="H80" i="3" s="1"/>
  <c r="M58" i="3" a="1"/>
  <c r="M58" i="3" s="1"/>
  <c r="M101" i="3" a="1"/>
  <c r="M101" i="3" s="1"/>
  <c r="H101" i="3" a="1"/>
  <c r="H101" i="3" s="1"/>
  <c r="H102" i="3" s="1"/>
  <c r="H123" i="3"/>
  <c r="H124" i="3" s="1"/>
  <c r="H137" i="3" s="1"/>
  <c r="K216" i="4" l="1"/>
  <c r="AO781" i="4"/>
  <c r="L216" i="4"/>
  <c r="H216" i="4"/>
  <c r="I216" i="4"/>
  <c r="I213" i="4" s="1"/>
  <c r="L247" i="4" a="1"/>
  <c r="L247" i="4" s="1"/>
  <c r="I247" i="4" a="1"/>
  <c r="I247" i="4" s="1"/>
  <c r="G248" i="4"/>
  <c r="K247" i="4" a="1"/>
  <c r="K247" i="4" s="1"/>
  <c r="M247" i="4" a="1"/>
  <c r="M247" i="4" s="1"/>
  <c r="M274" i="4" s="1" a="1"/>
  <c r="M274" i="4" s="1"/>
  <c r="H247" i="4" a="1"/>
  <c r="H247" i="4" s="1"/>
  <c r="J247" i="4" a="1"/>
  <c r="J247" i="4" s="1"/>
  <c r="H81" i="3"/>
  <c r="H130" i="3" s="1"/>
  <c r="K125" i="3"/>
  <c r="K132" i="3" s="1"/>
  <c r="J125" i="3"/>
  <c r="J132" i="3" s="1"/>
  <c r="I81" i="3"/>
  <c r="I130" i="3" s="1"/>
  <c r="H125" i="3"/>
  <c r="H132" i="3" s="1"/>
  <c r="J81" i="3"/>
  <c r="J130" i="3" s="1"/>
  <c r="L81" i="3"/>
  <c r="L130" i="3" s="1"/>
  <c r="I125" i="3"/>
  <c r="I132" i="3" s="1"/>
  <c r="K81" i="3"/>
  <c r="K130" i="3" s="1"/>
  <c r="L125" i="3"/>
  <c r="L132" i="3" s="1"/>
  <c r="M302" i="3"/>
  <c r="M281" i="3"/>
  <c r="AD716" i="3" s="1"/>
  <c r="AM770" i="3" a="1"/>
  <c r="AM770" i="3" s="1"/>
  <c r="AK770" i="3" a="1"/>
  <c r="AK770" i="3" s="1"/>
  <c r="AI770" i="3" a="1"/>
  <c r="AI770" i="3" s="1"/>
  <c r="AG770" i="3" a="1"/>
  <c r="AG770" i="3" s="1"/>
  <c r="AE770" i="3" a="1"/>
  <c r="AE770" i="3" s="1"/>
  <c r="AC770" i="3" a="1"/>
  <c r="AC770" i="3" s="1"/>
  <c r="AA702" i="3" a="1"/>
  <c r="AA702" i="3" s="1"/>
  <c r="Y702" i="3" a="1"/>
  <c r="Y702" i="3" s="1"/>
  <c r="AN770" i="3" a="1"/>
  <c r="AN770" i="3" s="1"/>
  <c r="AL770" i="3" a="1"/>
  <c r="AL770" i="3" s="1"/>
  <c r="AJ770" i="3" a="1"/>
  <c r="AJ770" i="3" s="1"/>
  <c r="AH770" i="3" a="1"/>
  <c r="AH770" i="3" s="1"/>
  <c r="AF770" i="3" a="1"/>
  <c r="AF770" i="3" s="1"/>
  <c r="AD770" i="3" a="1"/>
  <c r="AD770" i="3" s="1"/>
  <c r="AB702" i="3" a="1"/>
  <c r="AB702" i="3" s="1"/>
  <c r="Z702" i="3" a="1"/>
  <c r="Z702" i="3" s="1"/>
  <c r="M260" i="3" a="1"/>
  <c r="M260" i="3" s="1"/>
  <c r="M123" i="3"/>
  <c r="K103" i="3"/>
  <c r="K131" i="3" s="1"/>
  <c r="M102" i="3"/>
  <c r="H103" i="3"/>
  <c r="H131" i="3" s="1"/>
  <c r="H136" i="3" s="1"/>
  <c r="M122" i="3"/>
  <c r="I103" i="3"/>
  <c r="I131" i="3" s="1"/>
  <c r="L103" i="3"/>
  <c r="L131" i="3" s="1"/>
  <c r="AO769" i="3"/>
  <c r="J103" i="3"/>
  <c r="J131" i="3" s="1"/>
  <c r="M163" i="3" a="1"/>
  <c r="M163" i="3" s="1"/>
  <c r="M190" i="3" s="1" a="1"/>
  <c r="M190" i="3" s="1"/>
  <c r="K163" i="3" a="1"/>
  <c r="K163" i="3" s="1"/>
  <c r="K190" i="3" s="1" a="1"/>
  <c r="K190" i="3" s="1"/>
  <c r="J163" i="3" a="1"/>
  <c r="J163" i="3" s="1"/>
  <c r="J190" i="3" s="1" a="1"/>
  <c r="J190" i="3" s="1"/>
  <c r="H163" i="3" a="1"/>
  <c r="H163" i="3" s="1"/>
  <c r="H190" i="3" s="1" a="1"/>
  <c r="H190" i="3" s="1"/>
  <c r="G164" i="3"/>
  <c r="L163" i="3" a="1"/>
  <c r="L163" i="3" s="1"/>
  <c r="L190" i="3" s="1" a="1"/>
  <c r="L190" i="3" s="1"/>
  <c r="I163" i="3" a="1"/>
  <c r="I163" i="3" s="1"/>
  <c r="I190" i="3" s="1" a="1"/>
  <c r="I190" i="3" s="1"/>
  <c r="H274" i="4" l="1" a="1"/>
  <c r="H274" i="4" s="1"/>
  <c r="H251" i="4"/>
  <c r="I274" i="4" a="1"/>
  <c r="I274" i="4" s="1"/>
  <c r="I251" i="4"/>
  <c r="H213" i="4"/>
  <c r="L274" i="4" a="1"/>
  <c r="L274" i="4" s="1"/>
  <c r="L251" i="4"/>
  <c r="K213" i="4"/>
  <c r="K274" i="4" a="1"/>
  <c r="K274" i="4" s="1"/>
  <c r="K251" i="4"/>
  <c r="J213" i="4"/>
  <c r="L213" i="4"/>
  <c r="J274" i="4" a="1"/>
  <c r="J274" i="4" s="1"/>
  <c r="J251" i="4"/>
  <c r="M248" i="4" a="1"/>
  <c r="M248" i="4" s="1"/>
  <c r="M275" i="4" s="1" a="1"/>
  <c r="M275" i="4" s="1"/>
  <c r="K248" i="4" a="1"/>
  <c r="K248" i="4" s="1"/>
  <c r="K275" i="4" s="1" a="1"/>
  <c r="K275" i="4" s="1"/>
  <c r="I248" i="4" a="1"/>
  <c r="I248" i="4" s="1"/>
  <c r="I275" i="4" s="1" a="1"/>
  <c r="I275" i="4" s="1"/>
  <c r="G249" i="4"/>
  <c r="L248" i="4" a="1"/>
  <c r="L248" i="4" s="1"/>
  <c r="L275" i="4" s="1" a="1"/>
  <c r="L275" i="4" s="1"/>
  <c r="J248" i="4" a="1"/>
  <c r="J248" i="4" s="1"/>
  <c r="J275" i="4" s="1" a="1"/>
  <c r="J275" i="4" s="1"/>
  <c r="H248" i="4" a="1"/>
  <c r="H248" i="4" s="1"/>
  <c r="H275" i="4" s="1" a="1"/>
  <c r="H275" i="4" s="1"/>
  <c r="I136" i="3"/>
  <c r="K136" i="3"/>
  <c r="L136" i="3"/>
  <c r="J136" i="3"/>
  <c r="M124" i="3"/>
  <c r="M164" i="3" a="1"/>
  <c r="M164" i="3" s="1"/>
  <c r="M191" i="3" s="1" a="1"/>
  <c r="M191" i="3" s="1"/>
  <c r="K164" i="3" a="1"/>
  <c r="K164" i="3" s="1"/>
  <c r="K191" i="3" s="1" a="1"/>
  <c r="K191" i="3" s="1"/>
  <c r="J164" i="3" a="1"/>
  <c r="J164" i="3" s="1"/>
  <c r="J191" i="3" s="1" a="1"/>
  <c r="J191" i="3" s="1"/>
  <c r="H164" i="3" a="1"/>
  <c r="H164" i="3" s="1"/>
  <c r="H191" i="3" s="1" a="1"/>
  <c r="H191" i="3" s="1"/>
  <c r="G165" i="3"/>
  <c r="L164" i="3" a="1"/>
  <c r="L164" i="3" s="1"/>
  <c r="L191" i="3" s="1" a="1"/>
  <c r="L191" i="3" s="1"/>
  <c r="I164" i="3" a="1"/>
  <c r="I164" i="3" s="1"/>
  <c r="I191" i="3" s="1" a="1"/>
  <c r="I191" i="3" s="1"/>
  <c r="AO770" i="3"/>
  <c r="G250" i="4" l="1"/>
  <c r="J249" i="4" a="1"/>
  <c r="J249" i="4" s="1"/>
  <c r="J276" i="4" s="1" a="1"/>
  <c r="J276" i="4" s="1"/>
  <c r="M249" i="4" a="1"/>
  <c r="M249" i="4" s="1"/>
  <c r="M276" i="4" s="1" a="1"/>
  <c r="M276" i="4" s="1"/>
  <c r="I249" i="4" a="1"/>
  <c r="I249" i="4" s="1"/>
  <c r="I276" i="4" s="1" a="1"/>
  <c r="I276" i="4" s="1"/>
  <c r="L249" i="4" a="1"/>
  <c r="L249" i="4" s="1"/>
  <c r="L276" i="4" s="1" a="1"/>
  <c r="L276" i="4" s="1"/>
  <c r="H249" i="4" a="1"/>
  <c r="H249" i="4" s="1"/>
  <c r="H276" i="4" s="1" a="1"/>
  <c r="H276" i="4" s="1"/>
  <c r="K249" i="4" a="1"/>
  <c r="K249" i="4" s="1"/>
  <c r="K276" i="4" s="1" a="1"/>
  <c r="K276" i="4" s="1"/>
  <c r="L133" i="3"/>
  <c r="K133" i="3"/>
  <c r="J133" i="3"/>
  <c r="I133" i="3"/>
  <c r="H133" i="3"/>
  <c r="G166" i="3"/>
  <c r="L165" i="3" a="1"/>
  <c r="L165" i="3" s="1"/>
  <c r="L192" i="3" s="1" a="1"/>
  <c r="L192" i="3" s="1"/>
  <c r="I165" i="3" a="1"/>
  <c r="I165" i="3" s="1"/>
  <c r="I192" i="3" s="1" a="1"/>
  <c r="I192" i="3" s="1"/>
  <c r="M165" i="3" a="1"/>
  <c r="M165" i="3" s="1"/>
  <c r="M192" i="3" s="1" a="1"/>
  <c r="M192" i="3" s="1"/>
  <c r="K165" i="3" a="1"/>
  <c r="K165" i="3" s="1"/>
  <c r="K192" i="3" s="1" a="1"/>
  <c r="K192" i="3" s="1"/>
  <c r="J165" i="3" a="1"/>
  <c r="J165" i="3" s="1"/>
  <c r="J192" i="3" s="1" a="1"/>
  <c r="J192" i="3" s="1"/>
  <c r="H165" i="3" a="1"/>
  <c r="H165" i="3" s="1"/>
  <c r="H192" i="3" s="1" a="1"/>
  <c r="H192" i="3" s="1"/>
  <c r="L250" i="4" l="1" a="1"/>
  <c r="L250" i="4" s="1"/>
  <c r="L277" i="4" s="1" a="1"/>
  <c r="L277" i="4" s="1"/>
  <c r="L278" i="4" s="1" a="1"/>
  <c r="L278" i="4" s="1"/>
  <c r="J250" i="4" a="1"/>
  <c r="J250" i="4" s="1"/>
  <c r="J277" i="4" s="1" a="1"/>
  <c r="J277" i="4" s="1"/>
  <c r="J278" i="4" s="1" a="1"/>
  <c r="J278" i="4" s="1"/>
  <c r="H250" i="4" a="1"/>
  <c r="H250" i="4" s="1"/>
  <c r="H277" i="4" s="1" a="1"/>
  <c r="H277" i="4" s="1"/>
  <c r="H278" i="4" s="1" a="1"/>
  <c r="H278" i="4" s="1"/>
  <c r="M250" i="4" a="1"/>
  <c r="M250" i="4" s="1"/>
  <c r="K250" i="4" a="1"/>
  <c r="K250" i="4" s="1"/>
  <c r="K277" i="4" s="1" a="1"/>
  <c r="K277" i="4" s="1"/>
  <c r="K278" i="4" s="1" a="1"/>
  <c r="K278" i="4" s="1"/>
  <c r="I250" i="4" a="1"/>
  <c r="I250" i="4" s="1"/>
  <c r="I277" i="4" s="1" a="1"/>
  <c r="I277" i="4" s="1"/>
  <c r="I278" i="4" s="1" a="1"/>
  <c r="I278" i="4" s="1"/>
  <c r="G167" i="3"/>
  <c r="L166" i="3" a="1"/>
  <c r="L166" i="3" s="1"/>
  <c r="L193" i="3" s="1" a="1"/>
  <c r="L193" i="3" s="1"/>
  <c r="I166" i="3" a="1"/>
  <c r="I166" i="3" s="1"/>
  <c r="I193" i="3" s="1" a="1"/>
  <c r="I193" i="3" s="1"/>
  <c r="M166" i="3" a="1"/>
  <c r="M166" i="3" s="1"/>
  <c r="M193" i="3" s="1" a="1"/>
  <c r="M193" i="3" s="1"/>
  <c r="K166" i="3" a="1"/>
  <c r="K166" i="3" s="1"/>
  <c r="K193" i="3" s="1" a="1"/>
  <c r="K193" i="3" s="1"/>
  <c r="J166" i="3" a="1"/>
  <c r="J166" i="3" s="1"/>
  <c r="J193" i="3" s="1" a="1"/>
  <c r="J193" i="3" s="1"/>
  <c r="H166" i="3" a="1"/>
  <c r="H166" i="3" s="1"/>
  <c r="H193" i="3" s="1" a="1"/>
  <c r="H193" i="3" s="1"/>
  <c r="M277" i="4" l="1" a="1"/>
  <c r="M277" i="4" s="1"/>
  <c r="M251" i="4"/>
  <c r="M167" i="3" a="1"/>
  <c r="M167" i="3" s="1"/>
  <c r="M194" i="3" s="1" a="1"/>
  <c r="M194" i="3" s="1"/>
  <c r="K167" i="3" a="1"/>
  <c r="K167" i="3" s="1"/>
  <c r="J167" i="3" a="1"/>
  <c r="J167" i="3" s="1"/>
  <c r="H167" i="3" a="1"/>
  <c r="H167" i="3" s="1"/>
  <c r="G168" i="3"/>
  <c r="L167" i="3" a="1"/>
  <c r="L167" i="3" s="1"/>
  <c r="I167" i="3" a="1"/>
  <c r="I167" i="3" s="1"/>
  <c r="L220" i="1"/>
  <c r="J220" i="1"/>
  <c r="K220" i="1"/>
  <c r="H220" i="1"/>
  <c r="I220" i="1"/>
  <c r="M278" i="4" l="1"/>
  <c r="I194" i="3" a="1"/>
  <c r="I194" i="3" s="1"/>
  <c r="I171" i="3"/>
  <c r="H194" i="3" a="1"/>
  <c r="H194" i="3" s="1"/>
  <c r="H171" i="3"/>
  <c r="J194" i="3" a="1"/>
  <c r="J194" i="3" s="1"/>
  <c r="J171" i="3"/>
  <c r="M168" i="3" a="1"/>
  <c r="M168" i="3" s="1"/>
  <c r="M195" i="3" s="1" a="1"/>
  <c r="M195" i="3" s="1"/>
  <c r="K168" i="3" a="1"/>
  <c r="K168" i="3" s="1"/>
  <c r="K195" i="3" s="1" a="1"/>
  <c r="K195" i="3" s="1"/>
  <c r="J168" i="3" a="1"/>
  <c r="J168" i="3" s="1"/>
  <c r="J195" i="3" s="1" a="1"/>
  <c r="J195" i="3" s="1"/>
  <c r="H168" i="3" a="1"/>
  <c r="H168" i="3" s="1"/>
  <c r="H195" i="3" s="1" a="1"/>
  <c r="H195" i="3" s="1"/>
  <c r="G169" i="3"/>
  <c r="L168" i="3" a="1"/>
  <c r="L168" i="3" s="1"/>
  <c r="L195" i="3" s="1" a="1"/>
  <c r="L195" i="3" s="1"/>
  <c r="I168" i="3" a="1"/>
  <c r="I168" i="3" s="1"/>
  <c r="I195" i="3" s="1" a="1"/>
  <c r="I195" i="3" s="1"/>
  <c r="L194" i="3" a="1"/>
  <c r="L194" i="3" s="1"/>
  <c r="L171" i="3"/>
  <c r="K194" i="3" a="1"/>
  <c r="K194" i="3" s="1"/>
  <c r="K171" i="3"/>
  <c r="G170" i="3" l="1"/>
  <c r="L169" i="3" a="1"/>
  <c r="L169" i="3" s="1"/>
  <c r="L196" i="3" s="1" a="1"/>
  <c r="L196" i="3" s="1"/>
  <c r="I169" i="3" a="1"/>
  <c r="I169" i="3" s="1"/>
  <c r="I196" i="3" s="1" a="1"/>
  <c r="I196" i="3" s="1"/>
  <c r="M169" i="3" a="1"/>
  <c r="M169" i="3" s="1"/>
  <c r="M196" i="3" s="1" a="1"/>
  <c r="M196" i="3" s="1"/>
  <c r="K169" i="3" a="1"/>
  <c r="K169" i="3" s="1"/>
  <c r="K196" i="3" s="1" a="1"/>
  <c r="K196" i="3" s="1"/>
  <c r="J169" i="3" a="1"/>
  <c r="J169" i="3" s="1"/>
  <c r="J196" i="3" s="1" a="1"/>
  <c r="J196" i="3" s="1"/>
  <c r="H169" i="3" a="1"/>
  <c r="H169" i="3" s="1"/>
  <c r="H196" i="3" s="1" a="1"/>
  <c r="H196" i="3" s="1"/>
  <c r="K237" i="1" a="1"/>
  <c r="K237" i="1" s="1"/>
  <c r="I237" i="1" a="1"/>
  <c r="I237" i="1" s="1"/>
  <c r="L237" i="1" a="1"/>
  <c r="L237" i="1" s="1"/>
  <c r="J237" i="1" a="1"/>
  <c r="J237" i="1" s="1"/>
  <c r="H237" i="1" a="1"/>
  <c r="H237" i="1" s="1"/>
  <c r="L170" i="3" l="1" a="1"/>
  <c r="L170" i="3" s="1"/>
  <c r="L197" i="3" s="1" a="1"/>
  <c r="L197" i="3" s="1"/>
  <c r="L198" i="3" s="1" a="1"/>
  <c r="L198" i="3" s="1"/>
  <c r="I170" i="3" a="1"/>
  <c r="I170" i="3" s="1"/>
  <c r="I197" i="3" s="1" a="1"/>
  <c r="I197" i="3" s="1"/>
  <c r="I198" i="3" s="1" a="1"/>
  <c r="I198" i="3" s="1"/>
  <c r="M170" i="3" a="1"/>
  <c r="M170" i="3" s="1"/>
  <c r="K170" i="3" a="1"/>
  <c r="K170" i="3" s="1"/>
  <c r="K197" i="3" s="1" a="1"/>
  <c r="K197" i="3" s="1"/>
  <c r="K198" i="3" s="1" a="1"/>
  <c r="K198" i="3" s="1"/>
  <c r="J170" i="3" a="1"/>
  <c r="J170" i="3" s="1"/>
  <c r="J197" i="3" s="1" a="1"/>
  <c r="J197" i="3" s="1"/>
  <c r="J198" i="3" s="1" a="1"/>
  <c r="J198" i="3" s="1"/>
  <c r="H170" i="3" a="1"/>
  <c r="H170" i="3" s="1"/>
  <c r="H197" i="3" s="1" a="1"/>
  <c r="H197" i="3" s="1"/>
  <c r="H198" i="3" s="1" a="1"/>
  <c r="H198" i="3" s="1"/>
  <c r="M220" i="1"/>
  <c r="M197" i="3" l="1" a="1"/>
  <c r="M197" i="3" s="1"/>
  <c r="M171" i="3"/>
  <c r="M237" i="1"/>
  <c r="M198" i="3" l="1"/>
</calcChain>
</file>

<file path=xl/sharedStrings.xml><?xml version="1.0" encoding="utf-8"?>
<sst xmlns="http://schemas.openxmlformats.org/spreadsheetml/2006/main" count="1163" uniqueCount="146">
  <si>
    <t>Table 1</t>
  </si>
  <si>
    <t>RANGE</t>
  </si>
  <si>
    <t>Sample</t>
  </si>
  <si>
    <t>Fish</t>
  </si>
  <si>
    <t>Landing</t>
  </si>
  <si>
    <t>Mean</t>
  </si>
  <si>
    <t>Criterion 80% agreement</t>
  </si>
  <si>
    <t xml:space="preserve">RESULT </t>
  </si>
  <si>
    <t>Stratum</t>
  </si>
  <si>
    <t>year</t>
  </si>
  <si>
    <t>no</t>
  </si>
  <si>
    <t>length</t>
  </si>
  <si>
    <t>Sex</t>
  </si>
  <si>
    <t>month</t>
  </si>
  <si>
    <t>CV</t>
  </si>
  <si>
    <t>age</t>
  </si>
  <si>
    <t>Yes / No</t>
  </si>
  <si>
    <t>MODAL AGE</t>
  </si>
  <si>
    <t>n</t>
  </si>
  <si>
    <t>difference</t>
  </si>
  <si>
    <t>-</t>
  </si>
  <si>
    <t xml:space="preserve">z = </t>
  </si>
  <si>
    <t>n =</t>
  </si>
  <si>
    <t>0-values =</t>
  </si>
  <si>
    <t>n  -  0-values =</t>
  </si>
  <si>
    <t>Difference</t>
  </si>
  <si>
    <t>ranking</t>
  </si>
  <si>
    <t>R-  =</t>
  </si>
  <si>
    <t>R+  =</t>
  </si>
  <si>
    <t>Total read</t>
  </si>
  <si>
    <t>Total NOT read</t>
  </si>
  <si>
    <t xml:space="preserve">Minimum age over all readers: </t>
  </si>
  <si>
    <t xml:space="preserve">Maximum age over all readers: </t>
  </si>
  <si>
    <t>Table 2</t>
  </si>
  <si>
    <t>NUMBER OF AGE READINGS</t>
  </si>
  <si>
    <t>TOTAL</t>
  </si>
  <si>
    <t>Total</t>
  </si>
  <si>
    <t>0-15</t>
  </si>
  <si>
    <t>COEFFICIENT OF VARIATION (CV)</t>
  </si>
  <si>
    <t>ALL</t>
  </si>
  <si>
    <t>Readers</t>
  </si>
  <si>
    <t>Weighted mean</t>
  </si>
  <si>
    <t>RANKING</t>
  </si>
  <si>
    <t>PERCENTAGE AGREEMENT</t>
  </si>
  <si>
    <t>Overall ranking</t>
  </si>
  <si>
    <t>Ranking Coefficient of Variation</t>
  </si>
  <si>
    <t>Ranking Percentage Agreement</t>
  </si>
  <si>
    <t>OVERALL RANKING</t>
  </si>
  <si>
    <t>Mean Ranking</t>
  </si>
  <si>
    <t>Drag these formulas to the right, if the</t>
  </si>
  <si>
    <t>absolute value of the bias</t>
  </si>
  <si>
    <t>number of age readers is increased !</t>
  </si>
  <si>
    <t>Table 3</t>
  </si>
  <si>
    <t xml:space="preserve">AGE COMPOSITION </t>
  </si>
  <si>
    <t>Age</t>
  </si>
  <si>
    <t>MEAN LENGTH AT AGE</t>
  </si>
  <si>
    <t>*</t>
  </si>
  <si>
    <t>* *</t>
  </si>
  <si>
    <t>Table 6</t>
  </si>
  <si>
    <t>TABLES FOR PLOTTING THE AGE BIAS PLOT FIGURES OF FIGURE 1</t>
  </si>
  <si>
    <t>2STDEV</t>
  </si>
  <si>
    <t>For plotting Fig. 2</t>
  </si>
  <si>
    <t>STDEV</t>
  </si>
  <si>
    <t>MEAN AGE</t>
  </si>
  <si>
    <t>MEAN AGE +2STDEV</t>
  </si>
  <si>
    <t>MEAN AGE -2STDEV</t>
  </si>
  <si>
    <t>TABLE 4</t>
  </si>
  <si>
    <t>-------&gt;</t>
  </si>
  <si>
    <t>Table 4</t>
  </si>
  <si>
    <t>NUMBER OF OTOLITHS</t>
  </si>
  <si>
    <t>Nr of</t>
  </si>
  <si>
    <t>Jan</t>
  </si>
  <si>
    <t>Feb</t>
  </si>
  <si>
    <t>Mar</t>
  </si>
  <si>
    <t>Apr</t>
  </si>
  <si>
    <t>May</t>
  </si>
  <si>
    <t>Jun</t>
  </si>
  <si>
    <t>Jul</t>
  </si>
  <si>
    <t>Aug</t>
  </si>
  <si>
    <t>Sep</t>
  </si>
  <si>
    <t>Oct</t>
  </si>
  <si>
    <t>Nov</t>
  </si>
  <si>
    <t>Dec</t>
  </si>
  <si>
    <t>otoliths</t>
  </si>
  <si>
    <t>Mean CV</t>
  </si>
  <si>
    <t>Weighted</t>
  </si>
  <si>
    <t>Agree-</t>
  </si>
  <si>
    <t>ment</t>
  </si>
  <si>
    <t>bias</t>
  </si>
  <si>
    <t>TABLE 5</t>
  </si>
  <si>
    <t>Table 5</t>
  </si>
  <si>
    <t>SAMPLING STRATA</t>
  </si>
  <si>
    <t>H</t>
  </si>
  <si>
    <t>I</t>
  </si>
  <si>
    <t>J</t>
  </si>
  <si>
    <t>K</t>
  </si>
  <si>
    <t>L</t>
  </si>
  <si>
    <t>Figure 1</t>
  </si>
  <si>
    <t>FIGURE 1</t>
  </si>
  <si>
    <t xml:space="preserve">NOTE: The length of the y-axis of Figure 1 should be larger than </t>
  </si>
  <si>
    <t>, which is the Maximum age + 2stdev !!!!!!</t>
  </si>
  <si>
    <t>Figure 2</t>
  </si>
  <si>
    <t>FIGURE 2</t>
  </si>
  <si>
    <t>NOTE: Reduce the range of the ages (in this case 1-13) to remove the lines towards the x-axis.</t>
  </si>
  <si>
    <t>Estimated ages</t>
  </si>
  <si>
    <t>FIGURE 3</t>
  </si>
  <si>
    <t>Figure 3</t>
  </si>
  <si>
    <t>FIGURE 4</t>
  </si>
  <si>
    <t>Figure 4</t>
  </si>
  <si>
    <t>FIGURE 5</t>
  </si>
  <si>
    <t>Figure 5</t>
  </si>
  <si>
    <r>
      <t xml:space="preserve">WORK TABLE for the </t>
    </r>
    <r>
      <rPr>
        <b/>
        <sz val="14"/>
        <color indexed="10"/>
        <rFont val="Arial"/>
        <family val="2"/>
      </rPr>
      <t>BIAS TEST</t>
    </r>
  </si>
  <si>
    <r>
      <t>Table 7</t>
    </r>
    <r>
      <rPr>
        <sz val="11"/>
        <rFont val="Arial"/>
        <family val="2"/>
      </rPr>
      <t xml:space="preserve"> Agreed collection</t>
    </r>
  </si>
  <si>
    <r>
      <t>Note</t>
    </r>
    <r>
      <rPr>
        <sz val="9"/>
        <rFont val="Arial"/>
        <family val="2"/>
      </rPr>
      <t>: Higher CV's might be expected during months of opaque material deposition and during the juvenile phase, when false rings might occur!</t>
    </r>
  </si>
  <si>
    <t xml:space="preserve">Mean </t>
  </si>
  <si>
    <t>RELATIVE BIAS</t>
  </si>
  <si>
    <t>Ranking relative bias</t>
  </si>
  <si>
    <t>Appendix 4:</t>
  </si>
  <si>
    <t>Prosent 
enighet</t>
  </si>
  <si>
    <t>Presisjon</t>
  </si>
  <si>
    <t>MODAL</t>
  </si>
  <si>
    <t>All readers</t>
  </si>
  <si>
    <t>(R1-R5)</t>
  </si>
  <si>
    <t>Harald</t>
  </si>
  <si>
    <t>Nesjenta</t>
  </si>
  <si>
    <t>Sjongholm</t>
  </si>
  <si>
    <t>N58°11' E04°24</t>
  </si>
  <si>
    <t>N57°22' E05°59</t>
  </si>
  <si>
    <t>N57°34' E06°08</t>
  </si>
  <si>
    <t>N57°38' E05°31</t>
  </si>
  <si>
    <t>N59°45' E05°02</t>
  </si>
  <si>
    <t>Hildegun</t>
  </si>
  <si>
    <t>Stian</t>
  </si>
  <si>
    <t>Eirik</t>
  </si>
  <si>
    <t>Atle</t>
  </si>
  <si>
    <t>Torsklesing HI 2016, ALDER</t>
  </si>
  <si>
    <t>Reader 1</t>
  </si>
  <si>
    <t>Reader 2</t>
  </si>
  <si>
    <t>Reader 3</t>
  </si>
  <si>
    <t>Reader 4</t>
  </si>
  <si>
    <t>Reader 5</t>
  </si>
  <si>
    <t>Nordsjøtorsk HI 2016, ALDER</t>
  </si>
  <si>
    <t xml:space="preserve"> = no sign of bias (p&gt;0.05)</t>
  </si>
  <si>
    <t xml:space="preserve"> = possibility of bias (0.01&lt;p&lt;0.05)</t>
  </si>
  <si>
    <t xml:space="preserve"> = certainty of bias (p&lt;0.01)</t>
  </si>
  <si>
    <t>Torsklesing HI 2016, GYTESONER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</si>
</sst>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
    <numFmt numFmtId="165" formatCode="0.0"/>
    <numFmt numFmtId="166" formatCode="0.0%"/>
    <numFmt numFmtId="167" formatCode="0.0000"/>
    <numFmt numFmtId="168" formatCode="0.00_ ;[Red]\-0.00\ "/>
  </numFmts>
  <fonts count="56">
    <font>
      <sz val="10"/>
      <name val="Tms Rmn"/>
    </font>
    <font>
      <sz val="10"/>
      <name val="Geneva"/>
    </font>
    <font>
      <sz val="8"/>
      <name val="Tms Rmn"/>
    </font>
    <font>
      <b/>
      <sz val="16"/>
      <color indexed="56"/>
      <name val="Arial"/>
      <family val="2"/>
    </font>
    <font>
      <sz val="10"/>
      <name val="Arial"/>
      <family val="2"/>
    </font>
    <font>
      <sz val="16"/>
      <color indexed="8"/>
      <name val="Arial"/>
      <family val="2"/>
    </font>
    <font>
      <b/>
      <sz val="10"/>
      <color indexed="10"/>
      <name val="Arial"/>
      <family val="2"/>
    </font>
    <font>
      <sz val="10"/>
      <color indexed="8"/>
      <name val="Arial"/>
      <family val="2"/>
    </font>
    <font>
      <b/>
      <sz val="14"/>
      <color indexed="10"/>
      <name val="Arial"/>
      <family val="2"/>
    </font>
    <font>
      <b/>
      <sz val="14"/>
      <color indexed="8"/>
      <name val="Arial"/>
      <family val="2"/>
    </font>
    <font>
      <sz val="10"/>
      <color indexed="8"/>
      <name val="Tms Rmn"/>
    </font>
    <font>
      <b/>
      <sz val="12"/>
      <color indexed="8"/>
      <name val="Arial"/>
      <family val="2"/>
    </font>
    <font>
      <sz val="11"/>
      <name val="Arial"/>
      <family val="2"/>
    </font>
    <font>
      <b/>
      <sz val="11"/>
      <name val="Arial"/>
      <family val="2"/>
    </font>
    <font>
      <b/>
      <sz val="10"/>
      <color indexed="8"/>
      <name val="Arial"/>
      <family val="2"/>
    </font>
    <font>
      <sz val="11"/>
      <color indexed="10"/>
      <name val="Arial"/>
      <family val="2"/>
    </font>
    <font>
      <sz val="11"/>
      <name val="Tms Rmn"/>
    </font>
    <font>
      <sz val="10"/>
      <color indexed="56"/>
      <name val="Arial"/>
      <family val="2"/>
    </font>
    <font>
      <b/>
      <sz val="14"/>
      <name val="Symbol"/>
      <family val="1"/>
      <charset val="2"/>
    </font>
    <font>
      <b/>
      <sz val="10"/>
      <color indexed="10"/>
      <name val="Tms Rmn"/>
    </font>
    <font>
      <b/>
      <sz val="10"/>
      <color indexed="8"/>
      <name val="Tms Rmn"/>
    </font>
    <font>
      <b/>
      <sz val="10"/>
      <color indexed="10"/>
      <name val="Times New Roman"/>
      <family val="1"/>
    </font>
    <font>
      <sz val="10"/>
      <color indexed="10"/>
      <name val="Tms Rmn"/>
    </font>
    <font>
      <sz val="10"/>
      <color indexed="10"/>
      <name val="Times New Roman"/>
      <family val="1"/>
    </font>
    <font>
      <sz val="10"/>
      <name val="Times New Roman"/>
      <family val="1"/>
    </font>
    <font>
      <sz val="10"/>
      <color indexed="10"/>
      <name val="Arial"/>
      <family val="2"/>
    </font>
    <font>
      <b/>
      <sz val="16"/>
      <name val="Arial"/>
      <family val="2"/>
    </font>
    <font>
      <sz val="14"/>
      <name val="Arial"/>
      <family val="2"/>
    </font>
    <font>
      <sz val="14"/>
      <name val="Tms Rmn"/>
    </font>
    <font>
      <b/>
      <sz val="14"/>
      <name val="Arial"/>
      <family val="2"/>
    </font>
    <font>
      <sz val="20"/>
      <name val="Tms Rmn"/>
    </font>
    <font>
      <b/>
      <sz val="20"/>
      <name val="Arial"/>
      <family val="2"/>
    </font>
    <font>
      <sz val="20"/>
      <name val="Arial"/>
      <family val="2"/>
    </font>
    <font>
      <sz val="12"/>
      <name val="Arial"/>
      <family val="2"/>
    </font>
    <font>
      <sz val="12"/>
      <name val="Tms Rmn"/>
    </font>
    <font>
      <b/>
      <sz val="10"/>
      <name val="Arial"/>
      <family val="2"/>
    </font>
    <font>
      <b/>
      <sz val="14"/>
      <name val="Tms Rmn"/>
    </font>
    <font>
      <b/>
      <sz val="10"/>
      <name val="Tms Rmn"/>
    </font>
    <font>
      <sz val="14"/>
      <color indexed="10"/>
      <name val="Arial"/>
      <family val="2"/>
    </font>
    <font>
      <b/>
      <sz val="12"/>
      <name val="Arial"/>
      <family val="2"/>
    </font>
    <font>
      <b/>
      <sz val="10"/>
      <name val="Times New Roman"/>
      <family val="1"/>
    </font>
    <font>
      <b/>
      <sz val="18"/>
      <name val="Arial"/>
      <family val="2"/>
    </font>
    <font>
      <sz val="16"/>
      <name val="Arial"/>
      <family val="2"/>
    </font>
    <font>
      <sz val="16"/>
      <color indexed="10"/>
      <name val="Arial"/>
      <family val="2"/>
    </font>
    <font>
      <b/>
      <sz val="9"/>
      <name val="Arial"/>
      <family val="2"/>
    </font>
    <font>
      <sz val="9"/>
      <name val="Arial"/>
      <family val="2"/>
    </font>
    <font>
      <b/>
      <sz val="16"/>
      <name val="Tms Rmn"/>
    </font>
    <font>
      <sz val="10"/>
      <name val="Tms Rmn"/>
    </font>
    <font>
      <sz val="11"/>
      <color indexed="8"/>
      <name val="Arial"/>
      <family val="2"/>
    </font>
    <font>
      <b/>
      <sz val="11"/>
      <color indexed="10"/>
      <name val="Arial"/>
      <family val="2"/>
    </font>
    <font>
      <b/>
      <sz val="11"/>
      <color indexed="8"/>
      <name val="Arial"/>
      <family val="2"/>
    </font>
    <font>
      <sz val="10"/>
      <name val="Arial"/>
    </font>
    <font>
      <sz val="11"/>
      <color theme="1"/>
      <name val="Calibri"/>
      <family val="2"/>
      <scheme val="minor"/>
    </font>
    <font>
      <b/>
      <sz val="10"/>
      <color rgb="FF3333FF"/>
      <name val="Arial"/>
      <family val="2"/>
    </font>
    <font>
      <sz val="11"/>
      <name val="Calibri"/>
      <family val="2"/>
      <scheme val="minor"/>
    </font>
    <font>
      <sz val="11"/>
      <color rgb="FFC00000"/>
      <name val="Arial"/>
      <family val="2"/>
    </font>
  </fonts>
  <fills count="10">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43"/>
        <bgColor indexed="64"/>
      </patternFill>
    </fill>
    <fill>
      <patternFill patternType="solid">
        <fgColor indexed="55"/>
        <bgColor indexed="64"/>
      </patternFill>
    </fill>
    <fill>
      <patternFill patternType="solid">
        <fgColor indexed="41"/>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0"/>
        <bgColor indexed="64"/>
      </patternFill>
    </fill>
  </fills>
  <borders count="40">
    <border>
      <left/>
      <right/>
      <top/>
      <bottom/>
      <diagonal/>
    </border>
    <border>
      <left style="double">
        <color indexed="64"/>
      </left>
      <right style="double">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double">
        <color indexed="64"/>
      </bottom>
      <diagonal/>
    </border>
    <border>
      <left style="double">
        <color indexed="64"/>
      </left>
      <right style="double">
        <color indexed="64"/>
      </right>
      <top/>
      <bottom style="dashed">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ck">
        <color indexed="64"/>
      </right>
      <top/>
      <bottom/>
      <diagonal/>
    </border>
    <border>
      <left/>
      <right/>
      <top style="double">
        <color indexed="64"/>
      </top>
      <bottom/>
      <diagonal/>
    </border>
    <border>
      <left style="thick">
        <color indexed="64"/>
      </left>
      <right/>
      <top/>
      <bottom style="medium">
        <color indexed="64"/>
      </bottom>
      <diagonal/>
    </border>
    <border>
      <left style="medium">
        <color indexed="64"/>
      </left>
      <right style="medium">
        <color indexed="64"/>
      </right>
      <top/>
      <bottom/>
      <diagonal/>
    </border>
    <border>
      <left/>
      <right/>
      <top style="thick">
        <color indexed="64"/>
      </top>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style="medium">
        <color indexed="64"/>
      </bottom>
      <diagonal/>
    </border>
    <border>
      <left/>
      <right style="double">
        <color indexed="64"/>
      </right>
      <top/>
      <bottom style="medium">
        <color indexed="64"/>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right style="thick">
        <color indexed="64"/>
      </right>
      <top style="double">
        <color indexed="64"/>
      </top>
      <bottom/>
      <diagonal/>
    </border>
    <border>
      <left style="double">
        <color indexed="64"/>
      </left>
      <right style="double">
        <color indexed="64"/>
      </right>
      <top/>
      <bottom style="double">
        <color indexed="64"/>
      </bottom>
      <diagonal/>
    </border>
    <border>
      <left style="thin">
        <color indexed="64"/>
      </left>
      <right style="thin">
        <color indexed="64"/>
      </right>
      <top style="thin">
        <color indexed="64"/>
      </top>
      <bottom style="medium">
        <color indexed="64"/>
      </bottom>
      <diagonal/>
    </border>
  </borders>
  <cellStyleXfs count="9">
    <xf numFmtId="0" fontId="0" fillId="0" borderId="0"/>
    <xf numFmtId="0" fontId="4" fillId="0" borderId="0"/>
    <xf numFmtId="0" fontId="47" fillId="0" borderId="0"/>
    <xf numFmtId="0" fontId="51" fillId="0" borderId="0"/>
    <xf numFmtId="9" fontId="1" fillId="0" borderId="0" applyFont="0" applyFill="0" applyBorder="0" applyAlignment="0" applyProtection="0"/>
    <xf numFmtId="9" fontId="1" fillId="0" borderId="0" applyFont="0" applyFill="0" applyBorder="0" applyAlignment="0" applyProtection="0"/>
    <xf numFmtId="0" fontId="52" fillId="0" borderId="0"/>
    <xf numFmtId="0" fontId="47" fillId="0" borderId="0"/>
    <xf numFmtId="9" fontId="1" fillId="0" borderId="0" applyFont="0" applyFill="0" applyBorder="0" applyAlignment="0" applyProtection="0"/>
  </cellStyleXfs>
  <cellXfs count="613">
    <xf numFmtId="0" fontId="0" fillId="0" borderId="0" xfId="0"/>
    <xf numFmtId="0" fontId="3" fillId="2" borderId="0" xfId="0" applyFont="1" applyFill="1" applyAlignment="1">
      <alignment horizontal="left"/>
    </xf>
    <xf numFmtId="165" fontId="4" fillId="0" borderId="0" xfId="0" applyNumberFormat="1" applyFont="1" applyAlignment="1">
      <alignment horizontal="center"/>
    </xf>
    <xf numFmtId="1" fontId="6" fillId="2" borderId="1" xfId="0" applyNumberFormat="1" applyFont="1" applyFill="1" applyBorder="1" applyAlignment="1">
      <alignment horizontal="center"/>
    </xf>
    <xf numFmtId="1" fontId="5" fillId="2" borderId="0" xfId="0" applyNumberFormat="1" applyFont="1" applyFill="1" applyBorder="1" applyAlignment="1">
      <alignment horizontal="center"/>
    </xf>
    <xf numFmtId="1" fontId="5" fillId="3" borderId="0" xfId="0" applyNumberFormat="1" applyFont="1" applyFill="1" applyBorder="1" applyAlignment="1">
      <alignment horizontal="center"/>
    </xf>
    <xf numFmtId="1" fontId="7" fillId="3" borderId="0" xfId="0" applyNumberFormat="1" applyFont="1" applyFill="1" applyBorder="1" applyAlignment="1">
      <alignment horizontal="center"/>
    </xf>
    <xf numFmtId="0" fontId="0" fillId="3" borderId="0" xfId="0" applyFill="1"/>
    <xf numFmtId="0" fontId="9" fillId="4" borderId="2" xfId="0" applyFont="1" applyFill="1" applyBorder="1"/>
    <xf numFmtId="0" fontId="10" fillId="4" borderId="3" xfId="0" applyFont="1" applyFill="1" applyBorder="1"/>
    <xf numFmtId="0" fontId="10" fillId="4" borderId="4" xfId="0" applyFont="1" applyFill="1" applyBorder="1"/>
    <xf numFmtId="0" fontId="0" fillId="0" borderId="0" xfId="0" applyFill="1"/>
    <xf numFmtId="0" fontId="11" fillId="2" borderId="0" xfId="0" applyFont="1" applyFill="1" applyAlignment="1">
      <alignment horizontal="left"/>
    </xf>
    <xf numFmtId="0" fontId="7" fillId="2" borderId="0" xfId="0" applyFont="1" applyFill="1" applyAlignment="1"/>
    <xf numFmtId="0" fontId="7" fillId="2" borderId="0" xfId="0" applyFont="1" applyFill="1" applyAlignment="1">
      <alignment horizontal="center"/>
    </xf>
    <xf numFmtId="0" fontId="7" fillId="2" borderId="5" xfId="0" applyFont="1" applyFill="1" applyBorder="1" applyAlignment="1">
      <alignment horizontal="center"/>
    </xf>
    <xf numFmtId="1" fontId="6" fillId="2" borderId="6" xfId="0" applyNumberFormat="1" applyFont="1" applyFill="1" applyBorder="1" applyAlignment="1">
      <alignment horizontal="center"/>
    </xf>
    <xf numFmtId="1" fontId="7" fillId="2" borderId="0" xfId="0" applyNumberFormat="1" applyFont="1" applyFill="1" applyBorder="1" applyAlignment="1">
      <alignment horizontal="center"/>
    </xf>
    <xf numFmtId="0" fontId="4" fillId="3" borderId="0" xfId="0" applyFont="1" applyFill="1" applyAlignment="1">
      <alignment horizontal="center"/>
    </xf>
    <xf numFmtId="1" fontId="14" fillId="0" borderId="7" xfId="0" applyNumberFormat="1" applyFont="1" applyBorder="1" applyAlignment="1">
      <alignment horizontal="center"/>
    </xf>
    <xf numFmtId="0" fontId="11" fillId="4" borderId="8" xfId="0" applyFont="1" applyFill="1" applyBorder="1" applyAlignment="1">
      <alignment horizontal="right" vertical="center"/>
    </xf>
    <xf numFmtId="0" fontId="8" fillId="2" borderId="8" xfId="0" applyFont="1" applyFill="1" applyBorder="1" applyAlignment="1">
      <alignment horizontal="left" vertical="center"/>
    </xf>
    <xf numFmtId="0" fontId="0" fillId="2" borderId="9" xfId="0" applyFill="1" applyBorder="1" applyAlignment="1">
      <alignment vertical="center"/>
    </xf>
    <xf numFmtId="0" fontId="18" fillId="2" borderId="10" xfId="0" applyFont="1" applyFill="1" applyBorder="1" applyAlignment="1">
      <alignment horizontal="center" vertical="center"/>
    </xf>
    <xf numFmtId="1" fontId="14" fillId="0" borderId="11" xfId="0" applyNumberFormat="1" applyFont="1" applyBorder="1" applyAlignment="1">
      <alignment horizontal="center"/>
    </xf>
    <xf numFmtId="1" fontId="4" fillId="0" borderId="0" xfId="0" applyNumberFormat="1" applyFont="1" applyBorder="1" applyAlignment="1">
      <alignment horizontal="center" vertical="center"/>
    </xf>
    <xf numFmtId="0" fontId="4" fillId="0" borderId="0" xfId="0" applyFont="1" applyBorder="1" applyAlignment="1">
      <alignment horizontal="center"/>
    </xf>
    <xf numFmtId="0" fontId="4" fillId="0" borderId="11" xfId="0" applyFont="1" applyBorder="1" applyAlignment="1">
      <alignment horizontal="center"/>
    </xf>
    <xf numFmtId="1" fontId="5" fillId="4" borderId="0" xfId="0" applyNumberFormat="1" applyFont="1" applyFill="1" applyBorder="1" applyAlignment="1">
      <alignment horizontal="center" vertical="center"/>
    </xf>
    <xf numFmtId="1" fontId="7" fillId="0" borderId="12" xfId="0" applyNumberFormat="1" applyFont="1" applyBorder="1" applyAlignment="1">
      <alignment horizontal="center" vertical="center"/>
    </xf>
    <xf numFmtId="1" fontId="5" fillId="3" borderId="0" xfId="0" applyNumberFormat="1" applyFont="1" applyFill="1" applyBorder="1" applyAlignment="1">
      <alignment horizontal="center" vertical="center"/>
    </xf>
    <xf numFmtId="1" fontId="7" fillId="0" borderId="7" xfId="0" applyNumberFormat="1" applyFont="1" applyFill="1" applyBorder="1" applyAlignment="1">
      <alignment horizontal="center" vertical="center"/>
    </xf>
    <xf numFmtId="0" fontId="4" fillId="2" borderId="13" xfId="0" applyFont="1" applyFill="1" applyBorder="1" applyAlignment="1">
      <alignment horizontal="center"/>
    </xf>
    <xf numFmtId="0" fontId="19" fillId="2" borderId="14" xfId="0" applyFont="1" applyFill="1" applyBorder="1" applyAlignment="1">
      <alignment horizontal="left" vertical="center"/>
    </xf>
    <xf numFmtId="0" fontId="19" fillId="2" borderId="14" xfId="0" applyFont="1" applyFill="1" applyBorder="1" applyAlignment="1">
      <alignment horizontal="center" vertical="center"/>
    </xf>
    <xf numFmtId="0" fontId="0" fillId="3" borderId="0" xfId="0" applyFill="1" applyAlignment="1">
      <alignment vertical="center"/>
    </xf>
    <xf numFmtId="0" fontId="21" fillId="2" borderId="8" xfId="0" applyFont="1" applyFill="1" applyBorder="1" applyAlignment="1">
      <alignment horizontal="center" vertical="center"/>
    </xf>
    <xf numFmtId="164" fontId="21" fillId="2" borderId="15" xfId="0" applyNumberFormat="1" applyFont="1" applyFill="1" applyBorder="1" applyAlignment="1">
      <alignment horizontal="center" vertical="center"/>
    </xf>
    <xf numFmtId="1" fontId="7" fillId="0" borderId="12" xfId="0" applyNumberFormat="1" applyFont="1" applyFill="1" applyBorder="1" applyAlignment="1">
      <alignment horizontal="center" vertical="center"/>
    </xf>
    <xf numFmtId="0" fontId="23" fillId="2" borderId="16" xfId="0" applyFont="1" applyFill="1" applyBorder="1" applyAlignment="1">
      <alignment vertical="center"/>
    </xf>
    <xf numFmtId="0" fontId="23" fillId="2" borderId="17" xfId="0" applyFont="1" applyFill="1" applyBorder="1" applyAlignment="1">
      <alignment horizontal="right" vertical="center"/>
    </xf>
    <xf numFmtId="0" fontId="23" fillId="2" borderId="18" xfId="0" applyFont="1" applyFill="1" applyBorder="1" applyAlignment="1">
      <alignment horizontal="center" vertical="center"/>
    </xf>
    <xf numFmtId="0" fontId="23" fillId="2" borderId="19" xfId="0" applyFont="1" applyFill="1" applyBorder="1" applyAlignment="1">
      <alignment vertical="center"/>
    </xf>
    <xf numFmtId="0" fontId="23" fillId="2" borderId="20" xfId="0" applyFont="1" applyFill="1" applyBorder="1" applyAlignment="1">
      <alignment horizontal="right" vertical="center"/>
    </xf>
    <xf numFmtId="0" fontId="23" fillId="2" borderId="21" xfId="0" applyFont="1" applyFill="1" applyBorder="1" applyAlignment="1">
      <alignment horizontal="center" vertical="center"/>
    </xf>
    <xf numFmtId="0" fontId="23" fillId="2" borderId="2" xfId="0" applyFont="1" applyFill="1" applyBorder="1" applyAlignment="1">
      <alignment vertical="center"/>
    </xf>
    <xf numFmtId="0" fontId="23" fillId="2" borderId="3" xfId="0" applyFont="1" applyFill="1" applyBorder="1" applyAlignment="1">
      <alignment horizontal="right" vertical="center"/>
    </xf>
    <xf numFmtId="0" fontId="23" fillId="2" borderId="4" xfId="0" applyFont="1" applyFill="1" applyBorder="1" applyAlignment="1">
      <alignment horizontal="center" vertical="center"/>
    </xf>
    <xf numFmtId="0" fontId="22" fillId="3" borderId="0" xfId="0" applyFont="1" applyFill="1" applyAlignment="1">
      <alignment vertical="center"/>
    </xf>
    <xf numFmtId="0" fontId="23" fillId="3" borderId="0" xfId="0" applyFont="1" applyFill="1" applyAlignment="1">
      <alignment horizontal="right" vertical="center"/>
    </xf>
    <xf numFmtId="0" fontId="23" fillId="3" borderId="0" xfId="0" applyFont="1" applyFill="1" applyAlignment="1">
      <alignment horizontal="center" vertical="center"/>
    </xf>
    <xf numFmtId="0" fontId="23" fillId="3" borderId="0" xfId="0" applyFont="1" applyFill="1" applyAlignment="1">
      <alignment vertical="center"/>
    </xf>
    <xf numFmtId="0" fontId="24" fillId="3" borderId="0" xfId="0" applyFont="1" applyFill="1" applyAlignment="1">
      <alignment vertical="center"/>
    </xf>
    <xf numFmtId="0" fontId="23" fillId="0" borderId="16" xfId="0" applyFont="1" applyFill="1" applyBorder="1" applyAlignment="1">
      <alignment horizontal="left" vertical="center"/>
    </xf>
    <xf numFmtId="0" fontId="23" fillId="0" borderId="17" xfId="0" applyFont="1" applyFill="1" applyBorder="1" applyAlignment="1">
      <alignment horizontal="center" vertical="center"/>
    </xf>
    <xf numFmtId="0" fontId="23" fillId="0" borderId="18" xfId="0" applyFont="1" applyFill="1" applyBorder="1" applyAlignment="1">
      <alignment horizontal="center" vertical="center"/>
    </xf>
    <xf numFmtId="0" fontId="22" fillId="0" borderId="13" xfId="0" applyFont="1" applyFill="1" applyBorder="1" applyAlignment="1">
      <alignment horizontal="center" vertical="center"/>
    </xf>
    <xf numFmtId="0" fontId="23" fillId="0" borderId="0" xfId="0" applyFont="1" applyFill="1" applyBorder="1" applyAlignment="1">
      <alignment horizontal="center" vertical="center"/>
    </xf>
    <xf numFmtId="0" fontId="23" fillId="0" borderId="14" xfId="0" applyFont="1" applyFill="1" applyBorder="1" applyAlignment="1">
      <alignment horizontal="center" vertical="center"/>
    </xf>
    <xf numFmtId="0" fontId="25" fillId="0" borderId="14" xfId="0" applyFont="1" applyFill="1" applyBorder="1" applyAlignment="1">
      <alignment horizontal="center" vertical="center"/>
    </xf>
    <xf numFmtId="0" fontId="25" fillId="0" borderId="13" xfId="0" applyFont="1" applyFill="1" applyBorder="1" applyAlignment="1">
      <alignment horizontal="center" vertical="center"/>
    </xf>
    <xf numFmtId="0" fontId="25" fillId="0" borderId="19" xfId="0" applyFont="1" applyFill="1" applyBorder="1" applyAlignment="1">
      <alignment horizontal="center" vertical="center"/>
    </xf>
    <xf numFmtId="0" fontId="23" fillId="0" borderId="20" xfId="0" applyFont="1" applyFill="1" applyBorder="1" applyAlignment="1">
      <alignment horizontal="center" vertical="center"/>
    </xf>
    <xf numFmtId="0" fontId="23" fillId="0" borderId="21" xfId="0" applyFont="1" applyFill="1" applyBorder="1" applyAlignment="1">
      <alignment horizontal="center" vertical="center"/>
    </xf>
    <xf numFmtId="0" fontId="25" fillId="0" borderId="21" xfId="0" applyFont="1" applyFill="1" applyBorder="1" applyAlignment="1">
      <alignment horizontal="center" vertical="center"/>
    </xf>
    <xf numFmtId="0" fontId="25" fillId="3" borderId="0" xfId="0" applyFont="1" applyFill="1" applyAlignment="1">
      <alignment horizontal="center" vertical="center"/>
    </xf>
    <xf numFmtId="0" fontId="25" fillId="0" borderId="19" xfId="0" applyFont="1" applyFill="1" applyBorder="1" applyAlignment="1">
      <alignment horizontal="right" vertical="center"/>
    </xf>
    <xf numFmtId="0" fontId="0" fillId="4" borderId="0" xfId="0" applyFill="1"/>
    <xf numFmtId="0" fontId="4" fillId="2" borderId="19" xfId="0" applyFont="1" applyFill="1" applyBorder="1" applyAlignment="1">
      <alignment horizontal="center"/>
    </xf>
    <xf numFmtId="0" fontId="19" fillId="2" borderId="21" xfId="0" applyFont="1" applyFill="1" applyBorder="1" applyAlignment="1">
      <alignment horizontal="left" vertical="center"/>
    </xf>
    <xf numFmtId="0" fontId="19" fillId="2" borderId="21" xfId="0" applyFont="1" applyFill="1" applyBorder="1" applyAlignment="1">
      <alignment horizontal="center" vertical="center"/>
    </xf>
    <xf numFmtId="0" fontId="4" fillId="2" borderId="17" xfId="0" applyFont="1" applyFill="1" applyBorder="1" applyAlignment="1">
      <alignment horizontal="center"/>
    </xf>
    <xf numFmtId="0" fontId="19" fillId="0" borderId="22" xfId="0" applyFont="1" applyFill="1" applyBorder="1" applyAlignment="1">
      <alignment horizontal="center" vertical="center"/>
    </xf>
    <xf numFmtId="0" fontId="22" fillId="3" borderId="0" xfId="0" applyFont="1" applyFill="1" applyAlignment="1">
      <alignment horizontal="left"/>
    </xf>
    <xf numFmtId="0" fontId="4" fillId="0" borderId="19" xfId="0" applyFont="1" applyBorder="1" applyAlignment="1">
      <alignment horizontal="center"/>
    </xf>
    <xf numFmtId="0" fontId="4" fillId="0" borderId="0" xfId="0" applyFont="1" applyAlignment="1">
      <alignment horizontal="center"/>
    </xf>
    <xf numFmtId="0" fontId="0" fillId="3" borderId="0" xfId="0" applyFill="1" applyAlignment="1">
      <alignment horizontal="right" vertical="center"/>
    </xf>
    <xf numFmtId="0" fontId="4" fillId="3" borderId="0" xfId="0" applyFont="1" applyFill="1" applyAlignment="1">
      <alignment horizontal="right" vertical="center"/>
    </xf>
    <xf numFmtId="165" fontId="4" fillId="3" borderId="0" xfId="0" applyNumberFormat="1" applyFont="1" applyFill="1" applyAlignment="1">
      <alignment horizontal="right" vertical="center"/>
    </xf>
    <xf numFmtId="9" fontId="0" fillId="3" borderId="0" xfId="0" applyNumberFormat="1" applyFill="1" applyAlignment="1">
      <alignment horizontal="right" vertical="center"/>
    </xf>
    <xf numFmtId="1" fontId="5" fillId="3" borderId="0" xfId="0" applyNumberFormat="1" applyFont="1" applyFill="1" applyBorder="1" applyAlignment="1">
      <alignment horizontal="right" vertical="center"/>
    </xf>
    <xf numFmtId="1" fontId="7" fillId="3" borderId="0" xfId="0" applyNumberFormat="1" applyFont="1" applyFill="1" applyBorder="1" applyAlignment="1">
      <alignment horizontal="right" vertical="center"/>
    </xf>
    <xf numFmtId="0" fontId="0" fillId="0" borderId="0" xfId="0" applyFill="1" applyAlignment="1">
      <alignment horizontal="right" vertical="center"/>
    </xf>
    <xf numFmtId="0" fontId="0" fillId="0" borderId="0" xfId="0" applyAlignment="1">
      <alignment horizontal="right" vertical="center"/>
    </xf>
    <xf numFmtId="0" fontId="4" fillId="4" borderId="0" xfId="0" applyFont="1" applyFill="1" applyAlignment="1">
      <alignment horizontal="right" vertical="center"/>
    </xf>
    <xf numFmtId="165" fontId="4" fillId="4" borderId="0" xfId="0" applyNumberFormat="1" applyFont="1" applyFill="1" applyAlignment="1">
      <alignment horizontal="right" vertical="center"/>
    </xf>
    <xf numFmtId="1" fontId="4" fillId="4" borderId="0" xfId="0" applyNumberFormat="1" applyFont="1" applyFill="1" applyBorder="1" applyAlignment="1">
      <alignment horizontal="left" vertical="center"/>
    </xf>
    <xf numFmtId="1" fontId="4" fillId="3" borderId="0" xfId="0" applyNumberFormat="1" applyFont="1" applyFill="1" applyBorder="1" applyAlignment="1">
      <alignment horizontal="center" vertical="center"/>
    </xf>
    <xf numFmtId="165" fontId="4" fillId="3" borderId="0" xfId="0" applyNumberFormat="1" applyFont="1" applyFill="1" applyAlignment="1">
      <alignment horizontal="center"/>
    </xf>
    <xf numFmtId="0" fontId="4" fillId="3" borderId="0" xfId="0" applyFont="1" applyFill="1" applyBorder="1" applyAlignment="1">
      <alignment horizontal="center"/>
    </xf>
    <xf numFmtId="0" fontId="0" fillId="3" borderId="0" xfId="0" applyFont="1" applyFill="1"/>
    <xf numFmtId="0" fontId="26" fillId="2" borderId="0" xfId="0" applyFont="1" applyFill="1" applyAlignment="1">
      <alignment horizontal="left"/>
    </xf>
    <xf numFmtId="0" fontId="27" fillId="2" borderId="0" xfId="0" applyFont="1" applyFill="1"/>
    <xf numFmtId="0" fontId="28" fillId="2" borderId="0" xfId="0" applyFont="1" applyFill="1"/>
    <xf numFmtId="0" fontId="27" fillId="2" borderId="0" xfId="0" applyFont="1" applyFill="1" applyBorder="1" applyAlignment="1">
      <alignment horizontal="center"/>
    </xf>
    <xf numFmtId="0" fontId="27" fillId="2" borderId="0" xfId="0" applyFont="1" applyFill="1" applyAlignment="1">
      <alignment horizontal="center"/>
    </xf>
    <xf numFmtId="0" fontId="28" fillId="3" borderId="0" xfId="0" applyFont="1" applyFill="1"/>
    <xf numFmtId="0" fontId="27" fillId="3" borderId="0" xfId="0" applyFont="1" applyFill="1" applyAlignment="1">
      <alignment horizontal="center"/>
    </xf>
    <xf numFmtId="0" fontId="28" fillId="0" borderId="0" xfId="0" applyFont="1" applyFill="1"/>
    <xf numFmtId="0" fontId="28" fillId="0" borderId="0" xfId="0" applyFont="1"/>
    <xf numFmtId="0" fontId="27" fillId="2" borderId="0" xfId="0" applyFont="1" applyFill="1" applyAlignment="1"/>
    <xf numFmtId="0" fontId="27" fillId="2" borderId="0" xfId="0" applyFont="1" applyFill="1" applyAlignment="1">
      <alignment horizontal="left"/>
    </xf>
    <xf numFmtId="0" fontId="29" fillId="3" borderId="0" xfId="0" applyFont="1" applyFill="1" applyAlignment="1">
      <alignment horizontal="center"/>
    </xf>
    <xf numFmtId="165" fontId="27" fillId="2" borderId="0" xfId="0" applyNumberFormat="1" applyFont="1" applyFill="1" applyAlignment="1">
      <alignment horizontal="left"/>
    </xf>
    <xf numFmtId="0" fontId="30" fillId="2" borderId="0" xfId="0" applyFont="1" applyFill="1" applyAlignment="1"/>
    <xf numFmtId="0" fontId="31" fillId="2" borderId="0" xfId="0" applyFont="1" applyFill="1" applyAlignment="1">
      <alignment horizontal="left"/>
    </xf>
    <xf numFmtId="0" fontId="30" fillId="3" borderId="0" xfId="0" applyFont="1" applyFill="1"/>
    <xf numFmtId="0" fontId="32" fillId="3" borderId="0" xfId="0" applyFont="1" applyFill="1" applyAlignment="1">
      <alignment horizontal="center"/>
    </xf>
    <xf numFmtId="0" fontId="30" fillId="0" borderId="0" xfId="0" applyFont="1" applyFill="1"/>
    <xf numFmtId="0" fontId="30" fillId="0" borderId="0" xfId="0" applyFont="1"/>
    <xf numFmtId="0" fontId="33" fillId="2" borderId="0" xfId="0" applyFont="1" applyFill="1" applyAlignment="1">
      <alignment horizontal="center"/>
    </xf>
    <xf numFmtId="165" fontId="33" fillId="2" borderId="0" xfId="0" applyNumberFormat="1" applyFont="1" applyFill="1" applyAlignment="1">
      <alignment horizontal="center"/>
    </xf>
    <xf numFmtId="0" fontId="33" fillId="2" borderId="0" xfId="0" applyFont="1" applyFill="1" applyBorder="1" applyAlignment="1">
      <alignment horizontal="center"/>
    </xf>
    <xf numFmtId="0" fontId="34" fillId="2" borderId="0" xfId="0" applyFont="1" applyFill="1"/>
    <xf numFmtId="0" fontId="34" fillId="3" borderId="0" xfId="0" applyFont="1" applyFill="1"/>
    <xf numFmtId="0" fontId="34" fillId="0" borderId="0" xfId="0" applyFont="1" applyFill="1"/>
    <xf numFmtId="0" fontId="34" fillId="0" borderId="0" xfId="0" applyFont="1"/>
    <xf numFmtId="0" fontId="4" fillId="2" borderId="0" xfId="0" applyFont="1" applyFill="1" applyAlignment="1">
      <alignment horizontal="center"/>
    </xf>
    <xf numFmtId="0" fontId="29" fillId="2" borderId="2" xfId="0" applyFont="1" applyFill="1" applyBorder="1" applyAlignment="1">
      <alignment horizontal="left" vertical="center"/>
    </xf>
    <xf numFmtId="0" fontId="29" fillId="2" borderId="17" xfId="0" applyFont="1" applyFill="1" applyBorder="1" applyAlignment="1">
      <alignment horizontal="left" vertical="center"/>
    </xf>
    <xf numFmtId="0" fontId="29" fillId="2" borderId="18" xfId="0" applyFont="1" applyFill="1" applyBorder="1" applyAlignment="1">
      <alignment horizontal="left" vertical="center"/>
    </xf>
    <xf numFmtId="0" fontId="29" fillId="2" borderId="0" xfId="0" applyFont="1" applyFill="1" applyBorder="1" applyAlignment="1">
      <alignment horizontal="left" vertical="center"/>
    </xf>
    <xf numFmtId="1" fontId="6" fillId="2" borderId="0" xfId="0" applyNumberFormat="1" applyFont="1" applyFill="1" applyAlignment="1">
      <alignment horizontal="center"/>
    </xf>
    <xf numFmtId="9" fontId="4" fillId="3" borderId="0" xfId="0" applyNumberFormat="1" applyFont="1" applyFill="1" applyAlignment="1">
      <alignment horizontal="center"/>
    </xf>
    <xf numFmtId="0" fontId="4" fillId="0" borderId="0" xfId="0" applyFont="1" applyFill="1" applyAlignment="1">
      <alignment horizontal="center"/>
    </xf>
    <xf numFmtId="165" fontId="4" fillId="2" borderId="0" xfId="0" applyNumberFormat="1" applyFont="1" applyFill="1" applyAlignment="1">
      <alignment horizontal="center"/>
    </xf>
    <xf numFmtId="1" fontId="35" fillId="0" borderId="12" xfId="0" applyNumberFormat="1" applyFont="1" applyBorder="1" applyAlignment="1">
      <alignment horizontal="center"/>
    </xf>
    <xf numFmtId="0" fontId="4" fillId="0" borderId="16" xfId="0" applyFont="1" applyBorder="1" applyAlignment="1">
      <alignment horizontal="center"/>
    </xf>
    <xf numFmtId="1" fontId="35" fillId="2" borderId="7" xfId="0" applyNumberFormat="1" applyFont="1" applyFill="1" applyBorder="1" applyAlignment="1">
      <alignment horizontal="center"/>
    </xf>
    <xf numFmtId="1" fontId="4" fillId="3" borderId="0" xfId="0" applyNumberFormat="1" applyFont="1" applyFill="1" applyAlignment="1">
      <alignment horizontal="center"/>
    </xf>
    <xf numFmtId="0" fontId="36" fillId="3" borderId="0" xfId="0" applyFont="1" applyFill="1" applyAlignment="1">
      <alignment horizontal="center" vertical="center" textRotation="90"/>
    </xf>
    <xf numFmtId="1" fontId="35" fillId="0" borderId="11" xfId="0" applyNumberFormat="1" applyFont="1" applyBorder="1" applyAlignment="1">
      <alignment horizontal="center"/>
    </xf>
    <xf numFmtId="1" fontId="35" fillId="2" borderId="11" xfId="0" applyNumberFormat="1" applyFont="1" applyFill="1" applyBorder="1" applyAlignment="1">
      <alignment horizontal="center"/>
    </xf>
    <xf numFmtId="2" fontId="4" fillId="2" borderId="0" xfId="0" applyNumberFormat="1" applyFont="1" applyFill="1" applyAlignment="1">
      <alignment horizontal="center" vertical="center"/>
    </xf>
    <xf numFmtId="2" fontId="4" fillId="2" borderId="0" xfId="0" applyNumberFormat="1" applyFont="1" applyFill="1" applyAlignment="1">
      <alignment horizontal="right" vertical="center"/>
    </xf>
    <xf numFmtId="0" fontId="0" fillId="2" borderId="0" xfId="0" applyFill="1"/>
    <xf numFmtId="1" fontId="35" fillId="0" borderId="7" xfId="0" applyNumberFormat="1" applyFont="1" applyBorder="1" applyAlignment="1">
      <alignment horizontal="center" vertical="center"/>
    </xf>
    <xf numFmtId="1" fontId="35" fillId="0" borderId="7" xfId="0" applyNumberFormat="1" applyFont="1" applyBorder="1" applyAlignment="1">
      <alignment horizontal="center"/>
    </xf>
    <xf numFmtId="0" fontId="4" fillId="2" borderId="0" xfId="0" applyFont="1" applyFill="1" applyAlignment="1">
      <alignment horizontal="center" vertical="center"/>
    </xf>
    <xf numFmtId="1" fontId="35" fillId="0" borderId="12" xfId="0" applyNumberFormat="1" applyFont="1" applyBorder="1" applyAlignment="1">
      <alignment horizontal="center" vertical="center"/>
    </xf>
    <xf numFmtId="1" fontId="25" fillId="3" borderId="0" xfId="0" applyNumberFormat="1" applyFont="1" applyFill="1" applyAlignment="1">
      <alignment horizontal="center"/>
    </xf>
    <xf numFmtId="0" fontId="37" fillId="3" borderId="0" xfId="0" applyFont="1" applyFill="1" applyAlignment="1">
      <alignment horizontal="center" vertical="center" textRotation="90"/>
    </xf>
    <xf numFmtId="1" fontId="35" fillId="0" borderId="11" xfId="0" applyNumberFormat="1" applyFont="1" applyBorder="1" applyAlignment="1">
      <alignment horizontal="center" vertical="center"/>
    </xf>
    <xf numFmtId="165" fontId="35" fillId="2" borderId="2" xfId="0" applyNumberFormat="1" applyFont="1" applyFill="1" applyBorder="1" applyAlignment="1">
      <alignment horizontal="right"/>
    </xf>
    <xf numFmtId="0" fontId="35" fillId="0" borderId="22" xfId="0" applyFont="1" applyBorder="1" applyAlignment="1">
      <alignment horizontal="center"/>
    </xf>
    <xf numFmtId="1" fontId="35" fillId="0" borderId="2" xfId="0" applyNumberFormat="1" applyFont="1" applyBorder="1" applyAlignment="1">
      <alignment horizontal="center"/>
    </xf>
    <xf numFmtId="1" fontId="35" fillId="0" borderId="22" xfId="0" applyNumberFormat="1" applyFont="1" applyBorder="1" applyAlignment="1">
      <alignment horizontal="center"/>
    </xf>
    <xf numFmtId="0" fontId="29" fillId="2" borderId="16" xfId="0" applyFont="1" applyFill="1" applyBorder="1" applyAlignment="1">
      <alignment horizontal="left" vertical="center"/>
    </xf>
    <xf numFmtId="0" fontId="4" fillId="0" borderId="13" xfId="0" applyFont="1" applyBorder="1" applyAlignment="1">
      <alignment horizontal="center"/>
    </xf>
    <xf numFmtId="1" fontId="35" fillId="0" borderId="16" xfId="0" applyNumberFormat="1" applyFont="1" applyBorder="1" applyAlignment="1">
      <alignment horizontal="center" vertical="center"/>
    </xf>
    <xf numFmtId="9" fontId="4" fillId="0" borderId="16" xfId="4" applyNumberFormat="1" applyFont="1" applyFill="1" applyBorder="1" applyAlignment="1">
      <alignment horizontal="center" vertical="center"/>
    </xf>
    <xf numFmtId="166" fontId="35" fillId="0" borderId="7" xfId="4" applyNumberFormat="1" applyFont="1" applyFill="1" applyBorder="1" applyAlignment="1">
      <alignment horizontal="center" vertical="center"/>
    </xf>
    <xf numFmtId="1" fontId="35" fillId="0" borderId="13" xfId="0" applyNumberFormat="1" applyFont="1" applyBorder="1" applyAlignment="1">
      <alignment horizontal="center" vertical="center"/>
    </xf>
    <xf numFmtId="9" fontId="4" fillId="0" borderId="13" xfId="4" applyNumberFormat="1" applyFont="1" applyFill="1" applyBorder="1" applyAlignment="1">
      <alignment horizontal="center" vertical="center"/>
    </xf>
    <xf numFmtId="166" fontId="35" fillId="0" borderId="12" xfId="4" applyNumberFormat="1" applyFont="1" applyFill="1" applyBorder="1" applyAlignment="1">
      <alignment horizontal="center" vertical="center"/>
    </xf>
    <xf numFmtId="1" fontId="35" fillId="0" borderId="19" xfId="0" applyNumberFormat="1" applyFont="1" applyBorder="1" applyAlignment="1">
      <alignment horizontal="center" vertical="center"/>
    </xf>
    <xf numFmtId="166" fontId="35" fillId="0" borderId="11" xfId="4" applyNumberFormat="1" applyFont="1" applyFill="1" applyBorder="1" applyAlignment="1">
      <alignment horizontal="center" vertical="center"/>
    </xf>
    <xf numFmtId="0" fontId="35" fillId="2" borderId="2" xfId="0" applyFont="1" applyFill="1" applyBorder="1" applyAlignment="1">
      <alignment horizontal="center"/>
    </xf>
    <xf numFmtId="0" fontId="35" fillId="2" borderId="3" xfId="0" applyFont="1" applyFill="1" applyBorder="1" applyAlignment="1">
      <alignment horizontal="center"/>
    </xf>
    <xf numFmtId="0" fontId="35" fillId="2" borderId="4" xfId="0" applyFont="1" applyFill="1" applyBorder="1" applyAlignment="1">
      <alignment horizontal="center"/>
    </xf>
    <xf numFmtId="0" fontId="35" fillId="0" borderId="2" xfId="0" applyFont="1" applyBorder="1" applyAlignment="1">
      <alignment horizontal="center"/>
    </xf>
    <xf numFmtId="166" fontId="35" fillId="0" borderId="16" xfId="4" applyNumberFormat="1" applyFont="1" applyFill="1" applyBorder="1" applyAlignment="1">
      <alignment horizontal="center"/>
    </xf>
    <xf numFmtId="165" fontId="4" fillId="2" borderId="0" xfId="0" applyNumberFormat="1" applyFont="1" applyFill="1" applyBorder="1" applyAlignment="1">
      <alignment horizontal="center"/>
    </xf>
    <xf numFmtId="165" fontId="4" fillId="2" borderId="2" xfId="0" applyNumberFormat="1" applyFont="1" applyFill="1" applyBorder="1" applyAlignment="1">
      <alignment horizontal="center"/>
    </xf>
    <xf numFmtId="0" fontId="35" fillId="0" borderId="3" xfId="0" applyFont="1" applyBorder="1" applyAlignment="1">
      <alignment horizontal="right"/>
    </xf>
    <xf numFmtId="0" fontId="35" fillId="0" borderId="2" xfId="4" applyNumberFormat="1" applyFont="1" applyFill="1" applyBorder="1" applyAlignment="1">
      <alignment horizontal="center"/>
    </xf>
    <xf numFmtId="165" fontId="35" fillId="2" borderId="0" xfId="0" applyNumberFormat="1" applyFont="1" applyFill="1" applyBorder="1" applyAlignment="1">
      <alignment horizontal="right"/>
    </xf>
    <xf numFmtId="0" fontId="35" fillId="2" borderId="0" xfId="0" applyFont="1" applyFill="1" applyBorder="1" applyAlignment="1">
      <alignment horizontal="center"/>
    </xf>
    <xf numFmtId="1" fontId="35" fillId="2" borderId="0" xfId="0" applyNumberFormat="1" applyFont="1" applyFill="1" applyBorder="1" applyAlignment="1">
      <alignment horizontal="center"/>
    </xf>
    <xf numFmtId="0" fontId="29" fillId="2" borderId="3" xfId="0" applyFont="1" applyFill="1" applyBorder="1" applyAlignment="1">
      <alignment horizontal="center" vertical="center"/>
    </xf>
    <xf numFmtId="0" fontId="29" fillId="2" borderId="4" xfId="0" applyFont="1" applyFill="1" applyBorder="1" applyAlignment="1">
      <alignment horizontal="center" vertical="center"/>
    </xf>
    <xf numFmtId="1" fontId="38" fillId="3" borderId="0" xfId="0" applyNumberFormat="1" applyFont="1" applyFill="1" applyAlignment="1">
      <alignment horizontal="center"/>
    </xf>
    <xf numFmtId="0" fontId="27" fillId="0" borderId="0" xfId="0" applyFont="1" applyFill="1" applyAlignment="1">
      <alignment horizontal="center"/>
    </xf>
    <xf numFmtId="0" fontId="27" fillId="0" borderId="0" xfId="0" applyFont="1" applyAlignment="1">
      <alignment horizontal="center"/>
    </xf>
    <xf numFmtId="9" fontId="4" fillId="0" borderId="16" xfId="4" applyFont="1" applyBorder="1" applyAlignment="1">
      <alignment horizontal="center" vertical="center"/>
    </xf>
    <xf numFmtId="9" fontId="35" fillId="0" borderId="7" xfId="4" applyFont="1" applyBorder="1" applyAlignment="1">
      <alignment horizontal="center"/>
    </xf>
    <xf numFmtId="9" fontId="25" fillId="3" borderId="0" xfId="4" applyFont="1" applyFill="1" applyAlignment="1">
      <alignment horizontal="center"/>
    </xf>
    <xf numFmtId="9" fontId="4" fillId="0" borderId="13" xfId="4" applyFont="1" applyBorder="1" applyAlignment="1">
      <alignment horizontal="center" vertical="center"/>
    </xf>
    <xf numFmtId="9" fontId="35" fillId="0" borderId="12" xfId="4" applyFont="1" applyBorder="1" applyAlignment="1">
      <alignment horizontal="center"/>
    </xf>
    <xf numFmtId="9" fontId="35" fillId="0" borderId="11" xfId="4" applyFont="1" applyBorder="1" applyAlignment="1">
      <alignment horizontal="center"/>
    </xf>
    <xf numFmtId="166" fontId="35" fillId="0" borderId="16" xfId="4" applyNumberFormat="1" applyFont="1" applyBorder="1" applyAlignment="1">
      <alignment horizontal="center"/>
    </xf>
    <xf numFmtId="1" fontId="35" fillId="0" borderId="2" xfId="0" applyNumberFormat="1" applyFont="1" applyFill="1" applyBorder="1" applyAlignment="1">
      <alignment horizontal="center"/>
    </xf>
    <xf numFmtId="0" fontId="35" fillId="2" borderId="0" xfId="0" applyFont="1" applyFill="1" applyBorder="1" applyAlignment="1">
      <alignment horizontal="right"/>
    </xf>
    <xf numFmtId="0" fontId="29" fillId="2" borderId="3" xfId="0" applyFont="1" applyFill="1" applyBorder="1" applyAlignment="1">
      <alignment horizontal="left" vertical="center"/>
    </xf>
    <xf numFmtId="0" fontId="29" fillId="2" borderId="4" xfId="0" applyFont="1" applyFill="1" applyBorder="1" applyAlignment="1">
      <alignment horizontal="left" vertical="center"/>
    </xf>
    <xf numFmtId="0" fontId="0" fillId="3" borderId="13" xfId="0" applyFill="1" applyBorder="1"/>
    <xf numFmtId="168" fontId="4" fillId="0" borderId="16" xfId="0" applyNumberFormat="1" applyFont="1" applyBorder="1" applyAlignment="1">
      <alignment horizontal="center" vertical="center"/>
    </xf>
    <xf numFmtId="168" fontId="35" fillId="0" borderId="7" xfId="0" applyNumberFormat="1" applyFont="1" applyBorder="1" applyAlignment="1">
      <alignment horizontal="center" vertical="center"/>
    </xf>
    <xf numFmtId="168" fontId="4" fillId="0" borderId="13" xfId="0" applyNumberFormat="1" applyFont="1" applyBorder="1" applyAlignment="1">
      <alignment horizontal="center" vertical="center"/>
    </xf>
    <xf numFmtId="168" fontId="35" fillId="0" borderId="12" xfId="0" applyNumberFormat="1" applyFont="1" applyBorder="1" applyAlignment="1">
      <alignment horizontal="center" vertical="center"/>
    </xf>
    <xf numFmtId="168" fontId="35" fillId="0" borderId="11" xfId="0" applyNumberFormat="1" applyFont="1" applyBorder="1" applyAlignment="1">
      <alignment horizontal="center" vertical="center"/>
    </xf>
    <xf numFmtId="168" fontId="35" fillId="0" borderId="16" xfId="0" applyNumberFormat="1" applyFont="1" applyBorder="1" applyAlignment="1">
      <alignment horizontal="center" vertical="center"/>
    </xf>
    <xf numFmtId="168" fontId="35" fillId="0" borderId="4" xfId="0" applyNumberFormat="1" applyFont="1" applyBorder="1" applyAlignment="1">
      <alignment horizontal="center" vertical="center"/>
    </xf>
    <xf numFmtId="165" fontId="4" fillId="2" borderId="19" xfId="0" applyNumberFormat="1" applyFont="1" applyFill="1" applyBorder="1" applyAlignment="1">
      <alignment horizontal="center"/>
    </xf>
    <xf numFmtId="168" fontId="35" fillId="2" borderId="17" xfId="0" applyNumberFormat="1" applyFont="1" applyFill="1" applyBorder="1" applyAlignment="1">
      <alignment horizontal="center" vertical="center"/>
    </xf>
    <xf numFmtId="0" fontId="4" fillId="2" borderId="16" xfId="0" applyFont="1" applyFill="1" applyBorder="1" applyAlignment="1">
      <alignment horizontal="center"/>
    </xf>
    <xf numFmtId="0" fontId="4" fillId="2" borderId="18" xfId="0" applyFont="1" applyFill="1" applyBorder="1" applyAlignment="1">
      <alignment horizontal="right"/>
    </xf>
    <xf numFmtId="1" fontId="4" fillId="0" borderId="16" xfId="0" applyNumberFormat="1" applyFont="1" applyFill="1" applyBorder="1" applyAlignment="1">
      <alignment horizontal="center"/>
    </xf>
    <xf numFmtId="0" fontId="4" fillId="2" borderId="0" xfId="0" applyFont="1" applyFill="1" applyBorder="1" applyAlignment="1">
      <alignment horizontal="center"/>
    </xf>
    <xf numFmtId="0" fontId="4" fillId="2" borderId="14" xfId="0" applyFont="1" applyFill="1" applyBorder="1" applyAlignment="1">
      <alignment horizontal="right"/>
    </xf>
    <xf numFmtId="1" fontId="4" fillId="0" borderId="13" xfId="0" applyNumberFormat="1" applyFont="1" applyFill="1" applyBorder="1" applyAlignment="1">
      <alignment horizontal="center"/>
    </xf>
    <xf numFmtId="0" fontId="4" fillId="2" borderId="20" xfId="0" applyFont="1" applyFill="1" applyBorder="1" applyAlignment="1">
      <alignment horizontal="center"/>
    </xf>
    <xf numFmtId="0" fontId="4" fillId="2" borderId="21" xfId="0" applyFont="1" applyFill="1" applyBorder="1" applyAlignment="1">
      <alignment horizontal="right"/>
    </xf>
    <xf numFmtId="1" fontId="4" fillId="0" borderId="19" xfId="0" applyNumberFormat="1" applyFont="1" applyFill="1" applyBorder="1" applyAlignment="1">
      <alignment horizontal="center"/>
    </xf>
    <xf numFmtId="0" fontId="4" fillId="2" borderId="2" xfId="0" applyFont="1" applyFill="1" applyBorder="1" applyAlignment="1">
      <alignment horizontal="center"/>
    </xf>
    <xf numFmtId="0" fontId="4" fillId="2" borderId="3" xfId="0" applyFont="1" applyFill="1" applyBorder="1" applyAlignment="1">
      <alignment horizontal="center"/>
    </xf>
    <xf numFmtId="165" fontId="4" fillId="2" borderId="3" xfId="0" applyNumberFormat="1" applyFont="1" applyFill="1" applyBorder="1" applyAlignment="1">
      <alignment horizontal="center"/>
    </xf>
    <xf numFmtId="0" fontId="35" fillId="2" borderId="4" xfId="0" applyFont="1" applyFill="1" applyBorder="1" applyAlignment="1">
      <alignment horizontal="right"/>
    </xf>
    <xf numFmtId="0" fontId="4" fillId="3" borderId="0" xfId="0" applyFont="1" applyFill="1" applyAlignment="1">
      <alignment horizontal="right"/>
    </xf>
    <xf numFmtId="2" fontId="4" fillId="3" borderId="0" xfId="0" applyNumberFormat="1" applyFont="1" applyFill="1" applyAlignment="1">
      <alignment horizontal="center"/>
    </xf>
    <xf numFmtId="0" fontId="4" fillId="2" borderId="4" xfId="0" applyFont="1" applyFill="1" applyBorder="1" applyAlignment="1">
      <alignment horizontal="right"/>
    </xf>
    <xf numFmtId="2" fontId="4" fillId="0" borderId="2" xfId="0" applyNumberFormat="1" applyFont="1" applyFill="1" applyBorder="1" applyAlignment="1">
      <alignment horizontal="center"/>
    </xf>
    <xf numFmtId="0" fontId="4" fillId="4" borderId="0" xfId="0" applyFont="1" applyFill="1" applyAlignment="1">
      <alignment horizontal="left"/>
    </xf>
    <xf numFmtId="0" fontId="4" fillId="4" borderId="0" xfId="0" applyFont="1" applyFill="1" applyAlignment="1">
      <alignment horizontal="center"/>
    </xf>
    <xf numFmtId="0" fontId="4" fillId="2" borderId="20" xfId="0" applyFont="1" applyFill="1" applyBorder="1" applyAlignment="1">
      <alignment horizontal="right"/>
    </xf>
    <xf numFmtId="2" fontId="4" fillId="0" borderId="19" xfId="0" applyNumberFormat="1" applyFont="1" applyFill="1" applyBorder="1" applyAlignment="1">
      <alignment horizontal="center"/>
    </xf>
    <xf numFmtId="165" fontId="4" fillId="3" borderId="0" xfId="0" applyNumberFormat="1" applyFont="1" applyFill="1" applyBorder="1" applyAlignment="1">
      <alignment horizontal="center"/>
    </xf>
    <xf numFmtId="0" fontId="35" fillId="3" borderId="0" xfId="0" applyFont="1" applyFill="1" applyBorder="1" applyAlignment="1">
      <alignment horizontal="right"/>
    </xf>
    <xf numFmtId="166" fontId="35" fillId="3" borderId="0" xfId="4" applyNumberFormat="1" applyFont="1" applyFill="1" applyBorder="1" applyAlignment="1">
      <alignment horizontal="center"/>
    </xf>
    <xf numFmtId="0" fontId="29" fillId="2" borderId="0" xfId="0" applyFont="1" applyFill="1" applyAlignment="1">
      <alignment horizontal="left"/>
    </xf>
    <xf numFmtId="0" fontId="29" fillId="3" borderId="0" xfId="0" applyFont="1" applyFill="1" applyAlignment="1">
      <alignment horizontal="left"/>
    </xf>
    <xf numFmtId="0" fontId="35" fillId="3" borderId="0" xfId="0" applyFont="1" applyFill="1" applyAlignment="1">
      <alignment horizontal="left"/>
    </xf>
    <xf numFmtId="0" fontId="27" fillId="3" borderId="0" xfId="0" applyFont="1" applyFill="1" applyAlignment="1"/>
    <xf numFmtId="0" fontId="29" fillId="0" borderId="0" xfId="0" applyFont="1" applyFill="1" applyAlignment="1">
      <alignment horizontal="left"/>
    </xf>
    <xf numFmtId="0" fontId="27" fillId="0" borderId="0" xfId="0" applyFont="1" applyFill="1" applyAlignment="1"/>
    <xf numFmtId="0" fontId="29" fillId="0" borderId="0" xfId="0" applyFont="1" applyAlignment="1">
      <alignment horizontal="left"/>
    </xf>
    <xf numFmtId="0" fontId="27" fillId="0" borderId="0" xfId="0" applyFont="1" applyAlignment="1"/>
    <xf numFmtId="0" fontId="27" fillId="3" borderId="0" xfId="0" applyFont="1" applyFill="1"/>
    <xf numFmtId="0" fontId="4" fillId="3" borderId="0" xfId="0" applyFont="1" applyFill="1"/>
    <xf numFmtId="0" fontId="27" fillId="0" borderId="0" xfId="0" applyFont="1" applyFill="1"/>
    <xf numFmtId="0" fontId="27" fillId="0" borderId="0" xfId="0" applyFont="1"/>
    <xf numFmtId="166" fontId="35" fillId="2" borderId="0" xfId="4" applyNumberFormat="1" applyFont="1" applyFill="1" applyBorder="1" applyAlignment="1">
      <alignment horizontal="center"/>
    </xf>
    <xf numFmtId="1" fontId="25" fillId="2" borderId="0" xfId="0" applyNumberFormat="1" applyFont="1" applyFill="1" applyAlignment="1">
      <alignment horizontal="center"/>
    </xf>
    <xf numFmtId="0" fontId="35" fillId="0" borderId="12" xfId="0" applyFont="1" applyBorder="1" applyAlignment="1">
      <alignment horizontal="center"/>
    </xf>
    <xf numFmtId="0" fontId="35" fillId="0" borderId="11" xfId="0" applyFont="1" applyBorder="1" applyAlignment="1">
      <alignment horizontal="center"/>
    </xf>
    <xf numFmtId="0" fontId="35" fillId="0" borderId="7" xfId="0" applyFont="1" applyBorder="1" applyAlignment="1">
      <alignment horizontal="center"/>
    </xf>
    <xf numFmtId="165" fontId="35" fillId="2" borderId="22" xfId="0" applyNumberFormat="1" applyFont="1" applyFill="1" applyBorder="1" applyAlignment="1">
      <alignment horizontal="center"/>
    </xf>
    <xf numFmtId="10" fontId="4" fillId="2" borderId="0" xfId="4" applyNumberFormat="1" applyFont="1" applyFill="1" applyAlignment="1">
      <alignment horizontal="center"/>
    </xf>
    <xf numFmtId="1" fontId="6" fillId="2" borderId="0" xfId="0" applyNumberFormat="1" applyFont="1" applyFill="1" applyAlignment="1">
      <alignment horizontal="right"/>
    </xf>
    <xf numFmtId="165" fontId="4" fillId="0" borderId="16" xfId="0" applyNumberFormat="1" applyFont="1" applyFill="1" applyBorder="1" applyAlignment="1">
      <alignment horizontal="center" vertical="center"/>
    </xf>
    <xf numFmtId="165" fontId="35" fillId="0" borderId="7" xfId="0" applyNumberFormat="1" applyFont="1" applyFill="1" applyBorder="1" applyAlignment="1">
      <alignment horizontal="center" vertical="center"/>
    </xf>
    <xf numFmtId="165" fontId="4" fillId="0" borderId="13" xfId="0" applyNumberFormat="1" applyFont="1" applyFill="1" applyBorder="1" applyAlignment="1">
      <alignment horizontal="center" vertical="center"/>
    </xf>
    <xf numFmtId="165" fontId="35" fillId="0" borderId="12" xfId="0" applyNumberFormat="1" applyFont="1" applyFill="1" applyBorder="1" applyAlignment="1">
      <alignment horizontal="center" vertical="center"/>
    </xf>
    <xf numFmtId="165" fontId="35" fillId="0" borderId="11" xfId="0" applyNumberFormat="1" applyFont="1" applyFill="1" applyBorder="1" applyAlignment="1">
      <alignment horizontal="center" vertical="center"/>
    </xf>
    <xf numFmtId="165" fontId="35" fillId="2" borderId="4" xfId="0" applyNumberFormat="1" applyFont="1" applyFill="1" applyBorder="1" applyAlignment="1">
      <alignment horizontal="right"/>
    </xf>
    <xf numFmtId="165" fontId="35" fillId="0" borderId="2" xfId="0" applyNumberFormat="1" applyFont="1" applyFill="1" applyBorder="1" applyAlignment="1">
      <alignment horizontal="center" vertical="center"/>
    </xf>
    <xf numFmtId="10" fontId="4" fillId="2" borderId="3" xfId="4" applyNumberFormat="1" applyFont="1" applyFill="1" applyBorder="1" applyAlignment="1">
      <alignment horizontal="center"/>
    </xf>
    <xf numFmtId="1" fontId="25" fillId="4" borderId="0" xfId="0" applyNumberFormat="1" applyFont="1" applyFill="1" applyAlignment="1">
      <alignment horizontal="center"/>
    </xf>
    <xf numFmtId="1" fontId="25" fillId="2" borderId="13" xfId="0" applyNumberFormat="1" applyFont="1" applyFill="1" applyBorder="1" applyAlignment="1">
      <alignment horizontal="center"/>
    </xf>
    <xf numFmtId="0" fontId="35" fillId="0" borderId="16" xfId="0" applyFont="1" applyFill="1" applyBorder="1" applyAlignment="1">
      <alignment horizontal="left"/>
    </xf>
    <xf numFmtId="0" fontId="35" fillId="0" borderId="17" xfId="0" applyFont="1" applyFill="1" applyBorder="1" applyAlignment="1">
      <alignment horizontal="left"/>
    </xf>
    <xf numFmtId="167" fontId="18" fillId="5" borderId="22" xfId="0" applyNumberFormat="1" applyFont="1" applyFill="1" applyBorder="1" applyAlignment="1">
      <alignment horizontal="center" vertical="center"/>
    </xf>
    <xf numFmtId="167" fontId="18" fillId="0" borderId="22" xfId="0" applyNumberFormat="1" applyFont="1" applyFill="1" applyBorder="1" applyAlignment="1">
      <alignment horizontal="center" vertical="center"/>
    </xf>
    <xf numFmtId="0" fontId="35" fillId="0" borderId="13" xfId="0" applyFont="1" applyFill="1" applyBorder="1" applyAlignment="1">
      <alignment horizontal="left"/>
    </xf>
    <xf numFmtId="0" fontId="35" fillId="0" borderId="0" xfId="0" applyFont="1" applyFill="1" applyBorder="1" applyAlignment="1">
      <alignment horizontal="left"/>
    </xf>
    <xf numFmtId="1" fontId="18" fillId="0" borderId="22" xfId="0" applyNumberFormat="1" applyFont="1" applyFill="1" applyBorder="1" applyAlignment="1">
      <alignment horizontal="center" vertical="center"/>
    </xf>
    <xf numFmtId="0" fontId="40" fillId="2" borderId="0" xfId="0" applyFont="1" applyFill="1" applyAlignment="1">
      <alignment horizontal="left"/>
    </xf>
    <xf numFmtId="0" fontId="40" fillId="2" borderId="0" xfId="0" applyFont="1" applyFill="1" applyAlignment="1">
      <alignment horizontal="center"/>
    </xf>
    <xf numFmtId="165" fontId="4" fillId="0" borderId="2" xfId="0" applyNumberFormat="1" applyFont="1" applyBorder="1" applyAlignment="1">
      <alignment horizontal="center"/>
    </xf>
    <xf numFmtId="1" fontId="35" fillId="2" borderId="3" xfId="0" applyNumberFormat="1" applyFont="1" applyFill="1" applyBorder="1" applyAlignment="1">
      <alignment horizontal="right"/>
    </xf>
    <xf numFmtId="1" fontId="35" fillId="2" borderId="4" xfId="0" applyNumberFormat="1" applyFont="1" applyFill="1" applyBorder="1" applyAlignment="1">
      <alignment horizontal="left"/>
    </xf>
    <xf numFmtId="1" fontId="35" fillId="2" borderId="0" xfId="0" applyNumberFormat="1" applyFont="1" applyFill="1" applyBorder="1" applyAlignment="1">
      <alignment horizontal="right"/>
    </xf>
    <xf numFmtId="1" fontId="35" fillId="2" borderId="0" xfId="0" applyNumberFormat="1" applyFont="1" applyFill="1" applyBorder="1" applyAlignment="1">
      <alignment horizontal="left"/>
    </xf>
    <xf numFmtId="0" fontId="41" fillId="2" borderId="0" xfId="0" applyFont="1" applyFill="1" applyAlignment="1">
      <alignment horizontal="left"/>
    </xf>
    <xf numFmtId="0" fontId="41" fillId="2" borderId="0" xfId="0" applyFont="1" applyFill="1" applyBorder="1" applyAlignment="1">
      <alignment horizontal="left" vertical="center"/>
    </xf>
    <xf numFmtId="0" fontId="41" fillId="2" borderId="0" xfId="0" applyFont="1" applyFill="1" applyBorder="1" applyAlignment="1">
      <alignment horizontal="center" vertical="center"/>
    </xf>
    <xf numFmtId="0" fontId="42" fillId="3" borderId="0" xfId="0" applyFont="1" applyFill="1" applyAlignment="1">
      <alignment horizontal="center"/>
    </xf>
    <xf numFmtId="0" fontId="42" fillId="2" borderId="0" xfId="0" applyFont="1" applyFill="1" applyAlignment="1">
      <alignment horizontal="center"/>
    </xf>
    <xf numFmtId="1" fontId="43" fillId="2" borderId="0" xfId="0" applyNumberFormat="1" applyFont="1" applyFill="1" applyAlignment="1">
      <alignment horizontal="center"/>
    </xf>
    <xf numFmtId="1" fontId="43" fillId="3" borderId="0" xfId="0" applyNumberFormat="1" applyFont="1" applyFill="1" applyAlignment="1">
      <alignment horizontal="center"/>
    </xf>
    <xf numFmtId="0" fontId="42" fillId="0" borderId="0" xfId="0" applyFont="1" applyFill="1" applyAlignment="1">
      <alignment horizontal="center"/>
    </xf>
    <xf numFmtId="0" fontId="42" fillId="0" borderId="0" xfId="0" applyFont="1" applyAlignment="1">
      <alignment horizontal="center"/>
    </xf>
    <xf numFmtId="0" fontId="29" fillId="0" borderId="2" xfId="0" applyFont="1" applyBorder="1" applyAlignment="1">
      <alignment horizontal="left" vertical="center"/>
    </xf>
    <xf numFmtId="0" fontId="29" fillId="0" borderId="4" xfId="0" applyFont="1" applyBorder="1" applyAlignment="1">
      <alignment horizontal="left" vertical="center"/>
    </xf>
    <xf numFmtId="0" fontId="33" fillId="3" borderId="0" xfId="0" applyFont="1" applyFill="1" applyAlignment="1">
      <alignment horizontal="center"/>
    </xf>
    <xf numFmtId="0" fontId="42" fillId="2" borderId="0" xfId="0" applyFont="1" applyFill="1" applyAlignment="1">
      <alignment horizontal="center" vertical="center"/>
    </xf>
    <xf numFmtId="1" fontId="6" fillId="3" borderId="7" xfId="0" applyNumberFormat="1" applyFont="1" applyFill="1" applyBorder="1" applyAlignment="1">
      <alignment horizontal="center" vertical="center"/>
    </xf>
    <xf numFmtId="1" fontId="43" fillId="3" borderId="0" xfId="0" applyNumberFormat="1" applyFont="1" applyFill="1" applyAlignment="1">
      <alignment horizontal="center" vertical="center"/>
    </xf>
    <xf numFmtId="1" fontId="25" fillId="3" borderId="0" xfId="0" applyNumberFormat="1" applyFont="1" applyFill="1" applyAlignment="1">
      <alignment horizontal="center" vertical="center"/>
    </xf>
    <xf numFmtId="0" fontId="42" fillId="3" borderId="0" xfId="0" applyFont="1" applyFill="1" applyAlignment="1">
      <alignment horizontal="center" vertical="center"/>
    </xf>
    <xf numFmtId="0" fontId="42" fillId="0" borderId="0" xfId="0" applyFont="1" applyFill="1" applyAlignment="1">
      <alignment horizontal="center" vertical="center"/>
    </xf>
    <xf numFmtId="0" fontId="0" fillId="0" borderId="0" xfId="0" applyFill="1" applyAlignment="1">
      <alignment vertical="center"/>
    </xf>
    <xf numFmtId="0" fontId="42" fillId="0" borderId="0" xfId="0" applyFont="1" applyAlignment="1">
      <alignment horizontal="center" vertical="center"/>
    </xf>
    <xf numFmtId="0" fontId="4" fillId="0" borderId="13" xfId="0" applyFont="1" applyBorder="1" applyAlignment="1">
      <alignment horizontal="center" vertical="center"/>
    </xf>
    <xf numFmtId="1" fontId="35" fillId="2" borderId="11" xfId="0" applyNumberFormat="1" applyFont="1" applyFill="1" applyBorder="1" applyAlignment="1">
      <alignment horizontal="center" vertical="center"/>
    </xf>
    <xf numFmtId="0" fontId="6" fillId="3" borderId="11" xfId="0" applyFont="1" applyFill="1" applyBorder="1" applyAlignment="1">
      <alignment horizontal="center" vertical="center"/>
    </xf>
    <xf numFmtId="164" fontId="4" fillId="0" borderId="16" xfId="0" applyNumberFormat="1" applyFont="1" applyBorder="1" applyAlignment="1">
      <alignment horizontal="center" vertical="center"/>
    </xf>
    <xf numFmtId="164" fontId="35" fillId="0" borderId="7" xfId="0" applyNumberFormat="1" applyFont="1" applyFill="1" applyBorder="1" applyAlignment="1">
      <alignment horizontal="center" vertical="center"/>
    </xf>
    <xf numFmtId="164" fontId="6" fillId="3" borderId="7" xfId="0" applyNumberFormat="1" applyFont="1" applyFill="1" applyBorder="1" applyAlignment="1">
      <alignment horizontal="center"/>
    </xf>
    <xf numFmtId="164" fontId="4" fillId="0" borderId="13" xfId="0" applyNumberFormat="1" applyFont="1" applyBorder="1" applyAlignment="1">
      <alignment horizontal="center" vertical="center"/>
    </xf>
    <xf numFmtId="164" fontId="35" fillId="0" borderId="12" xfId="0" applyNumberFormat="1" applyFont="1" applyFill="1" applyBorder="1" applyAlignment="1">
      <alignment horizontal="center" vertical="center"/>
    </xf>
    <xf numFmtId="164" fontId="6" fillId="3" borderId="12" xfId="0" applyNumberFormat="1" applyFont="1" applyFill="1" applyBorder="1" applyAlignment="1">
      <alignment horizontal="center"/>
    </xf>
    <xf numFmtId="164" fontId="4" fillId="0" borderId="19" xfId="0" applyNumberFormat="1" applyFont="1" applyBorder="1" applyAlignment="1">
      <alignment horizontal="center" vertical="center"/>
    </xf>
    <xf numFmtId="164" fontId="35" fillId="0" borderId="11" xfId="0" applyNumberFormat="1" applyFont="1" applyFill="1" applyBorder="1" applyAlignment="1">
      <alignment horizontal="center" vertical="center"/>
    </xf>
    <xf numFmtId="164" fontId="6" fillId="3" borderId="11" xfId="0" applyNumberFormat="1" applyFont="1" applyFill="1" applyBorder="1" applyAlignment="1">
      <alignment horizontal="center"/>
    </xf>
    <xf numFmtId="2" fontId="35" fillId="2" borderId="0" xfId="0" applyNumberFormat="1" applyFont="1" applyFill="1" applyBorder="1" applyAlignment="1">
      <alignment horizontal="center" vertical="center" textRotation="90"/>
    </xf>
    <xf numFmtId="1" fontId="35" fillId="2" borderId="17" xfId="0" applyNumberFormat="1" applyFont="1" applyFill="1" applyBorder="1" applyAlignment="1">
      <alignment horizontal="center"/>
    </xf>
    <xf numFmtId="0" fontId="42" fillId="2" borderId="17" xfId="0" applyFont="1" applyFill="1" applyBorder="1" applyAlignment="1">
      <alignment horizontal="center"/>
    </xf>
    <xf numFmtId="164" fontId="4" fillId="2" borderId="17" xfId="0" applyNumberFormat="1" applyFont="1" applyFill="1" applyBorder="1" applyAlignment="1">
      <alignment horizontal="center" vertical="center"/>
    </xf>
    <xf numFmtId="164" fontId="35" fillId="2" borderId="17" xfId="0" applyNumberFormat="1" applyFont="1" applyFill="1" applyBorder="1" applyAlignment="1">
      <alignment horizontal="center" vertical="center"/>
    </xf>
    <xf numFmtId="0" fontId="0" fillId="3" borderId="17" xfId="0" applyFill="1" applyBorder="1"/>
    <xf numFmtId="164" fontId="35" fillId="2" borderId="0" xfId="0" applyNumberFormat="1" applyFont="1" applyFill="1" applyBorder="1" applyAlignment="1">
      <alignment horizontal="center" vertical="center"/>
    </xf>
    <xf numFmtId="164" fontId="4" fillId="2" borderId="0" xfId="0" applyNumberFormat="1" applyFont="1" applyFill="1" applyBorder="1" applyAlignment="1">
      <alignment horizontal="center" vertical="center"/>
    </xf>
    <xf numFmtId="165" fontId="4" fillId="2" borderId="0" xfId="0" applyNumberFormat="1" applyFont="1" applyFill="1" applyAlignment="1">
      <alignment horizontal="center" vertical="center"/>
    </xf>
    <xf numFmtId="0" fontId="0" fillId="3" borderId="13" xfId="0" applyFill="1" applyBorder="1" applyAlignment="1">
      <alignment vertical="center"/>
    </xf>
    <xf numFmtId="2" fontId="4" fillId="0" borderId="16" xfId="0" applyNumberFormat="1" applyFont="1" applyBorder="1" applyAlignment="1">
      <alignment horizontal="center" vertical="center"/>
    </xf>
    <xf numFmtId="2" fontId="35" fillId="0" borderId="7" xfId="0" applyNumberFormat="1" applyFont="1" applyFill="1" applyBorder="1" applyAlignment="1">
      <alignment horizontal="center" vertical="center"/>
    </xf>
    <xf numFmtId="2" fontId="4" fillId="0" borderId="13" xfId="0" applyNumberFormat="1" applyFont="1" applyBorder="1" applyAlignment="1">
      <alignment horizontal="center" vertical="center"/>
    </xf>
    <xf numFmtId="2" fontId="35" fillId="0" borderId="12" xfId="0" applyNumberFormat="1" applyFont="1" applyFill="1" applyBorder="1" applyAlignment="1">
      <alignment horizontal="center" vertical="center"/>
    </xf>
    <xf numFmtId="2" fontId="35" fillId="0" borderId="11" xfId="0" applyNumberFormat="1" applyFont="1" applyFill="1" applyBorder="1" applyAlignment="1">
      <alignment horizontal="center" vertical="center"/>
    </xf>
    <xf numFmtId="0" fontId="4" fillId="2" borderId="2" xfId="0" applyFont="1" applyFill="1" applyBorder="1" applyAlignment="1">
      <alignment horizontal="center" vertical="center"/>
    </xf>
    <xf numFmtId="0" fontId="4" fillId="2" borderId="3" xfId="0" applyFont="1" applyFill="1" applyBorder="1" applyAlignment="1">
      <alignment horizontal="center" vertical="center"/>
    </xf>
    <xf numFmtId="165" fontId="35" fillId="2" borderId="4" xfId="0" applyNumberFormat="1" applyFont="1" applyFill="1" applyBorder="1" applyAlignment="1">
      <alignment horizontal="right" vertical="center"/>
    </xf>
    <xf numFmtId="1" fontId="35" fillId="0" borderId="2" xfId="0" applyNumberFormat="1" applyFont="1" applyBorder="1" applyAlignment="1">
      <alignment horizontal="center" vertical="center"/>
    </xf>
    <xf numFmtId="2" fontId="35" fillId="0" borderId="2" xfId="0" applyNumberFormat="1" applyFont="1" applyBorder="1" applyAlignment="1">
      <alignment horizontal="center" vertical="center"/>
    </xf>
    <xf numFmtId="2" fontId="35" fillId="0" borderId="4" xfId="0" applyNumberFormat="1" applyFont="1" applyFill="1" applyBorder="1" applyAlignment="1">
      <alignment horizontal="center" vertical="center"/>
    </xf>
    <xf numFmtId="2" fontId="35" fillId="2" borderId="0" xfId="0" applyNumberFormat="1" applyFont="1" applyFill="1" applyBorder="1" applyAlignment="1">
      <alignment horizontal="center" vertical="center"/>
    </xf>
    <xf numFmtId="1" fontId="25" fillId="2" borderId="0" xfId="0" applyNumberFormat="1" applyFont="1" applyFill="1" applyAlignment="1">
      <alignment horizontal="right"/>
    </xf>
    <xf numFmtId="2" fontId="35" fillId="0" borderId="7" xfId="0" applyNumberFormat="1" applyFont="1" applyBorder="1" applyAlignment="1">
      <alignment horizontal="center" vertical="center"/>
    </xf>
    <xf numFmtId="2" fontId="25" fillId="3" borderId="0" xfId="0" applyNumberFormat="1" applyFont="1" applyFill="1" applyAlignment="1">
      <alignment horizontal="center"/>
    </xf>
    <xf numFmtId="2" fontId="35" fillId="0" borderId="12" xfId="0" applyNumberFormat="1" applyFont="1" applyBorder="1" applyAlignment="1">
      <alignment horizontal="center" vertical="center"/>
    </xf>
    <xf numFmtId="2" fontId="35" fillId="0" borderId="11" xfId="0" applyNumberFormat="1" applyFont="1" applyBorder="1" applyAlignment="1">
      <alignment horizontal="center" vertical="center"/>
    </xf>
    <xf numFmtId="2" fontId="4" fillId="2" borderId="0" xfId="0" applyNumberFormat="1" applyFont="1" applyFill="1" applyBorder="1" applyAlignment="1">
      <alignment horizontal="center" vertical="center"/>
    </xf>
    <xf numFmtId="164" fontId="35" fillId="0" borderId="7" xfId="0" applyNumberFormat="1" applyFont="1" applyBorder="1" applyAlignment="1">
      <alignment horizontal="center" vertical="center"/>
    </xf>
    <xf numFmtId="164" fontId="35" fillId="0" borderId="12" xfId="0" applyNumberFormat="1" applyFont="1" applyBorder="1" applyAlignment="1">
      <alignment horizontal="center" vertical="center"/>
    </xf>
    <xf numFmtId="164" fontId="35" fillId="0" borderId="11" xfId="0" applyNumberFormat="1" applyFont="1" applyBorder="1" applyAlignment="1">
      <alignment horizontal="center" vertical="center"/>
    </xf>
    <xf numFmtId="0" fontId="4" fillId="3" borderId="17" xfId="0" applyFont="1" applyFill="1" applyBorder="1" applyAlignment="1">
      <alignment horizontal="center"/>
    </xf>
    <xf numFmtId="1" fontId="25" fillId="3" borderId="17" xfId="0" applyNumberFormat="1" applyFont="1" applyFill="1" applyBorder="1" applyAlignment="1">
      <alignment horizontal="center"/>
    </xf>
    <xf numFmtId="0" fontId="33" fillId="2" borderId="0" xfId="0" applyFont="1" applyFill="1" applyAlignment="1"/>
    <xf numFmtId="165" fontId="4" fillId="4" borderId="0" xfId="0" applyNumberFormat="1" applyFont="1" applyFill="1" applyAlignment="1">
      <alignment horizontal="center"/>
    </xf>
    <xf numFmtId="0" fontId="4" fillId="4" borderId="0" xfId="0" applyFont="1" applyFill="1" applyBorder="1" applyAlignment="1">
      <alignment horizontal="center"/>
    </xf>
    <xf numFmtId="0" fontId="33" fillId="2" borderId="0" xfId="0" applyFont="1" applyFill="1"/>
    <xf numFmtId="0" fontId="35" fillId="4" borderId="0" xfId="0" applyFont="1" applyFill="1" applyAlignment="1">
      <alignment horizontal="left"/>
    </xf>
    <xf numFmtId="0" fontId="35" fillId="4" borderId="0" xfId="0" quotePrefix="1" applyFont="1" applyFill="1" applyAlignment="1">
      <alignment horizontal="center"/>
    </xf>
    <xf numFmtId="0" fontId="35" fillId="4" borderId="0" xfId="0" applyFont="1" applyFill="1" applyAlignment="1">
      <alignment horizontal="center"/>
    </xf>
    <xf numFmtId="165" fontId="35" fillId="4" borderId="0" xfId="0" applyNumberFormat="1" applyFont="1" applyFill="1" applyAlignment="1">
      <alignment horizontal="center"/>
    </xf>
    <xf numFmtId="1" fontId="6" fillId="4" borderId="0" xfId="0" applyNumberFormat="1" applyFont="1" applyFill="1" applyAlignment="1">
      <alignment horizontal="center"/>
    </xf>
    <xf numFmtId="0" fontId="39" fillId="2" borderId="0" xfId="0" applyFont="1" applyFill="1" applyBorder="1" applyAlignment="1">
      <alignment horizontal="center"/>
    </xf>
    <xf numFmtId="0" fontId="35" fillId="0" borderId="17" xfId="0" applyFont="1" applyFill="1" applyBorder="1" applyAlignment="1">
      <alignment horizontal="center"/>
    </xf>
    <xf numFmtId="0" fontId="35" fillId="0" borderId="18" xfId="0" applyFont="1" applyFill="1" applyBorder="1" applyAlignment="1">
      <alignment horizontal="center"/>
    </xf>
    <xf numFmtId="0" fontId="35" fillId="0" borderId="20" xfId="0" applyFont="1" applyBorder="1" applyAlignment="1">
      <alignment horizontal="center"/>
    </xf>
    <xf numFmtId="0" fontId="35" fillId="0" borderId="21" xfId="0" applyFont="1" applyBorder="1" applyAlignment="1">
      <alignment horizontal="center"/>
    </xf>
    <xf numFmtId="1" fontId="4" fillId="0" borderId="0" xfId="4" applyNumberFormat="1" applyFont="1" applyFill="1" applyAlignment="1">
      <alignment horizontal="center"/>
    </xf>
    <xf numFmtId="1" fontId="14" fillId="0" borderId="7" xfId="4" applyNumberFormat="1" applyFont="1" applyBorder="1" applyAlignment="1">
      <alignment horizontal="center"/>
    </xf>
    <xf numFmtId="1" fontId="14" fillId="0" borderId="12" xfId="4" applyNumberFormat="1" applyFont="1" applyBorder="1" applyAlignment="1">
      <alignment horizontal="center"/>
    </xf>
    <xf numFmtId="1" fontId="14" fillId="0" borderId="11" xfId="4" applyNumberFormat="1" applyFont="1" applyBorder="1" applyAlignment="1">
      <alignment horizontal="center"/>
    </xf>
    <xf numFmtId="1" fontId="35" fillId="0" borderId="2" xfId="4" applyNumberFormat="1" applyFont="1" applyFill="1" applyBorder="1" applyAlignment="1">
      <alignment horizontal="center"/>
    </xf>
    <xf numFmtId="1" fontId="35" fillId="0" borderId="3" xfId="4" applyNumberFormat="1" applyFont="1" applyFill="1" applyBorder="1" applyAlignment="1">
      <alignment horizontal="center"/>
    </xf>
    <xf numFmtId="1" fontId="35" fillId="0" borderId="4" xfId="4" applyNumberFormat="1" applyFont="1" applyFill="1" applyBorder="1" applyAlignment="1">
      <alignment horizontal="center"/>
    </xf>
    <xf numFmtId="1" fontId="14" fillId="0" borderId="22" xfId="4" applyNumberFormat="1" applyFont="1" applyBorder="1" applyAlignment="1">
      <alignment horizontal="center"/>
    </xf>
    <xf numFmtId="1" fontId="35" fillId="2" borderId="0" xfId="4" applyNumberFormat="1" applyFont="1" applyFill="1" applyBorder="1" applyAlignment="1">
      <alignment horizontal="center"/>
    </xf>
    <xf numFmtId="1" fontId="14" fillId="2" borderId="0" xfId="4" applyNumberFormat="1" applyFont="1" applyFill="1" applyBorder="1" applyAlignment="1">
      <alignment horizontal="center"/>
    </xf>
    <xf numFmtId="0" fontId="35" fillId="0" borderId="19" xfId="0" applyFont="1" applyBorder="1" applyAlignment="1">
      <alignment horizontal="center"/>
    </xf>
    <xf numFmtId="1" fontId="14" fillId="0" borderId="12" xfId="0" applyNumberFormat="1" applyFont="1" applyBorder="1" applyAlignment="1">
      <alignment horizontal="center"/>
    </xf>
    <xf numFmtId="9" fontId="4" fillId="0" borderId="0" xfId="4" applyNumberFormat="1" applyFont="1" applyFill="1" applyAlignment="1">
      <alignment horizontal="center"/>
    </xf>
    <xf numFmtId="166" fontId="14" fillId="0" borderId="7" xfId="4" applyNumberFormat="1" applyFont="1" applyFill="1" applyBorder="1" applyAlignment="1">
      <alignment horizontal="center"/>
    </xf>
    <xf numFmtId="166" fontId="14" fillId="0" borderId="12" xfId="4" applyNumberFormat="1" applyFont="1" applyFill="1" applyBorder="1" applyAlignment="1">
      <alignment horizontal="center"/>
    </xf>
    <xf numFmtId="166" fontId="14" fillId="0" borderId="11" xfId="4" applyNumberFormat="1" applyFont="1" applyFill="1" applyBorder="1" applyAlignment="1">
      <alignment horizontal="center"/>
    </xf>
    <xf numFmtId="0" fontId="44" fillId="0" borderId="2" xfId="0" applyFont="1" applyBorder="1" applyAlignment="1">
      <alignment horizontal="center"/>
    </xf>
    <xf numFmtId="166" fontId="35" fillId="0" borderId="2" xfId="4" applyNumberFormat="1" applyFont="1" applyFill="1" applyBorder="1" applyAlignment="1">
      <alignment horizontal="center"/>
    </xf>
    <xf numFmtId="166" fontId="35" fillId="0" borderId="3" xfId="4" applyNumberFormat="1" applyFont="1" applyFill="1" applyBorder="1" applyAlignment="1">
      <alignment horizontal="center"/>
    </xf>
    <xf numFmtId="166" fontId="35" fillId="0" borderId="4" xfId="4" applyNumberFormat="1" applyFont="1" applyFill="1" applyBorder="1" applyAlignment="1">
      <alignment horizontal="center"/>
    </xf>
    <xf numFmtId="166" fontId="35" fillId="0" borderId="22" xfId="4" applyNumberFormat="1" applyFont="1" applyFill="1" applyBorder="1" applyAlignment="1">
      <alignment horizontal="center"/>
    </xf>
    <xf numFmtId="0" fontId="35" fillId="0" borderId="0" xfId="0" applyFont="1" applyAlignment="1">
      <alignment horizontal="left"/>
    </xf>
    <xf numFmtId="0" fontId="44" fillId="2" borderId="0" xfId="0" applyFont="1" applyFill="1" applyAlignment="1">
      <alignment horizontal="left"/>
    </xf>
    <xf numFmtId="1" fontId="35" fillId="0" borderId="7" xfId="0" applyNumberFormat="1" applyFont="1" applyFill="1" applyBorder="1" applyAlignment="1">
      <alignment horizontal="center"/>
    </xf>
    <xf numFmtId="1" fontId="14" fillId="0" borderId="18" xfId="0" applyNumberFormat="1" applyFont="1" applyFill="1" applyBorder="1" applyAlignment="1">
      <alignment horizontal="center"/>
    </xf>
    <xf numFmtId="1" fontId="35" fillId="0" borderId="19" xfId="0" applyNumberFormat="1" applyFont="1" applyFill="1" applyBorder="1" applyAlignment="1">
      <alignment horizontal="center"/>
    </xf>
    <xf numFmtId="0" fontId="14" fillId="0" borderId="2" xfId="0" applyFont="1" applyFill="1" applyBorder="1" applyAlignment="1">
      <alignment horizontal="center"/>
    </xf>
    <xf numFmtId="0" fontId="14" fillId="0" borderId="3" xfId="0" applyFont="1" applyFill="1" applyBorder="1" applyAlignment="1">
      <alignment horizontal="center"/>
    </xf>
    <xf numFmtId="0" fontId="14" fillId="0" borderId="4" xfId="0" applyFont="1" applyFill="1" applyBorder="1" applyAlignment="1">
      <alignment horizontal="center"/>
    </xf>
    <xf numFmtId="1" fontId="14" fillId="0" borderId="14" xfId="0" applyNumberFormat="1" applyFont="1" applyFill="1" applyBorder="1" applyAlignment="1">
      <alignment horizontal="center"/>
    </xf>
    <xf numFmtId="0" fontId="35" fillId="0" borderId="7" xfId="0" applyFont="1" applyFill="1" applyBorder="1" applyAlignment="1">
      <alignment horizontal="center"/>
    </xf>
    <xf numFmtId="9" fontId="4" fillId="0" borderId="0" xfId="4" applyFont="1" applyFill="1" applyBorder="1" applyAlignment="1">
      <alignment horizontal="center" vertical="center"/>
    </xf>
    <xf numFmtId="1" fontId="35" fillId="0" borderId="12" xfId="0" applyNumberFormat="1" applyFont="1" applyFill="1" applyBorder="1" applyAlignment="1">
      <alignment horizontal="center" vertical="center"/>
    </xf>
    <xf numFmtId="1" fontId="35" fillId="0" borderId="11" xfId="0" applyNumberFormat="1" applyFont="1" applyFill="1" applyBorder="1" applyAlignment="1">
      <alignment horizontal="center" vertical="center"/>
    </xf>
    <xf numFmtId="0" fontId="44" fillId="0" borderId="2" xfId="0" applyFont="1" applyFill="1" applyBorder="1" applyAlignment="1">
      <alignment horizontal="center"/>
    </xf>
    <xf numFmtId="166" fontId="35" fillId="0" borderId="2" xfId="4" quotePrefix="1" applyNumberFormat="1" applyFont="1" applyFill="1" applyBorder="1" applyAlignment="1">
      <alignment horizontal="center" vertical="center"/>
    </xf>
    <xf numFmtId="166" fontId="35" fillId="0" borderId="3" xfId="4" quotePrefix="1" applyNumberFormat="1" applyFont="1" applyFill="1" applyBorder="1" applyAlignment="1">
      <alignment horizontal="center" vertical="center"/>
    </xf>
    <xf numFmtId="166" fontId="35" fillId="0" borderId="4" xfId="4" quotePrefix="1" applyNumberFormat="1" applyFont="1" applyFill="1" applyBorder="1" applyAlignment="1">
      <alignment horizontal="center" vertical="center"/>
    </xf>
    <xf numFmtId="166" fontId="35" fillId="0" borderId="22" xfId="4" quotePrefix="1" applyNumberFormat="1" applyFont="1" applyFill="1" applyBorder="1" applyAlignment="1">
      <alignment horizontal="center" vertical="center"/>
    </xf>
    <xf numFmtId="0" fontId="35" fillId="2" borderId="0" xfId="0" applyFont="1" applyFill="1" applyBorder="1" applyAlignment="1">
      <alignment horizontal="left"/>
    </xf>
    <xf numFmtId="168" fontId="4" fillId="0" borderId="0" xfId="4" applyNumberFormat="1" applyFont="1" applyFill="1" applyAlignment="1">
      <alignment horizontal="center"/>
    </xf>
    <xf numFmtId="168" fontId="35" fillId="0" borderId="7" xfId="4" applyNumberFormat="1" applyFont="1" applyFill="1" applyBorder="1" applyAlignment="1">
      <alignment horizontal="center"/>
    </xf>
    <xf numFmtId="168" fontId="35" fillId="0" borderId="12" xfId="4" applyNumberFormat="1" applyFont="1" applyFill="1" applyBorder="1" applyAlignment="1">
      <alignment horizontal="center"/>
    </xf>
    <xf numFmtId="168" fontId="35" fillId="0" borderId="11" xfId="4" applyNumberFormat="1" applyFont="1" applyFill="1" applyBorder="1" applyAlignment="1">
      <alignment horizontal="center"/>
    </xf>
    <xf numFmtId="0" fontId="44" fillId="0" borderId="2" xfId="0" applyFont="1" applyBorder="1" applyAlignment="1">
      <alignment horizontal="right"/>
    </xf>
    <xf numFmtId="168" fontId="35" fillId="0" borderId="2" xfId="4" applyNumberFormat="1" applyFont="1" applyFill="1" applyBorder="1" applyAlignment="1">
      <alignment horizontal="center"/>
    </xf>
    <xf numFmtId="168" fontId="35" fillId="0" borderId="3" xfId="4" applyNumberFormat="1" applyFont="1" applyFill="1" applyBorder="1" applyAlignment="1">
      <alignment horizontal="center"/>
    </xf>
    <xf numFmtId="168" fontId="35" fillId="0" borderId="4" xfId="4" applyNumberFormat="1" applyFont="1" applyFill="1" applyBorder="1" applyAlignment="1">
      <alignment horizontal="center"/>
    </xf>
    <xf numFmtId="168" fontId="35" fillId="0" borderId="22" xfId="4" applyNumberFormat="1" applyFont="1" applyFill="1" applyBorder="1" applyAlignment="1">
      <alignment horizontal="center"/>
    </xf>
    <xf numFmtId="168" fontId="4" fillId="3" borderId="0" xfId="0" applyNumberFormat="1" applyFont="1" applyFill="1" applyAlignment="1">
      <alignment horizontal="center"/>
    </xf>
    <xf numFmtId="0" fontId="35" fillId="2" borderId="17" xfId="0" applyFont="1" applyFill="1" applyBorder="1" applyAlignment="1">
      <alignment horizontal="center"/>
    </xf>
    <xf numFmtId="0" fontId="35" fillId="2" borderId="18" xfId="0" applyFont="1" applyFill="1" applyBorder="1" applyAlignment="1">
      <alignment horizontal="center"/>
    </xf>
    <xf numFmtId="1" fontId="14" fillId="2" borderId="7" xfId="0" applyNumberFormat="1" applyFont="1" applyFill="1" applyBorder="1" applyAlignment="1">
      <alignment horizontal="center"/>
    </xf>
    <xf numFmtId="1" fontId="14" fillId="2" borderId="11" xfId="0" applyNumberFormat="1" applyFont="1" applyFill="1" applyBorder="1" applyAlignment="1">
      <alignment horizontal="center"/>
    </xf>
    <xf numFmtId="0" fontId="35" fillId="0" borderId="12" xfId="0" applyFont="1" applyFill="1" applyBorder="1" applyAlignment="1">
      <alignment horizontal="center"/>
    </xf>
    <xf numFmtId="1" fontId="14" fillId="0" borderId="7" xfId="4" applyNumberFormat="1" applyFont="1" applyFill="1" applyBorder="1" applyAlignment="1">
      <alignment horizontal="center"/>
    </xf>
    <xf numFmtId="1" fontId="14" fillId="0" borderId="12" xfId="4" applyNumberFormat="1" applyFont="1" applyFill="1" applyBorder="1" applyAlignment="1">
      <alignment horizontal="center"/>
    </xf>
    <xf numFmtId="1" fontId="14" fillId="0" borderId="11" xfId="4" applyNumberFormat="1" applyFont="1" applyFill="1" applyBorder="1" applyAlignment="1">
      <alignment horizontal="center"/>
    </xf>
    <xf numFmtId="0" fontId="35" fillId="0" borderId="2" xfId="0" applyFont="1" applyFill="1" applyBorder="1" applyAlignment="1">
      <alignment horizontal="center"/>
    </xf>
    <xf numFmtId="1" fontId="14" fillId="0" borderId="22" xfId="4" applyNumberFormat="1" applyFont="1" applyFill="1" applyBorder="1" applyAlignment="1">
      <alignment horizontal="center"/>
    </xf>
    <xf numFmtId="0" fontId="4" fillId="2" borderId="4" xfId="0" applyFont="1" applyFill="1" applyBorder="1" applyAlignment="1">
      <alignment horizontal="center"/>
    </xf>
    <xf numFmtId="1" fontId="35" fillId="0" borderId="11" xfId="0" applyNumberFormat="1" applyFont="1" applyFill="1" applyBorder="1" applyAlignment="1">
      <alignment horizontal="center"/>
    </xf>
    <xf numFmtId="0" fontId="14" fillId="0" borderId="19" xfId="0" applyFont="1" applyFill="1" applyBorder="1" applyAlignment="1">
      <alignment horizontal="center"/>
    </xf>
    <xf numFmtId="0" fontId="14" fillId="0" borderId="20" xfId="0" applyFont="1" applyFill="1" applyBorder="1" applyAlignment="1">
      <alignment horizontal="center"/>
    </xf>
    <xf numFmtId="0" fontId="14" fillId="0" borderId="21" xfId="0" applyFont="1" applyFill="1" applyBorder="1" applyAlignment="1">
      <alignment horizontal="center"/>
    </xf>
    <xf numFmtId="0" fontId="35" fillId="2" borderId="0" xfId="0" applyFont="1" applyFill="1" applyAlignment="1">
      <alignment horizontal="left"/>
    </xf>
    <xf numFmtId="0" fontId="35" fillId="2" borderId="16" xfId="0" applyFont="1" applyFill="1" applyBorder="1" applyAlignment="1">
      <alignment horizontal="center"/>
    </xf>
    <xf numFmtId="9" fontId="4" fillId="0" borderId="0" xfId="4" applyFont="1" applyBorder="1" applyAlignment="1">
      <alignment horizontal="center" vertical="center"/>
    </xf>
    <xf numFmtId="166" fontId="35" fillId="0" borderId="7" xfId="4" applyNumberFormat="1" applyFont="1" applyBorder="1" applyAlignment="1">
      <alignment horizontal="center" vertical="center"/>
    </xf>
    <xf numFmtId="166" fontId="35" fillId="0" borderId="12" xfId="4" applyNumberFormat="1" applyFont="1" applyBorder="1" applyAlignment="1">
      <alignment horizontal="center" vertical="center"/>
    </xf>
    <xf numFmtId="166" fontId="35" fillId="0" borderId="11" xfId="4" applyNumberFormat="1" applyFont="1" applyBorder="1" applyAlignment="1">
      <alignment horizontal="center" vertical="center"/>
    </xf>
    <xf numFmtId="0" fontId="4" fillId="3" borderId="0" xfId="0" applyFont="1" applyFill="1" applyAlignment="1"/>
    <xf numFmtId="1" fontId="35" fillId="2" borderId="16" xfId="0" applyNumberFormat="1" applyFont="1" applyFill="1" applyBorder="1" applyAlignment="1">
      <alignment horizontal="center"/>
    </xf>
    <xf numFmtId="1" fontId="14" fillId="2" borderId="18" xfId="0" applyNumberFormat="1" applyFont="1" applyFill="1" applyBorder="1" applyAlignment="1">
      <alignment horizontal="center"/>
    </xf>
    <xf numFmtId="1" fontId="35" fillId="2" borderId="19" xfId="0" applyNumberFormat="1" applyFont="1" applyFill="1" applyBorder="1" applyAlignment="1">
      <alignment horizontal="center"/>
    </xf>
    <xf numFmtId="0" fontId="35" fillId="0" borderId="19" xfId="0" applyFont="1" applyFill="1" applyBorder="1" applyAlignment="1">
      <alignment horizontal="center"/>
    </xf>
    <xf numFmtId="0" fontId="35" fillId="0" borderId="20" xfId="0" applyFont="1" applyFill="1" applyBorder="1" applyAlignment="1">
      <alignment horizontal="center"/>
    </xf>
    <xf numFmtId="0" fontId="35" fillId="0" borderId="21" xfId="0" applyFont="1" applyFill="1" applyBorder="1" applyAlignment="1">
      <alignment horizontal="center"/>
    </xf>
    <xf numFmtId="1" fontId="14" fillId="2" borderId="14" xfId="0" applyNumberFormat="1" applyFont="1" applyFill="1" applyBorder="1" applyAlignment="1">
      <alignment horizontal="center"/>
    </xf>
    <xf numFmtId="0" fontId="44" fillId="2" borderId="2" xfId="0" applyFont="1" applyFill="1" applyBorder="1" applyAlignment="1">
      <alignment horizontal="right"/>
    </xf>
    <xf numFmtId="0" fontId="29" fillId="2" borderId="0" xfId="0" applyFont="1" applyFill="1" applyAlignment="1">
      <alignment horizontal="center"/>
    </xf>
    <xf numFmtId="165" fontId="27" fillId="2" borderId="0" xfId="0" applyNumberFormat="1" applyFont="1" applyFill="1" applyAlignment="1">
      <alignment horizontal="left" vertical="center"/>
    </xf>
    <xf numFmtId="0" fontId="27" fillId="2" borderId="0" xfId="0" applyFont="1" applyFill="1" applyAlignment="1">
      <alignment vertical="center"/>
    </xf>
    <xf numFmtId="0" fontId="28" fillId="2" borderId="0" xfId="0" applyFont="1" applyFill="1" applyAlignment="1">
      <alignment vertical="center"/>
    </xf>
    <xf numFmtId="0" fontId="37" fillId="2" borderId="0" xfId="0" applyFont="1" applyFill="1" applyAlignment="1"/>
    <xf numFmtId="0" fontId="46" fillId="2" borderId="0" xfId="0" applyFont="1" applyFill="1" applyAlignment="1">
      <alignment horizontal="center" vertical="center" textRotation="90"/>
    </xf>
    <xf numFmtId="0" fontId="35" fillId="2" borderId="0" xfId="0" applyFont="1" applyFill="1" applyAlignment="1"/>
    <xf numFmtId="1" fontId="35" fillId="2" borderId="0" xfId="0" applyNumberFormat="1" applyFont="1" applyFill="1" applyAlignment="1"/>
    <xf numFmtId="165" fontId="6" fillId="4" borderId="0" xfId="0" applyNumberFormat="1" applyFont="1" applyFill="1" applyBorder="1" applyAlignment="1">
      <alignment horizontal="center"/>
    </xf>
    <xf numFmtId="0" fontId="35" fillId="4" borderId="2" xfId="0" applyFont="1" applyFill="1" applyBorder="1" applyAlignment="1">
      <alignment horizontal="left"/>
    </xf>
    <xf numFmtId="0" fontId="4" fillId="4" borderId="3" xfId="0" applyFont="1" applyFill="1" applyBorder="1" applyAlignment="1">
      <alignment horizontal="center"/>
    </xf>
    <xf numFmtId="0" fontId="4" fillId="4" borderId="4" xfId="0" applyFont="1" applyFill="1" applyBorder="1" applyAlignment="1">
      <alignment horizontal="center"/>
    </xf>
    <xf numFmtId="0" fontId="35" fillId="2" borderId="2" xfId="0" applyFont="1" applyFill="1" applyBorder="1" applyAlignment="1">
      <alignment horizontal="left"/>
    </xf>
    <xf numFmtId="0" fontId="35" fillId="0" borderId="3" xfId="0" applyFont="1" applyFill="1" applyBorder="1" applyAlignment="1">
      <alignment horizontal="center"/>
    </xf>
    <xf numFmtId="0" fontId="35" fillId="0" borderId="4" xfId="0" applyFont="1" applyFill="1" applyBorder="1" applyAlignment="1">
      <alignment horizontal="center"/>
    </xf>
    <xf numFmtId="0" fontId="35" fillId="0" borderId="22" xfId="0" applyFont="1" applyFill="1" applyBorder="1" applyAlignment="1">
      <alignment horizontal="center"/>
    </xf>
    <xf numFmtId="0" fontId="35" fillId="0" borderId="0" xfId="0" applyFont="1" applyFill="1" applyBorder="1" applyAlignment="1">
      <alignment horizontal="center"/>
    </xf>
    <xf numFmtId="0" fontId="37" fillId="0" borderId="3" xfId="0" applyFont="1" applyFill="1" applyBorder="1" applyAlignment="1">
      <alignment horizontal="center"/>
    </xf>
    <xf numFmtId="0" fontId="35" fillId="0" borderId="13" xfId="0" applyFont="1" applyBorder="1" applyAlignment="1">
      <alignment horizontal="center"/>
    </xf>
    <xf numFmtId="0" fontId="4" fillId="6" borderId="16" xfId="0" applyFont="1" applyFill="1" applyBorder="1" applyAlignment="1">
      <alignment horizontal="center"/>
    </xf>
    <xf numFmtId="0" fontId="4" fillId="6" borderId="17" xfId="0" applyFont="1" applyFill="1" applyBorder="1" applyAlignment="1">
      <alignment horizontal="center"/>
    </xf>
    <xf numFmtId="9" fontId="35" fillId="0" borderId="17" xfId="4" applyFont="1" applyFill="1" applyBorder="1" applyAlignment="1">
      <alignment horizontal="center"/>
    </xf>
    <xf numFmtId="9" fontId="4" fillId="0" borderId="17" xfId="4" applyFont="1" applyFill="1" applyBorder="1" applyAlignment="1">
      <alignment horizontal="center"/>
    </xf>
    <xf numFmtId="9" fontId="35" fillId="0" borderId="7" xfId="4" applyNumberFormat="1" applyFont="1" applyFill="1" applyBorder="1" applyAlignment="1">
      <alignment horizontal="center"/>
    </xf>
    <xf numFmtId="0" fontId="4" fillId="6" borderId="13" xfId="0" applyFont="1" applyFill="1" applyBorder="1" applyAlignment="1">
      <alignment horizontal="center"/>
    </xf>
    <xf numFmtId="0" fontId="4" fillId="6" borderId="0" xfId="0" applyFont="1" applyFill="1" applyBorder="1" applyAlignment="1">
      <alignment horizontal="center"/>
    </xf>
    <xf numFmtId="9" fontId="4" fillId="0" borderId="0" xfId="4" applyFont="1" applyFill="1" applyBorder="1" applyAlignment="1">
      <alignment horizontal="center"/>
    </xf>
    <xf numFmtId="9" fontId="35" fillId="0" borderId="0" xfId="4" applyFont="1" applyFill="1" applyBorder="1" applyAlignment="1">
      <alignment horizontal="center"/>
    </xf>
    <xf numFmtId="9" fontId="35" fillId="0" borderId="12" xfId="4" applyNumberFormat="1" applyFont="1" applyFill="1" applyBorder="1" applyAlignment="1">
      <alignment horizontal="center"/>
    </xf>
    <xf numFmtId="9" fontId="4" fillId="0" borderId="13" xfId="4" applyFont="1" applyFill="1" applyBorder="1" applyAlignment="1">
      <alignment horizontal="center"/>
    </xf>
    <xf numFmtId="9" fontId="4" fillId="0" borderId="19" xfId="4" applyFont="1" applyFill="1" applyBorder="1" applyAlignment="1">
      <alignment horizontal="center"/>
    </xf>
    <xf numFmtId="9" fontId="4" fillId="0" borderId="20" xfId="4" applyFont="1" applyFill="1" applyBorder="1" applyAlignment="1">
      <alignment horizontal="center"/>
    </xf>
    <xf numFmtId="9" fontId="35" fillId="0" borderId="20" xfId="4" applyFont="1" applyFill="1" applyBorder="1" applyAlignment="1">
      <alignment horizontal="center"/>
    </xf>
    <xf numFmtId="9" fontId="35" fillId="0" borderId="11" xfId="4" applyNumberFormat="1" applyFont="1" applyFill="1" applyBorder="1" applyAlignment="1">
      <alignment horizontal="center"/>
    </xf>
    <xf numFmtId="1" fontId="25" fillId="0" borderId="0" xfId="0" applyNumberFormat="1" applyFont="1" applyAlignment="1">
      <alignment horizontal="center"/>
    </xf>
    <xf numFmtId="1" fontId="5" fillId="0" borderId="0" xfId="0" applyNumberFormat="1" applyFont="1" applyFill="1" applyBorder="1" applyAlignment="1">
      <alignment horizontal="center" vertical="center"/>
    </xf>
    <xf numFmtId="0" fontId="19" fillId="0" borderId="14" xfId="0" applyFont="1" applyFill="1" applyBorder="1" applyAlignment="1">
      <alignment horizontal="left" vertical="center"/>
    </xf>
    <xf numFmtId="0" fontId="19" fillId="0" borderId="14" xfId="0" applyFont="1" applyFill="1" applyBorder="1" applyAlignment="1">
      <alignment horizontal="center" vertical="center"/>
    </xf>
    <xf numFmtId="1" fontId="35" fillId="0" borderId="22" xfId="0" applyNumberFormat="1" applyFont="1" applyFill="1" applyBorder="1" applyAlignment="1">
      <alignment horizontal="center"/>
    </xf>
    <xf numFmtId="0" fontId="4" fillId="0" borderId="16" xfId="0" applyFont="1" applyBorder="1" applyAlignment="1">
      <alignment horizontal="center" wrapText="1"/>
    </xf>
    <xf numFmtId="0" fontId="4" fillId="0" borderId="13" xfId="0" applyFont="1" applyBorder="1" applyAlignment="1">
      <alignment horizontal="center" wrapText="1"/>
    </xf>
    <xf numFmtId="0" fontId="0" fillId="2" borderId="20" xfId="0" applyFill="1" applyBorder="1"/>
    <xf numFmtId="0" fontId="4" fillId="0" borderId="7" xfId="0" applyFont="1" applyBorder="1" applyAlignment="1">
      <alignment horizontal="center" wrapText="1"/>
    </xf>
    <xf numFmtId="1" fontId="25" fillId="2" borderId="0" xfId="0" applyNumberFormat="1" applyFont="1" applyFill="1" applyBorder="1" applyAlignment="1">
      <alignment horizontal="center"/>
    </xf>
    <xf numFmtId="165" fontId="35" fillId="0" borderId="22" xfId="0" applyNumberFormat="1" applyFont="1" applyFill="1" applyBorder="1" applyAlignment="1">
      <alignment horizontal="center" vertical="center"/>
    </xf>
    <xf numFmtId="0" fontId="12" fillId="0" borderId="23" xfId="0" applyFont="1" applyFill="1" applyBorder="1" applyAlignment="1">
      <alignment horizontal="center" vertical="center" wrapText="1"/>
    </xf>
    <xf numFmtId="0" fontId="12" fillId="0" borderId="23" xfId="0" applyFont="1" applyFill="1" applyBorder="1" applyAlignment="1">
      <alignment horizontal="center" vertical="center"/>
    </xf>
    <xf numFmtId="1" fontId="14" fillId="0" borderId="7" xfId="0" applyNumberFormat="1" applyFont="1" applyBorder="1" applyAlignment="1">
      <alignment horizontal="center" vertical="center"/>
    </xf>
    <xf numFmtId="1" fontId="7" fillId="3" borderId="0" xfId="0" applyNumberFormat="1" applyFont="1" applyFill="1" applyBorder="1" applyAlignment="1">
      <alignment horizontal="center" vertical="center"/>
    </xf>
    <xf numFmtId="0" fontId="0" fillId="3" borderId="24" xfId="0" applyFill="1" applyBorder="1" applyAlignment="1">
      <alignment vertical="center"/>
    </xf>
    <xf numFmtId="0" fontId="0" fillId="3" borderId="26" xfId="0" applyFill="1" applyBorder="1" applyAlignment="1">
      <alignment vertical="center"/>
    </xf>
    <xf numFmtId="0" fontId="10" fillId="4" borderId="8" xfId="0" applyFont="1" applyFill="1" applyBorder="1" applyAlignment="1">
      <alignment vertical="center"/>
    </xf>
    <xf numFmtId="0" fontId="0" fillId="0" borderId="0" xfId="0" applyAlignment="1">
      <alignment vertical="center"/>
    </xf>
    <xf numFmtId="1" fontId="14" fillId="0" borderId="11" xfId="0" applyNumberFormat="1" applyFont="1" applyBorder="1" applyAlignment="1">
      <alignment horizontal="center" vertical="center"/>
    </xf>
    <xf numFmtId="1" fontId="14" fillId="2" borderId="2" xfId="0" applyNumberFormat="1" applyFont="1" applyFill="1" applyBorder="1" applyAlignment="1">
      <alignment horizontal="center" vertical="center"/>
    </xf>
    <xf numFmtId="0" fontId="19" fillId="2" borderId="4" xfId="0" applyFont="1" applyFill="1" applyBorder="1" applyAlignment="1">
      <alignment horizontal="center" vertical="center"/>
    </xf>
    <xf numFmtId="0" fontId="0" fillId="4" borderId="15" xfId="0" applyFill="1" applyBorder="1" applyAlignment="1">
      <alignment vertical="center"/>
    </xf>
    <xf numFmtId="0" fontId="4" fillId="2" borderId="13" xfId="0" applyFont="1" applyFill="1" applyBorder="1" applyAlignment="1">
      <alignment horizontal="center" vertical="center"/>
    </xf>
    <xf numFmtId="1" fontId="19" fillId="4" borderId="27" xfId="0" applyNumberFormat="1" applyFont="1" applyFill="1" applyBorder="1" applyAlignment="1">
      <alignment horizontal="center" vertical="center"/>
    </xf>
    <xf numFmtId="0" fontId="22" fillId="4" borderId="0" xfId="0" applyFont="1" applyFill="1" applyAlignment="1">
      <alignment vertical="center"/>
    </xf>
    <xf numFmtId="0" fontId="4" fillId="0" borderId="13" xfId="0" applyFont="1" applyFill="1" applyBorder="1" applyAlignment="1">
      <alignment horizontal="center" vertical="center"/>
    </xf>
    <xf numFmtId="0" fontId="0" fillId="0" borderId="24" xfId="0" applyFill="1" applyBorder="1" applyAlignment="1">
      <alignment vertical="center"/>
    </xf>
    <xf numFmtId="1" fontId="19" fillId="0" borderId="27" xfId="0" applyNumberFormat="1" applyFont="1" applyFill="1" applyBorder="1" applyAlignment="1">
      <alignment horizontal="center" vertical="center"/>
    </xf>
    <xf numFmtId="0" fontId="22" fillId="0" borderId="0" xfId="0" applyFont="1" applyFill="1" applyAlignment="1">
      <alignment vertical="center"/>
    </xf>
    <xf numFmtId="0" fontId="0" fillId="4" borderId="0" xfId="0" applyFill="1" applyAlignment="1">
      <alignment vertical="center"/>
    </xf>
    <xf numFmtId="0" fontId="4" fillId="2" borderId="19" xfId="0" applyFont="1" applyFill="1" applyBorder="1" applyAlignment="1">
      <alignment horizontal="center" vertical="center"/>
    </xf>
    <xf numFmtId="0" fontId="4" fillId="2" borderId="17" xfId="0" applyFont="1" applyFill="1" applyBorder="1" applyAlignment="1">
      <alignment horizontal="center" vertical="center"/>
    </xf>
    <xf numFmtId="0" fontId="0" fillId="2" borderId="18" xfId="0" applyFont="1" applyFill="1" applyBorder="1" applyAlignment="1">
      <alignment vertical="center"/>
    </xf>
    <xf numFmtId="0" fontId="22" fillId="3" borderId="0" xfId="0" applyFont="1" applyFill="1" applyAlignment="1">
      <alignment horizontal="right" vertical="center"/>
    </xf>
    <xf numFmtId="0" fontId="22" fillId="3" borderId="0" xfId="0" applyFont="1" applyFill="1" applyAlignment="1">
      <alignment horizontal="left" vertical="center"/>
    </xf>
    <xf numFmtId="0" fontId="4" fillId="3" borderId="0" xfId="0" applyFont="1" applyFill="1" applyAlignment="1">
      <alignment horizontal="center" vertical="center"/>
    </xf>
    <xf numFmtId="1" fontId="5" fillId="3" borderId="17" xfId="0" applyNumberFormat="1" applyFont="1" applyFill="1" applyBorder="1" applyAlignment="1">
      <alignment horizontal="center" vertical="center"/>
    </xf>
    <xf numFmtId="1" fontId="7" fillId="3" borderId="17" xfId="0" applyNumberFormat="1" applyFont="1" applyFill="1" applyBorder="1" applyAlignment="1">
      <alignment horizontal="center" vertical="center"/>
    </xf>
    <xf numFmtId="0" fontId="0" fillId="3" borderId="28" xfId="0" applyFill="1" applyBorder="1" applyAlignment="1">
      <alignment vertical="center"/>
    </xf>
    <xf numFmtId="0" fontId="48" fillId="0" borderId="25" xfId="0" applyFont="1" applyBorder="1" applyAlignment="1">
      <alignment horizontal="center"/>
    </xf>
    <xf numFmtId="0" fontId="48" fillId="0" borderId="29" xfId="0" applyFont="1" applyBorder="1" applyAlignment="1">
      <alignment horizontal="center"/>
    </xf>
    <xf numFmtId="165" fontId="48" fillId="0" borderId="25" xfId="0" applyNumberFormat="1" applyFont="1" applyBorder="1" applyAlignment="1">
      <alignment horizontal="center"/>
    </xf>
    <xf numFmtId="0" fontId="48" fillId="0" borderId="30" xfId="0" applyFont="1" applyBorder="1" applyAlignment="1">
      <alignment horizontal="center"/>
    </xf>
    <xf numFmtId="1" fontId="49" fillId="0" borderId="0" xfId="0" applyNumberFormat="1" applyFont="1" applyFill="1" applyBorder="1" applyAlignment="1">
      <alignment horizontal="center" vertical="center"/>
    </xf>
    <xf numFmtId="1" fontId="50" fillId="0" borderId="30" xfId="0" applyNumberFormat="1" applyFont="1" applyFill="1" applyBorder="1" applyAlignment="1">
      <alignment horizontal="center" vertical="center"/>
    </xf>
    <xf numFmtId="0" fontId="48" fillId="0" borderId="31" xfId="0" applyFont="1" applyBorder="1" applyAlignment="1">
      <alignment horizontal="center" vertical="center"/>
    </xf>
    <xf numFmtId="0" fontId="48" fillId="0" borderId="23" xfId="0" applyFont="1" applyBorder="1" applyAlignment="1">
      <alignment horizontal="center" vertical="center"/>
    </xf>
    <xf numFmtId="165" fontId="48" fillId="0" borderId="23" xfId="0" applyNumberFormat="1" applyFont="1" applyBorder="1" applyAlignment="1">
      <alignment horizontal="center" vertical="center"/>
    </xf>
    <xf numFmtId="1" fontId="49" fillId="0" borderId="31" xfId="0" applyNumberFormat="1" applyFont="1" applyFill="1" applyBorder="1" applyAlignment="1">
      <alignment horizontal="center" vertical="center"/>
    </xf>
    <xf numFmtId="1" fontId="50" fillId="0" borderId="23" xfId="0" applyNumberFormat="1" applyFont="1" applyFill="1" applyBorder="1" applyAlignment="1">
      <alignment horizontal="center" vertical="center"/>
    </xf>
    <xf numFmtId="1" fontId="50" fillId="0" borderId="32" xfId="0" applyNumberFormat="1" applyFont="1" applyFill="1" applyBorder="1" applyAlignment="1">
      <alignment horizontal="center" vertical="center"/>
    </xf>
    <xf numFmtId="1" fontId="49" fillId="0" borderId="33" xfId="0" applyNumberFormat="1" applyFont="1" applyBorder="1" applyAlignment="1">
      <alignment horizontal="center" vertical="center"/>
    </xf>
    <xf numFmtId="9" fontId="48" fillId="0" borderId="0" xfId="4" applyFont="1" applyBorder="1" applyAlignment="1">
      <alignment horizontal="center" vertical="center"/>
    </xf>
    <xf numFmtId="9" fontId="48" fillId="0" borderId="34" xfId="4" applyFont="1" applyBorder="1" applyAlignment="1">
      <alignment horizontal="center" vertical="center"/>
    </xf>
    <xf numFmtId="9" fontId="48" fillId="0" borderId="34" xfId="4" applyFont="1" applyFill="1" applyBorder="1" applyAlignment="1">
      <alignment horizontal="center" vertical="center"/>
    </xf>
    <xf numFmtId="0" fontId="48" fillId="2" borderId="25" xfId="0" applyFont="1" applyFill="1" applyBorder="1" applyAlignment="1">
      <alignment horizontal="center" vertical="center"/>
    </xf>
    <xf numFmtId="10" fontId="50" fillId="2" borderId="29" xfId="4" applyNumberFormat="1" applyFont="1" applyFill="1" applyBorder="1" applyAlignment="1">
      <alignment horizontal="right" vertical="center"/>
    </xf>
    <xf numFmtId="0" fontId="48" fillId="2" borderId="0" xfId="0" applyFont="1" applyFill="1" applyAlignment="1">
      <alignment horizontal="center" vertical="center"/>
    </xf>
    <xf numFmtId="0" fontId="12" fillId="0" borderId="0" xfId="0" applyFont="1" applyAlignment="1">
      <alignment horizontal="center" vertical="center"/>
    </xf>
    <xf numFmtId="0" fontId="48" fillId="2" borderId="34" xfId="0" applyFont="1" applyFill="1" applyBorder="1" applyAlignment="1">
      <alignment horizontal="center" vertical="center"/>
    </xf>
    <xf numFmtId="0" fontId="48" fillId="2" borderId="35" xfId="0" applyFont="1" applyFill="1" applyBorder="1" applyAlignment="1">
      <alignment horizontal="center" vertical="center"/>
    </xf>
    <xf numFmtId="165" fontId="48" fillId="2" borderId="5" xfId="0" applyNumberFormat="1" applyFont="1" applyFill="1" applyBorder="1" applyAlignment="1">
      <alignment horizontal="center" vertical="center"/>
    </xf>
    <xf numFmtId="0" fontId="48" fillId="2" borderId="36" xfId="0" applyFont="1" applyFill="1" applyBorder="1" applyAlignment="1">
      <alignment horizontal="right" vertical="center"/>
    </xf>
    <xf numFmtId="1" fontId="48" fillId="0" borderId="5" xfId="0" applyNumberFormat="1" applyFont="1" applyBorder="1" applyAlignment="1">
      <alignment horizontal="center" vertical="center"/>
    </xf>
    <xf numFmtId="0" fontId="16" fillId="0" borderId="33" xfId="0" applyFont="1" applyBorder="1" applyAlignment="1">
      <alignment horizontal="right" vertical="center"/>
    </xf>
    <xf numFmtId="1" fontId="35" fillId="2" borderId="7" xfId="0" applyNumberFormat="1" applyFont="1" applyFill="1" applyBorder="1" applyAlignment="1">
      <alignment horizontal="center" wrapText="1"/>
    </xf>
    <xf numFmtId="1" fontId="50" fillId="0" borderId="25" xfId="0" applyNumberFormat="1" applyFont="1" applyFill="1" applyBorder="1" applyAlignment="1">
      <alignment horizontal="center" vertical="center" wrapText="1"/>
    </xf>
    <xf numFmtId="0" fontId="26" fillId="2" borderId="0" xfId="0" applyFont="1" applyFill="1" applyAlignment="1">
      <alignment horizontal="center"/>
    </xf>
    <xf numFmtId="0" fontId="26" fillId="2" borderId="0" xfId="0" applyFont="1" applyFill="1" applyAlignment="1">
      <alignment horizontal="right"/>
    </xf>
    <xf numFmtId="0" fontId="4" fillId="0" borderId="0" xfId="0" applyFont="1" applyFill="1" applyAlignment="1">
      <alignment horizontal="left"/>
    </xf>
    <xf numFmtId="0" fontId="46" fillId="2" borderId="0" xfId="0" applyFont="1" applyFill="1" applyAlignment="1">
      <alignment horizontal="left" vertical="center" textRotation="1"/>
    </xf>
    <xf numFmtId="0" fontId="26" fillId="2" borderId="0" xfId="0" applyFont="1" applyFill="1" applyAlignment="1"/>
    <xf numFmtId="0" fontId="46" fillId="2" borderId="0" xfId="0" applyFont="1" applyFill="1" applyAlignment="1"/>
    <xf numFmtId="0" fontId="26" fillId="2" borderId="0" xfId="0" applyFont="1" applyFill="1" applyAlignment="1">
      <alignment horizontal="center" vertical="center"/>
    </xf>
    <xf numFmtId="0" fontId="29" fillId="0" borderId="0" xfId="0" applyFont="1" applyBorder="1" applyAlignment="1">
      <alignment horizontal="left" vertical="center"/>
    </xf>
    <xf numFmtId="0" fontId="0" fillId="3" borderId="0" xfId="0" applyFill="1" applyBorder="1" applyAlignment="1">
      <alignment vertical="center"/>
    </xf>
    <xf numFmtId="0" fontId="20" fillId="4" borderId="9" xfId="0" applyFont="1" applyFill="1" applyBorder="1" applyAlignment="1">
      <alignment horizontal="left" vertical="center"/>
    </xf>
    <xf numFmtId="0" fontId="17" fillId="0" borderId="29" xfId="0" applyFont="1" applyBorder="1" applyAlignment="1">
      <alignment horizontal="center" vertical="center"/>
    </xf>
    <xf numFmtId="0" fontId="12" fillId="0" borderId="37" xfId="0" applyFont="1" applyFill="1" applyBorder="1" applyAlignment="1">
      <alignment horizontal="center" vertical="center" wrapText="1"/>
    </xf>
    <xf numFmtId="0" fontId="53" fillId="0" borderId="3" xfId="0" applyFont="1" applyFill="1" applyBorder="1" applyAlignment="1">
      <alignment horizontal="center"/>
    </xf>
    <xf numFmtId="0" fontId="53" fillId="0" borderId="4" xfId="0" applyFont="1" applyFill="1" applyBorder="1" applyAlignment="1">
      <alignment horizontal="center"/>
    </xf>
    <xf numFmtId="0" fontId="46" fillId="2" borderId="0" xfId="0" applyFont="1" applyFill="1" applyAlignment="1">
      <alignment horizontal="center" vertical="center" textRotation="90"/>
    </xf>
    <xf numFmtId="0" fontId="35" fillId="2" borderId="2" xfId="0" applyFont="1" applyFill="1" applyBorder="1" applyAlignment="1">
      <alignment horizontal="center"/>
    </xf>
    <xf numFmtId="0" fontId="35" fillId="2" borderId="3" xfId="0" applyFont="1" applyFill="1" applyBorder="1" applyAlignment="1">
      <alignment horizontal="center"/>
    </xf>
    <xf numFmtId="0" fontId="35" fillId="2" borderId="4" xfId="0" applyFont="1" applyFill="1" applyBorder="1" applyAlignment="1">
      <alignment horizontal="center"/>
    </xf>
    <xf numFmtId="0" fontId="26" fillId="2" borderId="0" xfId="0" applyFont="1" applyFill="1" applyAlignment="1">
      <alignment horizontal="right"/>
    </xf>
    <xf numFmtId="0" fontId="48" fillId="0" borderId="25" xfId="0" applyFont="1" applyBorder="1" applyAlignment="1">
      <alignment horizontal="center"/>
    </xf>
    <xf numFmtId="0" fontId="19" fillId="2" borderId="4" xfId="0" applyFont="1" applyFill="1" applyBorder="1" applyAlignment="1">
      <alignment horizontal="center" vertical="center"/>
    </xf>
    <xf numFmtId="0" fontId="29" fillId="2" borderId="0" xfId="0" applyFont="1" applyFill="1" applyAlignment="1">
      <alignment horizontal="center"/>
    </xf>
    <xf numFmtId="0" fontId="39" fillId="2" borderId="0" xfId="0" applyFont="1" applyFill="1" applyBorder="1" applyAlignment="1">
      <alignment horizontal="center"/>
    </xf>
    <xf numFmtId="0" fontId="48" fillId="2" borderId="29" xfId="0" applyFont="1" applyFill="1" applyBorder="1" applyAlignment="1">
      <alignment horizontal="center" vertical="center"/>
    </xf>
    <xf numFmtId="165" fontId="48" fillId="2" borderId="25" xfId="0" applyNumberFormat="1" applyFont="1" applyFill="1" applyBorder="1" applyAlignment="1">
      <alignment horizontal="center" vertical="center"/>
    </xf>
    <xf numFmtId="0" fontId="48" fillId="2" borderId="30" xfId="0" applyFont="1" applyFill="1" applyBorder="1" applyAlignment="1">
      <alignment horizontal="right" vertical="center"/>
    </xf>
    <xf numFmtId="1" fontId="48" fillId="0" borderId="25" xfId="0" applyNumberFormat="1" applyFont="1" applyBorder="1" applyAlignment="1">
      <alignment horizontal="center" vertical="center"/>
    </xf>
    <xf numFmtId="1" fontId="48" fillId="0" borderId="30" xfId="0" applyNumberFormat="1" applyFont="1" applyBorder="1" applyAlignment="1">
      <alignment horizontal="center" vertical="center"/>
    </xf>
    <xf numFmtId="0" fontId="54" fillId="0" borderId="22" xfId="0" applyFont="1" applyBorder="1" applyAlignment="1">
      <alignment horizontal="center" vertical="center"/>
    </xf>
    <xf numFmtId="0" fontId="54" fillId="0" borderId="0" xfId="0" applyFont="1" applyAlignment="1">
      <alignment horizontal="center" vertical="center"/>
    </xf>
    <xf numFmtId="0" fontId="54" fillId="0" borderId="39" xfId="0" applyFont="1" applyBorder="1" applyAlignment="1">
      <alignment horizontal="center" vertical="center"/>
    </xf>
    <xf numFmtId="0" fontId="54" fillId="0" borderId="11" xfId="0" applyFont="1" applyBorder="1" applyAlignment="1">
      <alignment horizontal="center" vertical="center"/>
    </xf>
    <xf numFmtId="0" fontId="54" fillId="7" borderId="22" xfId="0" applyFont="1" applyFill="1" applyBorder="1" applyAlignment="1">
      <alignment horizontal="center" vertical="center"/>
    </xf>
    <xf numFmtId="0" fontId="54" fillId="7" borderId="11" xfId="0" applyFont="1" applyFill="1" applyBorder="1" applyAlignment="1">
      <alignment horizontal="center" vertical="center"/>
    </xf>
    <xf numFmtId="0" fontId="12" fillId="8" borderId="23" xfId="0" applyFont="1" applyFill="1" applyBorder="1" applyAlignment="1">
      <alignment horizontal="center" vertical="center" wrapText="1"/>
    </xf>
    <xf numFmtId="0" fontId="46" fillId="2" borderId="0" xfId="0" applyFont="1" applyFill="1" applyAlignment="1">
      <alignment horizontal="center" vertical="center" textRotation="90"/>
    </xf>
    <xf numFmtId="0" fontId="19" fillId="2" borderId="4" xfId="0" applyFont="1" applyFill="1" applyBorder="1" applyAlignment="1">
      <alignment horizontal="center" vertical="center"/>
    </xf>
    <xf numFmtId="0" fontId="35" fillId="2" borderId="2" xfId="0" applyFont="1" applyFill="1" applyBorder="1" applyAlignment="1">
      <alignment horizontal="center"/>
    </xf>
    <xf numFmtId="0" fontId="35" fillId="2" borderId="3" xfId="0" applyFont="1" applyFill="1" applyBorder="1" applyAlignment="1">
      <alignment horizontal="center"/>
    </xf>
    <xf numFmtId="0" fontId="35" fillId="2" borderId="4" xfId="0" applyFont="1" applyFill="1" applyBorder="1" applyAlignment="1">
      <alignment horizontal="center"/>
    </xf>
    <xf numFmtId="0" fontId="26" fillId="2" borderId="0" xfId="0" applyFont="1" applyFill="1" applyAlignment="1">
      <alignment horizontal="right"/>
    </xf>
    <xf numFmtId="0" fontId="48" fillId="0" borderId="25" xfId="0" applyFont="1" applyBorder="1" applyAlignment="1">
      <alignment horizontal="center"/>
    </xf>
    <xf numFmtId="0" fontId="29" fillId="2" borderId="0" xfId="0" applyFont="1" applyFill="1" applyAlignment="1">
      <alignment horizontal="center"/>
    </xf>
    <xf numFmtId="0" fontId="39" fillId="2" borderId="0" xfId="0" applyFont="1" applyFill="1" applyBorder="1" applyAlignment="1">
      <alignment horizontal="center"/>
    </xf>
    <xf numFmtId="0" fontId="54" fillId="9" borderId="22" xfId="0" applyFont="1" applyFill="1" applyBorder="1" applyAlignment="1">
      <alignment horizontal="center" vertical="center"/>
    </xf>
    <xf numFmtId="0" fontId="54" fillId="9" borderId="39" xfId="0" applyFont="1" applyFill="1" applyBorder="1" applyAlignment="1">
      <alignment horizontal="center" vertical="center"/>
    </xf>
    <xf numFmtId="0" fontId="54" fillId="9" borderId="11" xfId="0" applyFont="1" applyFill="1" applyBorder="1" applyAlignment="1">
      <alignment horizontal="center" vertical="center"/>
    </xf>
    <xf numFmtId="0" fontId="12" fillId="9" borderId="23" xfId="0" applyFont="1" applyFill="1" applyBorder="1" applyAlignment="1">
      <alignment horizontal="center" vertical="center" wrapText="1"/>
    </xf>
    <xf numFmtId="0" fontId="12" fillId="0" borderId="22" xfId="1" applyFont="1" applyBorder="1" applyAlignment="1">
      <alignment horizontal="center" vertical="center"/>
    </xf>
    <xf numFmtId="0" fontId="13" fillId="0" borderId="22" xfId="1" applyFont="1" applyBorder="1" applyAlignment="1">
      <alignment horizontal="center" vertical="center"/>
    </xf>
    <xf numFmtId="0" fontId="12" fillId="0" borderId="22" xfId="0" applyFont="1" applyBorder="1" applyAlignment="1">
      <alignment horizontal="center" vertical="center"/>
    </xf>
    <xf numFmtId="0" fontId="13" fillId="0" borderId="22" xfId="0" applyFont="1" applyBorder="1" applyAlignment="1">
      <alignment horizontal="center" vertical="center"/>
    </xf>
    <xf numFmtId="0" fontId="35" fillId="2" borderId="0" xfId="0" quotePrefix="1" applyFont="1" applyFill="1" applyAlignment="1">
      <alignment horizontal="left"/>
    </xf>
    <xf numFmtId="0" fontId="55" fillId="0" borderId="22" xfId="1" applyFont="1" applyBorder="1" applyAlignment="1">
      <alignment horizontal="center" vertical="center"/>
    </xf>
    <xf numFmtId="0" fontId="55" fillId="0" borderId="22" xfId="0" applyFont="1" applyBorder="1" applyAlignment="1">
      <alignment horizontal="center" vertical="center"/>
    </xf>
    <xf numFmtId="0" fontId="46" fillId="2" borderId="0" xfId="0" applyFont="1" applyFill="1" applyAlignment="1">
      <alignment horizontal="center" vertical="center" textRotation="90"/>
    </xf>
    <xf numFmtId="0" fontId="39" fillId="2" borderId="2" xfId="0" applyFont="1" applyFill="1" applyBorder="1" applyAlignment="1">
      <alignment horizontal="center"/>
    </xf>
    <xf numFmtId="0" fontId="39" fillId="2" borderId="3" xfId="0" applyFont="1" applyFill="1" applyBorder="1" applyAlignment="1">
      <alignment horizontal="center"/>
    </xf>
    <xf numFmtId="0" fontId="39" fillId="2" borderId="4" xfId="0" applyFont="1" applyFill="1" applyBorder="1" applyAlignment="1">
      <alignment horizontal="center"/>
    </xf>
    <xf numFmtId="0" fontId="35" fillId="2" borderId="2" xfId="0" applyFont="1" applyFill="1" applyBorder="1" applyAlignment="1">
      <alignment horizontal="center"/>
    </xf>
    <xf numFmtId="0" fontId="35" fillId="2" borderId="3" xfId="0" applyFont="1" applyFill="1" applyBorder="1" applyAlignment="1">
      <alignment horizontal="center"/>
    </xf>
    <xf numFmtId="0" fontId="35" fillId="2" borderId="4" xfId="0" applyFont="1" applyFill="1" applyBorder="1" applyAlignment="1">
      <alignment horizontal="center"/>
    </xf>
    <xf numFmtId="0" fontId="26" fillId="2" borderId="0" xfId="0" applyFont="1" applyFill="1" applyAlignment="1">
      <alignment horizontal="right"/>
    </xf>
    <xf numFmtId="0" fontId="41" fillId="0" borderId="0" xfId="0" applyFont="1" applyAlignment="1">
      <alignment horizontal="left"/>
    </xf>
    <xf numFmtId="165" fontId="35" fillId="2" borderId="2" xfId="0" applyNumberFormat="1" applyFont="1" applyFill="1" applyBorder="1" applyAlignment="1">
      <alignment horizontal="center"/>
    </xf>
    <xf numFmtId="165" fontId="35" fillId="2" borderId="3" xfId="0" applyNumberFormat="1" applyFont="1" applyFill="1" applyBorder="1" applyAlignment="1">
      <alignment horizontal="center"/>
    </xf>
    <xf numFmtId="165" fontId="35" fillId="2" borderId="4" xfId="0" applyNumberFormat="1" applyFont="1" applyFill="1" applyBorder="1" applyAlignment="1">
      <alignment horizontal="center"/>
    </xf>
    <xf numFmtId="0" fontId="35" fillId="2" borderId="0" xfId="0" applyFont="1" applyFill="1" applyAlignment="1">
      <alignment horizontal="right"/>
    </xf>
    <xf numFmtId="0" fontId="46" fillId="2" borderId="0" xfId="0" applyFont="1" applyFill="1" applyAlignment="1">
      <alignment horizontal="right"/>
    </xf>
    <xf numFmtId="1" fontId="15" fillId="2" borderId="13" xfId="0" applyNumberFormat="1" applyFont="1" applyFill="1" applyBorder="1" applyAlignment="1">
      <alignment horizontal="center" vertical="center"/>
    </xf>
    <xf numFmtId="0" fontId="16" fillId="0" borderId="0" xfId="0" applyFont="1" applyBorder="1" applyAlignment="1">
      <alignment horizontal="center" vertical="center"/>
    </xf>
    <xf numFmtId="0" fontId="16" fillId="0" borderId="21" xfId="0" applyFont="1" applyBorder="1" applyAlignment="1">
      <alignment horizontal="center" vertical="center"/>
    </xf>
    <xf numFmtId="0" fontId="13" fillId="0" borderId="16" xfId="0" applyFont="1" applyFill="1" applyBorder="1" applyAlignment="1">
      <alignment horizontal="center" vertical="center"/>
    </xf>
    <xf numFmtId="0" fontId="13" fillId="0" borderId="17" xfId="0" applyFont="1" applyFill="1" applyBorder="1" applyAlignment="1">
      <alignment horizontal="center" vertical="center"/>
    </xf>
    <xf numFmtId="0" fontId="13" fillId="0" borderId="18" xfId="0" applyFont="1" applyFill="1" applyBorder="1" applyAlignment="1">
      <alignment horizontal="center" vertical="center"/>
    </xf>
    <xf numFmtId="0" fontId="48" fillId="0" borderId="25" xfId="0" applyFont="1" applyBorder="1" applyAlignment="1">
      <alignment horizontal="center"/>
    </xf>
    <xf numFmtId="166" fontId="39" fillId="0" borderId="18" xfId="4" applyNumberFormat="1" applyFont="1" applyBorder="1" applyAlignment="1">
      <alignment horizontal="center" vertical="center"/>
    </xf>
    <xf numFmtId="166" fontId="39" fillId="0" borderId="21" xfId="4" applyNumberFormat="1" applyFont="1" applyBorder="1" applyAlignment="1">
      <alignment horizontal="center" vertical="center"/>
    </xf>
    <xf numFmtId="166" fontId="50" fillId="0" borderId="1" xfId="4" applyNumberFormat="1" applyFont="1" applyBorder="1" applyAlignment="1">
      <alignment horizontal="center" vertical="center"/>
    </xf>
    <xf numFmtId="166" fontId="50" fillId="0" borderId="38" xfId="4" applyNumberFormat="1" applyFont="1" applyBorder="1" applyAlignment="1">
      <alignment horizontal="center" vertical="center"/>
    </xf>
    <xf numFmtId="166" fontId="29" fillId="0" borderId="18" xfId="4" applyNumberFormat="1" applyFont="1" applyFill="1" applyBorder="1" applyAlignment="1">
      <alignment horizontal="center" vertical="center"/>
    </xf>
    <xf numFmtId="166" fontId="29" fillId="0" borderId="21" xfId="4" applyNumberFormat="1" applyFont="1" applyFill="1" applyBorder="1" applyAlignment="1">
      <alignment horizontal="center" vertical="center"/>
    </xf>
    <xf numFmtId="0" fontId="3" fillId="2" borderId="0" xfId="0" applyFont="1" applyFill="1" applyAlignment="1">
      <alignment horizontal="center" vertical="center"/>
    </xf>
    <xf numFmtId="0" fontId="3" fillId="2" borderId="5" xfId="0" applyFont="1" applyFill="1" applyBorder="1" applyAlignment="1">
      <alignment horizontal="center" vertical="center"/>
    </xf>
    <xf numFmtId="0" fontId="29" fillId="2" borderId="0" xfId="0" applyFont="1" applyFill="1" applyAlignment="1">
      <alignment horizontal="center"/>
    </xf>
    <xf numFmtId="0" fontId="35" fillId="2" borderId="0" xfId="0" applyFont="1" applyFill="1" applyAlignment="1">
      <alignment horizontal="center"/>
    </xf>
    <xf numFmtId="0" fontId="39" fillId="2" borderId="0" xfId="0" applyFont="1" applyFill="1" applyBorder="1" applyAlignment="1">
      <alignment horizontal="center"/>
    </xf>
    <xf numFmtId="0" fontId="19" fillId="2" borderId="2" xfId="0" applyFont="1" applyFill="1" applyBorder="1" applyAlignment="1">
      <alignment horizontal="center" vertical="center"/>
    </xf>
    <xf numFmtId="0" fontId="19" fillId="2" borderId="4" xfId="0" applyFont="1" applyFill="1" applyBorder="1" applyAlignment="1">
      <alignment horizontal="center" vertical="center"/>
    </xf>
  </cellXfs>
  <cellStyles count="9">
    <cellStyle name="Normal" xfId="0" builtinId="0"/>
    <cellStyle name="Normal 2" xfId="1" xr:uid="{00000000-0005-0000-0000-000001000000}"/>
    <cellStyle name="Normal 3" xfId="2" xr:uid="{00000000-0005-0000-0000-000002000000}"/>
    <cellStyle name="Normal 4" xfId="3" xr:uid="{00000000-0005-0000-0000-000003000000}"/>
    <cellStyle name="Normal 5" xfId="7" xr:uid="{00000000-0005-0000-0000-000004000000}"/>
    <cellStyle name="Normal 6" xfId="6" xr:uid="{00000000-0005-0000-0000-000005000000}"/>
    <cellStyle name="Percent" xfId="4" builtinId="5"/>
    <cellStyle name="Percent 2" xfId="5" xr:uid="{00000000-0005-0000-0000-000007000000}"/>
    <cellStyle name="Percent 3"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31.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33.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35.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37.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39.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43.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45.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47.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49.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51.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53.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55.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59.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61.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63.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65.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67.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69.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71.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73.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75.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77.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79.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81.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83.xml"/></Relationships>
</file>

<file path=xl/charts/_rels/chart120.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Alder!$H$121</c:f>
              <c:strCache>
                <c:ptCount val="1"/>
                <c:pt idx="0">
                  <c:v>Reader 1</c:v>
                </c:pt>
              </c:strCache>
            </c:strRef>
          </c:tx>
          <c:spPr>
            <a:ln w="3175">
              <a:solidFill>
                <a:srgbClr val="000000"/>
              </a:solidFill>
              <a:prstDash val="solid"/>
            </a:ln>
          </c:spPr>
          <c:marker>
            <c:symbol val="square"/>
            <c:size val="3"/>
            <c:spPr>
              <a:solidFill>
                <a:srgbClr val="FF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E750-499A-8987-CA311F3B96A7}"/>
            </c:ext>
          </c:extLst>
        </c:ser>
        <c:ser>
          <c:idx val="1"/>
          <c:order val="1"/>
          <c:tx>
            <c:strRef>
              <c:f>Alder!$J$121</c:f>
              <c:strCache>
                <c:ptCount val="1"/>
                <c:pt idx="0">
                  <c:v>Reader 3</c:v>
                </c:pt>
              </c:strCache>
            </c:strRef>
          </c:tx>
          <c:spPr>
            <a:ln w="3175">
              <a:solidFill>
                <a:srgbClr val="000000"/>
              </a:solidFill>
              <a:prstDash val="solid"/>
            </a:ln>
          </c:spPr>
          <c:marker>
            <c:symbol val="square"/>
            <c:size val="3"/>
            <c:spPr>
              <a:solidFill>
                <a:srgbClr val="00FF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E750-499A-8987-CA311F3B96A7}"/>
            </c:ext>
          </c:extLst>
        </c:ser>
        <c:ser>
          <c:idx val="2"/>
          <c:order val="2"/>
          <c:tx>
            <c:strRef>
              <c:f>Alder!#REF!</c:f>
              <c:strCache>
                <c:ptCount val="1"/>
                <c:pt idx="0">
                  <c:v>#REF!</c:v>
                </c:pt>
              </c:strCache>
            </c:strRef>
          </c:tx>
          <c:spPr>
            <a:ln w="3175">
              <a:solidFill>
                <a:srgbClr val="000000"/>
              </a:solidFill>
              <a:prstDash val="solid"/>
            </a:ln>
          </c:spPr>
          <c:marker>
            <c:symbol val="square"/>
            <c:size val="3"/>
            <c:spPr>
              <a:solidFill>
                <a:srgbClr val="0000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E750-499A-8987-CA311F3B96A7}"/>
            </c:ext>
          </c:extLst>
        </c:ser>
        <c:ser>
          <c:idx val="3"/>
          <c:order val="3"/>
          <c:tx>
            <c:strRef>
              <c:f>Alder!$K$121</c:f>
              <c:strCache>
                <c:ptCount val="1"/>
                <c:pt idx="0">
                  <c:v>Reader 4</c:v>
                </c:pt>
              </c:strCache>
            </c:strRef>
          </c:tx>
          <c:spPr>
            <a:ln w="3175">
              <a:solidFill>
                <a:srgbClr val="000000"/>
              </a:solidFill>
              <a:prstDash val="solid"/>
            </a:ln>
          </c:spPr>
          <c:marker>
            <c:symbol val="square"/>
            <c:size val="3"/>
            <c:spPr>
              <a:solidFill>
                <a:srgbClr val="FFFF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E750-499A-8987-CA311F3B96A7}"/>
            </c:ext>
          </c:extLst>
        </c:ser>
        <c:ser>
          <c:idx val="4"/>
          <c:order val="4"/>
          <c:tx>
            <c:strRef>
              <c:f>Alder!#REF!</c:f>
              <c:strCache>
                <c:ptCount val="1"/>
                <c:pt idx="0">
                  <c:v>#REF!</c:v>
                </c:pt>
              </c:strCache>
            </c:strRef>
          </c:tx>
          <c:spPr>
            <a:ln w="3175">
              <a:solidFill>
                <a:srgbClr val="000000"/>
              </a:solidFill>
              <a:prstDash val="solid"/>
            </a:ln>
          </c:spPr>
          <c:marker>
            <c:symbol val="square"/>
            <c:size val="3"/>
            <c:spPr>
              <a:solidFill>
                <a:srgbClr val="FF00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4-E750-499A-8987-CA311F3B96A7}"/>
            </c:ext>
          </c:extLst>
        </c:ser>
        <c:ser>
          <c:idx val="5"/>
          <c:order val="5"/>
          <c:tx>
            <c:strRef>
              <c:f>Alder!#REF!</c:f>
              <c:strCache>
                <c:ptCount val="1"/>
                <c:pt idx="0">
                  <c:v>#REF!</c:v>
                </c:pt>
              </c:strCache>
            </c:strRef>
          </c:tx>
          <c:spPr>
            <a:ln w="3175">
              <a:solidFill>
                <a:srgbClr val="000000"/>
              </a:solidFill>
              <a:prstDash val="solid"/>
            </a:ln>
          </c:spPr>
          <c:marker>
            <c:symbol val="square"/>
            <c:size val="3"/>
            <c:spPr>
              <a:solidFill>
                <a:srgbClr val="00FF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5-E750-499A-8987-CA311F3B96A7}"/>
            </c:ext>
          </c:extLst>
        </c:ser>
        <c:ser>
          <c:idx val="6"/>
          <c:order val="6"/>
          <c:tx>
            <c:strRef>
              <c:f>Alder!#REF!</c:f>
              <c:strCache>
                <c:ptCount val="1"/>
                <c:pt idx="0">
                  <c:v>#REF!</c:v>
                </c:pt>
              </c:strCache>
            </c:strRef>
          </c:tx>
          <c:spPr>
            <a:ln w="3175">
              <a:solidFill>
                <a:srgbClr val="000000"/>
              </a:solidFill>
              <a:prstDash val="solid"/>
            </a:ln>
          </c:spPr>
          <c:marker>
            <c:symbol val="square"/>
            <c:size val="3"/>
            <c:spPr>
              <a:solidFill>
                <a:srgbClr val="8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6-E750-499A-8987-CA311F3B96A7}"/>
            </c:ext>
          </c:extLst>
        </c:ser>
        <c:dLbls>
          <c:showLegendKey val="0"/>
          <c:showVal val="0"/>
          <c:showCatName val="0"/>
          <c:showSerName val="0"/>
          <c:showPercent val="0"/>
          <c:showBubbleSize val="0"/>
        </c:dLbls>
        <c:marker val="1"/>
        <c:smooth val="0"/>
        <c:axId val="113925504"/>
        <c:axId val="113953024"/>
      </c:lineChart>
      <c:catAx>
        <c:axId val="11392550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AGE</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3953024"/>
        <c:crosses val="autoZero"/>
        <c:auto val="0"/>
        <c:lblAlgn val="ctr"/>
        <c:lblOffset val="100"/>
        <c:tickLblSkip val="1"/>
        <c:tickMarkSkip val="1"/>
        <c:noMultiLvlLbl val="0"/>
      </c:catAx>
      <c:valAx>
        <c:axId val="113953024"/>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3925504"/>
        <c:crosses val="autoZero"/>
        <c:crossBetween val="midCat"/>
      </c:valAx>
      <c:spPr>
        <a:noFill/>
        <a:ln w="25400">
          <a:noFill/>
        </a:ln>
      </c:spPr>
    </c:plotArea>
    <c:legend>
      <c:legendPos val="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Tms Rmn"/>
              <a:ea typeface="Tms Rmn"/>
              <a:cs typeface="Tms Rmn"/>
            </a:defRPr>
          </a:pPr>
          <a:endParaRPr lang="nb-NO"/>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Alder!#REF!</c:f>
              <c:strCache>
                <c:ptCount val="1"/>
                <c:pt idx="0">
                  <c:v>#REF!</c:v>
                </c:pt>
              </c:strCache>
            </c:strRef>
          </c:tx>
          <c:spPr>
            <a:ln w="28575">
              <a:noFill/>
            </a:ln>
          </c:spPr>
          <c:marker>
            <c:symbol val="square"/>
            <c:size val="5"/>
            <c:spPr>
              <a:solidFill>
                <a:srgbClr val="FF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53BF-426E-97B6-0073DB785B9A}"/>
            </c:ext>
          </c:extLst>
        </c:ser>
        <c:ser>
          <c:idx val="1"/>
          <c:order val="1"/>
          <c:tx>
            <c:strRef>
              <c:f>Alder!#REF!</c:f>
              <c:strCache>
                <c:ptCount val="1"/>
                <c:pt idx="0">
                  <c:v>#REF!</c:v>
                </c:pt>
              </c:strCache>
            </c:strRef>
          </c:tx>
          <c:spPr>
            <a:ln w="28575">
              <a:noFill/>
            </a:ln>
          </c:spPr>
          <c:marker>
            <c:symbol val="square"/>
            <c:size val="5"/>
            <c:spPr>
              <a:solidFill>
                <a:srgbClr val="00FF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53BF-426E-97B6-0073DB785B9A}"/>
            </c:ext>
          </c:extLst>
        </c:ser>
        <c:ser>
          <c:idx val="2"/>
          <c:order val="2"/>
          <c:tx>
            <c:strRef>
              <c:f>Alder!#REF!</c:f>
              <c:strCache>
                <c:ptCount val="1"/>
                <c:pt idx="0">
                  <c:v>#REF!</c:v>
                </c:pt>
              </c:strCache>
            </c:strRef>
          </c:tx>
          <c:spPr>
            <a:ln w="28575">
              <a:noFill/>
            </a:ln>
          </c:spPr>
          <c:marker>
            <c:symbol val="square"/>
            <c:size val="5"/>
            <c:spPr>
              <a:solidFill>
                <a:srgbClr val="0000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53BF-426E-97B6-0073DB785B9A}"/>
            </c:ext>
          </c:extLst>
        </c:ser>
        <c:ser>
          <c:idx val="3"/>
          <c:order val="3"/>
          <c:tx>
            <c:strRef>
              <c:f>Alder!#REF!</c:f>
              <c:strCache>
                <c:ptCount val="1"/>
                <c:pt idx="0">
                  <c:v>#REF!</c:v>
                </c:pt>
              </c:strCache>
            </c:strRef>
          </c:tx>
          <c:spPr>
            <a:ln w="28575">
              <a:noFill/>
            </a:ln>
          </c:spPr>
          <c:marker>
            <c:symbol val="square"/>
            <c:size val="5"/>
            <c:spPr>
              <a:solidFill>
                <a:srgbClr val="FFFF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53BF-426E-97B6-0073DB785B9A}"/>
            </c:ext>
          </c:extLst>
        </c:ser>
        <c:ser>
          <c:idx val="4"/>
          <c:order val="4"/>
          <c:tx>
            <c:strRef>
              <c:f>Alder!#REF!</c:f>
              <c:strCache>
                <c:ptCount val="1"/>
                <c:pt idx="0">
                  <c:v>#REF!</c:v>
                </c:pt>
              </c:strCache>
            </c:strRef>
          </c:tx>
          <c:spPr>
            <a:ln w="28575">
              <a:noFill/>
            </a:ln>
          </c:spPr>
          <c:marker>
            <c:symbol val="square"/>
            <c:size val="5"/>
            <c:spPr>
              <a:solidFill>
                <a:srgbClr val="FF00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4-53BF-426E-97B6-0073DB785B9A}"/>
            </c:ext>
          </c:extLst>
        </c:ser>
        <c:ser>
          <c:idx val="5"/>
          <c:order val="5"/>
          <c:tx>
            <c:strRef>
              <c:f>Alder!#REF!</c:f>
              <c:strCache>
                <c:ptCount val="1"/>
                <c:pt idx="0">
                  <c:v>#REF!</c:v>
                </c:pt>
              </c:strCache>
            </c:strRef>
          </c:tx>
          <c:spPr>
            <a:ln w="28575">
              <a:noFill/>
            </a:ln>
          </c:spPr>
          <c:marker>
            <c:symbol val="square"/>
            <c:size val="5"/>
            <c:spPr>
              <a:solidFill>
                <a:srgbClr val="00FF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5-53BF-426E-97B6-0073DB785B9A}"/>
            </c:ext>
          </c:extLst>
        </c:ser>
        <c:ser>
          <c:idx val="6"/>
          <c:order val="6"/>
          <c:tx>
            <c:strRef>
              <c:f>Alder!#REF!</c:f>
              <c:strCache>
                <c:ptCount val="1"/>
                <c:pt idx="0">
                  <c:v>#REF!</c:v>
                </c:pt>
              </c:strCache>
            </c:strRef>
          </c:tx>
          <c:spPr>
            <a:ln w="28575">
              <a:noFill/>
            </a:ln>
          </c:spPr>
          <c:marker>
            <c:symbol val="square"/>
            <c:size val="5"/>
            <c:spPr>
              <a:solidFill>
                <a:srgbClr val="8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6-53BF-426E-97B6-0073DB785B9A}"/>
            </c:ext>
          </c:extLst>
        </c:ser>
        <c:ser>
          <c:idx val="7"/>
          <c:order val="7"/>
          <c:tx>
            <c:v>BEST READERS</c:v>
          </c:tx>
          <c:spPr>
            <a:ln w="25400">
              <a:solidFill>
                <a:srgbClr val="000000"/>
              </a:solidFill>
              <a:prstDash val="solid"/>
            </a:ln>
          </c:spPr>
          <c:marker>
            <c:symbol val="square"/>
            <c:size val="7"/>
            <c:spPr>
              <a:solidFill>
                <a:srgbClr val="008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7-53BF-426E-97B6-0073DB785B9A}"/>
            </c:ext>
          </c:extLst>
        </c:ser>
        <c:dLbls>
          <c:showLegendKey val="0"/>
          <c:showVal val="0"/>
          <c:showCatName val="0"/>
          <c:showSerName val="0"/>
          <c:showPercent val="0"/>
          <c:showBubbleSize val="0"/>
        </c:dLbls>
        <c:marker val="1"/>
        <c:smooth val="0"/>
        <c:axId val="114137728"/>
        <c:axId val="114160768"/>
      </c:lineChart>
      <c:catAx>
        <c:axId val="114137728"/>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AGE</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160768"/>
        <c:crosses val="autoZero"/>
        <c:auto val="0"/>
        <c:lblAlgn val="ctr"/>
        <c:lblOffset val="100"/>
        <c:tickLblSkip val="1"/>
        <c:tickMarkSkip val="1"/>
        <c:noMultiLvlLbl val="0"/>
      </c:catAx>
      <c:valAx>
        <c:axId val="11416076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137728"/>
        <c:crosses val="autoZero"/>
        <c:crossBetween val="midCat"/>
      </c:valAx>
      <c:spPr>
        <a:noFill/>
        <a:ln w="25400">
          <a:noFill/>
        </a:ln>
      </c:spPr>
    </c:plotArea>
    <c:legend>
      <c:legendPos val="t"/>
      <c:overlay val="0"/>
      <c:spPr>
        <a:solidFill>
          <a:srgbClr val="FFFFFF"/>
        </a:solidFill>
        <a:ln w="3175">
          <a:solidFill>
            <a:srgbClr val="000000"/>
          </a:solidFill>
          <a:prstDash val="solid"/>
        </a:ln>
      </c:spPr>
      <c:txPr>
        <a:bodyPr/>
        <a:lstStyle/>
        <a:p>
          <a:pPr>
            <a:defRPr sz="920" b="0" i="0" u="none" strike="noStrike" baseline="0">
              <a:solidFill>
                <a:srgbClr val="000000"/>
              </a:solidFill>
              <a:latin typeface="Geneva"/>
              <a:ea typeface="Geneva"/>
              <a:cs typeface="Geneva"/>
            </a:defRPr>
          </a:pPr>
          <a:endParaRPr lang="nb-NO"/>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12700">
              <a:solidFill>
                <a:srgbClr val="000000"/>
              </a:solidFill>
              <a:prstDash val="solid"/>
            </a:ln>
          </c:spPr>
          <c:marker>
            <c:symbol val="square"/>
            <c:size val="5"/>
            <c:spPr>
              <a:solidFill>
                <a:srgbClr val="FF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83F9-489E-A6B4-50CD08C2191E}"/>
            </c:ext>
          </c:extLst>
        </c:ser>
        <c:ser>
          <c:idx val="1"/>
          <c:order val="1"/>
          <c:spPr>
            <a:ln w="12700">
              <a:solidFill>
                <a:srgbClr val="000000"/>
              </a:solidFill>
              <a:prstDash val="solid"/>
            </a:ln>
          </c:spPr>
          <c:marker>
            <c:symbol val="square"/>
            <c:size val="5"/>
            <c:spPr>
              <a:solidFill>
                <a:srgbClr val="00FF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83F9-489E-A6B4-50CD08C2191E}"/>
            </c:ext>
          </c:extLst>
        </c:ser>
        <c:ser>
          <c:idx val="2"/>
          <c:order val="2"/>
          <c:spPr>
            <a:ln w="12700">
              <a:solidFill>
                <a:srgbClr val="000000"/>
              </a:solidFill>
              <a:prstDash val="solid"/>
            </a:ln>
          </c:spPr>
          <c:marker>
            <c:symbol val="square"/>
            <c:size val="5"/>
            <c:spPr>
              <a:solidFill>
                <a:srgbClr val="0000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83F9-489E-A6B4-50CD08C2191E}"/>
            </c:ext>
          </c:extLst>
        </c:ser>
        <c:ser>
          <c:idx val="3"/>
          <c:order val="3"/>
          <c:spPr>
            <a:ln w="12700">
              <a:solidFill>
                <a:srgbClr val="000000"/>
              </a:solidFill>
              <a:prstDash val="solid"/>
            </a:ln>
          </c:spPr>
          <c:marker>
            <c:symbol val="square"/>
            <c:size val="5"/>
            <c:spPr>
              <a:solidFill>
                <a:srgbClr val="FFFF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83F9-489E-A6B4-50CD08C2191E}"/>
            </c:ext>
          </c:extLst>
        </c:ser>
        <c:ser>
          <c:idx val="4"/>
          <c:order val="4"/>
          <c:spPr>
            <a:ln w="12700">
              <a:solidFill>
                <a:srgbClr val="000000"/>
              </a:solidFill>
              <a:prstDash val="solid"/>
            </a:ln>
          </c:spPr>
          <c:marker>
            <c:symbol val="square"/>
            <c:size val="5"/>
            <c:spPr>
              <a:solidFill>
                <a:srgbClr val="FF00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4-83F9-489E-A6B4-50CD08C2191E}"/>
            </c:ext>
          </c:extLst>
        </c:ser>
        <c:ser>
          <c:idx val="5"/>
          <c:order val="5"/>
          <c:spPr>
            <a:ln w="12700">
              <a:solidFill>
                <a:srgbClr val="000000"/>
              </a:solidFill>
              <a:prstDash val="solid"/>
            </a:ln>
          </c:spPr>
          <c:marker>
            <c:symbol val="square"/>
            <c:size val="5"/>
            <c:spPr>
              <a:solidFill>
                <a:srgbClr val="00FF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5-83F9-489E-A6B4-50CD08C2191E}"/>
            </c:ext>
          </c:extLst>
        </c:ser>
        <c:ser>
          <c:idx val="6"/>
          <c:order val="6"/>
          <c:spPr>
            <a:ln w="12700">
              <a:solidFill>
                <a:srgbClr val="000000"/>
              </a:solidFill>
              <a:prstDash val="solid"/>
            </a:ln>
          </c:spPr>
          <c:marker>
            <c:symbol val="square"/>
            <c:size val="5"/>
            <c:spPr>
              <a:solidFill>
                <a:srgbClr val="8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6-83F9-489E-A6B4-50CD08C2191E}"/>
            </c:ext>
          </c:extLst>
        </c:ser>
        <c:dLbls>
          <c:showLegendKey val="0"/>
          <c:showVal val="0"/>
          <c:showCatName val="0"/>
          <c:showSerName val="0"/>
          <c:showPercent val="0"/>
          <c:showBubbleSize val="0"/>
        </c:dLbls>
        <c:marker val="1"/>
        <c:smooth val="0"/>
        <c:axId val="114103424"/>
        <c:axId val="114105728"/>
      </c:lineChart>
      <c:catAx>
        <c:axId val="11410342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AGE</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105728"/>
        <c:crosses val="autoZero"/>
        <c:auto val="0"/>
        <c:lblAlgn val="ctr"/>
        <c:lblOffset val="100"/>
        <c:tickLblSkip val="1"/>
        <c:tickMarkSkip val="1"/>
        <c:noMultiLvlLbl val="0"/>
      </c:catAx>
      <c:valAx>
        <c:axId val="11410572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103424"/>
        <c:crosses val="autoZero"/>
        <c:crossBetween val="midCat"/>
      </c:valAx>
      <c:spPr>
        <a:noFill/>
        <a:ln w="25400">
          <a:noFill/>
        </a:ln>
      </c:spPr>
    </c:plotArea>
    <c:legend>
      <c:legendPos val="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Tms Rmn"/>
              <a:ea typeface="Tms Rmn"/>
              <a:cs typeface="Tms Rmn"/>
            </a:defRPr>
          </a:pPr>
          <a:endParaRPr lang="nb-NO"/>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0-2</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A373-4C87-AAF4-9E97C29DC28D}"/>
            </c:ext>
          </c:extLst>
        </c:ser>
        <c:dLbls>
          <c:showLegendKey val="0"/>
          <c:showVal val="0"/>
          <c:showCatName val="0"/>
          <c:showSerName val="0"/>
          <c:showPercent val="0"/>
          <c:showBubbleSize val="0"/>
        </c:dLbls>
        <c:gapWidth val="50"/>
        <c:axId val="114264704"/>
        <c:axId val="114287360"/>
      </c:barChart>
      <c:catAx>
        <c:axId val="11426470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287360"/>
        <c:crosses val="autoZero"/>
        <c:auto val="0"/>
        <c:lblAlgn val="ctr"/>
        <c:lblOffset val="100"/>
        <c:tickLblSkip val="1"/>
        <c:tickMarkSkip val="1"/>
        <c:noMultiLvlLbl val="0"/>
      </c:catAx>
      <c:valAx>
        <c:axId val="114287360"/>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264704"/>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3-5</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0FB1-4149-8664-2116C8BCE11E}"/>
            </c:ext>
          </c:extLst>
        </c:ser>
        <c:dLbls>
          <c:showLegendKey val="0"/>
          <c:showVal val="0"/>
          <c:showCatName val="0"/>
          <c:showSerName val="0"/>
          <c:showPercent val="0"/>
          <c:showBubbleSize val="0"/>
        </c:dLbls>
        <c:gapWidth val="50"/>
        <c:axId val="114327552"/>
        <c:axId val="114329472"/>
      </c:barChart>
      <c:catAx>
        <c:axId val="114327552"/>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329472"/>
        <c:crosses val="autoZero"/>
        <c:auto val="0"/>
        <c:lblAlgn val="ctr"/>
        <c:lblOffset val="100"/>
        <c:tickLblSkip val="1"/>
        <c:tickMarkSkip val="1"/>
        <c:noMultiLvlLbl val="0"/>
      </c:catAx>
      <c:valAx>
        <c:axId val="114329472"/>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327552"/>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6-8</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595C-47A9-A3B0-00F1DDE9BEE8}"/>
            </c:ext>
          </c:extLst>
        </c:ser>
        <c:dLbls>
          <c:showLegendKey val="0"/>
          <c:showVal val="0"/>
          <c:showCatName val="0"/>
          <c:showSerName val="0"/>
          <c:showPercent val="0"/>
          <c:showBubbleSize val="0"/>
        </c:dLbls>
        <c:gapWidth val="50"/>
        <c:axId val="114308224"/>
        <c:axId val="114310144"/>
      </c:barChart>
      <c:catAx>
        <c:axId val="11430822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310144"/>
        <c:crosses val="autoZero"/>
        <c:auto val="0"/>
        <c:lblAlgn val="ctr"/>
        <c:lblOffset val="100"/>
        <c:tickLblSkip val="1"/>
        <c:tickMarkSkip val="1"/>
        <c:noMultiLvlLbl val="0"/>
      </c:catAx>
      <c:valAx>
        <c:axId val="114310144"/>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308224"/>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12-14</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F8D-48BF-9257-067DC78E059E}"/>
            </c:ext>
          </c:extLst>
        </c:ser>
        <c:dLbls>
          <c:showLegendKey val="0"/>
          <c:showVal val="0"/>
          <c:showCatName val="0"/>
          <c:showSerName val="0"/>
          <c:showPercent val="0"/>
          <c:showBubbleSize val="0"/>
        </c:dLbls>
        <c:gapWidth val="50"/>
        <c:axId val="115448064"/>
        <c:axId val="115454336"/>
      </c:barChart>
      <c:catAx>
        <c:axId val="11544806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454336"/>
        <c:crosses val="autoZero"/>
        <c:auto val="0"/>
        <c:lblAlgn val="ctr"/>
        <c:lblOffset val="100"/>
        <c:tickLblSkip val="1"/>
        <c:tickMarkSkip val="1"/>
        <c:noMultiLvlLbl val="0"/>
      </c:catAx>
      <c:valAx>
        <c:axId val="115454336"/>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448064"/>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15+</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CA4A-49DE-91B7-E3A58E36A233}"/>
            </c:ext>
          </c:extLst>
        </c:ser>
        <c:dLbls>
          <c:showLegendKey val="0"/>
          <c:showVal val="0"/>
          <c:showCatName val="0"/>
          <c:showSerName val="0"/>
          <c:showPercent val="0"/>
          <c:showBubbleSize val="0"/>
        </c:dLbls>
        <c:gapWidth val="50"/>
        <c:axId val="115461504"/>
        <c:axId val="115475968"/>
      </c:barChart>
      <c:catAx>
        <c:axId val="11546150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475968"/>
        <c:crosses val="autoZero"/>
        <c:auto val="0"/>
        <c:lblAlgn val="ctr"/>
        <c:lblOffset val="100"/>
        <c:tickLblSkip val="1"/>
        <c:tickMarkSkip val="1"/>
        <c:noMultiLvlLbl val="0"/>
      </c:catAx>
      <c:valAx>
        <c:axId val="11547596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461504"/>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0-2</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242-4CA4-B481-8424BC179176}"/>
            </c:ext>
          </c:extLst>
        </c:ser>
        <c:dLbls>
          <c:showLegendKey val="0"/>
          <c:showVal val="0"/>
          <c:showCatName val="0"/>
          <c:showSerName val="0"/>
          <c:showPercent val="0"/>
          <c:showBubbleSize val="0"/>
        </c:dLbls>
        <c:gapWidth val="50"/>
        <c:axId val="115810688"/>
        <c:axId val="115812608"/>
      </c:barChart>
      <c:catAx>
        <c:axId val="115810688"/>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12608"/>
        <c:crosses val="autoZero"/>
        <c:auto val="0"/>
        <c:lblAlgn val="ctr"/>
        <c:lblOffset val="100"/>
        <c:tickLblSkip val="1"/>
        <c:tickMarkSkip val="1"/>
        <c:noMultiLvlLbl val="0"/>
      </c:catAx>
      <c:valAx>
        <c:axId val="11581260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10688"/>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3-5</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D30-4A12-8EDC-94AC544BB83D}"/>
            </c:ext>
          </c:extLst>
        </c:ser>
        <c:dLbls>
          <c:showLegendKey val="0"/>
          <c:showVal val="0"/>
          <c:showCatName val="0"/>
          <c:showSerName val="0"/>
          <c:showPercent val="0"/>
          <c:showBubbleSize val="0"/>
        </c:dLbls>
        <c:gapWidth val="50"/>
        <c:axId val="115832320"/>
        <c:axId val="115834240"/>
      </c:barChart>
      <c:catAx>
        <c:axId val="115832320"/>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34240"/>
        <c:crosses val="autoZero"/>
        <c:auto val="0"/>
        <c:lblAlgn val="ctr"/>
        <c:lblOffset val="100"/>
        <c:tickLblSkip val="1"/>
        <c:tickMarkSkip val="1"/>
        <c:noMultiLvlLbl val="0"/>
      </c:catAx>
      <c:valAx>
        <c:axId val="115834240"/>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32320"/>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6-8</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521-4B56-A9CA-335D0EEC30FC}"/>
            </c:ext>
          </c:extLst>
        </c:ser>
        <c:dLbls>
          <c:showLegendKey val="0"/>
          <c:showVal val="0"/>
          <c:showCatName val="0"/>
          <c:showSerName val="0"/>
          <c:showPercent val="0"/>
          <c:showBubbleSize val="0"/>
        </c:dLbls>
        <c:gapWidth val="50"/>
        <c:axId val="115874432"/>
        <c:axId val="115876608"/>
      </c:barChart>
      <c:catAx>
        <c:axId val="115874432"/>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76608"/>
        <c:crosses val="autoZero"/>
        <c:auto val="0"/>
        <c:lblAlgn val="ctr"/>
        <c:lblOffset val="100"/>
        <c:tickLblSkip val="1"/>
        <c:tickMarkSkip val="1"/>
        <c:noMultiLvlLbl val="0"/>
      </c:catAx>
      <c:valAx>
        <c:axId val="11587660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74432"/>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550F-4D18-A750-4B496AB163B6}"/>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550F-4D18-A750-4B496AB163B6}"/>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9095296"/>
        <c:axId val="119096832"/>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550F-4D18-A750-4B496AB163B6}"/>
            </c:ext>
          </c:extLst>
        </c:ser>
        <c:ser>
          <c:idx val="1"/>
          <c:order val="3"/>
          <c:spPr>
            <a:ln w="3175">
              <a:solidFill>
                <a:srgbClr val="000000"/>
              </a:solidFill>
              <a:prstDash val="solid"/>
            </a:ln>
          </c:spPr>
          <c:marker>
            <c:symbol val="none"/>
          </c:marker>
          <c:val>
            <c:numRef>
              <c:f>Alder!$U$104:$AB$104</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550F-4D18-A750-4B496AB163B6}"/>
            </c:ext>
          </c:extLst>
        </c:ser>
        <c:dLbls>
          <c:showLegendKey val="0"/>
          <c:showVal val="0"/>
          <c:showCatName val="0"/>
          <c:showSerName val="0"/>
          <c:showPercent val="0"/>
          <c:showBubbleSize val="0"/>
        </c:dLbls>
        <c:marker val="1"/>
        <c:smooth val="0"/>
        <c:axId val="119098752"/>
        <c:axId val="119104640"/>
      </c:lineChart>
      <c:catAx>
        <c:axId val="119095296"/>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nb-NO"/>
          </a:p>
        </c:txPr>
        <c:crossAx val="119096832"/>
        <c:crosses val="autoZero"/>
        <c:auto val="0"/>
        <c:lblAlgn val="ctr"/>
        <c:lblOffset val="100"/>
        <c:tickLblSkip val="7"/>
        <c:tickMarkSkip val="1"/>
        <c:noMultiLvlLbl val="0"/>
      </c:catAx>
      <c:valAx>
        <c:axId val="119096832"/>
        <c:scaling>
          <c:orientation val="minMax"/>
          <c:max val="20"/>
          <c:min val="0"/>
        </c:scaling>
        <c:delete val="0"/>
        <c:axPos val="l"/>
        <c:title>
          <c:tx>
            <c:rich>
              <a:bodyPr/>
              <a:lstStyle/>
              <a:p>
                <a:pPr>
                  <a:defRPr sz="1400" b="0" i="0" u="none" strike="noStrike" baseline="0">
                    <a:solidFill>
                      <a:srgbClr val="000000"/>
                    </a:solidFill>
                    <a:latin typeface="Arial"/>
                    <a:ea typeface="Arial"/>
                    <a:cs typeface="Arial"/>
                  </a:defRPr>
                </a:pPr>
                <a:r>
                  <a:rPr lang="nb-NO"/>
                  <a:t>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nb-NO"/>
          </a:p>
        </c:txPr>
        <c:crossAx val="119095296"/>
        <c:crosses val="autoZero"/>
        <c:crossBetween val="midCat"/>
        <c:majorUnit val="5"/>
      </c:valAx>
      <c:catAx>
        <c:axId val="119098752"/>
        <c:scaling>
          <c:orientation val="minMax"/>
        </c:scaling>
        <c:delete val="1"/>
        <c:axPos val="b"/>
        <c:numFmt formatCode="General" sourceLinked="1"/>
        <c:majorTickMark val="out"/>
        <c:minorTickMark val="none"/>
        <c:tickLblPos val="none"/>
        <c:crossAx val="119104640"/>
        <c:crosses val="autoZero"/>
        <c:auto val="0"/>
        <c:lblAlgn val="ctr"/>
        <c:lblOffset val="100"/>
        <c:noMultiLvlLbl val="0"/>
      </c:catAx>
      <c:valAx>
        <c:axId val="119104640"/>
        <c:scaling>
          <c:orientation val="minMax"/>
        </c:scaling>
        <c:delete val="1"/>
        <c:axPos val="l"/>
        <c:numFmt formatCode="General" sourceLinked="1"/>
        <c:majorTickMark val="out"/>
        <c:minorTickMark val="none"/>
        <c:tickLblPos val="none"/>
        <c:crossAx val="119098752"/>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cat>
            <c:numRef>
              <c:f>Alder!$U$104:$AB$104</c:f>
              <c:numCache>
                <c:formatCode>General</c:formatCode>
                <c:ptCount val="8"/>
                <c:pt idx="5" formatCode="0">
                  <c:v>0</c:v>
                </c:pt>
                <c:pt idx="6" formatCode="0">
                  <c:v>0</c:v>
                </c:pt>
              </c:numCache>
            </c:numRef>
          </c:cat>
          <c:val>
            <c:numRef>
              <c:f>Alder!$U$105:$AB$105</c:f>
              <c:numCache>
                <c:formatCode>General</c:formatCode>
                <c:ptCount val="8"/>
                <c:pt idx="5" formatCode="0">
                  <c:v>99</c:v>
                </c:pt>
                <c:pt idx="6" formatCode="0">
                  <c:v>99</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0-B3F3-43F5-A68D-C08AD5F1EE45}"/>
            </c:ext>
          </c:extLst>
        </c:ser>
        <c:ser>
          <c:idx val="3"/>
          <c:order val="1"/>
          <c:spPr>
            <a:ln w="28575">
              <a:noFill/>
            </a:ln>
          </c:spPr>
          <c:marker>
            <c:symbol val="none"/>
          </c:marker>
          <c:cat>
            <c:numRef>
              <c:f>Alder!$U$104:$AB$104</c:f>
              <c:numCache>
                <c:formatCode>General</c:formatCode>
                <c:ptCount val="8"/>
                <c:pt idx="5" formatCode="0">
                  <c:v>0</c:v>
                </c:pt>
                <c:pt idx="6" formatCode="0">
                  <c:v>0</c:v>
                </c:pt>
              </c:numCache>
            </c:numRef>
          </c:cat>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1-B3F3-43F5-A68D-C08AD5F1EE45}"/>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9287168"/>
        <c:axId val="119297536"/>
      </c:lineChart>
      <c:lineChart>
        <c:grouping val="standard"/>
        <c:varyColors val="0"/>
        <c:ser>
          <c:idx val="0"/>
          <c:order val="2"/>
          <c:spPr>
            <a:ln w="3175">
              <a:solidFill>
                <a:srgbClr val="000000"/>
              </a:solidFill>
              <a:prstDash val="solid"/>
            </a:ln>
          </c:spPr>
          <c:marker>
            <c:symbol val="none"/>
          </c:marker>
          <c:cat>
            <c:numRef>
              <c:f>Alder!#REF!</c:f>
              <c:numCache>
                <c:formatCode>General</c:formatCode>
                <c:ptCount val="1"/>
                <c:pt idx="0">
                  <c:v>1</c:v>
                </c:pt>
              </c:numCache>
            </c:numRef>
          </c:cat>
          <c:val>
            <c:numRef>
              <c:f>Alder!$U$104:$AB$104</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2-B3F3-43F5-A68D-C08AD5F1EE45}"/>
            </c:ext>
          </c:extLst>
        </c:ser>
        <c:ser>
          <c:idx val="1"/>
          <c:order val="3"/>
          <c:spPr>
            <a:ln w="28575">
              <a:noFill/>
            </a:ln>
          </c:spPr>
          <c:marker>
            <c:symbol val="dot"/>
            <c:size val="5"/>
            <c:spPr>
              <a:solidFill>
                <a:srgbClr val="000000"/>
              </a:solidFill>
              <a:ln>
                <a:solidFill>
                  <a:srgbClr val="000000"/>
                </a:solidFill>
                <a:prstDash val="solid"/>
              </a:ln>
            </c:spPr>
          </c:marker>
          <c:cat>
            <c:numRef>
              <c:f>Alder!$U$104:$AB$104</c:f>
              <c:numCache>
                <c:formatCode>General</c:formatCode>
                <c:ptCount val="8"/>
                <c:pt idx="5" formatCode="0">
                  <c:v>0</c:v>
                </c:pt>
                <c:pt idx="6" formatCode="0">
                  <c:v>0</c:v>
                </c:pt>
              </c:numCache>
            </c:numRef>
          </c:cat>
          <c:val>
            <c:numRef>
              <c:f>Alder!$N$106:$AB$106</c:f>
              <c:numCache>
                <c:formatCode>0%</c:formatCode>
                <c:ptCount val="15"/>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3-B3F3-43F5-A68D-C08AD5F1EE45}"/>
            </c:ext>
          </c:extLst>
        </c:ser>
        <c:dLbls>
          <c:showLegendKey val="0"/>
          <c:showVal val="0"/>
          <c:showCatName val="0"/>
          <c:showSerName val="0"/>
          <c:showPercent val="0"/>
          <c:showBubbleSize val="0"/>
        </c:dLbls>
        <c:marker val="1"/>
        <c:smooth val="0"/>
        <c:axId val="119299456"/>
        <c:axId val="119309440"/>
      </c:lineChart>
      <c:catAx>
        <c:axId val="119287168"/>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9297536"/>
        <c:crosses val="autoZero"/>
        <c:auto val="0"/>
        <c:lblAlgn val="ctr"/>
        <c:lblOffset val="100"/>
        <c:tickLblSkip val="14"/>
        <c:tickMarkSkip val="1"/>
        <c:noMultiLvlLbl val="0"/>
      </c:catAx>
      <c:valAx>
        <c:axId val="119297536"/>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9287168"/>
        <c:crosses val="autoZero"/>
        <c:crossBetween val="midCat"/>
        <c:majorUnit val="5"/>
      </c:valAx>
      <c:catAx>
        <c:axId val="119299456"/>
        <c:scaling>
          <c:orientation val="minMax"/>
        </c:scaling>
        <c:delete val="1"/>
        <c:axPos val="b"/>
        <c:numFmt formatCode="General" sourceLinked="1"/>
        <c:majorTickMark val="out"/>
        <c:minorTickMark val="none"/>
        <c:tickLblPos val="none"/>
        <c:crossAx val="119309440"/>
        <c:crosses val="autoZero"/>
        <c:auto val="0"/>
        <c:lblAlgn val="ctr"/>
        <c:lblOffset val="100"/>
        <c:noMultiLvlLbl val="0"/>
      </c:catAx>
      <c:valAx>
        <c:axId val="119309440"/>
        <c:scaling>
          <c:orientation val="minMax"/>
        </c:scaling>
        <c:delete val="1"/>
        <c:axPos val="l"/>
        <c:numFmt formatCode="General" sourceLinked="1"/>
        <c:majorTickMark val="out"/>
        <c:minorTickMark val="none"/>
        <c:tickLblPos val="none"/>
        <c:crossAx val="11929945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cat>
            <c:numRef>
              <c:f>Alder!$AI$104:$AS$104</c:f>
              <c:numCache>
                <c:formatCode>General</c:formatCode>
                <c:ptCount val="11"/>
              </c:numCache>
            </c:numRef>
          </c:cat>
          <c:val>
            <c:numRef>
              <c:f>Alder!$AI$105:$AS$105</c:f>
              <c:numCache>
                <c:formatCode>General</c:formatCode>
                <c:ptCount val="11"/>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0-83A0-47B1-BF80-7361E04FF2C6}"/>
            </c:ext>
          </c:extLst>
        </c:ser>
        <c:ser>
          <c:idx val="3"/>
          <c:order val="1"/>
          <c:spPr>
            <a:ln w="28575">
              <a:noFill/>
            </a:ln>
          </c:spPr>
          <c:marker>
            <c:symbol val="none"/>
          </c:marker>
          <c:cat>
            <c:numRef>
              <c:f>Alder!$AI$104:$AS$104</c:f>
              <c:numCache>
                <c:formatCode>General</c:formatCode>
                <c:ptCount val="11"/>
              </c:numCache>
            </c:numRef>
          </c:cat>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1-83A0-47B1-BF80-7361E04FF2C6}"/>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9336960"/>
        <c:axId val="119338496"/>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cat>
            <c:numRef>
              <c:f>Alder!$AI$104:$AS$104</c:f>
              <c:numCache>
                <c:formatCode>General</c:formatCode>
                <c:ptCount val="11"/>
              </c:numCache>
            </c:numRef>
          </c:cat>
          <c:val>
            <c:numRef>
              <c:f>Alder!$AI$106:$AS$106</c:f>
              <c:numCache>
                <c:formatCode>General</c:formatCode>
                <c:ptCount val="11"/>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2-83A0-47B1-BF80-7361E04FF2C6}"/>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Alder!$U$104:$AB$104</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3-83A0-47B1-BF80-7361E04FF2C6}"/>
            </c:ext>
          </c:extLst>
        </c:ser>
        <c:dLbls>
          <c:showLegendKey val="0"/>
          <c:showVal val="0"/>
          <c:showCatName val="0"/>
          <c:showSerName val="0"/>
          <c:showPercent val="0"/>
          <c:showBubbleSize val="0"/>
        </c:dLbls>
        <c:marker val="1"/>
        <c:smooth val="0"/>
        <c:axId val="119340416"/>
        <c:axId val="119346304"/>
      </c:lineChart>
      <c:catAx>
        <c:axId val="11933696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9338496"/>
        <c:crosses val="autoZero"/>
        <c:auto val="0"/>
        <c:lblAlgn val="ctr"/>
        <c:lblOffset val="100"/>
        <c:tickLblSkip val="10"/>
        <c:tickMarkSkip val="1"/>
        <c:noMultiLvlLbl val="0"/>
      </c:catAx>
      <c:valAx>
        <c:axId val="119338496"/>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9336960"/>
        <c:crosses val="autoZero"/>
        <c:crossBetween val="midCat"/>
        <c:majorUnit val="5"/>
      </c:valAx>
      <c:catAx>
        <c:axId val="119340416"/>
        <c:scaling>
          <c:orientation val="minMax"/>
        </c:scaling>
        <c:delete val="1"/>
        <c:axPos val="b"/>
        <c:numFmt formatCode="General" sourceLinked="1"/>
        <c:majorTickMark val="out"/>
        <c:minorTickMark val="none"/>
        <c:tickLblPos val="none"/>
        <c:crossAx val="119346304"/>
        <c:crosses val="autoZero"/>
        <c:auto val="0"/>
        <c:lblAlgn val="ctr"/>
        <c:lblOffset val="100"/>
        <c:noMultiLvlLbl val="0"/>
      </c:catAx>
      <c:valAx>
        <c:axId val="119346304"/>
        <c:scaling>
          <c:orientation val="minMax"/>
        </c:scaling>
        <c:delete val="1"/>
        <c:axPos val="l"/>
        <c:numFmt formatCode="General" sourceLinked="1"/>
        <c:majorTickMark val="out"/>
        <c:minorTickMark val="none"/>
        <c:tickLblPos val="none"/>
        <c:crossAx val="11934041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F2E3-4F5D-B28B-1A1D44195245}"/>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F2E3-4F5D-B28B-1A1D44195245}"/>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9394304"/>
        <c:axId val="119395840"/>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F2E3-4F5D-B28B-1A1D44195245}"/>
            </c:ext>
          </c:extLst>
        </c:ser>
        <c:ser>
          <c:idx val="1"/>
          <c:order val="3"/>
          <c:spPr>
            <a:ln w="3175">
              <a:solidFill>
                <a:srgbClr val="000000"/>
              </a:solidFill>
              <a:prstDash val="solid"/>
            </a:ln>
          </c:spPr>
          <c:marker>
            <c:symbol val="none"/>
          </c:marker>
          <c:val>
            <c:numRef>
              <c:f>Alder!$U$104:$AB$104</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F2E3-4F5D-B28B-1A1D44195245}"/>
            </c:ext>
          </c:extLst>
        </c:ser>
        <c:dLbls>
          <c:showLegendKey val="0"/>
          <c:showVal val="0"/>
          <c:showCatName val="0"/>
          <c:showSerName val="0"/>
          <c:showPercent val="0"/>
          <c:showBubbleSize val="0"/>
        </c:dLbls>
        <c:marker val="1"/>
        <c:smooth val="0"/>
        <c:axId val="119397760"/>
        <c:axId val="119403648"/>
      </c:lineChart>
      <c:catAx>
        <c:axId val="11939430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9395840"/>
        <c:crosses val="autoZero"/>
        <c:auto val="0"/>
        <c:lblAlgn val="ctr"/>
        <c:lblOffset val="100"/>
        <c:tickLblSkip val="7"/>
        <c:tickMarkSkip val="1"/>
        <c:noMultiLvlLbl val="0"/>
      </c:catAx>
      <c:valAx>
        <c:axId val="11939584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9394304"/>
        <c:crosses val="autoZero"/>
        <c:crossBetween val="midCat"/>
        <c:majorUnit val="5"/>
      </c:valAx>
      <c:catAx>
        <c:axId val="119397760"/>
        <c:scaling>
          <c:orientation val="minMax"/>
        </c:scaling>
        <c:delete val="1"/>
        <c:axPos val="b"/>
        <c:numFmt formatCode="General" sourceLinked="1"/>
        <c:majorTickMark val="out"/>
        <c:minorTickMark val="none"/>
        <c:tickLblPos val="none"/>
        <c:crossAx val="119403648"/>
        <c:crosses val="autoZero"/>
        <c:auto val="0"/>
        <c:lblAlgn val="ctr"/>
        <c:lblOffset val="100"/>
        <c:noMultiLvlLbl val="0"/>
      </c:catAx>
      <c:valAx>
        <c:axId val="119403648"/>
        <c:scaling>
          <c:orientation val="minMax"/>
        </c:scaling>
        <c:delete val="1"/>
        <c:axPos val="l"/>
        <c:numFmt formatCode="General" sourceLinked="1"/>
        <c:majorTickMark val="out"/>
        <c:minorTickMark val="none"/>
        <c:tickLblPos val="none"/>
        <c:crossAx val="11939776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C9FA-4712-BB12-CB3D95D2E864}"/>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C9FA-4712-BB12-CB3D95D2E864}"/>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586240"/>
        <c:axId val="120587776"/>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C9FA-4712-BB12-CB3D95D2E864}"/>
            </c:ext>
          </c:extLst>
        </c:ser>
        <c:ser>
          <c:idx val="1"/>
          <c:order val="3"/>
          <c:spPr>
            <a:ln w="3175">
              <a:solidFill>
                <a:srgbClr val="000000"/>
              </a:solidFill>
              <a:prstDash val="solid"/>
            </a:ln>
          </c:spPr>
          <c:marker>
            <c:symbol val="none"/>
          </c:marker>
          <c:val>
            <c:numRef>
              <c:f>Alder!$U$104:$AB$104</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C9FA-4712-BB12-CB3D95D2E864}"/>
            </c:ext>
          </c:extLst>
        </c:ser>
        <c:dLbls>
          <c:showLegendKey val="0"/>
          <c:showVal val="0"/>
          <c:showCatName val="0"/>
          <c:showSerName val="0"/>
          <c:showPercent val="0"/>
          <c:showBubbleSize val="0"/>
        </c:dLbls>
        <c:marker val="1"/>
        <c:smooth val="0"/>
        <c:axId val="120589696"/>
        <c:axId val="120607872"/>
      </c:lineChart>
      <c:catAx>
        <c:axId val="12058624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587776"/>
        <c:crosses val="autoZero"/>
        <c:auto val="0"/>
        <c:lblAlgn val="ctr"/>
        <c:lblOffset val="100"/>
        <c:tickLblSkip val="7"/>
        <c:tickMarkSkip val="1"/>
        <c:noMultiLvlLbl val="0"/>
      </c:catAx>
      <c:valAx>
        <c:axId val="120587776"/>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586240"/>
        <c:crosses val="autoZero"/>
        <c:crossBetween val="midCat"/>
        <c:majorUnit val="5"/>
      </c:valAx>
      <c:catAx>
        <c:axId val="120589696"/>
        <c:scaling>
          <c:orientation val="minMax"/>
        </c:scaling>
        <c:delete val="1"/>
        <c:axPos val="b"/>
        <c:numFmt formatCode="General" sourceLinked="1"/>
        <c:majorTickMark val="out"/>
        <c:minorTickMark val="none"/>
        <c:tickLblPos val="none"/>
        <c:crossAx val="120607872"/>
        <c:crosses val="autoZero"/>
        <c:auto val="0"/>
        <c:lblAlgn val="ctr"/>
        <c:lblOffset val="100"/>
        <c:noMultiLvlLbl val="0"/>
      </c:catAx>
      <c:valAx>
        <c:axId val="120607872"/>
        <c:scaling>
          <c:orientation val="minMax"/>
        </c:scaling>
        <c:delete val="1"/>
        <c:axPos val="l"/>
        <c:numFmt formatCode="General" sourceLinked="1"/>
        <c:majorTickMark val="out"/>
        <c:minorTickMark val="none"/>
        <c:tickLblPos val="none"/>
        <c:crossAx val="12058969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B7-4479-90E3-19726076B15B}"/>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B7-4479-90E3-19726076B15B}"/>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639488"/>
        <c:axId val="120641024"/>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21B7-4479-90E3-19726076B15B}"/>
            </c:ext>
          </c:extLst>
        </c:ser>
        <c:ser>
          <c:idx val="1"/>
          <c:order val="3"/>
          <c:spPr>
            <a:ln w="3175">
              <a:solidFill>
                <a:srgbClr val="000000"/>
              </a:solidFill>
              <a:prstDash val="solid"/>
            </a:ln>
          </c:spPr>
          <c:marker>
            <c:symbol val="none"/>
          </c:marker>
          <c:val>
            <c:numRef>
              <c:f>Alder!$U$104:$AB$104</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21B7-4479-90E3-19726076B15B}"/>
            </c:ext>
          </c:extLst>
        </c:ser>
        <c:dLbls>
          <c:showLegendKey val="0"/>
          <c:showVal val="0"/>
          <c:showCatName val="0"/>
          <c:showSerName val="0"/>
          <c:showPercent val="0"/>
          <c:showBubbleSize val="0"/>
        </c:dLbls>
        <c:marker val="1"/>
        <c:smooth val="0"/>
        <c:axId val="120642944"/>
        <c:axId val="120648832"/>
      </c:lineChart>
      <c:catAx>
        <c:axId val="120639488"/>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641024"/>
        <c:crosses val="autoZero"/>
        <c:auto val="0"/>
        <c:lblAlgn val="ctr"/>
        <c:lblOffset val="100"/>
        <c:tickLblSkip val="7"/>
        <c:tickMarkSkip val="1"/>
        <c:noMultiLvlLbl val="0"/>
      </c:catAx>
      <c:valAx>
        <c:axId val="120641024"/>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639488"/>
        <c:crosses val="autoZero"/>
        <c:crossBetween val="midCat"/>
        <c:majorUnit val="5"/>
      </c:valAx>
      <c:catAx>
        <c:axId val="120642944"/>
        <c:scaling>
          <c:orientation val="minMax"/>
        </c:scaling>
        <c:delete val="1"/>
        <c:axPos val="b"/>
        <c:numFmt formatCode="General" sourceLinked="1"/>
        <c:majorTickMark val="out"/>
        <c:minorTickMark val="none"/>
        <c:tickLblPos val="none"/>
        <c:crossAx val="120648832"/>
        <c:crosses val="autoZero"/>
        <c:auto val="0"/>
        <c:lblAlgn val="ctr"/>
        <c:lblOffset val="100"/>
        <c:noMultiLvlLbl val="0"/>
      </c:catAx>
      <c:valAx>
        <c:axId val="120648832"/>
        <c:scaling>
          <c:orientation val="minMax"/>
        </c:scaling>
        <c:delete val="1"/>
        <c:axPos val="l"/>
        <c:numFmt formatCode="General" sourceLinked="1"/>
        <c:majorTickMark val="out"/>
        <c:minorTickMark val="none"/>
        <c:tickLblPos val="none"/>
        <c:crossAx val="12064294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4A73-45AD-A7FC-5F528298B7C4}"/>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4A73-45AD-A7FC-5F528298B7C4}"/>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700928"/>
        <c:axId val="120702464"/>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4A73-45AD-A7FC-5F528298B7C4}"/>
            </c:ext>
          </c:extLst>
        </c:ser>
        <c:ser>
          <c:idx val="1"/>
          <c:order val="3"/>
          <c:spPr>
            <a:ln w="3175">
              <a:solidFill>
                <a:srgbClr val="000000"/>
              </a:solidFill>
              <a:prstDash val="solid"/>
            </a:ln>
          </c:spPr>
          <c:marker>
            <c:symbol val="none"/>
          </c:marker>
          <c:val>
            <c:numRef>
              <c:f>Alder!$U$104:$AB$104</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4A73-45AD-A7FC-5F528298B7C4}"/>
            </c:ext>
          </c:extLst>
        </c:ser>
        <c:dLbls>
          <c:showLegendKey val="0"/>
          <c:showVal val="0"/>
          <c:showCatName val="0"/>
          <c:showSerName val="0"/>
          <c:showPercent val="0"/>
          <c:showBubbleSize val="0"/>
        </c:dLbls>
        <c:marker val="1"/>
        <c:smooth val="0"/>
        <c:axId val="120704384"/>
        <c:axId val="120710272"/>
      </c:lineChart>
      <c:catAx>
        <c:axId val="120700928"/>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702464"/>
        <c:crosses val="autoZero"/>
        <c:auto val="0"/>
        <c:lblAlgn val="ctr"/>
        <c:lblOffset val="100"/>
        <c:tickLblSkip val="7"/>
        <c:tickMarkSkip val="1"/>
        <c:noMultiLvlLbl val="0"/>
      </c:catAx>
      <c:valAx>
        <c:axId val="120702464"/>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700928"/>
        <c:crosses val="autoZero"/>
        <c:crossBetween val="midCat"/>
        <c:majorUnit val="5"/>
      </c:valAx>
      <c:catAx>
        <c:axId val="120704384"/>
        <c:scaling>
          <c:orientation val="minMax"/>
        </c:scaling>
        <c:delete val="1"/>
        <c:axPos val="b"/>
        <c:numFmt formatCode="General" sourceLinked="1"/>
        <c:majorTickMark val="out"/>
        <c:minorTickMark val="none"/>
        <c:tickLblPos val="none"/>
        <c:crossAx val="120710272"/>
        <c:crosses val="autoZero"/>
        <c:auto val="0"/>
        <c:lblAlgn val="ctr"/>
        <c:lblOffset val="100"/>
        <c:noMultiLvlLbl val="0"/>
      </c:catAx>
      <c:valAx>
        <c:axId val="120710272"/>
        <c:scaling>
          <c:orientation val="minMax"/>
        </c:scaling>
        <c:delete val="1"/>
        <c:axPos val="l"/>
        <c:numFmt formatCode="General" sourceLinked="1"/>
        <c:majorTickMark val="out"/>
        <c:minorTickMark val="none"/>
        <c:tickLblPos val="none"/>
        <c:crossAx val="12070438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0997-4BC6-A3B6-160EA120AE92}"/>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0997-4BC6-A3B6-160EA120AE92}"/>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766464"/>
        <c:axId val="120768000"/>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0997-4BC6-A3B6-160EA120AE92}"/>
            </c:ext>
          </c:extLst>
        </c:ser>
        <c:ser>
          <c:idx val="1"/>
          <c:order val="3"/>
          <c:spPr>
            <a:ln w="3175">
              <a:solidFill>
                <a:srgbClr val="000000"/>
              </a:solidFill>
              <a:prstDash val="solid"/>
            </a:ln>
          </c:spPr>
          <c:marker>
            <c:symbol val="none"/>
          </c:marker>
          <c:val>
            <c:numRef>
              <c:f>Alder!$U$104:$AB$104</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0997-4BC6-A3B6-160EA120AE92}"/>
            </c:ext>
          </c:extLst>
        </c:ser>
        <c:dLbls>
          <c:showLegendKey val="0"/>
          <c:showVal val="0"/>
          <c:showCatName val="0"/>
          <c:showSerName val="0"/>
          <c:showPercent val="0"/>
          <c:showBubbleSize val="0"/>
        </c:dLbls>
        <c:marker val="1"/>
        <c:smooth val="0"/>
        <c:axId val="120769920"/>
        <c:axId val="120788096"/>
      </c:lineChart>
      <c:catAx>
        <c:axId val="12076646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768000"/>
        <c:crosses val="autoZero"/>
        <c:auto val="0"/>
        <c:lblAlgn val="ctr"/>
        <c:lblOffset val="100"/>
        <c:tickLblSkip val="7"/>
        <c:tickMarkSkip val="1"/>
        <c:noMultiLvlLbl val="0"/>
      </c:catAx>
      <c:valAx>
        <c:axId val="12076800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766464"/>
        <c:crosses val="autoZero"/>
        <c:crossBetween val="midCat"/>
        <c:majorUnit val="5"/>
      </c:valAx>
      <c:catAx>
        <c:axId val="120769920"/>
        <c:scaling>
          <c:orientation val="minMax"/>
        </c:scaling>
        <c:delete val="1"/>
        <c:axPos val="b"/>
        <c:numFmt formatCode="General" sourceLinked="1"/>
        <c:majorTickMark val="out"/>
        <c:minorTickMark val="none"/>
        <c:tickLblPos val="none"/>
        <c:crossAx val="120788096"/>
        <c:crosses val="autoZero"/>
        <c:auto val="0"/>
        <c:lblAlgn val="ctr"/>
        <c:lblOffset val="100"/>
        <c:noMultiLvlLbl val="0"/>
      </c:catAx>
      <c:valAx>
        <c:axId val="120788096"/>
        <c:scaling>
          <c:orientation val="minMax"/>
        </c:scaling>
        <c:delete val="1"/>
        <c:axPos val="l"/>
        <c:numFmt formatCode="General" sourceLinked="1"/>
        <c:majorTickMark val="out"/>
        <c:minorTickMark val="none"/>
        <c:tickLblPos val="none"/>
        <c:crossAx val="12076992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47F5-4981-AEE4-338B1422AA56}"/>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47F5-4981-AEE4-338B1422AA56}"/>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827904"/>
        <c:axId val="120829440"/>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47F5-4981-AEE4-338B1422AA56}"/>
            </c:ext>
          </c:extLst>
        </c:ser>
        <c:ser>
          <c:idx val="1"/>
          <c:order val="3"/>
          <c:spPr>
            <a:ln w="3175">
              <a:solidFill>
                <a:srgbClr val="000000"/>
              </a:solidFill>
              <a:prstDash val="solid"/>
            </a:ln>
          </c:spPr>
          <c:marker>
            <c:symbol val="none"/>
          </c:marker>
          <c:val>
            <c:numRef>
              <c:f>Alder!$U$104:$AB$104</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47F5-4981-AEE4-338B1422AA56}"/>
            </c:ext>
          </c:extLst>
        </c:ser>
        <c:dLbls>
          <c:showLegendKey val="0"/>
          <c:showVal val="0"/>
          <c:showCatName val="0"/>
          <c:showSerName val="0"/>
          <c:showPercent val="0"/>
          <c:showBubbleSize val="0"/>
        </c:dLbls>
        <c:marker val="1"/>
        <c:smooth val="0"/>
        <c:axId val="120831360"/>
        <c:axId val="120833152"/>
      </c:lineChart>
      <c:catAx>
        <c:axId val="12082790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829440"/>
        <c:crosses val="autoZero"/>
        <c:auto val="0"/>
        <c:lblAlgn val="ctr"/>
        <c:lblOffset val="100"/>
        <c:tickLblSkip val="7"/>
        <c:tickMarkSkip val="1"/>
        <c:noMultiLvlLbl val="0"/>
      </c:catAx>
      <c:valAx>
        <c:axId val="12082944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827904"/>
        <c:crosses val="autoZero"/>
        <c:crossBetween val="midCat"/>
        <c:majorUnit val="5"/>
      </c:valAx>
      <c:catAx>
        <c:axId val="120831360"/>
        <c:scaling>
          <c:orientation val="minMax"/>
        </c:scaling>
        <c:delete val="1"/>
        <c:axPos val="b"/>
        <c:numFmt formatCode="General" sourceLinked="1"/>
        <c:majorTickMark val="out"/>
        <c:minorTickMark val="none"/>
        <c:tickLblPos val="none"/>
        <c:crossAx val="120833152"/>
        <c:crosses val="autoZero"/>
        <c:auto val="0"/>
        <c:lblAlgn val="ctr"/>
        <c:lblOffset val="100"/>
        <c:noMultiLvlLbl val="0"/>
      </c:catAx>
      <c:valAx>
        <c:axId val="120833152"/>
        <c:scaling>
          <c:orientation val="minMax"/>
        </c:scaling>
        <c:delete val="1"/>
        <c:axPos val="l"/>
        <c:numFmt formatCode="General" sourceLinked="1"/>
        <c:majorTickMark val="out"/>
        <c:minorTickMark val="none"/>
        <c:tickLblPos val="none"/>
        <c:crossAx val="12083136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3437-4EB9-B629-2C08E53A0560}"/>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3437-4EB9-B629-2C08E53A0560}"/>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901632"/>
        <c:axId val="12090316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3437-4EB9-B629-2C08E53A0560}"/>
            </c:ext>
          </c:extLst>
        </c:ser>
        <c:ser>
          <c:idx val="1"/>
          <c:order val="3"/>
          <c:spPr>
            <a:ln w="3175">
              <a:solidFill>
                <a:srgbClr val="000000"/>
              </a:solidFill>
              <a:prstDash val="solid"/>
            </a:ln>
          </c:spPr>
          <c:marker>
            <c:symbol val="none"/>
          </c:marker>
          <c:val>
            <c:numRef>
              <c:f>Alder!$U$104:$AB$104</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3437-4EB9-B629-2C08E53A0560}"/>
            </c:ext>
          </c:extLst>
        </c:ser>
        <c:dLbls>
          <c:showLegendKey val="0"/>
          <c:showVal val="0"/>
          <c:showCatName val="0"/>
          <c:showSerName val="0"/>
          <c:showPercent val="0"/>
          <c:showBubbleSize val="0"/>
        </c:dLbls>
        <c:marker val="1"/>
        <c:smooth val="0"/>
        <c:axId val="120905088"/>
        <c:axId val="120906880"/>
      </c:lineChart>
      <c:catAx>
        <c:axId val="12090163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903168"/>
        <c:crosses val="autoZero"/>
        <c:auto val="0"/>
        <c:lblAlgn val="ctr"/>
        <c:lblOffset val="100"/>
        <c:tickLblSkip val="7"/>
        <c:tickMarkSkip val="1"/>
        <c:noMultiLvlLbl val="0"/>
      </c:catAx>
      <c:valAx>
        <c:axId val="12090316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901632"/>
        <c:crosses val="autoZero"/>
        <c:crossBetween val="midCat"/>
        <c:majorUnit val="5"/>
      </c:valAx>
      <c:catAx>
        <c:axId val="120905088"/>
        <c:scaling>
          <c:orientation val="minMax"/>
        </c:scaling>
        <c:delete val="1"/>
        <c:axPos val="b"/>
        <c:numFmt formatCode="General" sourceLinked="1"/>
        <c:majorTickMark val="out"/>
        <c:minorTickMark val="none"/>
        <c:tickLblPos val="none"/>
        <c:crossAx val="120906880"/>
        <c:crosses val="autoZero"/>
        <c:auto val="0"/>
        <c:lblAlgn val="ctr"/>
        <c:lblOffset val="100"/>
        <c:noMultiLvlLbl val="0"/>
      </c:catAx>
      <c:valAx>
        <c:axId val="120906880"/>
        <c:scaling>
          <c:orientation val="minMax"/>
        </c:scaling>
        <c:delete val="1"/>
        <c:axPos val="l"/>
        <c:numFmt formatCode="General" sourceLinked="1"/>
        <c:majorTickMark val="out"/>
        <c:minorTickMark val="none"/>
        <c:tickLblPos val="none"/>
        <c:crossAx val="12090508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7873-4BAF-A5B7-955404E2F94F}"/>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7873-4BAF-A5B7-955404E2F94F}"/>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955264"/>
        <c:axId val="120956800"/>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7873-4BAF-A5B7-955404E2F94F}"/>
            </c:ext>
          </c:extLst>
        </c:ser>
        <c:ser>
          <c:idx val="1"/>
          <c:order val="3"/>
          <c:spPr>
            <a:ln w="3175">
              <a:solidFill>
                <a:srgbClr val="000000"/>
              </a:solidFill>
              <a:prstDash val="solid"/>
            </a:ln>
          </c:spPr>
          <c:marker>
            <c:symbol val="none"/>
          </c:marker>
          <c:val>
            <c:numRef>
              <c:f>Alder!$U$104:$AB$104</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7873-4BAF-A5B7-955404E2F94F}"/>
            </c:ext>
          </c:extLst>
        </c:ser>
        <c:dLbls>
          <c:showLegendKey val="0"/>
          <c:showVal val="0"/>
          <c:showCatName val="0"/>
          <c:showSerName val="0"/>
          <c:showPercent val="0"/>
          <c:showBubbleSize val="0"/>
        </c:dLbls>
        <c:marker val="1"/>
        <c:smooth val="0"/>
        <c:axId val="120963072"/>
        <c:axId val="120964608"/>
      </c:lineChart>
      <c:catAx>
        <c:axId val="12095526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956800"/>
        <c:crosses val="autoZero"/>
        <c:auto val="0"/>
        <c:lblAlgn val="ctr"/>
        <c:lblOffset val="100"/>
        <c:tickLblSkip val="7"/>
        <c:tickMarkSkip val="1"/>
        <c:noMultiLvlLbl val="0"/>
      </c:catAx>
      <c:valAx>
        <c:axId val="12095680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955264"/>
        <c:crosses val="autoZero"/>
        <c:crossBetween val="midCat"/>
        <c:majorUnit val="5"/>
      </c:valAx>
      <c:catAx>
        <c:axId val="120963072"/>
        <c:scaling>
          <c:orientation val="minMax"/>
        </c:scaling>
        <c:delete val="1"/>
        <c:axPos val="b"/>
        <c:numFmt formatCode="General" sourceLinked="1"/>
        <c:majorTickMark val="out"/>
        <c:minorTickMark val="none"/>
        <c:tickLblPos val="none"/>
        <c:crossAx val="120964608"/>
        <c:crosses val="autoZero"/>
        <c:auto val="0"/>
        <c:lblAlgn val="ctr"/>
        <c:lblOffset val="100"/>
        <c:noMultiLvlLbl val="0"/>
      </c:catAx>
      <c:valAx>
        <c:axId val="120964608"/>
        <c:scaling>
          <c:orientation val="minMax"/>
        </c:scaling>
        <c:delete val="1"/>
        <c:axPos val="l"/>
        <c:numFmt formatCode="General" sourceLinked="1"/>
        <c:majorTickMark val="out"/>
        <c:minorTickMark val="none"/>
        <c:tickLblPos val="none"/>
        <c:crossAx val="120963072"/>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3727-49A2-BFA3-9B878413404B}"/>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3727-49A2-BFA3-9B878413404B}"/>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1004416"/>
        <c:axId val="121005952"/>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3727-49A2-BFA3-9B878413404B}"/>
            </c:ext>
          </c:extLst>
        </c:ser>
        <c:ser>
          <c:idx val="1"/>
          <c:order val="3"/>
          <c:spPr>
            <a:ln w="3175">
              <a:solidFill>
                <a:srgbClr val="000000"/>
              </a:solidFill>
              <a:prstDash val="solid"/>
            </a:ln>
          </c:spPr>
          <c:marker>
            <c:symbol val="none"/>
          </c:marker>
          <c:val>
            <c:numRef>
              <c:f>Alder!$U$104:$AB$104</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3727-49A2-BFA3-9B878413404B}"/>
            </c:ext>
          </c:extLst>
        </c:ser>
        <c:dLbls>
          <c:showLegendKey val="0"/>
          <c:showVal val="0"/>
          <c:showCatName val="0"/>
          <c:showSerName val="0"/>
          <c:showPercent val="0"/>
          <c:showBubbleSize val="0"/>
        </c:dLbls>
        <c:marker val="1"/>
        <c:smooth val="0"/>
        <c:axId val="121012224"/>
        <c:axId val="121013760"/>
      </c:lineChart>
      <c:catAx>
        <c:axId val="121004416"/>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1005952"/>
        <c:crosses val="autoZero"/>
        <c:auto val="0"/>
        <c:lblAlgn val="ctr"/>
        <c:lblOffset val="100"/>
        <c:tickLblSkip val="7"/>
        <c:tickMarkSkip val="1"/>
        <c:noMultiLvlLbl val="0"/>
      </c:catAx>
      <c:valAx>
        <c:axId val="121005952"/>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1004416"/>
        <c:crosses val="autoZero"/>
        <c:crossBetween val="midCat"/>
        <c:majorUnit val="5"/>
      </c:valAx>
      <c:catAx>
        <c:axId val="121012224"/>
        <c:scaling>
          <c:orientation val="minMax"/>
        </c:scaling>
        <c:delete val="1"/>
        <c:axPos val="b"/>
        <c:numFmt formatCode="General" sourceLinked="1"/>
        <c:majorTickMark val="out"/>
        <c:minorTickMark val="none"/>
        <c:tickLblPos val="none"/>
        <c:crossAx val="121013760"/>
        <c:crosses val="autoZero"/>
        <c:auto val="0"/>
        <c:lblAlgn val="ctr"/>
        <c:lblOffset val="100"/>
        <c:noMultiLvlLbl val="0"/>
      </c:catAx>
      <c:valAx>
        <c:axId val="121013760"/>
        <c:scaling>
          <c:orientation val="minMax"/>
        </c:scaling>
        <c:delete val="1"/>
        <c:axPos val="l"/>
        <c:numFmt formatCode="General" sourceLinked="1"/>
        <c:majorTickMark val="out"/>
        <c:minorTickMark val="none"/>
        <c:tickLblPos val="none"/>
        <c:crossAx val="12101222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85F-49F2-B146-F3BCA9F112F5}"/>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85F-49F2-B146-F3BCA9F112F5}"/>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1069952"/>
        <c:axId val="12107148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285F-49F2-B146-F3BCA9F112F5}"/>
            </c:ext>
          </c:extLst>
        </c:ser>
        <c:ser>
          <c:idx val="1"/>
          <c:order val="3"/>
          <c:spPr>
            <a:ln w="3175">
              <a:solidFill>
                <a:srgbClr val="000000"/>
              </a:solidFill>
              <a:prstDash val="solid"/>
            </a:ln>
          </c:spPr>
          <c:marker>
            <c:symbol val="none"/>
          </c:marker>
          <c:val>
            <c:numRef>
              <c:f>Alder!$U$104:$AB$104</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285F-49F2-B146-F3BCA9F112F5}"/>
            </c:ext>
          </c:extLst>
        </c:ser>
        <c:dLbls>
          <c:showLegendKey val="0"/>
          <c:showVal val="0"/>
          <c:showCatName val="0"/>
          <c:showSerName val="0"/>
          <c:showPercent val="0"/>
          <c:showBubbleSize val="0"/>
        </c:dLbls>
        <c:marker val="1"/>
        <c:smooth val="0"/>
        <c:axId val="121073664"/>
        <c:axId val="121075200"/>
      </c:lineChart>
      <c:catAx>
        <c:axId val="12106995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1071488"/>
        <c:crosses val="autoZero"/>
        <c:auto val="0"/>
        <c:lblAlgn val="ctr"/>
        <c:lblOffset val="100"/>
        <c:tickLblSkip val="7"/>
        <c:tickMarkSkip val="1"/>
        <c:noMultiLvlLbl val="0"/>
      </c:catAx>
      <c:valAx>
        <c:axId val="12107148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1069952"/>
        <c:crosses val="autoZero"/>
        <c:crossBetween val="midCat"/>
        <c:majorUnit val="5"/>
      </c:valAx>
      <c:catAx>
        <c:axId val="121073664"/>
        <c:scaling>
          <c:orientation val="minMax"/>
        </c:scaling>
        <c:delete val="1"/>
        <c:axPos val="b"/>
        <c:numFmt formatCode="General" sourceLinked="1"/>
        <c:majorTickMark val="out"/>
        <c:minorTickMark val="none"/>
        <c:tickLblPos val="none"/>
        <c:crossAx val="121075200"/>
        <c:crosses val="autoZero"/>
        <c:auto val="0"/>
        <c:lblAlgn val="ctr"/>
        <c:lblOffset val="100"/>
        <c:noMultiLvlLbl val="0"/>
      </c:catAx>
      <c:valAx>
        <c:axId val="121075200"/>
        <c:scaling>
          <c:orientation val="minMax"/>
        </c:scaling>
        <c:delete val="1"/>
        <c:axPos val="l"/>
        <c:numFmt formatCode="General" sourceLinked="1"/>
        <c:majorTickMark val="out"/>
        <c:minorTickMark val="none"/>
        <c:tickLblPos val="none"/>
        <c:crossAx val="12107366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A853-4C54-BA7C-95105A77E89D}"/>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A853-4C54-BA7C-95105A77E89D}"/>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1131392"/>
        <c:axId val="12113292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A853-4C54-BA7C-95105A77E89D}"/>
            </c:ext>
          </c:extLst>
        </c:ser>
        <c:ser>
          <c:idx val="1"/>
          <c:order val="3"/>
          <c:spPr>
            <a:ln w="3175">
              <a:solidFill>
                <a:srgbClr val="000000"/>
              </a:solidFill>
              <a:prstDash val="solid"/>
            </a:ln>
          </c:spPr>
          <c:marker>
            <c:symbol val="none"/>
          </c:marker>
          <c:val>
            <c:numRef>
              <c:f>Alder!$U$104:$AB$104</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A853-4C54-BA7C-95105A77E89D}"/>
            </c:ext>
          </c:extLst>
        </c:ser>
        <c:dLbls>
          <c:showLegendKey val="0"/>
          <c:showVal val="0"/>
          <c:showCatName val="0"/>
          <c:showSerName val="0"/>
          <c:showPercent val="0"/>
          <c:showBubbleSize val="0"/>
        </c:dLbls>
        <c:marker val="1"/>
        <c:smooth val="0"/>
        <c:axId val="121139200"/>
        <c:axId val="121140736"/>
      </c:lineChart>
      <c:catAx>
        <c:axId val="12113139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1132928"/>
        <c:crosses val="autoZero"/>
        <c:auto val="0"/>
        <c:lblAlgn val="ctr"/>
        <c:lblOffset val="100"/>
        <c:tickLblSkip val="7"/>
        <c:tickMarkSkip val="1"/>
        <c:noMultiLvlLbl val="0"/>
      </c:catAx>
      <c:valAx>
        <c:axId val="12113292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1131392"/>
        <c:crosses val="autoZero"/>
        <c:crossBetween val="midCat"/>
        <c:majorUnit val="5"/>
      </c:valAx>
      <c:catAx>
        <c:axId val="121139200"/>
        <c:scaling>
          <c:orientation val="minMax"/>
        </c:scaling>
        <c:delete val="1"/>
        <c:axPos val="b"/>
        <c:numFmt formatCode="General" sourceLinked="1"/>
        <c:majorTickMark val="out"/>
        <c:minorTickMark val="none"/>
        <c:tickLblPos val="none"/>
        <c:crossAx val="121140736"/>
        <c:crosses val="autoZero"/>
        <c:auto val="0"/>
        <c:lblAlgn val="ctr"/>
        <c:lblOffset val="100"/>
        <c:noMultiLvlLbl val="0"/>
      </c:catAx>
      <c:valAx>
        <c:axId val="121140736"/>
        <c:scaling>
          <c:orientation val="minMax"/>
        </c:scaling>
        <c:delete val="1"/>
        <c:axPos val="l"/>
        <c:numFmt formatCode="General" sourceLinked="1"/>
        <c:majorTickMark val="out"/>
        <c:minorTickMark val="none"/>
        <c:tickLblPos val="none"/>
        <c:crossAx val="12113920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cat>
            <c:numRef>
              <c:f>Alder!$AC$104:$AH$104</c:f>
              <c:numCache>
                <c:formatCode>General</c:formatCode>
                <c:ptCount val="6"/>
              </c:numCache>
            </c:numRef>
          </c:cat>
          <c:val>
            <c:numRef>
              <c:f>Alder!$AC$105:$AH$105</c:f>
              <c:numCache>
                <c:formatCode>General</c:formatCode>
                <c:ptCount val="6"/>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0-6751-440F-9BFB-0326D47D965C}"/>
            </c:ext>
          </c:extLst>
        </c:ser>
        <c:ser>
          <c:idx val="3"/>
          <c:order val="1"/>
          <c:spPr>
            <a:ln w="28575">
              <a:noFill/>
            </a:ln>
          </c:spPr>
          <c:marker>
            <c:symbol val="none"/>
          </c:marker>
          <c:cat>
            <c:numRef>
              <c:f>Alder!$AC$104:$AH$104</c:f>
              <c:numCache>
                <c:formatCode>General</c:formatCode>
                <c:ptCount val="6"/>
              </c:numCache>
            </c:numRef>
          </c:cat>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1-6751-440F-9BFB-0326D47D965C}"/>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1200640"/>
        <c:axId val="121202560"/>
      </c:lineChart>
      <c:lineChart>
        <c:grouping val="standard"/>
        <c:varyColors val="0"/>
        <c:ser>
          <c:idx val="0"/>
          <c:order val="2"/>
          <c:spPr>
            <a:ln w="3175">
              <a:solidFill>
                <a:srgbClr val="000000"/>
              </a:solidFill>
              <a:prstDash val="solid"/>
            </a:ln>
          </c:spPr>
          <c:marker>
            <c:symbol val="none"/>
          </c:marker>
          <c:cat>
            <c:numRef>
              <c:f>Alder!#REF!</c:f>
              <c:numCache>
                <c:formatCode>General</c:formatCode>
                <c:ptCount val="1"/>
                <c:pt idx="0">
                  <c:v>1</c:v>
                </c:pt>
              </c:numCache>
            </c:numRef>
          </c:cat>
          <c:val>
            <c:numRef>
              <c:f>Alder!$U$104:$AB$104</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2-6751-440F-9BFB-0326D47D965C}"/>
            </c:ext>
          </c:extLst>
        </c:ser>
        <c:ser>
          <c:idx val="1"/>
          <c:order val="3"/>
          <c:spPr>
            <a:ln w="28575">
              <a:noFill/>
            </a:ln>
          </c:spPr>
          <c:marker>
            <c:symbol val="dot"/>
            <c:size val="5"/>
            <c:spPr>
              <a:solidFill>
                <a:srgbClr val="000000"/>
              </a:solidFill>
              <a:ln>
                <a:solidFill>
                  <a:srgbClr val="000000"/>
                </a:solidFill>
                <a:prstDash val="solid"/>
              </a:ln>
            </c:spPr>
          </c:marker>
          <c:cat>
            <c:numRef>
              <c:f>Alder!$AC$104:$AH$104</c:f>
              <c:numCache>
                <c:formatCode>General</c:formatCode>
                <c:ptCount val="6"/>
              </c:numCache>
            </c:numRef>
          </c:cat>
          <c:val>
            <c:numRef>
              <c:f>Alder!$AC$106:$AH$106</c:f>
              <c:numCache>
                <c:formatCode>General</c:formatCode>
                <c:ptCount val="6"/>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3-6751-440F-9BFB-0326D47D965C}"/>
            </c:ext>
          </c:extLst>
        </c:ser>
        <c:dLbls>
          <c:showLegendKey val="0"/>
          <c:showVal val="0"/>
          <c:showCatName val="0"/>
          <c:showSerName val="0"/>
          <c:showPercent val="0"/>
          <c:showBubbleSize val="0"/>
        </c:dLbls>
        <c:marker val="1"/>
        <c:smooth val="0"/>
        <c:axId val="121208832"/>
        <c:axId val="121210368"/>
      </c:lineChart>
      <c:catAx>
        <c:axId val="12120064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1202560"/>
        <c:crosses val="autoZero"/>
        <c:auto val="0"/>
        <c:lblAlgn val="ctr"/>
        <c:lblOffset val="100"/>
        <c:tickLblSkip val="7"/>
        <c:tickMarkSkip val="1"/>
        <c:noMultiLvlLbl val="0"/>
      </c:catAx>
      <c:valAx>
        <c:axId val="12120256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1200640"/>
        <c:crosses val="autoZero"/>
        <c:crossBetween val="midCat"/>
        <c:majorUnit val="5"/>
      </c:valAx>
      <c:catAx>
        <c:axId val="121208832"/>
        <c:scaling>
          <c:orientation val="minMax"/>
        </c:scaling>
        <c:delete val="1"/>
        <c:axPos val="b"/>
        <c:numFmt formatCode="General" sourceLinked="1"/>
        <c:majorTickMark val="out"/>
        <c:minorTickMark val="none"/>
        <c:tickLblPos val="none"/>
        <c:crossAx val="121210368"/>
        <c:crosses val="autoZero"/>
        <c:auto val="0"/>
        <c:lblAlgn val="ctr"/>
        <c:lblOffset val="100"/>
        <c:noMultiLvlLbl val="0"/>
      </c:catAx>
      <c:valAx>
        <c:axId val="121210368"/>
        <c:scaling>
          <c:orientation val="minMax"/>
        </c:scaling>
        <c:delete val="1"/>
        <c:axPos val="l"/>
        <c:numFmt formatCode="General" sourceLinked="1"/>
        <c:majorTickMark val="out"/>
        <c:minorTickMark val="none"/>
        <c:tickLblPos val="none"/>
        <c:crossAx val="121208832"/>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7DE9-4C59-90F3-F1BAE3B8E6B7}"/>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7DE9-4C59-90F3-F1BAE3B8E6B7}"/>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1254272"/>
        <c:axId val="12125580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7DE9-4C59-90F3-F1BAE3B8E6B7}"/>
            </c:ext>
          </c:extLst>
        </c:ser>
        <c:ser>
          <c:idx val="1"/>
          <c:order val="3"/>
          <c:spPr>
            <a:ln w="3175">
              <a:solidFill>
                <a:srgbClr val="000000"/>
              </a:solidFill>
              <a:prstDash val="solid"/>
            </a:ln>
          </c:spPr>
          <c:marker>
            <c:symbol val="none"/>
          </c:marker>
          <c:val>
            <c:numRef>
              <c:f>Alder!$U$104:$AB$104</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7DE9-4C59-90F3-F1BAE3B8E6B7}"/>
            </c:ext>
          </c:extLst>
        </c:ser>
        <c:dLbls>
          <c:showLegendKey val="0"/>
          <c:showVal val="0"/>
          <c:showCatName val="0"/>
          <c:showSerName val="0"/>
          <c:showPercent val="0"/>
          <c:showBubbleSize val="0"/>
        </c:dLbls>
        <c:marker val="1"/>
        <c:smooth val="0"/>
        <c:axId val="121266176"/>
        <c:axId val="121267712"/>
      </c:lineChart>
      <c:catAx>
        <c:axId val="12125427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1255808"/>
        <c:crosses val="autoZero"/>
        <c:auto val="0"/>
        <c:lblAlgn val="ctr"/>
        <c:lblOffset val="100"/>
        <c:tickLblSkip val="7"/>
        <c:tickMarkSkip val="1"/>
        <c:noMultiLvlLbl val="0"/>
      </c:catAx>
      <c:valAx>
        <c:axId val="12125580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1254272"/>
        <c:crosses val="autoZero"/>
        <c:crossBetween val="midCat"/>
        <c:majorUnit val="5"/>
      </c:valAx>
      <c:catAx>
        <c:axId val="121266176"/>
        <c:scaling>
          <c:orientation val="minMax"/>
        </c:scaling>
        <c:delete val="1"/>
        <c:axPos val="b"/>
        <c:numFmt formatCode="General" sourceLinked="1"/>
        <c:majorTickMark val="out"/>
        <c:minorTickMark val="none"/>
        <c:tickLblPos val="none"/>
        <c:crossAx val="121267712"/>
        <c:crosses val="autoZero"/>
        <c:auto val="0"/>
        <c:lblAlgn val="ctr"/>
        <c:lblOffset val="100"/>
        <c:noMultiLvlLbl val="0"/>
      </c:catAx>
      <c:valAx>
        <c:axId val="121267712"/>
        <c:scaling>
          <c:orientation val="minMax"/>
        </c:scaling>
        <c:delete val="1"/>
        <c:axPos val="l"/>
        <c:numFmt formatCode="General" sourceLinked="1"/>
        <c:majorTickMark val="out"/>
        <c:minorTickMark val="none"/>
        <c:tickLblPos val="none"/>
        <c:crossAx val="12126617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95886659690334"/>
          <c:y val="8.3333690265600446E-2"/>
          <c:w val="0.813560818254212"/>
          <c:h val="0.76316116348497254"/>
        </c:manualLayout>
      </c:layout>
      <c:lineChart>
        <c:grouping val="standard"/>
        <c:varyColors val="0"/>
        <c:ser>
          <c:idx val="2"/>
          <c:order val="0"/>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Alder!$H$296:$H$306</c:f>
              <c:numCache>
                <c:formatCode>0.000</c:formatCode>
                <c:ptCount val="11"/>
                <c:pt idx="0">
                  <c:v>0</c:v>
                </c:pt>
                <c:pt idx="1">
                  <c:v>1</c:v>
                </c:pt>
                <c:pt idx="2">
                  <c:v>2</c:v>
                </c:pt>
                <c:pt idx="3">
                  <c:v>3.5406757220244627</c:v>
                </c:pt>
                <c:pt idx="4">
                  <c:v>4.8944271909999157</c:v>
                </c:pt>
                <c:pt idx="5">
                  <c:v>5.9555542386043019</c:v>
                </c:pt>
                <c:pt idx="6">
                  <c:v>6.6130718031613114</c:v>
                </c:pt>
                <c:pt idx="7">
                  <c:v>0</c:v>
                </c:pt>
                <c:pt idx="8">
                  <c:v>8</c:v>
                </c:pt>
                <c:pt idx="9">
                  <c:v>0</c:v>
                </c:pt>
                <c:pt idx="10">
                  <c:v>0</c:v>
                </c:pt>
              </c:numCache>
            </c:numRef>
          </c:val>
          <c:smooth val="0"/>
          <c:extLst>
            <c:ext xmlns:c16="http://schemas.microsoft.com/office/drawing/2014/chart" uri="{C3380CC4-5D6E-409C-BE32-E72D297353CC}">
              <c16:uniqueId val="{00000000-B8C3-4E03-BC6F-607C6B82341C}"/>
            </c:ext>
          </c:extLst>
        </c:ser>
        <c:ser>
          <c:idx val="3"/>
          <c:order val="1"/>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Alder!$H$312:$H$322</c:f>
              <c:numCache>
                <c:formatCode>0.000</c:formatCode>
                <c:ptCount val="11"/>
                <c:pt idx="0">
                  <c:v>0</c:v>
                </c:pt>
                <c:pt idx="1">
                  <c:v>1</c:v>
                </c:pt>
                <c:pt idx="2">
                  <c:v>2</c:v>
                </c:pt>
                <c:pt idx="3">
                  <c:v>2.4066926990281692</c:v>
                </c:pt>
                <c:pt idx="4">
                  <c:v>3.1055728090000843</c:v>
                </c:pt>
                <c:pt idx="5">
                  <c:v>3.7367534537033897</c:v>
                </c:pt>
                <c:pt idx="6">
                  <c:v>5.1012139111244021</c:v>
                </c:pt>
                <c:pt idx="7">
                  <c:v>0</c:v>
                </c:pt>
                <c:pt idx="8">
                  <c:v>8</c:v>
                </c:pt>
                <c:pt idx="9">
                  <c:v>0</c:v>
                </c:pt>
                <c:pt idx="10">
                  <c:v>0</c:v>
                </c:pt>
              </c:numCache>
            </c:numRef>
          </c:val>
          <c:smooth val="0"/>
          <c:extLst>
            <c:ext xmlns:c16="http://schemas.microsoft.com/office/drawing/2014/chart" uri="{C3380CC4-5D6E-409C-BE32-E72D297353CC}">
              <c16:uniqueId val="{00000001-B8C3-4E03-BC6F-607C6B82341C}"/>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393536"/>
        <c:axId val="121395072"/>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Alder!$H$279:$H$289</c:f>
              <c:numCache>
                <c:formatCode>0.00</c:formatCode>
                <c:ptCount val="11"/>
                <c:pt idx="0">
                  <c:v>0</c:v>
                </c:pt>
                <c:pt idx="1">
                  <c:v>1</c:v>
                </c:pt>
                <c:pt idx="2">
                  <c:v>2</c:v>
                </c:pt>
                <c:pt idx="3">
                  <c:v>2.9736842105263159</c:v>
                </c:pt>
                <c:pt idx="4">
                  <c:v>4</c:v>
                </c:pt>
                <c:pt idx="5">
                  <c:v>4.8461538461538458</c:v>
                </c:pt>
                <c:pt idx="6">
                  <c:v>5.8571428571428568</c:v>
                </c:pt>
                <c:pt idx="7">
                  <c:v>0</c:v>
                </c:pt>
                <c:pt idx="8">
                  <c:v>8</c:v>
                </c:pt>
                <c:pt idx="9">
                  <c:v>0</c:v>
                </c:pt>
                <c:pt idx="10">
                  <c:v>0</c:v>
                </c:pt>
              </c:numCache>
            </c:numRef>
          </c:val>
          <c:smooth val="0"/>
          <c:extLst>
            <c:ext xmlns:c16="http://schemas.microsoft.com/office/drawing/2014/chart" uri="{C3380CC4-5D6E-409C-BE32-E72D297353CC}">
              <c16:uniqueId val="{00000002-B8C3-4E03-BC6F-607C6B82341C}"/>
            </c:ext>
          </c:extLst>
        </c:ser>
        <c:ser>
          <c:idx val="1"/>
          <c:order val="3"/>
          <c:spPr>
            <a:ln w="3175">
              <a:solidFill>
                <a:srgbClr val="000000"/>
              </a:solidFill>
              <a:prstDash val="solid"/>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Alder!$G$312:$G$322</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val>
          <c:smooth val="0"/>
          <c:extLst>
            <c:ext xmlns:c16="http://schemas.microsoft.com/office/drawing/2014/chart" uri="{C3380CC4-5D6E-409C-BE32-E72D297353CC}">
              <c16:uniqueId val="{00000003-B8C3-4E03-BC6F-607C6B82341C}"/>
            </c:ext>
          </c:extLst>
        </c:ser>
        <c:dLbls>
          <c:showLegendKey val="0"/>
          <c:showVal val="0"/>
          <c:showCatName val="0"/>
          <c:showSerName val="0"/>
          <c:showPercent val="0"/>
          <c:showBubbleSize val="0"/>
        </c:dLbls>
        <c:marker val="1"/>
        <c:smooth val="0"/>
        <c:axId val="121401344"/>
        <c:axId val="121402880"/>
      </c:lineChart>
      <c:catAx>
        <c:axId val="121393536"/>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395072"/>
        <c:crosses val="autoZero"/>
        <c:auto val="0"/>
        <c:lblAlgn val="ctr"/>
        <c:lblOffset val="100"/>
        <c:tickLblSkip val="1"/>
        <c:tickMarkSkip val="1"/>
        <c:noMultiLvlLbl val="0"/>
      </c:catAx>
      <c:valAx>
        <c:axId val="121395072"/>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6.5913568713515336E-2"/>
              <c:y val="0.16666758760418102"/>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393536"/>
        <c:crosses val="autoZero"/>
        <c:crossBetween val="midCat"/>
        <c:majorUnit val="5"/>
      </c:valAx>
      <c:catAx>
        <c:axId val="121401344"/>
        <c:scaling>
          <c:orientation val="minMax"/>
        </c:scaling>
        <c:delete val="1"/>
        <c:axPos val="b"/>
        <c:numFmt formatCode="0" sourceLinked="1"/>
        <c:majorTickMark val="out"/>
        <c:minorTickMark val="none"/>
        <c:tickLblPos val="none"/>
        <c:crossAx val="121402880"/>
        <c:crosses val="autoZero"/>
        <c:auto val="0"/>
        <c:lblAlgn val="ctr"/>
        <c:lblOffset val="100"/>
        <c:noMultiLvlLbl val="0"/>
      </c:catAx>
      <c:valAx>
        <c:axId val="121402880"/>
        <c:scaling>
          <c:orientation val="minMax"/>
        </c:scaling>
        <c:delete val="1"/>
        <c:axPos val="l"/>
        <c:numFmt formatCode="0.00" sourceLinked="1"/>
        <c:majorTickMark val="out"/>
        <c:minorTickMark val="none"/>
        <c:tickLblPos val="none"/>
        <c:crossAx val="12140134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paperSize="9" orientation="landscape"/>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67842971449524"/>
          <c:y val="8.3333690265600446E-2"/>
          <c:w val="0.83141917994787917"/>
          <c:h val="0.76316116348497254"/>
        </c:manualLayout>
      </c:layout>
      <c:lineChart>
        <c:grouping val="standard"/>
        <c:varyColors val="0"/>
        <c:ser>
          <c:idx val="2"/>
          <c:order val="0"/>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Alder!$J$296:$J$306</c:f>
              <c:numCache>
                <c:formatCode>0.000</c:formatCode>
                <c:ptCount val="11"/>
                <c:pt idx="0">
                  <c:v>0</c:v>
                </c:pt>
                <c:pt idx="1">
                  <c:v>1</c:v>
                </c:pt>
                <c:pt idx="2">
                  <c:v>2.6793989772455897</c:v>
                </c:pt>
                <c:pt idx="3">
                  <c:v>4.1586846714586736</c:v>
                </c:pt>
                <c:pt idx="4">
                  <c:v>4</c:v>
                </c:pt>
                <c:pt idx="5">
                  <c:v>6.3973547516990514</c:v>
                </c:pt>
                <c:pt idx="6">
                  <c:v>6.8987860888755979</c:v>
                </c:pt>
                <c:pt idx="7">
                  <c:v>0</c:v>
                </c:pt>
                <c:pt idx="8">
                  <c:v>9.25</c:v>
                </c:pt>
                <c:pt idx="9">
                  <c:v>0</c:v>
                </c:pt>
                <c:pt idx="10">
                  <c:v>0</c:v>
                </c:pt>
              </c:numCache>
            </c:numRef>
          </c:val>
          <c:smooth val="0"/>
          <c:extLst>
            <c:ext xmlns:c16="http://schemas.microsoft.com/office/drawing/2014/chart" uri="{C3380CC4-5D6E-409C-BE32-E72D297353CC}">
              <c16:uniqueId val="{00000000-B343-4327-9F1F-2EEE3110287C}"/>
            </c:ext>
          </c:extLst>
        </c:ser>
        <c:ser>
          <c:idx val="3"/>
          <c:order val="1"/>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Alder!$J$312:$J$322</c:f>
              <c:numCache>
                <c:formatCode>0.000</c:formatCode>
                <c:ptCount val="11"/>
                <c:pt idx="0">
                  <c:v>0</c:v>
                </c:pt>
                <c:pt idx="1">
                  <c:v>1</c:v>
                </c:pt>
                <c:pt idx="2">
                  <c:v>1.5024192045725919</c:v>
                </c:pt>
                <c:pt idx="3">
                  <c:v>2.2623679601202742</c:v>
                </c:pt>
                <c:pt idx="4">
                  <c:v>4</c:v>
                </c:pt>
                <c:pt idx="5">
                  <c:v>4.3718760175317186</c:v>
                </c:pt>
                <c:pt idx="6">
                  <c:v>5.3869281968386886</c:v>
                </c:pt>
                <c:pt idx="7">
                  <c:v>0</c:v>
                </c:pt>
                <c:pt idx="8">
                  <c:v>7.25</c:v>
                </c:pt>
                <c:pt idx="9">
                  <c:v>0</c:v>
                </c:pt>
                <c:pt idx="10">
                  <c:v>0</c:v>
                </c:pt>
              </c:numCache>
            </c:numRef>
          </c:val>
          <c:smooth val="0"/>
          <c:extLst>
            <c:ext xmlns:c16="http://schemas.microsoft.com/office/drawing/2014/chart" uri="{C3380CC4-5D6E-409C-BE32-E72D297353CC}">
              <c16:uniqueId val="{00000001-B343-4327-9F1F-2EEE3110287C}"/>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312000"/>
        <c:axId val="121313152"/>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Alder!$J$279:$J$289</c:f>
              <c:numCache>
                <c:formatCode>0.00</c:formatCode>
                <c:ptCount val="11"/>
                <c:pt idx="0">
                  <c:v>0</c:v>
                </c:pt>
                <c:pt idx="1">
                  <c:v>1</c:v>
                </c:pt>
                <c:pt idx="2">
                  <c:v>2.0909090909090908</c:v>
                </c:pt>
                <c:pt idx="3">
                  <c:v>3.2105263157894739</c:v>
                </c:pt>
                <c:pt idx="4">
                  <c:v>4</c:v>
                </c:pt>
                <c:pt idx="5">
                  <c:v>5.384615384615385</c:v>
                </c:pt>
                <c:pt idx="6">
                  <c:v>6.1428571428571432</c:v>
                </c:pt>
                <c:pt idx="7">
                  <c:v>0</c:v>
                </c:pt>
                <c:pt idx="8">
                  <c:v>8.25</c:v>
                </c:pt>
                <c:pt idx="9">
                  <c:v>0</c:v>
                </c:pt>
                <c:pt idx="10">
                  <c:v>0</c:v>
                </c:pt>
              </c:numCache>
            </c:numRef>
          </c:val>
          <c:smooth val="0"/>
          <c:extLst>
            <c:ext xmlns:c16="http://schemas.microsoft.com/office/drawing/2014/chart" uri="{C3380CC4-5D6E-409C-BE32-E72D297353CC}">
              <c16:uniqueId val="{00000002-B343-4327-9F1F-2EEE3110287C}"/>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Alder!$G$312:$G$322</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val>
          <c:smooth val="0"/>
          <c:extLst>
            <c:ext xmlns:c16="http://schemas.microsoft.com/office/drawing/2014/chart" uri="{C3380CC4-5D6E-409C-BE32-E72D297353CC}">
              <c16:uniqueId val="{00000003-B343-4327-9F1F-2EEE3110287C}"/>
            </c:ext>
          </c:extLst>
        </c:ser>
        <c:dLbls>
          <c:showLegendKey val="0"/>
          <c:showVal val="0"/>
          <c:showCatName val="0"/>
          <c:showSerName val="0"/>
          <c:showPercent val="0"/>
          <c:showBubbleSize val="0"/>
        </c:dLbls>
        <c:marker val="1"/>
        <c:smooth val="0"/>
        <c:axId val="121315328"/>
        <c:axId val="121316864"/>
      </c:lineChart>
      <c:catAx>
        <c:axId val="121312000"/>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313152"/>
        <c:crosses val="autoZero"/>
        <c:auto val="0"/>
        <c:lblAlgn val="ctr"/>
        <c:lblOffset val="100"/>
        <c:tickLblSkip val="1"/>
        <c:tickMarkSkip val="1"/>
        <c:noMultiLvlLbl val="0"/>
      </c:catAx>
      <c:valAx>
        <c:axId val="121313152"/>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3.8314176245210725E-2"/>
              <c:y val="0.18859741216558462"/>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312000"/>
        <c:crosses val="autoZero"/>
        <c:crossBetween val="midCat"/>
        <c:majorUnit val="5"/>
      </c:valAx>
      <c:catAx>
        <c:axId val="121315328"/>
        <c:scaling>
          <c:orientation val="minMax"/>
        </c:scaling>
        <c:delete val="1"/>
        <c:axPos val="b"/>
        <c:numFmt formatCode="0" sourceLinked="1"/>
        <c:majorTickMark val="out"/>
        <c:minorTickMark val="none"/>
        <c:tickLblPos val="none"/>
        <c:crossAx val="121316864"/>
        <c:crosses val="autoZero"/>
        <c:auto val="0"/>
        <c:lblAlgn val="ctr"/>
        <c:lblOffset val="100"/>
        <c:noMultiLvlLbl val="0"/>
      </c:catAx>
      <c:valAx>
        <c:axId val="121316864"/>
        <c:scaling>
          <c:orientation val="minMax"/>
        </c:scaling>
        <c:delete val="1"/>
        <c:axPos val="l"/>
        <c:numFmt formatCode="0.00" sourceLinked="1"/>
        <c:majorTickMark val="out"/>
        <c:minorTickMark val="none"/>
        <c:tickLblPos val="none"/>
        <c:crossAx val="12131532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30913869236027"/>
          <c:y val="7.9832096556789495E-2"/>
          <c:w val="0.8192105461587551"/>
          <c:h val="0.77311082981311929"/>
        </c:manualLayout>
      </c:layout>
      <c:lineChart>
        <c:grouping val="standard"/>
        <c:varyColors val="0"/>
        <c:ser>
          <c:idx val="2"/>
          <c:order val="0"/>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0-03DE-4203-8C5D-9E00BD4FCD00}"/>
            </c:ext>
          </c:extLst>
        </c:ser>
        <c:ser>
          <c:idx val="3"/>
          <c:order val="1"/>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1-03DE-4203-8C5D-9E00BD4FCD00}"/>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365248"/>
        <c:axId val="121366784"/>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2-03DE-4203-8C5D-9E00BD4FCD00}"/>
            </c:ext>
          </c:extLst>
        </c:ser>
        <c:ser>
          <c:idx val="1"/>
          <c:order val="3"/>
          <c:spPr>
            <a:ln w="3175">
              <a:solidFill>
                <a:srgbClr val="000000"/>
              </a:solidFill>
              <a:prstDash val="solid"/>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Alder!$G$312:$G$322</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val>
          <c:smooth val="0"/>
          <c:extLst>
            <c:ext xmlns:c16="http://schemas.microsoft.com/office/drawing/2014/chart" uri="{C3380CC4-5D6E-409C-BE32-E72D297353CC}">
              <c16:uniqueId val="{00000003-03DE-4203-8C5D-9E00BD4FCD00}"/>
            </c:ext>
          </c:extLst>
        </c:ser>
        <c:dLbls>
          <c:showLegendKey val="0"/>
          <c:showVal val="0"/>
          <c:showCatName val="0"/>
          <c:showSerName val="0"/>
          <c:showPercent val="0"/>
          <c:showBubbleSize val="0"/>
        </c:dLbls>
        <c:marker val="1"/>
        <c:smooth val="0"/>
        <c:axId val="121442688"/>
        <c:axId val="121444224"/>
      </c:lineChart>
      <c:catAx>
        <c:axId val="121365248"/>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366784"/>
        <c:crosses val="autoZero"/>
        <c:auto val="0"/>
        <c:lblAlgn val="ctr"/>
        <c:lblOffset val="100"/>
        <c:tickLblSkip val="1"/>
        <c:tickMarkSkip val="1"/>
        <c:noMultiLvlLbl val="0"/>
      </c:catAx>
      <c:valAx>
        <c:axId val="121366784"/>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3.5781579934087183E-2"/>
              <c:y val="0.18907607137343124"/>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365248"/>
        <c:crosses val="autoZero"/>
        <c:crossBetween val="midCat"/>
        <c:majorUnit val="5"/>
      </c:valAx>
      <c:catAx>
        <c:axId val="121442688"/>
        <c:scaling>
          <c:orientation val="minMax"/>
        </c:scaling>
        <c:delete val="1"/>
        <c:axPos val="b"/>
        <c:numFmt formatCode="0" sourceLinked="1"/>
        <c:majorTickMark val="out"/>
        <c:minorTickMark val="none"/>
        <c:tickLblPos val="none"/>
        <c:crossAx val="121444224"/>
        <c:crosses val="autoZero"/>
        <c:auto val="0"/>
        <c:lblAlgn val="ctr"/>
        <c:lblOffset val="100"/>
        <c:noMultiLvlLbl val="0"/>
      </c:catAx>
      <c:valAx>
        <c:axId val="121444224"/>
        <c:scaling>
          <c:orientation val="minMax"/>
        </c:scaling>
        <c:delete val="1"/>
        <c:axPos val="l"/>
        <c:numFmt formatCode="General" sourceLinked="1"/>
        <c:majorTickMark val="out"/>
        <c:minorTickMark val="none"/>
        <c:tickLblPos val="none"/>
        <c:crossAx val="12144268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paperSize="9" orientation="landscape"/>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67842971449524"/>
          <c:y val="7.9832096556789495E-2"/>
          <c:w val="0.83141917994787917"/>
          <c:h val="0.77311082981311929"/>
        </c:manualLayout>
      </c:layout>
      <c:lineChart>
        <c:grouping val="standard"/>
        <c:varyColors val="0"/>
        <c:ser>
          <c:idx val="2"/>
          <c:order val="0"/>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Alder!$K$296:$K$306</c:f>
              <c:numCache>
                <c:formatCode>0.000</c:formatCode>
                <c:ptCount val="11"/>
                <c:pt idx="0">
                  <c:v>0</c:v>
                </c:pt>
                <c:pt idx="1">
                  <c:v>1</c:v>
                </c:pt>
                <c:pt idx="2">
                  <c:v>2.8388638096778456</c:v>
                </c:pt>
                <c:pt idx="3">
                  <c:v>4.3207998711019986</c:v>
                </c:pt>
                <c:pt idx="4">
                  <c:v>4.6939317800646183</c:v>
                </c:pt>
                <c:pt idx="5">
                  <c:v>5.8164965809277263</c:v>
                </c:pt>
                <c:pt idx="6">
                  <c:v>6</c:v>
                </c:pt>
                <c:pt idx="7">
                  <c:v>0</c:v>
                </c:pt>
                <c:pt idx="8">
                  <c:v>8.75</c:v>
                </c:pt>
                <c:pt idx="9">
                  <c:v>0</c:v>
                </c:pt>
                <c:pt idx="10">
                  <c:v>0</c:v>
                </c:pt>
              </c:numCache>
            </c:numRef>
          </c:val>
          <c:smooth val="0"/>
          <c:extLst>
            <c:ext xmlns:c16="http://schemas.microsoft.com/office/drawing/2014/chart" uri="{C3380CC4-5D6E-409C-BE32-E72D297353CC}">
              <c16:uniqueId val="{00000000-6AC6-4E1C-998A-765F32147BCB}"/>
            </c:ext>
          </c:extLst>
        </c:ser>
        <c:ser>
          <c:idx val="3"/>
          <c:order val="1"/>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Alder!$K$312:$K$322</c:f>
              <c:numCache>
                <c:formatCode>0.000</c:formatCode>
                <c:ptCount val="11"/>
                <c:pt idx="0">
                  <c:v>0</c:v>
                </c:pt>
                <c:pt idx="1">
                  <c:v>1</c:v>
                </c:pt>
                <c:pt idx="2">
                  <c:v>1.4338634630494269</c:v>
                </c:pt>
                <c:pt idx="3">
                  <c:v>2.1528843394243173</c:v>
                </c:pt>
                <c:pt idx="4">
                  <c:v>3.4878864017535633</c:v>
                </c:pt>
                <c:pt idx="5">
                  <c:v>4.1835034190722737</c:v>
                </c:pt>
                <c:pt idx="6">
                  <c:v>6</c:v>
                </c:pt>
                <c:pt idx="7">
                  <c:v>0</c:v>
                </c:pt>
                <c:pt idx="8">
                  <c:v>6.75</c:v>
                </c:pt>
                <c:pt idx="9">
                  <c:v>0</c:v>
                </c:pt>
                <c:pt idx="10">
                  <c:v>0</c:v>
                </c:pt>
              </c:numCache>
            </c:numRef>
          </c:val>
          <c:smooth val="0"/>
          <c:extLst>
            <c:ext xmlns:c16="http://schemas.microsoft.com/office/drawing/2014/chart" uri="{C3380CC4-5D6E-409C-BE32-E72D297353CC}">
              <c16:uniqueId val="{00000001-6AC6-4E1C-998A-765F32147BCB}"/>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484032"/>
        <c:axId val="121485568"/>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Alder!$K$279:$K$289</c:f>
              <c:numCache>
                <c:formatCode>0.00</c:formatCode>
                <c:ptCount val="11"/>
                <c:pt idx="0">
                  <c:v>0</c:v>
                </c:pt>
                <c:pt idx="1">
                  <c:v>1</c:v>
                </c:pt>
                <c:pt idx="2">
                  <c:v>2.1363636363636362</c:v>
                </c:pt>
                <c:pt idx="3">
                  <c:v>3.236842105263158</c:v>
                </c:pt>
                <c:pt idx="4">
                  <c:v>4.0909090909090908</c:v>
                </c:pt>
                <c:pt idx="5">
                  <c:v>5</c:v>
                </c:pt>
                <c:pt idx="6">
                  <c:v>6</c:v>
                </c:pt>
                <c:pt idx="7">
                  <c:v>0</c:v>
                </c:pt>
                <c:pt idx="8">
                  <c:v>7.75</c:v>
                </c:pt>
                <c:pt idx="9">
                  <c:v>0</c:v>
                </c:pt>
                <c:pt idx="10">
                  <c:v>0</c:v>
                </c:pt>
              </c:numCache>
            </c:numRef>
          </c:val>
          <c:smooth val="0"/>
          <c:extLst>
            <c:ext xmlns:c16="http://schemas.microsoft.com/office/drawing/2014/chart" uri="{C3380CC4-5D6E-409C-BE32-E72D297353CC}">
              <c16:uniqueId val="{00000002-6AC6-4E1C-998A-765F32147BCB}"/>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Alder!$G$312:$G$322</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val>
          <c:smooth val="0"/>
          <c:extLst>
            <c:ext xmlns:c16="http://schemas.microsoft.com/office/drawing/2014/chart" uri="{C3380CC4-5D6E-409C-BE32-E72D297353CC}">
              <c16:uniqueId val="{00000003-6AC6-4E1C-998A-765F32147BCB}"/>
            </c:ext>
          </c:extLst>
        </c:ser>
        <c:dLbls>
          <c:showLegendKey val="0"/>
          <c:showVal val="0"/>
          <c:showCatName val="0"/>
          <c:showSerName val="0"/>
          <c:showPercent val="0"/>
          <c:showBubbleSize val="0"/>
        </c:dLbls>
        <c:marker val="1"/>
        <c:smooth val="0"/>
        <c:axId val="121495936"/>
        <c:axId val="121497472"/>
      </c:lineChart>
      <c:catAx>
        <c:axId val="121484032"/>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485568"/>
        <c:crosses val="autoZero"/>
        <c:auto val="0"/>
        <c:lblAlgn val="ctr"/>
        <c:lblOffset val="100"/>
        <c:tickLblSkip val="1"/>
        <c:tickMarkSkip val="1"/>
        <c:noMultiLvlLbl val="0"/>
      </c:catAx>
      <c:valAx>
        <c:axId val="121485568"/>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3.8314176245210725E-2"/>
              <c:y val="0.22268951675158244"/>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484032"/>
        <c:crosses val="autoZero"/>
        <c:crossBetween val="midCat"/>
        <c:majorUnit val="5"/>
      </c:valAx>
      <c:catAx>
        <c:axId val="121495936"/>
        <c:scaling>
          <c:orientation val="minMax"/>
        </c:scaling>
        <c:delete val="1"/>
        <c:axPos val="b"/>
        <c:numFmt formatCode="0" sourceLinked="1"/>
        <c:majorTickMark val="out"/>
        <c:minorTickMark val="none"/>
        <c:tickLblPos val="none"/>
        <c:crossAx val="121497472"/>
        <c:crosses val="autoZero"/>
        <c:auto val="0"/>
        <c:lblAlgn val="ctr"/>
        <c:lblOffset val="100"/>
        <c:noMultiLvlLbl val="0"/>
      </c:catAx>
      <c:valAx>
        <c:axId val="121497472"/>
        <c:scaling>
          <c:orientation val="minMax"/>
        </c:scaling>
        <c:delete val="1"/>
        <c:axPos val="l"/>
        <c:numFmt formatCode="0.00" sourceLinked="1"/>
        <c:majorTickMark val="out"/>
        <c:minorTickMark val="none"/>
        <c:tickLblPos val="none"/>
        <c:crossAx val="12149593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95886659690334"/>
          <c:y val="8.2251429972563142E-2"/>
          <c:w val="0.813560818254212"/>
          <c:h val="0.76623700553387775"/>
        </c:manualLayout>
      </c:layout>
      <c:lineChart>
        <c:grouping val="standard"/>
        <c:varyColors val="0"/>
        <c:ser>
          <c:idx val="2"/>
          <c:order val="0"/>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0-F411-4FE0-B54F-71D959A92309}"/>
            </c:ext>
          </c:extLst>
        </c:ser>
        <c:ser>
          <c:idx val="3"/>
          <c:order val="1"/>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1-F411-4FE0-B54F-71D959A92309}"/>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545856"/>
        <c:axId val="121547392"/>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2-F411-4FE0-B54F-71D959A92309}"/>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Alder!$G$312:$G$322</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val>
          <c:smooth val="0"/>
          <c:extLst>
            <c:ext xmlns:c16="http://schemas.microsoft.com/office/drawing/2014/chart" uri="{C3380CC4-5D6E-409C-BE32-E72D297353CC}">
              <c16:uniqueId val="{00000003-F411-4FE0-B54F-71D959A92309}"/>
            </c:ext>
          </c:extLst>
        </c:ser>
        <c:dLbls>
          <c:showLegendKey val="0"/>
          <c:showVal val="0"/>
          <c:showCatName val="0"/>
          <c:showSerName val="0"/>
          <c:showPercent val="0"/>
          <c:showBubbleSize val="0"/>
        </c:dLbls>
        <c:marker val="1"/>
        <c:smooth val="0"/>
        <c:axId val="121553664"/>
        <c:axId val="121555200"/>
      </c:lineChart>
      <c:catAx>
        <c:axId val="121545856"/>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547392"/>
        <c:crosses val="autoZero"/>
        <c:auto val="0"/>
        <c:lblAlgn val="ctr"/>
        <c:lblOffset val="100"/>
        <c:tickLblSkip val="1"/>
        <c:tickMarkSkip val="1"/>
        <c:noMultiLvlLbl val="0"/>
      </c:catAx>
      <c:valAx>
        <c:axId val="121547392"/>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 stdev</a:t>
                </a:r>
              </a:p>
            </c:rich>
          </c:tx>
          <c:layout>
            <c:manualLayout>
              <c:xMode val="edge"/>
              <c:yMode val="edge"/>
              <c:x val="9.4162571783790224E-3"/>
              <c:y val="0.1601734565787972"/>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545856"/>
        <c:crosses val="autoZero"/>
        <c:crossBetween val="midCat"/>
        <c:majorUnit val="5"/>
      </c:valAx>
      <c:catAx>
        <c:axId val="121553664"/>
        <c:scaling>
          <c:orientation val="minMax"/>
        </c:scaling>
        <c:delete val="1"/>
        <c:axPos val="b"/>
        <c:numFmt formatCode="0" sourceLinked="1"/>
        <c:majorTickMark val="out"/>
        <c:minorTickMark val="none"/>
        <c:tickLblPos val="none"/>
        <c:crossAx val="121555200"/>
        <c:crosses val="autoZero"/>
        <c:auto val="0"/>
        <c:lblAlgn val="ctr"/>
        <c:lblOffset val="100"/>
        <c:noMultiLvlLbl val="0"/>
      </c:catAx>
      <c:valAx>
        <c:axId val="121555200"/>
        <c:scaling>
          <c:orientation val="minMax"/>
        </c:scaling>
        <c:delete val="1"/>
        <c:axPos val="l"/>
        <c:numFmt formatCode="General" sourceLinked="1"/>
        <c:majorTickMark val="out"/>
        <c:minorTickMark val="none"/>
        <c:tickLblPos val="none"/>
        <c:crossAx val="12155366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559414211068855"/>
          <c:y val="8.2251429972563142E-2"/>
          <c:w val="0.82950346755168591"/>
          <c:h val="0.76623700553387775"/>
        </c:manualLayout>
      </c:layout>
      <c:lineChart>
        <c:grouping val="standard"/>
        <c:varyColors val="0"/>
        <c:ser>
          <c:idx val="2"/>
          <c:order val="0"/>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0-6849-4807-AF38-02B6663A2AA1}"/>
            </c:ext>
          </c:extLst>
        </c:ser>
        <c:ser>
          <c:idx val="3"/>
          <c:order val="1"/>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1-6849-4807-AF38-02B6663A2AA1}"/>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599104"/>
        <c:axId val="121600640"/>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2-6849-4807-AF38-02B6663A2AA1}"/>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Alder!$G$312:$G$322</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val>
          <c:smooth val="0"/>
          <c:extLst>
            <c:ext xmlns:c16="http://schemas.microsoft.com/office/drawing/2014/chart" uri="{C3380CC4-5D6E-409C-BE32-E72D297353CC}">
              <c16:uniqueId val="{00000003-6849-4807-AF38-02B6663A2AA1}"/>
            </c:ext>
          </c:extLst>
        </c:ser>
        <c:dLbls>
          <c:showLegendKey val="0"/>
          <c:showVal val="0"/>
          <c:showCatName val="0"/>
          <c:showSerName val="0"/>
          <c:showPercent val="0"/>
          <c:showBubbleSize val="0"/>
        </c:dLbls>
        <c:marker val="1"/>
        <c:smooth val="0"/>
        <c:axId val="121611008"/>
        <c:axId val="121612544"/>
      </c:lineChart>
      <c:catAx>
        <c:axId val="121599104"/>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600640"/>
        <c:crosses val="autoZero"/>
        <c:auto val="0"/>
        <c:lblAlgn val="ctr"/>
        <c:lblOffset val="100"/>
        <c:tickLblSkip val="1"/>
        <c:tickMarkSkip val="1"/>
        <c:noMultiLvlLbl val="0"/>
      </c:catAx>
      <c:valAx>
        <c:axId val="121600640"/>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9.5785440613026848E-3"/>
              <c:y val="0.1991351081114861"/>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599104"/>
        <c:crosses val="autoZero"/>
        <c:crossBetween val="midCat"/>
        <c:majorUnit val="5"/>
      </c:valAx>
      <c:catAx>
        <c:axId val="121611008"/>
        <c:scaling>
          <c:orientation val="minMax"/>
        </c:scaling>
        <c:delete val="1"/>
        <c:axPos val="b"/>
        <c:numFmt formatCode="0" sourceLinked="1"/>
        <c:majorTickMark val="out"/>
        <c:minorTickMark val="none"/>
        <c:tickLblPos val="none"/>
        <c:crossAx val="121612544"/>
        <c:crosses val="autoZero"/>
        <c:auto val="0"/>
        <c:lblAlgn val="ctr"/>
        <c:lblOffset val="100"/>
        <c:noMultiLvlLbl val="0"/>
      </c:catAx>
      <c:valAx>
        <c:axId val="121612544"/>
        <c:scaling>
          <c:orientation val="minMax"/>
        </c:scaling>
        <c:delete val="1"/>
        <c:axPos val="l"/>
        <c:numFmt formatCode="General" sourceLinked="1"/>
        <c:majorTickMark val="out"/>
        <c:minorTickMark val="none"/>
        <c:tickLblPos val="none"/>
        <c:crossAx val="12161100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paperSize="9" orientation="landscape"/>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51415650408373"/>
          <c:y val="7.6612903225806467E-2"/>
          <c:w val="0.80037811981027807"/>
          <c:h val="0.782258064516129"/>
        </c:manualLayout>
      </c:layout>
      <c:lineChart>
        <c:grouping val="standard"/>
        <c:varyColors val="0"/>
        <c:ser>
          <c:idx val="2"/>
          <c:order val="0"/>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0-EBDD-4E2B-8945-D867A7F67ABE}"/>
            </c:ext>
          </c:extLst>
        </c:ser>
        <c:ser>
          <c:idx val="3"/>
          <c:order val="1"/>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1-EBDD-4E2B-8945-D867A7F67ABE}"/>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734272"/>
        <c:axId val="121735808"/>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2-EBDD-4E2B-8945-D867A7F67ABE}"/>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Alder!$G$312:$G$322</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val>
          <c:smooth val="0"/>
          <c:extLst>
            <c:ext xmlns:c16="http://schemas.microsoft.com/office/drawing/2014/chart" uri="{C3380CC4-5D6E-409C-BE32-E72D297353CC}">
              <c16:uniqueId val="{00000003-EBDD-4E2B-8945-D867A7F67ABE}"/>
            </c:ext>
          </c:extLst>
        </c:ser>
        <c:dLbls>
          <c:showLegendKey val="0"/>
          <c:showVal val="0"/>
          <c:showCatName val="0"/>
          <c:showSerName val="0"/>
          <c:showPercent val="0"/>
          <c:showBubbleSize val="0"/>
        </c:dLbls>
        <c:marker val="1"/>
        <c:smooth val="0"/>
        <c:axId val="121742080"/>
        <c:axId val="121743616"/>
      </c:lineChart>
      <c:catAx>
        <c:axId val="121734272"/>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735808"/>
        <c:crosses val="autoZero"/>
        <c:auto val="0"/>
        <c:lblAlgn val="ctr"/>
        <c:lblOffset val="100"/>
        <c:tickLblSkip val="1"/>
        <c:tickMarkSkip val="1"/>
        <c:noMultiLvlLbl val="0"/>
      </c:catAx>
      <c:valAx>
        <c:axId val="121735808"/>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 stdev</a:t>
                </a:r>
              </a:p>
            </c:rich>
          </c:tx>
          <c:layout>
            <c:manualLayout>
              <c:xMode val="edge"/>
              <c:yMode val="edge"/>
              <c:x val="7.9096165610877595E-2"/>
              <c:y val="0.2137100262467192"/>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734272"/>
        <c:crosses val="autoZero"/>
        <c:crossBetween val="midCat"/>
        <c:majorUnit val="5"/>
      </c:valAx>
      <c:catAx>
        <c:axId val="121742080"/>
        <c:scaling>
          <c:orientation val="minMax"/>
        </c:scaling>
        <c:delete val="1"/>
        <c:axPos val="b"/>
        <c:numFmt formatCode="0" sourceLinked="1"/>
        <c:majorTickMark val="out"/>
        <c:minorTickMark val="none"/>
        <c:tickLblPos val="none"/>
        <c:crossAx val="121743616"/>
        <c:crosses val="autoZero"/>
        <c:auto val="0"/>
        <c:lblAlgn val="ctr"/>
        <c:lblOffset val="100"/>
        <c:noMultiLvlLbl val="0"/>
      </c:catAx>
      <c:valAx>
        <c:axId val="121743616"/>
        <c:scaling>
          <c:orientation val="minMax"/>
        </c:scaling>
        <c:delete val="1"/>
        <c:axPos val="l"/>
        <c:numFmt formatCode="General" sourceLinked="1"/>
        <c:majorTickMark val="out"/>
        <c:minorTickMark val="none"/>
        <c:tickLblPos val="none"/>
        <c:crossAx val="12174208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orientation="landscape" horizontalDpi="300" verticalDpi="300"/>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149152789227556"/>
          <c:y val="7.7236078966903932E-2"/>
          <c:w val="0.83365278595989367"/>
          <c:h val="0.78049090324450299"/>
        </c:manualLayout>
      </c:layout>
      <c:lineChart>
        <c:grouping val="standard"/>
        <c:varyColors val="0"/>
        <c:ser>
          <c:idx val="2"/>
          <c:order val="0"/>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Alder!$L$296:$L$306</c:f>
              <c:numCache>
                <c:formatCode>0.000</c:formatCode>
                <c:ptCount val="11"/>
                <c:pt idx="0">
                  <c:v>0</c:v>
                </c:pt>
                <c:pt idx="1">
                  <c:v>1</c:v>
                </c:pt>
                <c:pt idx="2">
                  <c:v>2.8388638096778456</c:v>
                </c:pt>
                <c:pt idx="3">
                  <c:v>3.7595930837677098</c:v>
                </c:pt>
                <c:pt idx="4">
                  <c:v>4</c:v>
                </c:pt>
                <c:pt idx="5">
                  <c:v>5</c:v>
                </c:pt>
                <c:pt idx="6">
                  <c:v>6</c:v>
                </c:pt>
                <c:pt idx="7">
                  <c:v>0</c:v>
                </c:pt>
                <c:pt idx="8">
                  <c:v>9.6329931618554525</c:v>
                </c:pt>
                <c:pt idx="9">
                  <c:v>0</c:v>
                </c:pt>
                <c:pt idx="10">
                  <c:v>0</c:v>
                </c:pt>
              </c:numCache>
            </c:numRef>
          </c:val>
          <c:smooth val="0"/>
          <c:extLst>
            <c:ext xmlns:c16="http://schemas.microsoft.com/office/drawing/2014/chart" uri="{C3380CC4-5D6E-409C-BE32-E72D297353CC}">
              <c16:uniqueId val="{00000000-0D26-4F9A-BC10-C6B96CC7047E}"/>
            </c:ext>
          </c:extLst>
        </c:ser>
        <c:ser>
          <c:idx val="3"/>
          <c:order val="1"/>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Alder!$L$312:$L$322</c:f>
              <c:numCache>
                <c:formatCode>0.000</c:formatCode>
                <c:ptCount val="11"/>
                <c:pt idx="0">
                  <c:v>0</c:v>
                </c:pt>
                <c:pt idx="1">
                  <c:v>1</c:v>
                </c:pt>
                <c:pt idx="2">
                  <c:v>1.4338634630494269</c:v>
                </c:pt>
                <c:pt idx="3">
                  <c:v>2.2930384951796583</c:v>
                </c:pt>
                <c:pt idx="4">
                  <c:v>4</c:v>
                </c:pt>
                <c:pt idx="5">
                  <c:v>5</c:v>
                </c:pt>
                <c:pt idx="6">
                  <c:v>6</c:v>
                </c:pt>
                <c:pt idx="7">
                  <c:v>0</c:v>
                </c:pt>
                <c:pt idx="8">
                  <c:v>6.3670068381445475</c:v>
                </c:pt>
                <c:pt idx="9">
                  <c:v>0</c:v>
                </c:pt>
                <c:pt idx="10">
                  <c:v>0</c:v>
                </c:pt>
              </c:numCache>
            </c:numRef>
          </c:val>
          <c:smooth val="0"/>
          <c:extLst>
            <c:ext xmlns:c16="http://schemas.microsoft.com/office/drawing/2014/chart" uri="{C3380CC4-5D6E-409C-BE32-E72D297353CC}">
              <c16:uniqueId val="{00000001-0D26-4F9A-BC10-C6B96CC7047E}"/>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787136"/>
        <c:axId val="121788672"/>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Alder!$L$279:$L$289</c:f>
              <c:numCache>
                <c:formatCode>0.00</c:formatCode>
                <c:ptCount val="11"/>
                <c:pt idx="0">
                  <c:v>0</c:v>
                </c:pt>
                <c:pt idx="1">
                  <c:v>1</c:v>
                </c:pt>
                <c:pt idx="2">
                  <c:v>2.1363636363636362</c:v>
                </c:pt>
                <c:pt idx="3">
                  <c:v>3.0263157894736841</c:v>
                </c:pt>
                <c:pt idx="4">
                  <c:v>4</c:v>
                </c:pt>
                <c:pt idx="5">
                  <c:v>5</c:v>
                </c:pt>
                <c:pt idx="6">
                  <c:v>6</c:v>
                </c:pt>
                <c:pt idx="7">
                  <c:v>0</c:v>
                </c:pt>
                <c:pt idx="8">
                  <c:v>8</c:v>
                </c:pt>
                <c:pt idx="9">
                  <c:v>0</c:v>
                </c:pt>
                <c:pt idx="10">
                  <c:v>0</c:v>
                </c:pt>
              </c:numCache>
            </c:numRef>
          </c:val>
          <c:smooth val="0"/>
          <c:extLst>
            <c:ext xmlns:c16="http://schemas.microsoft.com/office/drawing/2014/chart" uri="{C3380CC4-5D6E-409C-BE32-E72D297353CC}">
              <c16:uniqueId val="{00000002-0D26-4F9A-BC10-C6B96CC7047E}"/>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Alder!$G$312:$G$322</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val>
          <c:smooth val="0"/>
          <c:extLst>
            <c:ext xmlns:c16="http://schemas.microsoft.com/office/drawing/2014/chart" uri="{C3380CC4-5D6E-409C-BE32-E72D297353CC}">
              <c16:uniqueId val="{00000003-0D26-4F9A-BC10-C6B96CC7047E}"/>
            </c:ext>
          </c:extLst>
        </c:ser>
        <c:dLbls>
          <c:showLegendKey val="0"/>
          <c:showVal val="0"/>
          <c:showCatName val="0"/>
          <c:showSerName val="0"/>
          <c:showPercent val="0"/>
          <c:showBubbleSize val="0"/>
        </c:dLbls>
        <c:marker val="1"/>
        <c:smooth val="0"/>
        <c:axId val="121803136"/>
        <c:axId val="121804672"/>
      </c:lineChart>
      <c:catAx>
        <c:axId val="121787136"/>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788672"/>
        <c:crosses val="autoZero"/>
        <c:auto val="0"/>
        <c:lblAlgn val="ctr"/>
        <c:lblOffset val="100"/>
        <c:tickLblSkip val="1"/>
        <c:tickMarkSkip val="1"/>
        <c:noMultiLvlLbl val="0"/>
      </c:catAx>
      <c:valAx>
        <c:axId val="121788672"/>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4.7801147227533466E-2"/>
              <c:y val="0.22764312997460681"/>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787136"/>
        <c:crosses val="autoZero"/>
        <c:crossBetween val="midCat"/>
        <c:majorUnit val="5"/>
      </c:valAx>
      <c:catAx>
        <c:axId val="121803136"/>
        <c:scaling>
          <c:orientation val="minMax"/>
        </c:scaling>
        <c:delete val="1"/>
        <c:axPos val="b"/>
        <c:numFmt formatCode="0" sourceLinked="1"/>
        <c:majorTickMark val="out"/>
        <c:minorTickMark val="none"/>
        <c:tickLblPos val="none"/>
        <c:crossAx val="121804672"/>
        <c:crosses val="autoZero"/>
        <c:auto val="0"/>
        <c:lblAlgn val="ctr"/>
        <c:lblOffset val="100"/>
        <c:noMultiLvlLbl val="0"/>
      </c:catAx>
      <c:valAx>
        <c:axId val="121804672"/>
        <c:scaling>
          <c:orientation val="minMax"/>
        </c:scaling>
        <c:delete val="1"/>
        <c:axPos val="l"/>
        <c:numFmt formatCode="0.00" sourceLinked="1"/>
        <c:majorTickMark val="out"/>
        <c:minorTickMark val="none"/>
        <c:tickLblPos val="none"/>
        <c:crossAx val="12180313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paperSize="9" orientation="landscape"/>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7510618067867054E-2"/>
          <c:y val="2.7777815453851263E-2"/>
          <c:w val="0.92299673139661964"/>
          <c:h val="0.92083458229516912"/>
        </c:manualLayout>
      </c:layout>
      <c:lineChart>
        <c:grouping val="standard"/>
        <c:varyColors val="0"/>
        <c:ser>
          <c:idx val="15"/>
          <c:order val="0"/>
          <c:tx>
            <c:strRef>
              <c:f>Alder!$X$704</c:f>
              <c:strCache>
                <c:ptCount val="1"/>
                <c:pt idx="0">
                  <c:v>0</c:v>
                </c:pt>
              </c:strCache>
            </c:strRef>
          </c:tx>
          <c:spPr>
            <a:ln w="12700">
              <a:solidFill>
                <a:srgbClr val="FF00FF"/>
              </a:solidFill>
              <a:prstDash val="solid"/>
            </a:ln>
          </c:spPr>
          <c:marker>
            <c:symbol val="plus"/>
            <c:size val="5"/>
            <c:spPr>
              <a:noFill/>
              <a:ln>
                <a:solidFill>
                  <a:srgbClr val="FF00FF"/>
                </a:solidFill>
                <a:prstDash val="solid"/>
              </a:ln>
            </c:spPr>
          </c:marker>
          <c:cat>
            <c:numRef>
              <c:f>Alder!$Y$703:$AN$703</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Alder!$Y$704:$AN$704</c:f>
              <c:numCache>
                <c:formatCode>General</c:formatCode>
                <c:ptCount val="16"/>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0-1307-4C6D-BD1A-FBD5C477F54F}"/>
            </c:ext>
          </c:extLst>
        </c:ser>
        <c:ser>
          <c:idx val="0"/>
          <c:order val="1"/>
          <c:tx>
            <c:strRef>
              <c:f>Alder!$X$705</c:f>
              <c:strCache>
                <c:ptCount val="1"/>
                <c:pt idx="0">
                  <c:v>1</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Alder!$Y$703:$AN$703</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Alder!$Y$705:$AN$705</c:f>
              <c:numCache>
                <c:formatCode>General</c:formatCode>
                <c:ptCount val="16"/>
                <c:pt idx="6" formatCode="0%">
                  <c:v>0</c:v>
                </c:pt>
                <c:pt idx="7" formatCode="0%">
                  <c:v>1</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1-1307-4C6D-BD1A-FBD5C477F54F}"/>
            </c:ext>
          </c:extLst>
        </c:ser>
        <c:ser>
          <c:idx val="1"/>
          <c:order val="2"/>
          <c:tx>
            <c:strRef>
              <c:f>Alder!$X$706</c:f>
              <c:strCache>
                <c:ptCount val="1"/>
                <c:pt idx="0">
                  <c:v>2</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Alder!$Y$703:$AN$703</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Alder!$Y$706:$AN$706</c:f>
              <c:numCache>
                <c:formatCode>General</c:formatCode>
                <c:ptCount val="16"/>
                <c:pt idx="5" formatCode="0%">
                  <c:v>0</c:v>
                </c:pt>
                <c:pt idx="6" formatCode="0%">
                  <c:v>0</c:v>
                </c:pt>
                <c:pt idx="7" formatCode="0%">
                  <c:v>0.92727272727272725</c:v>
                </c:pt>
                <c:pt idx="8" formatCode="0%">
                  <c:v>7.2727272727272724E-2</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2-1307-4C6D-BD1A-FBD5C477F54F}"/>
            </c:ext>
          </c:extLst>
        </c:ser>
        <c:ser>
          <c:idx val="2"/>
          <c:order val="3"/>
          <c:tx>
            <c:strRef>
              <c:f>Alder!$X$707</c:f>
              <c:strCache>
                <c:ptCount val="1"/>
                <c:pt idx="0">
                  <c:v>3</c:v>
                </c:pt>
              </c:strCache>
            </c:strRef>
          </c:tx>
          <c:spPr>
            <a:ln w="12700">
              <a:solidFill>
                <a:srgbClr val="800000"/>
              </a:solidFill>
              <a:prstDash val="solid"/>
            </a:ln>
          </c:spPr>
          <c:marker>
            <c:symbol val="triangle"/>
            <c:size val="5"/>
            <c:spPr>
              <a:solidFill>
                <a:srgbClr val="800000"/>
              </a:solidFill>
              <a:ln>
                <a:solidFill>
                  <a:srgbClr val="800000"/>
                </a:solidFill>
                <a:prstDash val="solid"/>
              </a:ln>
            </c:spPr>
          </c:marker>
          <c:cat>
            <c:numRef>
              <c:f>Alder!$Y$703:$AN$703</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Alder!$Y$707:$AN$707</c:f>
              <c:numCache>
                <c:formatCode>General</c:formatCode>
                <c:ptCount val="16"/>
                <c:pt idx="4" formatCode="0%">
                  <c:v>0</c:v>
                </c:pt>
                <c:pt idx="5" formatCode="0%">
                  <c:v>0</c:v>
                </c:pt>
                <c:pt idx="6" formatCode="0%">
                  <c:v>2.6315789473684209E-2</c:v>
                </c:pt>
                <c:pt idx="7" formatCode="0%">
                  <c:v>0.86842105263157898</c:v>
                </c:pt>
                <c:pt idx="8" formatCode="0%">
                  <c:v>9.4736842105263161E-2</c:v>
                </c:pt>
                <c:pt idx="9" formatCode="0%">
                  <c:v>1.0526315789473684E-2</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3-1307-4C6D-BD1A-FBD5C477F54F}"/>
            </c:ext>
          </c:extLst>
        </c:ser>
        <c:ser>
          <c:idx val="3"/>
          <c:order val="4"/>
          <c:tx>
            <c:strRef>
              <c:f>Alder!$X$708</c:f>
              <c:strCache>
                <c:ptCount val="1"/>
                <c:pt idx="0">
                  <c:v>4</c:v>
                </c:pt>
              </c:strCache>
            </c:strRef>
          </c:tx>
          <c:spPr>
            <a:ln w="12700">
              <a:solidFill>
                <a:srgbClr val="00FFFF"/>
              </a:solidFill>
              <a:prstDash val="solid"/>
            </a:ln>
          </c:spPr>
          <c:marker>
            <c:symbol val="x"/>
            <c:size val="5"/>
            <c:spPr>
              <a:noFill/>
              <a:ln>
                <a:solidFill>
                  <a:srgbClr val="00FFFF"/>
                </a:solidFill>
                <a:prstDash val="solid"/>
              </a:ln>
            </c:spPr>
          </c:marker>
          <c:cat>
            <c:numRef>
              <c:f>Alder!$Y$703:$AN$703</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Alder!$Y$708:$AN$708</c:f>
              <c:numCache>
                <c:formatCode>General</c:formatCode>
                <c:ptCount val="16"/>
                <c:pt idx="3" formatCode="0%">
                  <c:v>0</c:v>
                </c:pt>
                <c:pt idx="4" formatCode="0%">
                  <c:v>0</c:v>
                </c:pt>
                <c:pt idx="5" formatCode="0%">
                  <c:v>0</c:v>
                </c:pt>
                <c:pt idx="6" formatCode="0%">
                  <c:v>1.8181818181818181E-2</c:v>
                </c:pt>
                <c:pt idx="7" formatCode="0%">
                  <c:v>0.94545454545454544</c:v>
                </c:pt>
                <c:pt idx="8" formatCode="0%">
                  <c:v>3.6363636363636362E-2</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4-1307-4C6D-BD1A-FBD5C477F54F}"/>
            </c:ext>
          </c:extLst>
        </c:ser>
        <c:ser>
          <c:idx val="4"/>
          <c:order val="5"/>
          <c:tx>
            <c:strRef>
              <c:f>Alder!$X$709</c:f>
              <c:strCache>
                <c:ptCount val="1"/>
                <c:pt idx="0">
                  <c:v>5</c:v>
                </c:pt>
              </c:strCache>
            </c:strRef>
          </c:tx>
          <c:spPr>
            <a:ln w="12700">
              <a:solidFill>
                <a:srgbClr val="800080"/>
              </a:solidFill>
              <a:prstDash val="solid"/>
            </a:ln>
          </c:spPr>
          <c:marker>
            <c:symbol val="star"/>
            <c:size val="5"/>
            <c:spPr>
              <a:noFill/>
              <a:ln>
                <a:solidFill>
                  <a:srgbClr val="800080"/>
                </a:solidFill>
                <a:prstDash val="solid"/>
              </a:ln>
            </c:spPr>
          </c:marker>
          <c:cat>
            <c:numRef>
              <c:f>Alder!$Y$703:$AN$703</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Alder!$Y$709:$AN$709</c:f>
              <c:numCache>
                <c:formatCode>General</c:formatCode>
                <c:ptCount val="16"/>
                <c:pt idx="2" formatCode="0%">
                  <c:v>0</c:v>
                </c:pt>
                <c:pt idx="3" formatCode="0%">
                  <c:v>0</c:v>
                </c:pt>
                <c:pt idx="4" formatCode="0%">
                  <c:v>0</c:v>
                </c:pt>
                <c:pt idx="5" formatCode="0%">
                  <c:v>1.5384615384615385E-2</c:v>
                </c:pt>
                <c:pt idx="6" formatCode="0%">
                  <c:v>3.0769230769230771E-2</c:v>
                </c:pt>
                <c:pt idx="7" formatCode="0%">
                  <c:v>0.86153846153846159</c:v>
                </c:pt>
                <c:pt idx="8" formatCode="0%">
                  <c:v>9.2307692307692313E-2</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5-1307-4C6D-BD1A-FBD5C477F54F}"/>
            </c:ext>
          </c:extLst>
        </c:ser>
        <c:ser>
          <c:idx val="5"/>
          <c:order val="6"/>
          <c:tx>
            <c:strRef>
              <c:f>Alder!$X$710</c:f>
              <c:strCache>
                <c:ptCount val="1"/>
                <c:pt idx="0">
                  <c:v>6</c:v>
                </c:pt>
              </c:strCache>
            </c:strRef>
          </c:tx>
          <c:spPr>
            <a:ln w="12700">
              <a:solidFill>
                <a:srgbClr val="800000"/>
              </a:solidFill>
              <a:prstDash val="solid"/>
            </a:ln>
          </c:spPr>
          <c:marker>
            <c:symbol val="circle"/>
            <c:size val="5"/>
            <c:spPr>
              <a:solidFill>
                <a:srgbClr val="800000"/>
              </a:solidFill>
              <a:ln>
                <a:solidFill>
                  <a:srgbClr val="800000"/>
                </a:solidFill>
                <a:prstDash val="solid"/>
              </a:ln>
            </c:spPr>
          </c:marker>
          <c:cat>
            <c:numRef>
              <c:f>Alder!$Y$703:$AN$703</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Alder!$Y$710:$AN$710</c:f>
              <c:numCache>
                <c:formatCode>0%</c:formatCode>
                <c:ptCount val="16"/>
                <c:pt idx="1">
                  <c:v>0</c:v>
                </c:pt>
                <c:pt idx="2">
                  <c:v>0</c:v>
                </c:pt>
                <c:pt idx="3">
                  <c:v>0</c:v>
                </c:pt>
                <c:pt idx="4">
                  <c:v>0</c:v>
                </c:pt>
                <c:pt idx="5">
                  <c:v>0</c:v>
                </c:pt>
                <c:pt idx="6">
                  <c:v>5.7142857142857141E-2</c:v>
                </c:pt>
                <c:pt idx="7">
                  <c:v>0.91428571428571426</c:v>
                </c:pt>
                <c:pt idx="8">
                  <c:v>2.8571428571428571E-2</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6-1307-4C6D-BD1A-FBD5C477F54F}"/>
            </c:ext>
          </c:extLst>
        </c:ser>
        <c:ser>
          <c:idx val="6"/>
          <c:order val="7"/>
          <c:tx>
            <c:strRef>
              <c:f>Alder!$X$711</c:f>
              <c:strCache>
                <c:ptCount val="1"/>
                <c:pt idx="0">
                  <c:v>7</c:v>
                </c:pt>
              </c:strCache>
            </c:strRef>
          </c:tx>
          <c:spPr>
            <a:ln w="12700">
              <a:solidFill>
                <a:srgbClr val="008080"/>
              </a:solidFill>
              <a:prstDash val="solid"/>
            </a:ln>
          </c:spPr>
          <c:marker>
            <c:symbol val="plus"/>
            <c:size val="5"/>
            <c:spPr>
              <a:noFill/>
              <a:ln>
                <a:solidFill>
                  <a:srgbClr val="008080"/>
                </a:solidFill>
                <a:prstDash val="solid"/>
              </a:ln>
            </c:spPr>
          </c:marker>
          <c:cat>
            <c:numRef>
              <c:f>Alder!$Y$703:$AN$703</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Alder!$Y$711:$AN$711</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7-1307-4C6D-BD1A-FBD5C477F54F}"/>
            </c:ext>
          </c:extLst>
        </c:ser>
        <c:ser>
          <c:idx val="7"/>
          <c:order val="8"/>
          <c:tx>
            <c:strRef>
              <c:f>Alder!$X$712</c:f>
              <c:strCache>
                <c:ptCount val="1"/>
                <c:pt idx="0">
                  <c:v>8</c:v>
                </c:pt>
              </c:strCache>
            </c:strRef>
          </c:tx>
          <c:spPr>
            <a:ln w="12700">
              <a:solidFill>
                <a:srgbClr val="0000FF"/>
              </a:solidFill>
              <a:prstDash val="solid"/>
            </a:ln>
          </c:spPr>
          <c:marker>
            <c:symbol val="dot"/>
            <c:size val="5"/>
            <c:spPr>
              <a:noFill/>
              <a:ln>
                <a:solidFill>
                  <a:srgbClr val="0000FF"/>
                </a:solidFill>
                <a:prstDash val="solid"/>
              </a:ln>
            </c:spPr>
          </c:marker>
          <c:cat>
            <c:numRef>
              <c:f>Alder!$Y$703:$AN$703</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Alder!$Y$712:$AN$712</c:f>
              <c:numCache>
                <c:formatCode>0%</c:formatCode>
                <c:ptCount val="16"/>
                <c:pt idx="0">
                  <c:v>0</c:v>
                </c:pt>
                <c:pt idx="1">
                  <c:v>0</c:v>
                </c:pt>
                <c:pt idx="2">
                  <c:v>0</c:v>
                </c:pt>
                <c:pt idx="3">
                  <c:v>0</c:v>
                </c:pt>
                <c:pt idx="4">
                  <c:v>0</c:v>
                </c:pt>
                <c:pt idx="5">
                  <c:v>0</c:v>
                </c:pt>
                <c:pt idx="6">
                  <c:v>0.1</c:v>
                </c:pt>
                <c:pt idx="7">
                  <c:v>0.8</c:v>
                </c:pt>
                <c:pt idx="8">
                  <c:v>0.1</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8-1307-4C6D-BD1A-FBD5C477F54F}"/>
            </c:ext>
          </c:extLst>
        </c:ser>
        <c:ser>
          <c:idx val="8"/>
          <c:order val="9"/>
          <c:tx>
            <c:strRef>
              <c:f>Alder!$X$713</c:f>
              <c:strCache>
                <c:ptCount val="1"/>
                <c:pt idx="0">
                  <c:v>9</c:v>
                </c:pt>
              </c:strCache>
            </c:strRef>
          </c:tx>
          <c:spPr>
            <a:ln w="12700">
              <a:solidFill>
                <a:srgbClr val="00CCFF"/>
              </a:solidFill>
              <a:prstDash val="solid"/>
            </a:ln>
          </c:spPr>
          <c:marker>
            <c:symbol val="dash"/>
            <c:size val="5"/>
            <c:spPr>
              <a:noFill/>
              <a:ln>
                <a:solidFill>
                  <a:srgbClr val="00CCFF"/>
                </a:solidFill>
                <a:prstDash val="solid"/>
              </a:ln>
            </c:spPr>
          </c:marker>
          <c:cat>
            <c:numRef>
              <c:f>Alder!$Y$703:$AN$703</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Alder!$Y$713:$AN$713</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9-1307-4C6D-BD1A-FBD5C477F54F}"/>
            </c:ext>
          </c:extLst>
        </c:ser>
        <c:ser>
          <c:idx val="9"/>
          <c:order val="10"/>
          <c:tx>
            <c:strRef>
              <c:f>Alder!$X$714</c:f>
              <c:strCache>
                <c:ptCount val="1"/>
                <c:pt idx="0">
                  <c:v>10</c:v>
                </c:pt>
              </c:strCache>
            </c:strRef>
          </c:tx>
          <c:spPr>
            <a:ln w="12700">
              <a:solidFill>
                <a:srgbClr val="99CCFF"/>
              </a:solidFill>
              <a:prstDash val="solid"/>
            </a:ln>
          </c:spPr>
          <c:marker>
            <c:symbol val="diamond"/>
            <c:size val="5"/>
            <c:spPr>
              <a:solidFill>
                <a:srgbClr val="A0E0E0"/>
              </a:solidFill>
              <a:ln>
                <a:solidFill>
                  <a:srgbClr val="A0E0E0"/>
                </a:solidFill>
                <a:prstDash val="solid"/>
              </a:ln>
            </c:spPr>
          </c:marker>
          <c:cat>
            <c:numRef>
              <c:f>Alder!$Y$703:$AN$703</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Alder!$Y$714:$AN$714</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A-1307-4C6D-BD1A-FBD5C477F54F}"/>
            </c:ext>
          </c:extLst>
        </c:ser>
        <c:ser>
          <c:idx val="10"/>
          <c:order val="11"/>
          <c:tx>
            <c:strRef>
              <c:f>Alder!$X$715</c:f>
              <c:strCache>
                <c:ptCount val="1"/>
                <c:pt idx="0">
                  <c:v>11</c:v>
                </c:pt>
              </c:strCache>
            </c:strRef>
          </c:tx>
          <c:spPr>
            <a:ln w="12700">
              <a:solidFill>
                <a:srgbClr val="008000"/>
              </a:solidFill>
              <a:prstDash val="solid"/>
            </a:ln>
          </c:spPr>
          <c:marker>
            <c:symbol val="square"/>
            <c:size val="5"/>
            <c:spPr>
              <a:solidFill>
                <a:srgbClr val="008000"/>
              </a:solidFill>
              <a:ln>
                <a:solidFill>
                  <a:srgbClr val="008000"/>
                </a:solidFill>
                <a:prstDash val="solid"/>
              </a:ln>
            </c:spPr>
          </c:marker>
          <c:cat>
            <c:numRef>
              <c:f>Alder!$Y$703:$AN$703</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Alder!$Y$715:$AN$715</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B-1307-4C6D-BD1A-FBD5C477F54F}"/>
            </c:ext>
          </c:extLst>
        </c:ser>
        <c:ser>
          <c:idx val="11"/>
          <c:order val="12"/>
          <c:tx>
            <c:strRef>
              <c:f>Alder!$X$716</c:f>
              <c:strCache>
                <c:ptCount val="1"/>
                <c:pt idx="0">
                  <c:v>12</c:v>
                </c:pt>
              </c:strCache>
            </c:strRef>
          </c:tx>
          <c:spPr>
            <a:ln w="12700">
              <a:solidFill>
                <a:srgbClr val="0000FF"/>
              </a:solidFill>
              <a:prstDash val="solid"/>
            </a:ln>
          </c:spPr>
          <c:marker>
            <c:symbol val="triangle"/>
            <c:size val="5"/>
            <c:spPr>
              <a:solidFill>
                <a:srgbClr val="0000FF"/>
              </a:solidFill>
              <a:ln>
                <a:solidFill>
                  <a:srgbClr val="0000FF"/>
                </a:solidFill>
                <a:prstDash val="solid"/>
              </a:ln>
            </c:spPr>
          </c:marker>
          <c:cat>
            <c:numRef>
              <c:f>Alder!$Y$703:$AN$703</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Alder!$Y$716:$AN$716</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C-1307-4C6D-BD1A-FBD5C477F54F}"/>
            </c:ext>
          </c:extLst>
        </c:ser>
        <c:ser>
          <c:idx val="12"/>
          <c:order val="13"/>
          <c:tx>
            <c:strRef>
              <c:f>Alder!$X$717</c:f>
              <c:strCache>
                <c:ptCount val="1"/>
                <c:pt idx="0">
                  <c:v>13</c:v>
                </c:pt>
              </c:strCache>
            </c:strRef>
          </c:tx>
          <c:spPr>
            <a:ln w="12700">
              <a:solidFill>
                <a:srgbClr val="FF0000"/>
              </a:solidFill>
              <a:prstDash val="solid"/>
            </a:ln>
          </c:spPr>
          <c:marker>
            <c:symbol val="x"/>
            <c:size val="5"/>
            <c:spPr>
              <a:noFill/>
              <a:ln>
                <a:solidFill>
                  <a:srgbClr val="FF0000"/>
                </a:solidFill>
                <a:prstDash val="solid"/>
              </a:ln>
            </c:spPr>
          </c:marker>
          <c:cat>
            <c:numRef>
              <c:f>Alder!$Y$703:$AN$703</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Alder!$Y$717:$AN$717</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D-1307-4C6D-BD1A-FBD5C477F54F}"/>
            </c:ext>
          </c:extLst>
        </c:ser>
        <c:ser>
          <c:idx val="14"/>
          <c:order val="14"/>
          <c:tx>
            <c:strRef>
              <c:f>Alder!$X$718</c:f>
              <c:strCache>
                <c:ptCount val="1"/>
                <c:pt idx="0">
                  <c:v>14</c:v>
                </c:pt>
              </c:strCache>
            </c:strRef>
          </c:tx>
          <c:spPr>
            <a:ln w="12700">
              <a:solidFill>
                <a:srgbClr val="CC99FF"/>
              </a:solidFill>
              <a:prstDash val="solid"/>
            </a:ln>
          </c:spPr>
          <c:marker>
            <c:symbol val="circle"/>
            <c:size val="5"/>
            <c:spPr>
              <a:solidFill>
                <a:srgbClr val="CC99FF"/>
              </a:solidFill>
              <a:ln>
                <a:solidFill>
                  <a:srgbClr val="CC99FF"/>
                </a:solidFill>
                <a:prstDash val="solid"/>
              </a:ln>
            </c:spPr>
          </c:marker>
          <c:cat>
            <c:numRef>
              <c:f>Alder!$Y$703:$AN$703</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Alder!$Y$718:$AN$718</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E-1307-4C6D-BD1A-FBD5C477F54F}"/>
            </c:ext>
          </c:extLst>
        </c:ser>
        <c:ser>
          <c:idx val="13"/>
          <c:order val="15"/>
          <c:tx>
            <c:strRef>
              <c:f>Alder!$X$719</c:f>
              <c:strCache>
                <c:ptCount val="1"/>
                <c:pt idx="0">
                  <c:v>15</c:v>
                </c:pt>
              </c:strCache>
            </c:strRef>
          </c:tx>
          <c:spPr>
            <a:ln w="12700">
              <a:solidFill>
                <a:srgbClr val="FF99CC"/>
              </a:solidFill>
              <a:prstDash val="solid"/>
            </a:ln>
          </c:spPr>
          <c:marker>
            <c:symbol val="star"/>
            <c:size val="5"/>
            <c:spPr>
              <a:noFill/>
              <a:ln>
                <a:solidFill>
                  <a:srgbClr val="CC9CCC"/>
                </a:solidFill>
                <a:prstDash val="solid"/>
              </a:ln>
            </c:spPr>
          </c:marker>
          <c:cat>
            <c:numRef>
              <c:f>Alder!$Y$703:$AN$703</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Alder!$Y$719:$AN$719</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F-1307-4C6D-BD1A-FBD5C477F54F}"/>
            </c:ext>
          </c:extLst>
        </c:ser>
        <c:dLbls>
          <c:showLegendKey val="0"/>
          <c:showVal val="0"/>
          <c:showCatName val="0"/>
          <c:showSerName val="0"/>
          <c:showPercent val="0"/>
          <c:showBubbleSize val="0"/>
        </c:dLbls>
        <c:marker val="1"/>
        <c:smooth val="0"/>
        <c:axId val="121681792"/>
        <c:axId val="121683328"/>
      </c:lineChart>
      <c:catAx>
        <c:axId val="121681792"/>
        <c:scaling>
          <c:orientation val="minMax"/>
        </c:scaling>
        <c:delete val="0"/>
        <c:axPos val="b"/>
        <c:numFmt formatCode="General" sourceLinked="1"/>
        <c:majorTickMark val="out"/>
        <c:minorTickMark val="none"/>
        <c:tickLblPos val="nextTo"/>
        <c:spPr>
          <a:ln w="3175">
            <a:solidFill>
              <a:srgbClr val="000000"/>
            </a:solidFill>
            <a:prstDash val="solid"/>
          </a:ln>
        </c:spPr>
        <c:txPr>
          <a:bodyPr rot="-4500000" vert="horz"/>
          <a:lstStyle/>
          <a:p>
            <a:pPr>
              <a:defRPr sz="1125" b="0" i="0" u="none" strike="noStrike" baseline="0">
                <a:solidFill>
                  <a:srgbClr val="000000"/>
                </a:solidFill>
                <a:latin typeface="Arial"/>
                <a:ea typeface="Arial"/>
                <a:cs typeface="Arial"/>
              </a:defRPr>
            </a:pPr>
            <a:endParaRPr lang="nb-NO"/>
          </a:p>
        </c:txPr>
        <c:crossAx val="121683328"/>
        <c:crosses val="autoZero"/>
        <c:auto val="1"/>
        <c:lblAlgn val="ctr"/>
        <c:lblOffset val="100"/>
        <c:tickLblSkip val="1"/>
        <c:tickMarkSkip val="1"/>
        <c:noMultiLvlLbl val="0"/>
      </c:catAx>
      <c:valAx>
        <c:axId val="121683328"/>
        <c:scaling>
          <c:orientation val="minMax"/>
          <c:max val="1"/>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nb-NO"/>
          </a:p>
        </c:txPr>
        <c:crossAx val="121681792"/>
        <c:crosses val="autoZero"/>
        <c:crossBetween val="between"/>
        <c:majorUnit val="0.1"/>
      </c:valAx>
      <c:spPr>
        <a:noFill/>
        <a:ln w="25400">
          <a:noFill/>
        </a:ln>
      </c:spPr>
    </c:plotArea>
    <c:legend>
      <c:legendPos val="r"/>
      <c:layout>
        <c:manualLayout>
          <c:xMode val="edge"/>
          <c:yMode val="edge"/>
          <c:x val="0.91983222033954615"/>
          <c:y val="0.29444488188976392"/>
          <c:w val="7.5949477834258108E-2"/>
          <c:h val="0.7013899095946341"/>
        </c:manualLayout>
      </c:layout>
      <c:overlay val="0"/>
      <c:spPr>
        <a:solidFill>
          <a:srgbClr val="FFFFFF"/>
        </a:solidFill>
        <a:ln w="3175">
          <a:solidFill>
            <a:srgbClr val="000000"/>
          </a:solidFill>
          <a:prstDash val="solid"/>
        </a:ln>
      </c:spPr>
      <c:txPr>
        <a:bodyPr/>
        <a:lstStyle/>
        <a:p>
          <a:pPr>
            <a:defRPr sz="925" b="0" i="0" u="none" strike="noStrike" baseline="0">
              <a:solidFill>
                <a:srgbClr val="000000"/>
              </a:solidFill>
              <a:latin typeface="Arial"/>
              <a:ea typeface="Arial"/>
              <a:cs typeface="Arial"/>
            </a:defRPr>
          </a:pPr>
          <a:endParaRPr lang="nb-NO"/>
        </a:p>
      </c:txPr>
    </c:legend>
    <c:plotVisOnly val="1"/>
    <c:dispBlanksAs val="gap"/>
    <c:showDLblsOverMax val="0"/>
  </c:chart>
  <c:spPr>
    <a:solidFill>
      <a:srgbClr val="FFFFFF"/>
    </a:solidFill>
    <a:ln w="9525">
      <a:noFill/>
    </a:ln>
  </c:spPr>
  <c:txPr>
    <a:bodyPr/>
    <a:lstStyle/>
    <a:p>
      <a:pPr>
        <a:defRPr sz="1900" b="0" i="0" u="none" strike="noStrike" baseline="0">
          <a:solidFill>
            <a:srgbClr val="000000"/>
          </a:solidFill>
          <a:latin typeface="Arial"/>
          <a:ea typeface="Arial"/>
          <a:cs typeface="Arial"/>
        </a:defRPr>
      </a:pPr>
      <a:endParaRPr lang="nb-NO"/>
    </a:p>
  </c:txPr>
  <c:printSettings>
    <c:headerFooter alignWithMargins="0"/>
    <c:pageMargins b="1" l="0.75000000000000011" r="0.75000000000000011" t="1" header="0.5" footer="0.5"/>
    <c:pageSetup orientation="landscape" horizontalDpi="300" verticalDpi="300"/>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4152542372881353E-2"/>
          <c:y val="3.8112522686025406E-2"/>
          <c:w val="0.8951271186440678"/>
          <c:h val="0.81669691470054462"/>
        </c:manualLayout>
      </c:layout>
      <c:lineChart>
        <c:grouping val="standard"/>
        <c:varyColors val="0"/>
        <c:ser>
          <c:idx val="9"/>
          <c:order val="0"/>
          <c:tx>
            <c:strRef>
              <c:f>Alder!$G$236</c:f>
              <c:strCache>
                <c:ptCount val="1"/>
                <c:pt idx="0">
                  <c:v>10</c:v>
                </c:pt>
              </c:strCache>
            </c:strRef>
          </c:tx>
          <c:spPr>
            <a:ln w="12700">
              <a:solidFill>
                <a:srgbClr val="99CCFF"/>
              </a:solidFill>
              <a:prstDash val="solid"/>
            </a:ln>
          </c:spPr>
          <c:marker>
            <c:symbol val="diamond"/>
            <c:size val="5"/>
            <c:spPr>
              <a:solidFill>
                <a:srgbClr val="A0E0E0"/>
              </a:solidFill>
              <a:ln>
                <a:solidFill>
                  <a:srgbClr val="A0E0E0"/>
                </a:solidFill>
                <a:prstDash val="solid"/>
              </a:ln>
            </c:spPr>
          </c:marker>
          <c:cat>
            <c:strRef>
              <c:f>Alder!$H$225:$M$225</c:f>
              <c:strCache>
                <c:ptCount val="6"/>
                <c:pt idx="0">
                  <c:v>Reader 1</c:v>
                </c:pt>
                <c:pt idx="1">
                  <c:v>Reader 2</c:v>
                </c:pt>
                <c:pt idx="2">
                  <c:v>Reader 3</c:v>
                </c:pt>
                <c:pt idx="3">
                  <c:v>Reader 4</c:v>
                </c:pt>
                <c:pt idx="4">
                  <c:v>Reader 5</c:v>
                </c:pt>
                <c:pt idx="5">
                  <c:v>ALL</c:v>
                </c:pt>
              </c:strCache>
            </c:strRef>
          </c:cat>
          <c:val>
            <c:numRef>
              <c:f>Alder!$H$236:$M$236</c:f>
              <c:numCache>
                <c:formatCode>0.0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0-B50A-4513-9810-2BDBF1B21299}"/>
            </c:ext>
          </c:extLst>
        </c:ser>
        <c:ser>
          <c:idx val="8"/>
          <c:order val="1"/>
          <c:tx>
            <c:strRef>
              <c:f>Alder!$G$235</c:f>
              <c:strCache>
                <c:ptCount val="1"/>
                <c:pt idx="0">
                  <c:v>9</c:v>
                </c:pt>
              </c:strCache>
            </c:strRef>
          </c:tx>
          <c:spPr>
            <a:ln w="12700">
              <a:solidFill>
                <a:srgbClr val="00CCFF"/>
              </a:solidFill>
              <a:prstDash val="solid"/>
            </a:ln>
          </c:spPr>
          <c:marker>
            <c:symbol val="dash"/>
            <c:size val="5"/>
            <c:spPr>
              <a:noFill/>
              <a:ln>
                <a:solidFill>
                  <a:srgbClr val="00CCFF"/>
                </a:solidFill>
                <a:prstDash val="solid"/>
              </a:ln>
            </c:spPr>
          </c:marker>
          <c:cat>
            <c:strRef>
              <c:f>Alder!$H$225:$M$225</c:f>
              <c:strCache>
                <c:ptCount val="6"/>
                <c:pt idx="0">
                  <c:v>Reader 1</c:v>
                </c:pt>
                <c:pt idx="1">
                  <c:v>Reader 2</c:v>
                </c:pt>
                <c:pt idx="2">
                  <c:v>Reader 3</c:v>
                </c:pt>
                <c:pt idx="3">
                  <c:v>Reader 4</c:v>
                </c:pt>
                <c:pt idx="4">
                  <c:v>Reader 5</c:v>
                </c:pt>
                <c:pt idx="5">
                  <c:v>ALL</c:v>
                </c:pt>
              </c:strCache>
            </c:strRef>
          </c:cat>
          <c:val>
            <c:numRef>
              <c:f>Alder!$H$235:$M$235</c:f>
              <c:numCache>
                <c:formatCode>0.0</c:formatCode>
                <c:ptCount val="6"/>
                <c:pt idx="0">
                  <c:v>0</c:v>
                </c:pt>
                <c:pt idx="1">
                  <c:v>0</c:v>
                </c:pt>
                <c:pt idx="2">
                  <c:v>107</c:v>
                </c:pt>
                <c:pt idx="3">
                  <c:v>0</c:v>
                </c:pt>
                <c:pt idx="4">
                  <c:v>99</c:v>
                </c:pt>
                <c:pt idx="5">
                  <c:v>103</c:v>
                </c:pt>
              </c:numCache>
            </c:numRef>
          </c:val>
          <c:smooth val="0"/>
          <c:extLst>
            <c:ext xmlns:c16="http://schemas.microsoft.com/office/drawing/2014/chart" uri="{C3380CC4-5D6E-409C-BE32-E72D297353CC}">
              <c16:uniqueId val="{00000001-B50A-4513-9810-2BDBF1B21299}"/>
            </c:ext>
          </c:extLst>
        </c:ser>
        <c:ser>
          <c:idx val="7"/>
          <c:order val="2"/>
          <c:tx>
            <c:strRef>
              <c:f>Alder!$G$234</c:f>
              <c:strCache>
                <c:ptCount val="1"/>
                <c:pt idx="0">
                  <c:v>8</c:v>
                </c:pt>
              </c:strCache>
            </c:strRef>
          </c:tx>
          <c:spPr>
            <a:ln w="12700">
              <a:solidFill>
                <a:srgbClr val="0000FF"/>
              </a:solidFill>
              <a:prstDash val="solid"/>
            </a:ln>
          </c:spPr>
          <c:marker>
            <c:symbol val="dot"/>
            <c:size val="5"/>
            <c:spPr>
              <a:noFill/>
              <a:ln>
                <a:solidFill>
                  <a:srgbClr val="0000FF"/>
                </a:solidFill>
                <a:prstDash val="solid"/>
              </a:ln>
            </c:spPr>
          </c:marker>
          <c:cat>
            <c:strRef>
              <c:f>Alder!$H$225:$M$225</c:f>
              <c:strCache>
                <c:ptCount val="6"/>
                <c:pt idx="0">
                  <c:v>Reader 1</c:v>
                </c:pt>
                <c:pt idx="1">
                  <c:v>Reader 2</c:v>
                </c:pt>
                <c:pt idx="2">
                  <c:v>Reader 3</c:v>
                </c:pt>
                <c:pt idx="3">
                  <c:v>Reader 4</c:v>
                </c:pt>
                <c:pt idx="4">
                  <c:v>Reader 5</c:v>
                </c:pt>
                <c:pt idx="5">
                  <c:v>ALL</c:v>
                </c:pt>
              </c:strCache>
            </c:strRef>
          </c:cat>
          <c:val>
            <c:numRef>
              <c:f>Alder!$H$234:$M$234</c:f>
              <c:numCache>
                <c:formatCode>0.0</c:formatCode>
                <c:ptCount val="6"/>
                <c:pt idx="0">
                  <c:v>101.5</c:v>
                </c:pt>
                <c:pt idx="1">
                  <c:v>101.5</c:v>
                </c:pt>
                <c:pt idx="2">
                  <c:v>99.666666666666671</c:v>
                </c:pt>
                <c:pt idx="3">
                  <c:v>102.66666666666667</c:v>
                </c:pt>
                <c:pt idx="4">
                  <c:v>104.5</c:v>
                </c:pt>
                <c:pt idx="5">
                  <c:v>101.75</c:v>
                </c:pt>
              </c:numCache>
            </c:numRef>
          </c:val>
          <c:smooth val="0"/>
          <c:extLst>
            <c:ext xmlns:c16="http://schemas.microsoft.com/office/drawing/2014/chart" uri="{C3380CC4-5D6E-409C-BE32-E72D297353CC}">
              <c16:uniqueId val="{00000002-B50A-4513-9810-2BDBF1B21299}"/>
            </c:ext>
          </c:extLst>
        </c:ser>
        <c:ser>
          <c:idx val="6"/>
          <c:order val="3"/>
          <c:tx>
            <c:strRef>
              <c:f>Alder!$G$233</c:f>
              <c:strCache>
                <c:ptCount val="1"/>
                <c:pt idx="0">
                  <c:v>7</c:v>
                </c:pt>
              </c:strCache>
            </c:strRef>
          </c:tx>
          <c:spPr>
            <a:ln w="12700">
              <a:solidFill>
                <a:srgbClr val="008080"/>
              </a:solidFill>
              <a:prstDash val="solid"/>
            </a:ln>
          </c:spPr>
          <c:marker>
            <c:symbol val="plus"/>
            <c:size val="5"/>
            <c:spPr>
              <a:noFill/>
              <a:ln>
                <a:solidFill>
                  <a:srgbClr val="008080"/>
                </a:solidFill>
                <a:prstDash val="solid"/>
              </a:ln>
            </c:spPr>
          </c:marker>
          <c:cat>
            <c:strRef>
              <c:f>Alder!$H$225:$M$225</c:f>
              <c:strCache>
                <c:ptCount val="6"/>
                <c:pt idx="0">
                  <c:v>Reader 1</c:v>
                </c:pt>
                <c:pt idx="1">
                  <c:v>Reader 2</c:v>
                </c:pt>
                <c:pt idx="2">
                  <c:v>Reader 3</c:v>
                </c:pt>
                <c:pt idx="3">
                  <c:v>Reader 4</c:v>
                </c:pt>
                <c:pt idx="4">
                  <c:v>Reader 5</c:v>
                </c:pt>
                <c:pt idx="5">
                  <c:v>ALL</c:v>
                </c:pt>
              </c:strCache>
            </c:strRef>
          </c:cat>
          <c:val>
            <c:numRef>
              <c:f>Alder!$H$233:$M$233</c:f>
              <c:numCache>
                <c:formatCode>0.0</c:formatCode>
                <c:ptCount val="6"/>
                <c:pt idx="0">
                  <c:v>0</c:v>
                </c:pt>
                <c:pt idx="1">
                  <c:v>0</c:v>
                </c:pt>
                <c:pt idx="2">
                  <c:v>107</c:v>
                </c:pt>
                <c:pt idx="3">
                  <c:v>98</c:v>
                </c:pt>
                <c:pt idx="4">
                  <c:v>98</c:v>
                </c:pt>
                <c:pt idx="5">
                  <c:v>101</c:v>
                </c:pt>
              </c:numCache>
            </c:numRef>
          </c:val>
          <c:smooth val="0"/>
          <c:extLst>
            <c:ext xmlns:c16="http://schemas.microsoft.com/office/drawing/2014/chart" uri="{C3380CC4-5D6E-409C-BE32-E72D297353CC}">
              <c16:uniqueId val="{00000003-B50A-4513-9810-2BDBF1B21299}"/>
            </c:ext>
          </c:extLst>
        </c:ser>
        <c:ser>
          <c:idx val="5"/>
          <c:order val="4"/>
          <c:tx>
            <c:strRef>
              <c:f>Alder!$G$232</c:f>
              <c:strCache>
                <c:ptCount val="1"/>
                <c:pt idx="0">
                  <c:v>6</c:v>
                </c:pt>
              </c:strCache>
            </c:strRef>
          </c:tx>
          <c:spPr>
            <a:ln w="12700">
              <a:solidFill>
                <a:srgbClr val="800000"/>
              </a:solidFill>
              <a:prstDash val="solid"/>
            </a:ln>
          </c:spPr>
          <c:marker>
            <c:symbol val="circle"/>
            <c:size val="5"/>
            <c:spPr>
              <a:solidFill>
                <a:srgbClr val="800000"/>
              </a:solidFill>
              <a:ln>
                <a:solidFill>
                  <a:srgbClr val="800000"/>
                </a:solidFill>
                <a:prstDash val="solid"/>
              </a:ln>
            </c:spPr>
          </c:marker>
          <c:cat>
            <c:strRef>
              <c:f>Alder!$H$225:$M$225</c:f>
              <c:strCache>
                <c:ptCount val="6"/>
                <c:pt idx="0">
                  <c:v>Reader 1</c:v>
                </c:pt>
                <c:pt idx="1">
                  <c:v>Reader 2</c:v>
                </c:pt>
                <c:pt idx="2">
                  <c:v>Reader 3</c:v>
                </c:pt>
                <c:pt idx="3">
                  <c:v>Reader 4</c:v>
                </c:pt>
                <c:pt idx="4">
                  <c:v>Reader 5</c:v>
                </c:pt>
                <c:pt idx="5">
                  <c:v>ALL</c:v>
                </c:pt>
              </c:strCache>
            </c:strRef>
          </c:cat>
          <c:val>
            <c:numRef>
              <c:f>Alder!$H$232:$M$232</c:f>
              <c:numCache>
                <c:formatCode>0.0</c:formatCode>
                <c:ptCount val="6"/>
                <c:pt idx="0">
                  <c:v>92.5</c:v>
                </c:pt>
                <c:pt idx="1">
                  <c:v>89.5</c:v>
                </c:pt>
                <c:pt idx="2">
                  <c:v>89.181818181818187</c:v>
                </c:pt>
                <c:pt idx="3">
                  <c:v>92.375</c:v>
                </c:pt>
                <c:pt idx="4">
                  <c:v>92</c:v>
                </c:pt>
                <c:pt idx="5">
                  <c:v>90.94736842105263</c:v>
                </c:pt>
              </c:numCache>
            </c:numRef>
          </c:val>
          <c:smooth val="0"/>
          <c:extLst>
            <c:ext xmlns:c16="http://schemas.microsoft.com/office/drawing/2014/chart" uri="{C3380CC4-5D6E-409C-BE32-E72D297353CC}">
              <c16:uniqueId val="{00000004-B50A-4513-9810-2BDBF1B21299}"/>
            </c:ext>
          </c:extLst>
        </c:ser>
        <c:ser>
          <c:idx val="4"/>
          <c:order val="5"/>
          <c:tx>
            <c:strRef>
              <c:f>Alder!$G$231</c:f>
              <c:strCache>
                <c:ptCount val="1"/>
                <c:pt idx="0">
                  <c:v>5</c:v>
                </c:pt>
              </c:strCache>
            </c:strRef>
          </c:tx>
          <c:spPr>
            <a:ln w="12700">
              <a:solidFill>
                <a:srgbClr val="800080"/>
              </a:solidFill>
              <a:prstDash val="solid"/>
            </a:ln>
          </c:spPr>
          <c:marker>
            <c:symbol val="star"/>
            <c:size val="5"/>
            <c:spPr>
              <a:noFill/>
              <a:ln>
                <a:solidFill>
                  <a:srgbClr val="800080"/>
                </a:solidFill>
                <a:prstDash val="solid"/>
              </a:ln>
            </c:spPr>
          </c:marker>
          <c:cat>
            <c:strRef>
              <c:f>Alder!$H$225:$M$225</c:f>
              <c:strCache>
                <c:ptCount val="6"/>
                <c:pt idx="0">
                  <c:v>Reader 1</c:v>
                </c:pt>
                <c:pt idx="1">
                  <c:v>Reader 2</c:v>
                </c:pt>
                <c:pt idx="2">
                  <c:v>Reader 3</c:v>
                </c:pt>
                <c:pt idx="3">
                  <c:v>Reader 4</c:v>
                </c:pt>
                <c:pt idx="4">
                  <c:v>Reader 5</c:v>
                </c:pt>
                <c:pt idx="5">
                  <c:v>ALL</c:v>
                </c:pt>
              </c:strCache>
            </c:strRef>
          </c:cat>
          <c:val>
            <c:numRef>
              <c:f>Alder!$H$231:$M$231</c:f>
              <c:numCache>
                <c:formatCode>0.0</c:formatCode>
                <c:ptCount val="6"/>
                <c:pt idx="0">
                  <c:v>83.285714285714292</c:v>
                </c:pt>
                <c:pt idx="1">
                  <c:v>85.461538461538467</c:v>
                </c:pt>
                <c:pt idx="2">
                  <c:v>78.875</c:v>
                </c:pt>
                <c:pt idx="3">
                  <c:v>80.714285714285708</c:v>
                </c:pt>
                <c:pt idx="4">
                  <c:v>82.692307692307693</c:v>
                </c:pt>
                <c:pt idx="5">
                  <c:v>82.467741935483872</c:v>
                </c:pt>
              </c:numCache>
            </c:numRef>
          </c:val>
          <c:smooth val="0"/>
          <c:extLst>
            <c:ext xmlns:c16="http://schemas.microsoft.com/office/drawing/2014/chart" uri="{C3380CC4-5D6E-409C-BE32-E72D297353CC}">
              <c16:uniqueId val="{00000005-B50A-4513-9810-2BDBF1B21299}"/>
            </c:ext>
          </c:extLst>
        </c:ser>
        <c:ser>
          <c:idx val="3"/>
          <c:order val="6"/>
          <c:tx>
            <c:strRef>
              <c:f>Alder!$G$230</c:f>
              <c:strCache>
                <c:ptCount val="1"/>
                <c:pt idx="0">
                  <c:v>4</c:v>
                </c:pt>
              </c:strCache>
            </c:strRef>
          </c:tx>
          <c:spPr>
            <a:ln w="12700">
              <a:solidFill>
                <a:srgbClr val="000000"/>
              </a:solidFill>
              <a:prstDash val="solid"/>
            </a:ln>
          </c:spPr>
          <c:marker>
            <c:symbol val="x"/>
            <c:size val="5"/>
            <c:spPr>
              <a:noFill/>
              <a:ln>
                <a:solidFill>
                  <a:srgbClr val="000000"/>
                </a:solidFill>
                <a:prstDash val="solid"/>
              </a:ln>
            </c:spPr>
          </c:marker>
          <c:cat>
            <c:strRef>
              <c:f>Alder!$H$225:$M$225</c:f>
              <c:strCache>
                <c:ptCount val="6"/>
                <c:pt idx="0">
                  <c:v>Reader 1</c:v>
                </c:pt>
                <c:pt idx="1">
                  <c:v>Reader 2</c:v>
                </c:pt>
                <c:pt idx="2">
                  <c:v>Reader 3</c:v>
                </c:pt>
                <c:pt idx="3">
                  <c:v>Reader 4</c:v>
                </c:pt>
                <c:pt idx="4">
                  <c:v>Reader 5</c:v>
                </c:pt>
                <c:pt idx="5">
                  <c:v>ALL</c:v>
                </c:pt>
              </c:strCache>
            </c:strRef>
          </c:cat>
          <c:val>
            <c:numRef>
              <c:f>Alder!$H$230:$M$230</c:f>
              <c:numCache>
                <c:formatCode>0.0</c:formatCode>
                <c:ptCount val="6"/>
                <c:pt idx="0">
                  <c:v>70.8</c:v>
                </c:pt>
                <c:pt idx="1">
                  <c:v>72</c:v>
                </c:pt>
                <c:pt idx="2">
                  <c:v>69.45</c:v>
                </c:pt>
                <c:pt idx="3">
                  <c:v>66.6875</c:v>
                </c:pt>
                <c:pt idx="4">
                  <c:v>70.571428571428569</c:v>
                </c:pt>
                <c:pt idx="5">
                  <c:v>69.666666666666671</c:v>
                </c:pt>
              </c:numCache>
            </c:numRef>
          </c:val>
          <c:smooth val="0"/>
          <c:extLst>
            <c:ext xmlns:c16="http://schemas.microsoft.com/office/drawing/2014/chart" uri="{C3380CC4-5D6E-409C-BE32-E72D297353CC}">
              <c16:uniqueId val="{00000006-B50A-4513-9810-2BDBF1B21299}"/>
            </c:ext>
          </c:extLst>
        </c:ser>
        <c:ser>
          <c:idx val="2"/>
          <c:order val="7"/>
          <c:tx>
            <c:strRef>
              <c:f>Alder!$G$229</c:f>
              <c:strCache>
                <c:ptCount val="1"/>
                <c:pt idx="0">
                  <c:v>3</c:v>
                </c:pt>
              </c:strCache>
            </c:strRef>
          </c:tx>
          <c:spPr>
            <a:ln w="12700">
              <a:solidFill>
                <a:srgbClr val="FF0000"/>
              </a:solidFill>
              <a:prstDash val="solid"/>
            </a:ln>
          </c:spPr>
          <c:marker>
            <c:symbol val="triangle"/>
            <c:size val="5"/>
            <c:spPr>
              <a:solidFill>
                <a:srgbClr val="FF0000"/>
              </a:solidFill>
              <a:ln>
                <a:solidFill>
                  <a:srgbClr val="FF0000"/>
                </a:solidFill>
                <a:prstDash val="solid"/>
              </a:ln>
            </c:spPr>
          </c:marker>
          <c:cat>
            <c:strRef>
              <c:f>Alder!$H$225:$M$225</c:f>
              <c:strCache>
                <c:ptCount val="6"/>
                <c:pt idx="0">
                  <c:v>Reader 1</c:v>
                </c:pt>
                <c:pt idx="1">
                  <c:v>Reader 2</c:v>
                </c:pt>
                <c:pt idx="2">
                  <c:v>Reader 3</c:v>
                </c:pt>
                <c:pt idx="3">
                  <c:v>Reader 4</c:v>
                </c:pt>
                <c:pt idx="4">
                  <c:v>Reader 5</c:v>
                </c:pt>
                <c:pt idx="5">
                  <c:v>ALL</c:v>
                </c:pt>
              </c:strCache>
            </c:strRef>
          </c:cat>
          <c:val>
            <c:numRef>
              <c:f>Alder!$H$229:$M$229</c:f>
              <c:numCache>
                <c:formatCode>0.0</c:formatCode>
                <c:ptCount val="6"/>
                <c:pt idx="0">
                  <c:v>57.729729729729726</c:v>
                </c:pt>
                <c:pt idx="1">
                  <c:v>56.631578947368418</c:v>
                </c:pt>
                <c:pt idx="2">
                  <c:v>54.633333333333333</c:v>
                </c:pt>
                <c:pt idx="3">
                  <c:v>54.676470588235297</c:v>
                </c:pt>
                <c:pt idx="4">
                  <c:v>56.555555555555557</c:v>
                </c:pt>
                <c:pt idx="5">
                  <c:v>56.125714285714288</c:v>
                </c:pt>
              </c:numCache>
            </c:numRef>
          </c:val>
          <c:smooth val="0"/>
          <c:extLst>
            <c:ext xmlns:c16="http://schemas.microsoft.com/office/drawing/2014/chart" uri="{C3380CC4-5D6E-409C-BE32-E72D297353CC}">
              <c16:uniqueId val="{00000007-B50A-4513-9810-2BDBF1B21299}"/>
            </c:ext>
          </c:extLst>
        </c:ser>
        <c:ser>
          <c:idx val="1"/>
          <c:order val="8"/>
          <c:tx>
            <c:strRef>
              <c:f>Alder!$G$228</c:f>
              <c:strCache>
                <c:ptCount val="1"/>
                <c:pt idx="0">
                  <c:v>2</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strRef>
              <c:f>Alder!$H$225:$M$225</c:f>
              <c:strCache>
                <c:ptCount val="6"/>
                <c:pt idx="0">
                  <c:v>Reader 1</c:v>
                </c:pt>
                <c:pt idx="1">
                  <c:v>Reader 2</c:v>
                </c:pt>
                <c:pt idx="2">
                  <c:v>Reader 3</c:v>
                </c:pt>
                <c:pt idx="3">
                  <c:v>Reader 4</c:v>
                </c:pt>
                <c:pt idx="4">
                  <c:v>Reader 5</c:v>
                </c:pt>
                <c:pt idx="5">
                  <c:v>ALL</c:v>
                </c:pt>
              </c:strCache>
            </c:strRef>
          </c:cat>
          <c:val>
            <c:numRef>
              <c:f>Alder!$H$228:$M$228</c:f>
              <c:numCache>
                <c:formatCode>0.0</c:formatCode>
                <c:ptCount val="6"/>
                <c:pt idx="0">
                  <c:v>37.5</c:v>
                </c:pt>
                <c:pt idx="1">
                  <c:v>36.409090909090907</c:v>
                </c:pt>
                <c:pt idx="2">
                  <c:v>34.19047619047619</c:v>
                </c:pt>
                <c:pt idx="3">
                  <c:v>35.263157894736842</c:v>
                </c:pt>
                <c:pt idx="4">
                  <c:v>34.38095238095238</c:v>
                </c:pt>
                <c:pt idx="5">
                  <c:v>35.616822429906541</c:v>
                </c:pt>
              </c:numCache>
            </c:numRef>
          </c:val>
          <c:smooth val="0"/>
          <c:extLst>
            <c:ext xmlns:c16="http://schemas.microsoft.com/office/drawing/2014/chart" uri="{C3380CC4-5D6E-409C-BE32-E72D297353CC}">
              <c16:uniqueId val="{00000008-B50A-4513-9810-2BDBF1B21299}"/>
            </c:ext>
          </c:extLst>
        </c:ser>
        <c:ser>
          <c:idx val="0"/>
          <c:order val="9"/>
          <c:tx>
            <c:strRef>
              <c:f>Alder!$G$227</c:f>
              <c:strCache>
                <c:ptCount val="1"/>
                <c:pt idx="0">
                  <c:v>1</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strRef>
              <c:f>Alder!$H$225:$M$225</c:f>
              <c:strCache>
                <c:ptCount val="6"/>
                <c:pt idx="0">
                  <c:v>Reader 1</c:v>
                </c:pt>
                <c:pt idx="1">
                  <c:v>Reader 2</c:v>
                </c:pt>
                <c:pt idx="2">
                  <c:v>Reader 3</c:v>
                </c:pt>
                <c:pt idx="3">
                  <c:v>Reader 4</c:v>
                </c:pt>
                <c:pt idx="4">
                  <c:v>Reader 5</c:v>
                </c:pt>
                <c:pt idx="5">
                  <c:v>ALL</c:v>
                </c:pt>
              </c:strCache>
            </c:strRef>
          </c:cat>
          <c:val>
            <c:numRef>
              <c:f>Alder!$H$227:$M$227</c:f>
              <c:numCache>
                <c:formatCode>0.0</c:formatCode>
                <c:ptCount val="6"/>
                <c:pt idx="0">
                  <c:v>26.5</c:v>
                </c:pt>
                <c:pt idx="1">
                  <c:v>26.5</c:v>
                </c:pt>
                <c:pt idx="2">
                  <c:v>26.5</c:v>
                </c:pt>
                <c:pt idx="3">
                  <c:v>26.5</c:v>
                </c:pt>
                <c:pt idx="4">
                  <c:v>26.5</c:v>
                </c:pt>
                <c:pt idx="5">
                  <c:v>26.5</c:v>
                </c:pt>
              </c:numCache>
            </c:numRef>
          </c:val>
          <c:smooth val="0"/>
          <c:extLst>
            <c:ext xmlns:c16="http://schemas.microsoft.com/office/drawing/2014/chart" uri="{C3380CC4-5D6E-409C-BE32-E72D297353CC}">
              <c16:uniqueId val="{00000009-B50A-4513-9810-2BDBF1B21299}"/>
            </c:ext>
          </c:extLst>
        </c:ser>
        <c:ser>
          <c:idx val="13"/>
          <c:order val="10"/>
          <c:tx>
            <c:strRef>
              <c:f>Alder!$G$226</c:f>
              <c:strCache>
                <c:ptCount val="1"/>
                <c:pt idx="0">
                  <c:v>0</c:v>
                </c:pt>
              </c:strCache>
            </c:strRef>
          </c:tx>
          <c:spPr>
            <a:ln w="12700">
              <a:solidFill>
                <a:srgbClr val="FF99CC"/>
              </a:solidFill>
              <a:prstDash val="solid"/>
            </a:ln>
          </c:spPr>
          <c:marker>
            <c:symbol val="star"/>
            <c:size val="5"/>
            <c:spPr>
              <a:noFill/>
              <a:ln>
                <a:solidFill>
                  <a:srgbClr val="CC9CCC"/>
                </a:solidFill>
                <a:prstDash val="solid"/>
              </a:ln>
            </c:spPr>
          </c:marker>
          <c:cat>
            <c:strRef>
              <c:f>Alder!$H$225:$M$225</c:f>
              <c:strCache>
                <c:ptCount val="6"/>
                <c:pt idx="0">
                  <c:v>Reader 1</c:v>
                </c:pt>
                <c:pt idx="1">
                  <c:v>Reader 2</c:v>
                </c:pt>
                <c:pt idx="2">
                  <c:v>Reader 3</c:v>
                </c:pt>
                <c:pt idx="3">
                  <c:v>Reader 4</c:v>
                </c:pt>
                <c:pt idx="4">
                  <c:v>Reader 5</c:v>
                </c:pt>
                <c:pt idx="5">
                  <c:v>ALL</c:v>
                </c:pt>
              </c:strCache>
            </c:strRef>
          </c:cat>
          <c:val>
            <c:numRef>
              <c:f>Alder!$H$226:$M$226</c:f>
              <c:numCache>
                <c:formatCode>0.0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A-B50A-4513-9810-2BDBF1B21299}"/>
            </c:ext>
          </c:extLst>
        </c:ser>
        <c:dLbls>
          <c:showLegendKey val="0"/>
          <c:showVal val="0"/>
          <c:showCatName val="0"/>
          <c:showSerName val="0"/>
          <c:showPercent val="0"/>
          <c:showBubbleSize val="0"/>
        </c:dLbls>
        <c:marker val="1"/>
        <c:smooth val="0"/>
        <c:axId val="121981952"/>
        <c:axId val="122004608"/>
      </c:lineChart>
      <c:catAx>
        <c:axId val="121981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4500000" vert="horz"/>
          <a:lstStyle/>
          <a:p>
            <a:pPr>
              <a:defRPr sz="1200" b="1" i="0" u="none" strike="noStrike" baseline="0">
                <a:solidFill>
                  <a:srgbClr val="000000"/>
                </a:solidFill>
                <a:latin typeface="Arial"/>
                <a:ea typeface="Arial"/>
                <a:cs typeface="Arial"/>
              </a:defRPr>
            </a:pPr>
            <a:endParaRPr lang="nb-NO"/>
          </a:p>
        </c:txPr>
        <c:crossAx val="122004608"/>
        <c:crosses val="autoZero"/>
        <c:auto val="1"/>
        <c:lblAlgn val="ctr"/>
        <c:lblOffset val="100"/>
        <c:tickLblSkip val="1"/>
        <c:tickMarkSkip val="1"/>
        <c:noMultiLvlLbl val="0"/>
      </c:catAx>
      <c:valAx>
        <c:axId val="122004608"/>
        <c:scaling>
          <c:orientation val="minMax"/>
        </c:scaling>
        <c:delete val="0"/>
        <c:axPos val="l"/>
        <c:majorGridlines>
          <c:spPr>
            <a:ln w="3175">
              <a:solidFill>
                <a:srgbClr val="000000"/>
              </a:solidFill>
              <a:prstDash val="sysDash"/>
            </a:ln>
          </c:spPr>
        </c:majorGridlines>
        <c:title>
          <c:tx>
            <c:rich>
              <a:bodyPr/>
              <a:lstStyle/>
              <a:p>
                <a:pPr>
                  <a:defRPr sz="1425" b="1" i="0" u="none" strike="noStrike" baseline="0">
                    <a:solidFill>
                      <a:srgbClr val="000000"/>
                    </a:solidFill>
                    <a:latin typeface="Arial"/>
                    <a:ea typeface="Arial"/>
                    <a:cs typeface="Arial"/>
                  </a:defRPr>
                </a:pPr>
                <a:r>
                  <a:rPr lang="nb-NO"/>
                  <a:t>Mean length (cm)</a:t>
                </a:r>
              </a:p>
            </c:rich>
          </c:tx>
          <c:layout>
            <c:manualLayout>
              <c:xMode val="edge"/>
              <c:yMode val="edge"/>
              <c:x val="5.2966101694915269E-3"/>
              <c:y val="0.3012704174228676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25" b="0" i="0" u="none" strike="noStrike" baseline="0">
                <a:solidFill>
                  <a:srgbClr val="000000"/>
                </a:solidFill>
                <a:latin typeface="Arial"/>
                <a:ea typeface="Arial"/>
                <a:cs typeface="Arial"/>
              </a:defRPr>
            </a:pPr>
            <a:endParaRPr lang="nb-NO"/>
          </a:p>
        </c:txPr>
        <c:crossAx val="121981952"/>
        <c:crosses val="autoZero"/>
        <c:crossBetween val="between"/>
      </c:valAx>
      <c:spPr>
        <a:noFill/>
        <a:ln w="25400">
          <a:noFill/>
        </a:ln>
      </c:spPr>
    </c:plotArea>
    <c:legend>
      <c:legendPos val="r"/>
      <c:layout>
        <c:manualLayout>
          <c:xMode val="edge"/>
          <c:yMode val="edge"/>
          <c:x val="0.92796610169491511"/>
          <c:y val="0.18693284936479132"/>
          <c:w val="6.7796610169491595E-2"/>
          <c:h val="0.80762250453720508"/>
        </c:manualLayout>
      </c:layout>
      <c:overlay val="0"/>
      <c:spPr>
        <a:solidFill>
          <a:srgbClr val="FFFFFF"/>
        </a:solidFill>
        <a:ln w="3175">
          <a:solidFill>
            <a:srgbClr val="000000"/>
          </a:solidFill>
          <a:prstDash val="solid"/>
        </a:ln>
      </c:spPr>
      <c:txPr>
        <a:bodyPr/>
        <a:lstStyle/>
        <a:p>
          <a:pPr>
            <a:defRPr sz="1085" b="0" i="0" u="none" strike="noStrike" baseline="0">
              <a:solidFill>
                <a:srgbClr val="000000"/>
              </a:solidFill>
              <a:latin typeface="Arial"/>
              <a:ea typeface="Arial"/>
              <a:cs typeface="Arial"/>
            </a:defRPr>
          </a:pPr>
          <a:endParaRPr lang="nb-NO"/>
        </a:p>
      </c:txPr>
    </c:legend>
    <c:plotVisOnly val="1"/>
    <c:dispBlanksAs val="gap"/>
    <c:showDLblsOverMax val="0"/>
  </c:chart>
  <c:spPr>
    <a:solidFill>
      <a:srgbClr val="FFFFFF"/>
    </a:solidFill>
    <a:ln w="9525">
      <a:noFill/>
    </a:ln>
  </c:spPr>
  <c:txPr>
    <a:bodyPr/>
    <a:lstStyle/>
    <a:p>
      <a:pPr>
        <a:defRPr sz="2525" b="0" i="0" u="none" strike="noStrike" baseline="0">
          <a:solidFill>
            <a:srgbClr val="000000"/>
          </a:solidFill>
          <a:latin typeface="Arial"/>
          <a:ea typeface="Arial"/>
          <a:cs typeface="Arial"/>
        </a:defRPr>
      </a:pPr>
      <a:endParaRPr lang="nb-NO"/>
    </a:p>
  </c:txPr>
  <c:printSettings>
    <c:headerFooter alignWithMargins="0"/>
    <c:pageMargins b="1" l="0.75000000000000011" r="0.75000000000000011" t="1" header="0.5" footer="0.5"/>
    <c:pageSetup orientation="landscape" horizontalDpi="300" verticalDpi="30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3721997027613646E-2"/>
          <c:y val="0.11528165225166023"/>
          <c:w val="0.90134578487695771"/>
          <c:h val="0.77748091053445278"/>
        </c:manualLayout>
      </c:layout>
      <c:lineChart>
        <c:grouping val="standard"/>
        <c:varyColors val="0"/>
        <c:ser>
          <c:idx val="1"/>
          <c:order val="0"/>
          <c:tx>
            <c:v>STDEV</c:v>
          </c:tx>
          <c:spPr>
            <a:ln w="25400">
              <a:pattFill prst="pct75">
                <a:fgClr>
                  <a:srgbClr val="000000"/>
                </a:fgClr>
                <a:bgClr>
                  <a:srgbClr val="FFFFFF"/>
                </a:bgClr>
              </a:pattFill>
              <a:prstDash val="solid"/>
            </a:ln>
          </c:spPr>
          <c:marker>
            <c:symbol val="square"/>
            <c:size val="6"/>
            <c:spPr>
              <a:noFill/>
              <a:ln>
                <a:solidFill>
                  <a:srgbClr val="000000"/>
                </a:solidFill>
                <a:prstDash val="solid"/>
              </a:ln>
            </c:spPr>
          </c:marker>
          <c:cat>
            <c:numRef>
              <c:f>Alder!$G$263:$G$273</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Alder!$N$263:$N$273</c:f>
              <c:numCache>
                <c:formatCode>0.000</c:formatCode>
                <c:ptCount val="11"/>
                <c:pt idx="0">
                  <c:v>0</c:v>
                </c:pt>
                <c:pt idx="1">
                  <c:v>0</c:v>
                </c:pt>
                <c:pt idx="2">
                  <c:v>0.2608768175370777</c:v>
                </c:pt>
                <c:pt idx="3">
                  <c:v>0.39493450912725103</c:v>
                </c:pt>
                <c:pt idx="4">
                  <c:v>0.23498692563386414</c:v>
                </c:pt>
                <c:pt idx="5">
                  <c:v>0.43190098580399366</c:v>
                </c:pt>
                <c:pt idx="6">
                  <c:v>0.29562638242077333</c:v>
                </c:pt>
                <c:pt idx="7">
                  <c:v>0</c:v>
                </c:pt>
                <c:pt idx="8">
                  <c:v>0.45883146774112354</c:v>
                </c:pt>
                <c:pt idx="9">
                  <c:v>0</c:v>
                </c:pt>
                <c:pt idx="10">
                  <c:v>0</c:v>
                </c:pt>
              </c:numCache>
            </c:numRef>
          </c:val>
          <c:smooth val="0"/>
          <c:extLst>
            <c:ext xmlns:c16="http://schemas.microsoft.com/office/drawing/2014/chart" uri="{C3380CC4-5D6E-409C-BE32-E72D297353CC}">
              <c16:uniqueId val="{00000000-8AE6-41BA-8C40-1C21E9A76A97}"/>
            </c:ext>
          </c:extLst>
        </c:ser>
        <c:dLbls>
          <c:showLegendKey val="0"/>
          <c:showVal val="0"/>
          <c:showCatName val="0"/>
          <c:showSerName val="0"/>
          <c:showPercent val="0"/>
          <c:showBubbleSize val="0"/>
        </c:dLbls>
        <c:marker val="1"/>
        <c:smooth val="0"/>
        <c:axId val="122109312"/>
        <c:axId val="122115584"/>
      </c:lineChart>
      <c:lineChart>
        <c:grouping val="standard"/>
        <c:varyColors val="0"/>
        <c:ser>
          <c:idx val="2"/>
          <c:order val="1"/>
          <c:tx>
            <c:v>Agreement (%)</c:v>
          </c:tx>
          <c:spPr>
            <a:ln w="12700">
              <a:solidFill>
                <a:srgbClr val="000000"/>
              </a:solidFill>
              <a:prstDash val="sysDash"/>
            </a:ln>
          </c:spPr>
          <c:marker>
            <c:symbol val="triangle"/>
            <c:size val="6"/>
            <c:spPr>
              <a:solidFill>
                <a:srgbClr val="000000"/>
              </a:solidFill>
              <a:ln>
                <a:solidFill>
                  <a:srgbClr val="000000"/>
                </a:solidFill>
                <a:prstDash val="solid"/>
              </a:ln>
            </c:spPr>
          </c:marker>
          <c:cat>
            <c:numRef>
              <c:f>Alder!$G$263:$G$273</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Alder!$M$155:$M$165</c:f>
              <c:numCache>
                <c:formatCode>0%</c:formatCode>
                <c:ptCount val="11"/>
                <c:pt idx="0">
                  <c:v>0</c:v>
                </c:pt>
                <c:pt idx="1">
                  <c:v>1</c:v>
                </c:pt>
                <c:pt idx="2">
                  <c:v>0.92727272727272725</c:v>
                </c:pt>
                <c:pt idx="3">
                  <c:v>0.86842105263157898</c:v>
                </c:pt>
                <c:pt idx="4">
                  <c:v>0.94545454545454544</c:v>
                </c:pt>
                <c:pt idx="5">
                  <c:v>0.86153846153846159</c:v>
                </c:pt>
                <c:pt idx="6">
                  <c:v>0.91428571428571426</c:v>
                </c:pt>
                <c:pt idx="7">
                  <c:v>0</c:v>
                </c:pt>
                <c:pt idx="8">
                  <c:v>0.8</c:v>
                </c:pt>
                <c:pt idx="9">
                  <c:v>0</c:v>
                </c:pt>
                <c:pt idx="10">
                  <c:v>0</c:v>
                </c:pt>
              </c:numCache>
            </c:numRef>
          </c:val>
          <c:smooth val="0"/>
          <c:extLst>
            <c:ext xmlns:c16="http://schemas.microsoft.com/office/drawing/2014/chart" uri="{C3380CC4-5D6E-409C-BE32-E72D297353CC}">
              <c16:uniqueId val="{00000001-8AE6-41BA-8C40-1C21E9A76A97}"/>
            </c:ext>
          </c:extLst>
        </c:ser>
        <c:ser>
          <c:idx val="0"/>
          <c:order val="2"/>
          <c:tx>
            <c:v>CV (%)</c:v>
          </c:tx>
          <c:spPr>
            <a:ln w="38100">
              <a:solidFill>
                <a:srgbClr val="FF0000"/>
              </a:solidFill>
              <a:prstDash val="solid"/>
            </a:ln>
          </c:spPr>
          <c:marker>
            <c:symbol val="circle"/>
            <c:size val="6"/>
            <c:spPr>
              <a:solidFill>
                <a:srgbClr val="FF0000"/>
              </a:solidFill>
              <a:ln>
                <a:solidFill>
                  <a:srgbClr val="FF0000"/>
                </a:solidFill>
                <a:prstDash val="solid"/>
              </a:ln>
            </c:spPr>
          </c:marker>
          <c:cat>
            <c:numRef>
              <c:f>Alder!$G$263:$G$273</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Alder!$M$138:$M$148</c:f>
              <c:numCache>
                <c:formatCode>0.0%</c:formatCode>
                <c:ptCount val="11"/>
                <c:pt idx="0">
                  <c:v>0</c:v>
                </c:pt>
                <c:pt idx="1">
                  <c:v>0</c:v>
                </c:pt>
                <c:pt idx="2">
                  <c:v>4.7668953433977146E-2</c:v>
                </c:pt>
                <c:pt idx="3">
                  <c:v>6.9952023470294722E-2</c:v>
                </c:pt>
                <c:pt idx="4">
                  <c:v>3.005878575358566E-2</c:v>
                </c:pt>
                <c:pt idx="5">
                  <c:v>5.8380875093153643E-2</c:v>
                </c:pt>
                <c:pt idx="6">
                  <c:v>2.7850988932190977E-2</c:v>
                </c:pt>
                <c:pt idx="7">
                  <c:v>0</c:v>
                </c:pt>
                <c:pt idx="8">
                  <c:v>4.5286311068444003E-2</c:v>
                </c:pt>
                <c:pt idx="9">
                  <c:v>0</c:v>
                </c:pt>
                <c:pt idx="10">
                  <c:v>0</c:v>
                </c:pt>
              </c:numCache>
            </c:numRef>
          </c:val>
          <c:smooth val="0"/>
          <c:extLst>
            <c:ext xmlns:c16="http://schemas.microsoft.com/office/drawing/2014/chart" uri="{C3380CC4-5D6E-409C-BE32-E72D297353CC}">
              <c16:uniqueId val="{00000002-8AE6-41BA-8C40-1C21E9A76A97}"/>
            </c:ext>
          </c:extLst>
        </c:ser>
        <c:dLbls>
          <c:showLegendKey val="0"/>
          <c:showVal val="0"/>
          <c:showCatName val="0"/>
          <c:showSerName val="0"/>
          <c:showPercent val="0"/>
          <c:showBubbleSize val="0"/>
        </c:dLbls>
        <c:marker val="1"/>
        <c:smooth val="0"/>
        <c:axId val="122117120"/>
        <c:axId val="122131200"/>
      </c:lineChart>
      <c:catAx>
        <c:axId val="122109312"/>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nb-NO"/>
          </a:p>
        </c:txPr>
        <c:crossAx val="122115584"/>
        <c:crosses val="autoZero"/>
        <c:auto val="1"/>
        <c:lblAlgn val="ctr"/>
        <c:lblOffset val="100"/>
        <c:tickLblSkip val="1"/>
        <c:tickMarkSkip val="1"/>
        <c:noMultiLvlLbl val="0"/>
      </c:catAx>
      <c:valAx>
        <c:axId val="12211558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nb-NO"/>
          </a:p>
        </c:txPr>
        <c:crossAx val="122109312"/>
        <c:crosses val="autoZero"/>
        <c:crossBetween val="between"/>
      </c:valAx>
      <c:catAx>
        <c:axId val="122117120"/>
        <c:scaling>
          <c:orientation val="minMax"/>
        </c:scaling>
        <c:delete val="1"/>
        <c:axPos val="b"/>
        <c:numFmt formatCode="0" sourceLinked="1"/>
        <c:majorTickMark val="out"/>
        <c:minorTickMark val="none"/>
        <c:tickLblPos val="none"/>
        <c:crossAx val="122131200"/>
        <c:crosses val="autoZero"/>
        <c:auto val="1"/>
        <c:lblAlgn val="ctr"/>
        <c:lblOffset val="100"/>
        <c:noMultiLvlLbl val="0"/>
      </c:catAx>
      <c:valAx>
        <c:axId val="122131200"/>
        <c:scaling>
          <c:orientation val="minMax"/>
          <c:max val="1"/>
        </c:scaling>
        <c:delete val="0"/>
        <c:axPos val="r"/>
        <c:numFmt formatCode="0%" sourceLinked="0"/>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nb-NO"/>
          </a:p>
        </c:txPr>
        <c:crossAx val="122117120"/>
        <c:crosses val="max"/>
        <c:crossBetween val="between"/>
      </c:valAx>
      <c:spPr>
        <a:noFill/>
        <a:ln w="25400">
          <a:noFill/>
        </a:ln>
      </c:spPr>
    </c:plotArea>
    <c:legend>
      <c:legendPos val="r"/>
      <c:layout>
        <c:manualLayout>
          <c:xMode val="edge"/>
          <c:yMode val="edge"/>
          <c:x val="0.27578487106152094"/>
          <c:y val="2.1447721179624672E-2"/>
          <c:w val="0.45291503360286245"/>
          <c:h val="8.5790884718498675E-2"/>
        </c:manualLayout>
      </c:layout>
      <c:overlay val="0"/>
      <c:spPr>
        <a:solidFill>
          <a:srgbClr val="FFFFFF"/>
        </a:solidFill>
        <a:ln w="3175">
          <a:solidFill>
            <a:srgbClr val="000000"/>
          </a:solidFill>
          <a:prstDash val="solid"/>
        </a:ln>
      </c:spPr>
      <c:txPr>
        <a:bodyPr/>
        <a:lstStyle/>
        <a:p>
          <a:pPr>
            <a:defRPr sz="850" b="0" i="0" u="none" strike="noStrike" baseline="0">
              <a:solidFill>
                <a:srgbClr val="000000"/>
              </a:solidFill>
              <a:latin typeface="Arial"/>
              <a:ea typeface="Arial"/>
              <a:cs typeface="Arial"/>
            </a:defRPr>
          </a:pPr>
          <a:endParaRPr lang="nb-NO"/>
        </a:p>
      </c:txPr>
    </c:legend>
    <c:plotVisOnly val="1"/>
    <c:dispBlanksAs val="gap"/>
    <c:showDLblsOverMax val="0"/>
  </c:chart>
  <c:spPr>
    <a:solidFill>
      <a:srgbClr val="FFFFFF"/>
    </a:solidFill>
    <a:ln w="9525">
      <a:noFill/>
    </a:ln>
  </c:spPr>
  <c:txPr>
    <a:bodyPr/>
    <a:lstStyle/>
    <a:p>
      <a:pPr>
        <a:defRPr sz="1750" b="0" i="0" u="none" strike="noStrike" baseline="0">
          <a:solidFill>
            <a:srgbClr val="000000"/>
          </a:solidFill>
          <a:latin typeface="Arial"/>
          <a:ea typeface="Arial"/>
          <a:cs typeface="Arial"/>
        </a:defRPr>
      </a:pPr>
      <a:endParaRPr lang="nb-NO"/>
    </a:p>
  </c:txPr>
  <c:printSettings>
    <c:headerFooter alignWithMargins="0"/>
    <c:pageMargins b="1" l="0.75000000000000011" r="0.75000000000000011" t="1" header="0.5" footer="0.5"/>
    <c:pageSetup orientation="landscape" horizontalDpi="300" verticalDpi="300"/>
  </c:printSettings>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2190" b="0" i="0" u="none" strike="noStrike" baseline="0">
              <a:solidFill>
                <a:srgbClr val="000000"/>
              </a:solidFill>
              <a:latin typeface="Arial"/>
              <a:ea typeface="Arial"/>
              <a:cs typeface="Arial"/>
            </a:defRPr>
          </a:pPr>
          <a:endParaRPr lang="nb-NO"/>
        </a:p>
      </c:txPr>
    </c:title>
    <c:autoTitleDeleted val="0"/>
    <c:plotArea>
      <c:layout>
        <c:manualLayout>
          <c:layoutTarget val="inner"/>
          <c:xMode val="edge"/>
          <c:yMode val="edge"/>
          <c:x val="6.9989431786349157E-2"/>
          <c:y val="5.6565768161632266E-2"/>
          <c:w val="0.90668127541406851"/>
          <c:h val="0.90101187857457132"/>
        </c:manualLayout>
      </c:layout>
      <c:lineChart>
        <c:grouping val="standard"/>
        <c:varyColors val="0"/>
        <c:ser>
          <c:idx val="1"/>
          <c:order val="0"/>
          <c:tx>
            <c:strRef>
              <c:f>Alder!$AN$397</c:f>
              <c:strCache>
                <c:ptCount val="1"/>
              </c:strCache>
            </c:strRef>
          </c:tx>
          <c:spPr>
            <a:ln w="25400">
              <a:solidFill>
                <a:srgbClr val="FF0000"/>
              </a:solidFill>
              <a:prstDash val="solid"/>
            </a:ln>
          </c:spPr>
          <c:marker>
            <c:symbol val="circle"/>
            <c:size val="6"/>
            <c:spPr>
              <a:solidFill>
                <a:srgbClr val="FF0000"/>
              </a:solidFill>
              <a:ln>
                <a:solidFill>
                  <a:srgbClr val="FF0000"/>
                </a:solidFill>
                <a:prstDash val="solid"/>
              </a:ln>
            </c:spPr>
          </c:marker>
          <c:cat>
            <c:numRef>
              <c:f>Alder!$X$398:$X$413</c:f>
              <c:numCache>
                <c:formatCode>0</c:formatCode>
                <c:ptCount val="16"/>
                <c:pt idx="0" formatCode="General">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Alder!$AK$398:$AK$413</c:f>
              <c:numCache>
                <c:formatCode>0.00_ ;[Red]\-0.00\ </c:formatCode>
                <c:ptCount val="16"/>
                <c:pt idx="0">
                  <c:v>0</c:v>
                </c:pt>
                <c:pt idx="1">
                  <c:v>0</c:v>
                </c:pt>
                <c:pt idx="2">
                  <c:v>7.2727272727272751E-2</c:v>
                </c:pt>
                <c:pt idx="3">
                  <c:v>8.9473684210526372E-2</c:v>
                </c:pt>
                <c:pt idx="4">
                  <c:v>1.8181818181818521E-2</c:v>
                </c:pt>
                <c:pt idx="5">
                  <c:v>3.076923076923066E-2</c:v>
                </c:pt>
                <c:pt idx="6">
                  <c:v>-2.857142857142847E-2</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33C4-4F34-8B04-7080B2F65450}"/>
            </c:ext>
          </c:extLst>
        </c:ser>
        <c:dLbls>
          <c:showLegendKey val="0"/>
          <c:showVal val="0"/>
          <c:showCatName val="0"/>
          <c:showSerName val="0"/>
          <c:showPercent val="0"/>
          <c:showBubbleSize val="0"/>
        </c:dLbls>
        <c:marker val="1"/>
        <c:smooth val="0"/>
        <c:axId val="122145792"/>
        <c:axId val="122180736"/>
      </c:lineChart>
      <c:catAx>
        <c:axId val="1221457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25" b="1" i="0" u="none" strike="noStrike" baseline="0">
                <a:solidFill>
                  <a:srgbClr val="000000"/>
                </a:solidFill>
                <a:latin typeface="Arial"/>
                <a:ea typeface="Arial"/>
                <a:cs typeface="Arial"/>
              </a:defRPr>
            </a:pPr>
            <a:endParaRPr lang="nb-NO"/>
          </a:p>
        </c:txPr>
        <c:crossAx val="122180736"/>
        <c:crosses val="autoZero"/>
        <c:auto val="1"/>
        <c:lblAlgn val="ctr"/>
        <c:lblOffset val="100"/>
        <c:tickLblSkip val="1"/>
        <c:tickMarkSkip val="1"/>
        <c:noMultiLvlLbl val="0"/>
      </c:catAx>
      <c:valAx>
        <c:axId val="122180736"/>
        <c:scaling>
          <c:orientation val="minMax"/>
        </c:scaling>
        <c:delete val="0"/>
        <c:axPos val="l"/>
        <c:majorGridlines>
          <c:spPr>
            <a:ln w="3175">
              <a:solidFill>
                <a:srgbClr val="000000"/>
              </a:solidFill>
              <a:prstDash val="sysDash"/>
            </a:ln>
          </c:spPr>
        </c:majorGridlines>
        <c:numFmt formatCode="0.00_ ;[Red]\-0.00\ " sourceLinked="1"/>
        <c:majorTickMark val="out"/>
        <c:minorTickMark val="none"/>
        <c:tickLblPos val="nextTo"/>
        <c:spPr>
          <a:ln w="3175">
            <a:solidFill>
              <a:srgbClr val="000000"/>
            </a:solidFill>
            <a:prstDash val="solid"/>
          </a:ln>
        </c:spPr>
        <c:txPr>
          <a:bodyPr rot="0" vert="horz"/>
          <a:lstStyle/>
          <a:p>
            <a:pPr>
              <a:defRPr sz="1225" b="1" i="0" u="none" strike="noStrike" baseline="0">
                <a:solidFill>
                  <a:srgbClr val="000000"/>
                </a:solidFill>
                <a:latin typeface="Arial"/>
                <a:ea typeface="Arial"/>
                <a:cs typeface="Arial"/>
              </a:defRPr>
            </a:pPr>
            <a:endParaRPr lang="nb-NO"/>
          </a:p>
        </c:txPr>
        <c:crossAx val="122145792"/>
        <c:crosses val="autoZero"/>
        <c:crossBetween val="between"/>
        <c:majorUnit val="0.2"/>
      </c:valAx>
      <c:spPr>
        <a:noFill/>
        <a:ln w="25400">
          <a:noFill/>
        </a:ln>
      </c:spPr>
    </c:plotArea>
    <c:plotVisOnly val="1"/>
    <c:dispBlanksAs val="gap"/>
    <c:showDLblsOverMax val="0"/>
  </c:chart>
  <c:spPr>
    <a:solidFill>
      <a:srgbClr val="FFFFFF"/>
    </a:solidFill>
    <a:ln w="9525">
      <a:noFill/>
    </a:ln>
  </c:spPr>
  <c:txPr>
    <a:bodyPr/>
    <a:lstStyle/>
    <a:p>
      <a:pPr>
        <a:defRPr sz="1825" b="0" i="0" u="none" strike="noStrike" baseline="0">
          <a:solidFill>
            <a:srgbClr val="000000"/>
          </a:solidFill>
          <a:latin typeface="Arial"/>
          <a:ea typeface="Arial"/>
          <a:cs typeface="Arial"/>
        </a:defRPr>
      </a:pPr>
      <a:endParaRPr lang="nb-NO"/>
    </a:p>
  </c:txPr>
  <c:printSettings>
    <c:headerFooter alignWithMargins="0"/>
    <c:pageMargins b="1" l="0.75000000000000011" r="0.75000000000000011" t="1" header="0.5" footer="0.5"/>
    <c:pageSetup orientation="landscape" horizontalDpi="300" verticalDpi="300"/>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47621740367821"/>
          <c:y val="8.0169106709465282E-2"/>
          <c:w val="0.83047773526364443"/>
          <c:h val="0.77215508041221825"/>
        </c:manualLayout>
      </c:layout>
      <c:lineChart>
        <c:grouping val="standard"/>
        <c:varyColors val="0"/>
        <c:ser>
          <c:idx val="2"/>
          <c:order val="0"/>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Alder!$M$296:$M$306</c:f>
              <c:numCache>
                <c:formatCode>0.00</c:formatCode>
                <c:ptCount val="11"/>
                <c:pt idx="0">
                  <c:v>0</c:v>
                </c:pt>
                <c:pt idx="1">
                  <c:v>1</c:v>
                </c:pt>
                <c:pt idx="2">
                  <c:v>2.5944809078014281</c:v>
                </c:pt>
                <c:pt idx="3">
                  <c:v>3.8793427024650287</c:v>
                </c:pt>
                <c:pt idx="4">
                  <c:v>4.4881556694495472</c:v>
                </c:pt>
                <c:pt idx="5">
                  <c:v>5.8945712023772181</c:v>
                </c:pt>
                <c:pt idx="6">
                  <c:v>6.562681336270118</c:v>
                </c:pt>
                <c:pt idx="7">
                  <c:v>0</c:v>
                </c:pt>
                <c:pt idx="8">
                  <c:v>8.9176629354822463</c:v>
                </c:pt>
                <c:pt idx="9">
                  <c:v>0</c:v>
                </c:pt>
                <c:pt idx="10">
                  <c:v>0</c:v>
                </c:pt>
              </c:numCache>
            </c:numRef>
          </c:val>
          <c:smooth val="0"/>
          <c:extLst>
            <c:ext xmlns:c16="http://schemas.microsoft.com/office/drawing/2014/chart" uri="{C3380CC4-5D6E-409C-BE32-E72D297353CC}">
              <c16:uniqueId val="{00000000-B560-4CA6-977E-1780A52907B4}"/>
            </c:ext>
          </c:extLst>
        </c:ser>
        <c:ser>
          <c:idx val="3"/>
          <c:order val="1"/>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Alder!$M$312:$M$322</c:f>
              <c:numCache>
                <c:formatCode>0.000</c:formatCode>
                <c:ptCount val="11"/>
                <c:pt idx="0">
                  <c:v>0</c:v>
                </c:pt>
                <c:pt idx="1">
                  <c:v>1</c:v>
                </c:pt>
                <c:pt idx="2">
                  <c:v>1.5509736376531174</c:v>
                </c:pt>
                <c:pt idx="3">
                  <c:v>2.2996046659560241</c:v>
                </c:pt>
                <c:pt idx="4">
                  <c:v>3.5482079669140902</c:v>
                </c:pt>
                <c:pt idx="5">
                  <c:v>4.1669672591612432</c:v>
                </c:pt>
                <c:pt idx="6">
                  <c:v>5.3801758065870251</c:v>
                </c:pt>
                <c:pt idx="7">
                  <c:v>0</c:v>
                </c:pt>
                <c:pt idx="8">
                  <c:v>7.0823370645177528</c:v>
                </c:pt>
                <c:pt idx="9">
                  <c:v>0</c:v>
                </c:pt>
                <c:pt idx="10">
                  <c:v>0</c:v>
                </c:pt>
              </c:numCache>
            </c:numRef>
          </c:val>
          <c:smooth val="0"/>
          <c:extLst>
            <c:ext xmlns:c16="http://schemas.microsoft.com/office/drawing/2014/chart" uri="{C3380CC4-5D6E-409C-BE32-E72D297353CC}">
              <c16:uniqueId val="{00000001-B560-4CA6-977E-1780A52907B4}"/>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2044800"/>
        <c:axId val="122046336"/>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Alder!$M$279:$M$289</c:f>
              <c:numCache>
                <c:formatCode>0.00</c:formatCode>
                <c:ptCount val="11"/>
                <c:pt idx="0">
                  <c:v>0</c:v>
                </c:pt>
                <c:pt idx="1">
                  <c:v>1</c:v>
                </c:pt>
                <c:pt idx="2">
                  <c:v>2.0727272727272728</c:v>
                </c:pt>
                <c:pt idx="3">
                  <c:v>3.0894736842105264</c:v>
                </c:pt>
                <c:pt idx="4">
                  <c:v>4.0181818181818185</c:v>
                </c:pt>
                <c:pt idx="5">
                  <c:v>5.0307692307692307</c:v>
                </c:pt>
                <c:pt idx="6">
                  <c:v>5.9714285714285715</c:v>
                </c:pt>
                <c:pt idx="7">
                  <c:v>0</c:v>
                </c:pt>
                <c:pt idx="8">
                  <c:v>8</c:v>
                </c:pt>
                <c:pt idx="9">
                  <c:v>0</c:v>
                </c:pt>
                <c:pt idx="10">
                  <c:v>0</c:v>
                </c:pt>
              </c:numCache>
            </c:numRef>
          </c:val>
          <c:smooth val="0"/>
          <c:extLst>
            <c:ext xmlns:c16="http://schemas.microsoft.com/office/drawing/2014/chart" uri="{C3380CC4-5D6E-409C-BE32-E72D297353CC}">
              <c16:uniqueId val="{00000002-B560-4CA6-977E-1780A52907B4}"/>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Alder!$G$312:$G$322</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val>
          <c:smooth val="0"/>
          <c:extLst>
            <c:ext xmlns:c16="http://schemas.microsoft.com/office/drawing/2014/chart" uri="{C3380CC4-5D6E-409C-BE32-E72D297353CC}">
              <c16:uniqueId val="{00000003-B560-4CA6-977E-1780A52907B4}"/>
            </c:ext>
          </c:extLst>
        </c:ser>
        <c:dLbls>
          <c:showLegendKey val="0"/>
          <c:showVal val="0"/>
          <c:showCatName val="0"/>
          <c:showSerName val="0"/>
          <c:showPercent val="0"/>
          <c:showBubbleSize val="0"/>
        </c:dLbls>
        <c:marker val="1"/>
        <c:smooth val="0"/>
        <c:axId val="122048512"/>
        <c:axId val="122050048"/>
      </c:lineChart>
      <c:catAx>
        <c:axId val="122044800"/>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2046336"/>
        <c:crosses val="autoZero"/>
        <c:auto val="0"/>
        <c:lblAlgn val="ctr"/>
        <c:lblOffset val="100"/>
        <c:tickLblSkip val="1"/>
        <c:tickMarkSkip val="1"/>
        <c:noMultiLvlLbl val="0"/>
      </c:catAx>
      <c:valAx>
        <c:axId val="122046336"/>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9.5238095238095247E-3"/>
              <c:y val="0.20253253153482401"/>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2044800"/>
        <c:crosses val="autoZero"/>
        <c:crossBetween val="midCat"/>
        <c:majorUnit val="5"/>
      </c:valAx>
      <c:catAx>
        <c:axId val="122048512"/>
        <c:scaling>
          <c:orientation val="minMax"/>
        </c:scaling>
        <c:delete val="1"/>
        <c:axPos val="b"/>
        <c:numFmt formatCode="0" sourceLinked="1"/>
        <c:majorTickMark val="out"/>
        <c:minorTickMark val="none"/>
        <c:tickLblPos val="none"/>
        <c:crossAx val="122050048"/>
        <c:crosses val="autoZero"/>
        <c:auto val="0"/>
        <c:lblAlgn val="ctr"/>
        <c:lblOffset val="100"/>
        <c:noMultiLvlLbl val="0"/>
      </c:catAx>
      <c:valAx>
        <c:axId val="122050048"/>
        <c:scaling>
          <c:orientation val="minMax"/>
        </c:scaling>
        <c:delete val="1"/>
        <c:axPos val="l"/>
        <c:numFmt formatCode="0.00" sourceLinked="1"/>
        <c:majorTickMark val="out"/>
        <c:minorTickMark val="none"/>
        <c:tickLblPos val="none"/>
        <c:crossAx val="122048512"/>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293248954829377"/>
          <c:y val="8.1196920059261726E-2"/>
          <c:w val="0.80263231562088444"/>
          <c:h val="0.7692339795087958"/>
        </c:manualLayout>
      </c:layout>
      <c:lineChart>
        <c:grouping val="standard"/>
        <c:varyColors val="0"/>
        <c:ser>
          <c:idx val="2"/>
          <c:order val="0"/>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Alder!$I$296:$I$306</c:f>
              <c:numCache>
                <c:formatCode>0.000</c:formatCode>
                <c:ptCount val="11"/>
                <c:pt idx="0">
                  <c:v>0</c:v>
                </c:pt>
                <c:pt idx="1">
                  <c:v>1</c:v>
                </c:pt>
                <c:pt idx="2">
                  <c:v>2</c:v>
                </c:pt>
                <c:pt idx="3">
                  <c:v>3</c:v>
                </c:pt>
                <c:pt idx="4">
                  <c:v>4</c:v>
                </c:pt>
                <c:pt idx="5">
                  <c:v>5.4777771193021527</c:v>
                </c:pt>
                <c:pt idx="6">
                  <c:v>6.6130718031613114</c:v>
                </c:pt>
                <c:pt idx="7">
                  <c:v>0</c:v>
                </c:pt>
                <c:pt idx="8">
                  <c:v>8</c:v>
                </c:pt>
                <c:pt idx="9">
                  <c:v>0</c:v>
                </c:pt>
                <c:pt idx="10">
                  <c:v>0</c:v>
                </c:pt>
              </c:numCache>
            </c:numRef>
          </c:val>
          <c:smooth val="0"/>
          <c:extLst>
            <c:ext xmlns:c16="http://schemas.microsoft.com/office/drawing/2014/chart" uri="{C3380CC4-5D6E-409C-BE32-E72D297353CC}">
              <c16:uniqueId val="{00000000-954B-472F-8A6E-59B55761911C}"/>
            </c:ext>
          </c:extLst>
        </c:ser>
        <c:ser>
          <c:idx val="3"/>
          <c:order val="1"/>
          <c:spPr>
            <a:ln w="28575">
              <a:noFill/>
            </a:ln>
          </c:spPr>
          <c:marker>
            <c:symbol val="none"/>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Alder!$I$312:$I$322</c:f>
              <c:numCache>
                <c:formatCode>0.000</c:formatCode>
                <c:ptCount val="11"/>
                <c:pt idx="0">
                  <c:v>0</c:v>
                </c:pt>
                <c:pt idx="1">
                  <c:v>1</c:v>
                </c:pt>
                <c:pt idx="2">
                  <c:v>2</c:v>
                </c:pt>
                <c:pt idx="3">
                  <c:v>3</c:v>
                </c:pt>
                <c:pt idx="4">
                  <c:v>4</c:v>
                </c:pt>
                <c:pt idx="5">
                  <c:v>4.368376726851694</c:v>
                </c:pt>
                <c:pt idx="6">
                  <c:v>5.1012139111244021</c:v>
                </c:pt>
                <c:pt idx="7">
                  <c:v>0</c:v>
                </c:pt>
                <c:pt idx="8">
                  <c:v>8</c:v>
                </c:pt>
                <c:pt idx="9">
                  <c:v>0</c:v>
                </c:pt>
                <c:pt idx="10">
                  <c:v>0</c:v>
                </c:pt>
              </c:numCache>
            </c:numRef>
          </c:val>
          <c:smooth val="0"/>
          <c:extLst>
            <c:ext xmlns:c16="http://schemas.microsoft.com/office/drawing/2014/chart" uri="{C3380CC4-5D6E-409C-BE32-E72D297353CC}">
              <c16:uniqueId val="{00000001-954B-472F-8A6E-59B55761911C}"/>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2225024"/>
        <c:axId val="122226560"/>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Alder!$G$296:$G$306</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Alder!$I$279:$I$289</c:f>
              <c:numCache>
                <c:formatCode>0.00</c:formatCode>
                <c:ptCount val="11"/>
                <c:pt idx="0">
                  <c:v>0</c:v>
                </c:pt>
                <c:pt idx="1">
                  <c:v>1</c:v>
                </c:pt>
                <c:pt idx="2">
                  <c:v>2</c:v>
                </c:pt>
                <c:pt idx="3">
                  <c:v>3</c:v>
                </c:pt>
                <c:pt idx="4">
                  <c:v>4</c:v>
                </c:pt>
                <c:pt idx="5">
                  <c:v>4.9230769230769234</c:v>
                </c:pt>
                <c:pt idx="6">
                  <c:v>5.8571428571428568</c:v>
                </c:pt>
                <c:pt idx="7">
                  <c:v>0</c:v>
                </c:pt>
                <c:pt idx="8">
                  <c:v>8</c:v>
                </c:pt>
                <c:pt idx="9">
                  <c:v>0</c:v>
                </c:pt>
                <c:pt idx="10">
                  <c:v>0</c:v>
                </c:pt>
              </c:numCache>
            </c:numRef>
          </c:val>
          <c:smooth val="0"/>
          <c:extLst>
            <c:ext xmlns:c16="http://schemas.microsoft.com/office/drawing/2014/chart" uri="{C3380CC4-5D6E-409C-BE32-E72D297353CC}">
              <c16:uniqueId val="{00000002-954B-472F-8A6E-59B55761911C}"/>
            </c:ext>
          </c:extLst>
        </c:ser>
        <c:ser>
          <c:idx val="1"/>
          <c:order val="3"/>
          <c:spPr>
            <a:ln w="3175">
              <a:solidFill>
                <a:srgbClr val="000000"/>
              </a:solidFill>
              <a:prstDash val="solid"/>
            </a:ln>
          </c:spPr>
          <c:marker>
            <c:symbol val="none"/>
          </c:marker>
          <c:val>
            <c:numRef>
              <c:f>Alder!$G$312:$G$322</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val>
          <c:smooth val="0"/>
          <c:extLst>
            <c:ext xmlns:c16="http://schemas.microsoft.com/office/drawing/2014/chart" uri="{C3380CC4-5D6E-409C-BE32-E72D297353CC}">
              <c16:uniqueId val="{00000003-954B-472F-8A6E-59B55761911C}"/>
            </c:ext>
          </c:extLst>
        </c:ser>
        <c:dLbls>
          <c:showLegendKey val="0"/>
          <c:showVal val="0"/>
          <c:showCatName val="0"/>
          <c:showSerName val="0"/>
          <c:showPercent val="0"/>
          <c:showBubbleSize val="0"/>
        </c:dLbls>
        <c:marker val="1"/>
        <c:smooth val="0"/>
        <c:axId val="122228736"/>
        <c:axId val="122230272"/>
      </c:lineChart>
      <c:catAx>
        <c:axId val="122225024"/>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2226560"/>
        <c:crosses val="autoZero"/>
        <c:auto val="0"/>
        <c:lblAlgn val="ctr"/>
        <c:lblOffset val="100"/>
        <c:tickLblSkip val="1"/>
        <c:tickMarkSkip val="1"/>
        <c:noMultiLvlLbl val="0"/>
      </c:catAx>
      <c:valAx>
        <c:axId val="122226560"/>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 stdev</a:t>
                </a:r>
              </a:p>
            </c:rich>
          </c:tx>
          <c:layout>
            <c:manualLayout>
              <c:xMode val="edge"/>
              <c:yMode val="edge"/>
              <c:x val="7.706766917293234E-2"/>
              <c:y val="0.19230832987981766"/>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2225024"/>
        <c:crosses val="autoZero"/>
        <c:crossBetween val="midCat"/>
        <c:majorUnit val="5"/>
      </c:valAx>
      <c:catAx>
        <c:axId val="122228736"/>
        <c:scaling>
          <c:orientation val="minMax"/>
        </c:scaling>
        <c:delete val="1"/>
        <c:axPos val="b"/>
        <c:numFmt formatCode="0" sourceLinked="1"/>
        <c:majorTickMark val="out"/>
        <c:minorTickMark val="none"/>
        <c:tickLblPos val="none"/>
        <c:crossAx val="122230272"/>
        <c:crosses val="autoZero"/>
        <c:auto val="0"/>
        <c:lblAlgn val="ctr"/>
        <c:lblOffset val="100"/>
        <c:noMultiLvlLbl val="0"/>
      </c:catAx>
      <c:valAx>
        <c:axId val="122230272"/>
        <c:scaling>
          <c:orientation val="minMax"/>
        </c:scaling>
        <c:delete val="1"/>
        <c:axPos val="l"/>
        <c:numFmt formatCode="0.00" sourceLinked="1"/>
        <c:majorTickMark val="out"/>
        <c:minorTickMark val="none"/>
        <c:tickLblPos val="none"/>
        <c:crossAx val="12222873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33" r="0.75000000000000033"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Gytesoner!$H$42</c:f>
              <c:strCache>
                <c:ptCount val="1"/>
                <c:pt idx="0">
                  <c:v>Reader 1</c:v>
                </c:pt>
              </c:strCache>
            </c:strRef>
          </c:tx>
          <c:spPr>
            <a:ln w="3175">
              <a:solidFill>
                <a:srgbClr val="000000"/>
              </a:solidFill>
              <a:prstDash val="solid"/>
            </a:ln>
          </c:spPr>
          <c:marker>
            <c:symbol val="square"/>
            <c:size val="3"/>
            <c:spPr>
              <a:solidFill>
                <a:srgbClr val="FF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CFDB-47D1-A2FD-5751A2BAF01C}"/>
            </c:ext>
          </c:extLst>
        </c:ser>
        <c:ser>
          <c:idx val="1"/>
          <c:order val="1"/>
          <c:tx>
            <c:strRef>
              <c:f>Gytesoner!$J$42</c:f>
              <c:strCache>
                <c:ptCount val="1"/>
                <c:pt idx="0">
                  <c:v>Reader 3</c:v>
                </c:pt>
              </c:strCache>
            </c:strRef>
          </c:tx>
          <c:spPr>
            <a:ln w="3175">
              <a:solidFill>
                <a:srgbClr val="000000"/>
              </a:solidFill>
              <a:prstDash val="solid"/>
            </a:ln>
          </c:spPr>
          <c:marker>
            <c:symbol val="square"/>
            <c:size val="3"/>
            <c:spPr>
              <a:solidFill>
                <a:srgbClr val="00FF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CFDB-47D1-A2FD-5751A2BAF01C}"/>
            </c:ext>
          </c:extLst>
        </c:ser>
        <c:ser>
          <c:idx val="2"/>
          <c:order val="2"/>
          <c:tx>
            <c:strRef>
              <c:f>Gytesoner!#REF!</c:f>
              <c:strCache>
                <c:ptCount val="1"/>
                <c:pt idx="0">
                  <c:v>#REF!</c:v>
                </c:pt>
              </c:strCache>
            </c:strRef>
          </c:tx>
          <c:spPr>
            <a:ln w="3175">
              <a:solidFill>
                <a:srgbClr val="000000"/>
              </a:solidFill>
              <a:prstDash val="solid"/>
            </a:ln>
          </c:spPr>
          <c:marker>
            <c:symbol val="square"/>
            <c:size val="3"/>
            <c:spPr>
              <a:solidFill>
                <a:srgbClr val="0000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CFDB-47D1-A2FD-5751A2BAF01C}"/>
            </c:ext>
          </c:extLst>
        </c:ser>
        <c:ser>
          <c:idx val="3"/>
          <c:order val="3"/>
          <c:tx>
            <c:strRef>
              <c:f>Gytesoner!$K$42</c:f>
              <c:strCache>
                <c:ptCount val="1"/>
                <c:pt idx="0">
                  <c:v>Reader 4</c:v>
                </c:pt>
              </c:strCache>
            </c:strRef>
          </c:tx>
          <c:spPr>
            <a:ln w="3175">
              <a:solidFill>
                <a:srgbClr val="000000"/>
              </a:solidFill>
              <a:prstDash val="solid"/>
            </a:ln>
          </c:spPr>
          <c:marker>
            <c:symbol val="square"/>
            <c:size val="3"/>
            <c:spPr>
              <a:solidFill>
                <a:srgbClr val="FFFF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CFDB-47D1-A2FD-5751A2BAF01C}"/>
            </c:ext>
          </c:extLst>
        </c:ser>
        <c:ser>
          <c:idx val="4"/>
          <c:order val="4"/>
          <c:tx>
            <c:strRef>
              <c:f>Alder!#REF!</c:f>
              <c:strCache>
                <c:ptCount val="1"/>
                <c:pt idx="0">
                  <c:v>#REF!</c:v>
                </c:pt>
              </c:strCache>
            </c:strRef>
          </c:tx>
          <c:spPr>
            <a:ln w="3175">
              <a:solidFill>
                <a:srgbClr val="000000"/>
              </a:solidFill>
              <a:prstDash val="solid"/>
            </a:ln>
          </c:spPr>
          <c:marker>
            <c:symbol val="square"/>
            <c:size val="3"/>
            <c:spPr>
              <a:solidFill>
                <a:srgbClr val="FF00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4-CFDB-47D1-A2FD-5751A2BAF01C}"/>
            </c:ext>
          </c:extLst>
        </c:ser>
        <c:ser>
          <c:idx val="5"/>
          <c:order val="5"/>
          <c:tx>
            <c:strRef>
              <c:f>Alder!#REF!</c:f>
              <c:strCache>
                <c:ptCount val="1"/>
                <c:pt idx="0">
                  <c:v>#REF!</c:v>
                </c:pt>
              </c:strCache>
            </c:strRef>
          </c:tx>
          <c:spPr>
            <a:ln w="3175">
              <a:solidFill>
                <a:srgbClr val="000000"/>
              </a:solidFill>
              <a:prstDash val="solid"/>
            </a:ln>
          </c:spPr>
          <c:marker>
            <c:symbol val="square"/>
            <c:size val="3"/>
            <c:spPr>
              <a:solidFill>
                <a:srgbClr val="00FF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5-CFDB-47D1-A2FD-5751A2BAF01C}"/>
            </c:ext>
          </c:extLst>
        </c:ser>
        <c:ser>
          <c:idx val="6"/>
          <c:order val="6"/>
          <c:tx>
            <c:strRef>
              <c:f>Alder!#REF!</c:f>
              <c:strCache>
                <c:ptCount val="1"/>
                <c:pt idx="0">
                  <c:v>#REF!</c:v>
                </c:pt>
              </c:strCache>
            </c:strRef>
          </c:tx>
          <c:spPr>
            <a:ln w="3175">
              <a:solidFill>
                <a:srgbClr val="000000"/>
              </a:solidFill>
              <a:prstDash val="solid"/>
            </a:ln>
          </c:spPr>
          <c:marker>
            <c:symbol val="square"/>
            <c:size val="3"/>
            <c:spPr>
              <a:solidFill>
                <a:srgbClr val="8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6-CFDB-47D1-A2FD-5751A2BAF01C}"/>
            </c:ext>
          </c:extLst>
        </c:ser>
        <c:dLbls>
          <c:showLegendKey val="0"/>
          <c:showVal val="0"/>
          <c:showCatName val="0"/>
          <c:showSerName val="0"/>
          <c:showPercent val="0"/>
          <c:showBubbleSize val="0"/>
        </c:dLbls>
        <c:marker val="1"/>
        <c:smooth val="0"/>
        <c:axId val="113925504"/>
        <c:axId val="113953024"/>
      </c:lineChart>
      <c:catAx>
        <c:axId val="11392550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AGE</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3953024"/>
        <c:crosses val="autoZero"/>
        <c:auto val="0"/>
        <c:lblAlgn val="ctr"/>
        <c:lblOffset val="100"/>
        <c:tickLblSkip val="1"/>
        <c:tickMarkSkip val="1"/>
        <c:noMultiLvlLbl val="0"/>
      </c:catAx>
      <c:valAx>
        <c:axId val="113953024"/>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3925504"/>
        <c:crosses val="autoZero"/>
        <c:crossBetween val="midCat"/>
      </c:valAx>
      <c:spPr>
        <a:noFill/>
        <a:ln w="25400">
          <a:noFill/>
        </a:ln>
      </c:spPr>
    </c:plotArea>
    <c:legend>
      <c:legendPos val="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Tms Rmn"/>
              <a:ea typeface="Tms Rmn"/>
              <a:cs typeface="Tms Rmn"/>
            </a:defRPr>
          </a:pPr>
          <a:endParaRPr lang="nb-NO"/>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Alder!#REF!</c:f>
              <c:strCache>
                <c:ptCount val="1"/>
                <c:pt idx="0">
                  <c:v>#REF!</c:v>
                </c:pt>
              </c:strCache>
            </c:strRef>
          </c:tx>
          <c:spPr>
            <a:ln w="28575">
              <a:noFill/>
            </a:ln>
          </c:spPr>
          <c:marker>
            <c:symbol val="square"/>
            <c:size val="5"/>
            <c:spPr>
              <a:solidFill>
                <a:srgbClr val="FF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C898-49F8-8968-D492AC55F177}"/>
            </c:ext>
          </c:extLst>
        </c:ser>
        <c:ser>
          <c:idx val="1"/>
          <c:order val="1"/>
          <c:tx>
            <c:strRef>
              <c:f>Alder!#REF!</c:f>
              <c:strCache>
                <c:ptCount val="1"/>
                <c:pt idx="0">
                  <c:v>#REF!</c:v>
                </c:pt>
              </c:strCache>
            </c:strRef>
          </c:tx>
          <c:spPr>
            <a:ln w="28575">
              <a:noFill/>
            </a:ln>
          </c:spPr>
          <c:marker>
            <c:symbol val="square"/>
            <c:size val="5"/>
            <c:spPr>
              <a:solidFill>
                <a:srgbClr val="00FF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C898-49F8-8968-D492AC55F177}"/>
            </c:ext>
          </c:extLst>
        </c:ser>
        <c:ser>
          <c:idx val="2"/>
          <c:order val="2"/>
          <c:tx>
            <c:strRef>
              <c:f>Alder!#REF!</c:f>
              <c:strCache>
                <c:ptCount val="1"/>
                <c:pt idx="0">
                  <c:v>#REF!</c:v>
                </c:pt>
              </c:strCache>
            </c:strRef>
          </c:tx>
          <c:spPr>
            <a:ln w="28575">
              <a:noFill/>
            </a:ln>
          </c:spPr>
          <c:marker>
            <c:symbol val="square"/>
            <c:size val="5"/>
            <c:spPr>
              <a:solidFill>
                <a:srgbClr val="0000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C898-49F8-8968-D492AC55F177}"/>
            </c:ext>
          </c:extLst>
        </c:ser>
        <c:ser>
          <c:idx val="3"/>
          <c:order val="3"/>
          <c:tx>
            <c:strRef>
              <c:f>Alder!#REF!</c:f>
              <c:strCache>
                <c:ptCount val="1"/>
                <c:pt idx="0">
                  <c:v>#REF!</c:v>
                </c:pt>
              </c:strCache>
            </c:strRef>
          </c:tx>
          <c:spPr>
            <a:ln w="28575">
              <a:noFill/>
            </a:ln>
          </c:spPr>
          <c:marker>
            <c:symbol val="square"/>
            <c:size val="5"/>
            <c:spPr>
              <a:solidFill>
                <a:srgbClr val="FFFF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C898-49F8-8968-D492AC55F177}"/>
            </c:ext>
          </c:extLst>
        </c:ser>
        <c:ser>
          <c:idx val="4"/>
          <c:order val="4"/>
          <c:tx>
            <c:strRef>
              <c:f>Alder!#REF!</c:f>
              <c:strCache>
                <c:ptCount val="1"/>
                <c:pt idx="0">
                  <c:v>#REF!</c:v>
                </c:pt>
              </c:strCache>
            </c:strRef>
          </c:tx>
          <c:spPr>
            <a:ln w="28575">
              <a:noFill/>
            </a:ln>
          </c:spPr>
          <c:marker>
            <c:symbol val="square"/>
            <c:size val="5"/>
            <c:spPr>
              <a:solidFill>
                <a:srgbClr val="FF00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4-C898-49F8-8968-D492AC55F177}"/>
            </c:ext>
          </c:extLst>
        </c:ser>
        <c:ser>
          <c:idx val="5"/>
          <c:order val="5"/>
          <c:tx>
            <c:strRef>
              <c:f>Alder!#REF!</c:f>
              <c:strCache>
                <c:ptCount val="1"/>
                <c:pt idx="0">
                  <c:v>#REF!</c:v>
                </c:pt>
              </c:strCache>
            </c:strRef>
          </c:tx>
          <c:spPr>
            <a:ln w="28575">
              <a:noFill/>
            </a:ln>
          </c:spPr>
          <c:marker>
            <c:symbol val="square"/>
            <c:size val="5"/>
            <c:spPr>
              <a:solidFill>
                <a:srgbClr val="00FF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5-C898-49F8-8968-D492AC55F177}"/>
            </c:ext>
          </c:extLst>
        </c:ser>
        <c:ser>
          <c:idx val="6"/>
          <c:order val="6"/>
          <c:tx>
            <c:strRef>
              <c:f>Alder!#REF!</c:f>
              <c:strCache>
                <c:ptCount val="1"/>
                <c:pt idx="0">
                  <c:v>#REF!</c:v>
                </c:pt>
              </c:strCache>
            </c:strRef>
          </c:tx>
          <c:spPr>
            <a:ln w="28575">
              <a:noFill/>
            </a:ln>
          </c:spPr>
          <c:marker>
            <c:symbol val="square"/>
            <c:size val="5"/>
            <c:spPr>
              <a:solidFill>
                <a:srgbClr val="8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6-C898-49F8-8968-D492AC55F177}"/>
            </c:ext>
          </c:extLst>
        </c:ser>
        <c:ser>
          <c:idx val="7"/>
          <c:order val="7"/>
          <c:tx>
            <c:v>BEST READERS</c:v>
          </c:tx>
          <c:spPr>
            <a:ln w="25400">
              <a:solidFill>
                <a:srgbClr val="000000"/>
              </a:solidFill>
              <a:prstDash val="solid"/>
            </a:ln>
          </c:spPr>
          <c:marker>
            <c:symbol val="square"/>
            <c:size val="7"/>
            <c:spPr>
              <a:solidFill>
                <a:srgbClr val="008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7-C898-49F8-8968-D492AC55F177}"/>
            </c:ext>
          </c:extLst>
        </c:ser>
        <c:dLbls>
          <c:showLegendKey val="0"/>
          <c:showVal val="0"/>
          <c:showCatName val="0"/>
          <c:showSerName val="0"/>
          <c:showPercent val="0"/>
          <c:showBubbleSize val="0"/>
        </c:dLbls>
        <c:marker val="1"/>
        <c:smooth val="0"/>
        <c:axId val="114137728"/>
        <c:axId val="114160768"/>
      </c:lineChart>
      <c:catAx>
        <c:axId val="114137728"/>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AGE</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160768"/>
        <c:crosses val="autoZero"/>
        <c:auto val="0"/>
        <c:lblAlgn val="ctr"/>
        <c:lblOffset val="100"/>
        <c:tickLblSkip val="1"/>
        <c:tickMarkSkip val="1"/>
        <c:noMultiLvlLbl val="0"/>
      </c:catAx>
      <c:valAx>
        <c:axId val="11416076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137728"/>
        <c:crosses val="autoZero"/>
        <c:crossBetween val="midCat"/>
      </c:valAx>
      <c:spPr>
        <a:noFill/>
        <a:ln w="25400">
          <a:noFill/>
        </a:ln>
      </c:spPr>
    </c:plotArea>
    <c:legend>
      <c:legendPos val="t"/>
      <c:overlay val="0"/>
      <c:spPr>
        <a:solidFill>
          <a:srgbClr val="FFFFFF"/>
        </a:solidFill>
        <a:ln w="3175">
          <a:solidFill>
            <a:srgbClr val="000000"/>
          </a:solidFill>
          <a:prstDash val="solid"/>
        </a:ln>
      </c:spPr>
      <c:txPr>
        <a:bodyPr/>
        <a:lstStyle/>
        <a:p>
          <a:pPr>
            <a:defRPr sz="920" b="0" i="0" u="none" strike="noStrike" baseline="0">
              <a:solidFill>
                <a:srgbClr val="000000"/>
              </a:solidFill>
              <a:latin typeface="Geneva"/>
              <a:ea typeface="Geneva"/>
              <a:cs typeface="Geneva"/>
            </a:defRPr>
          </a:pPr>
          <a:endParaRPr lang="nb-NO"/>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12700">
              <a:solidFill>
                <a:srgbClr val="000000"/>
              </a:solidFill>
              <a:prstDash val="solid"/>
            </a:ln>
          </c:spPr>
          <c:marker>
            <c:symbol val="square"/>
            <c:size val="5"/>
            <c:spPr>
              <a:solidFill>
                <a:srgbClr val="FF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7BE6-4112-9CFC-92E85F95346F}"/>
            </c:ext>
          </c:extLst>
        </c:ser>
        <c:ser>
          <c:idx val="1"/>
          <c:order val="1"/>
          <c:spPr>
            <a:ln w="12700">
              <a:solidFill>
                <a:srgbClr val="000000"/>
              </a:solidFill>
              <a:prstDash val="solid"/>
            </a:ln>
          </c:spPr>
          <c:marker>
            <c:symbol val="square"/>
            <c:size val="5"/>
            <c:spPr>
              <a:solidFill>
                <a:srgbClr val="00FF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7BE6-4112-9CFC-92E85F95346F}"/>
            </c:ext>
          </c:extLst>
        </c:ser>
        <c:ser>
          <c:idx val="2"/>
          <c:order val="2"/>
          <c:spPr>
            <a:ln w="12700">
              <a:solidFill>
                <a:srgbClr val="000000"/>
              </a:solidFill>
              <a:prstDash val="solid"/>
            </a:ln>
          </c:spPr>
          <c:marker>
            <c:symbol val="square"/>
            <c:size val="5"/>
            <c:spPr>
              <a:solidFill>
                <a:srgbClr val="0000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7BE6-4112-9CFC-92E85F95346F}"/>
            </c:ext>
          </c:extLst>
        </c:ser>
        <c:ser>
          <c:idx val="3"/>
          <c:order val="3"/>
          <c:spPr>
            <a:ln w="12700">
              <a:solidFill>
                <a:srgbClr val="000000"/>
              </a:solidFill>
              <a:prstDash val="solid"/>
            </a:ln>
          </c:spPr>
          <c:marker>
            <c:symbol val="square"/>
            <c:size val="5"/>
            <c:spPr>
              <a:solidFill>
                <a:srgbClr val="FFFF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7BE6-4112-9CFC-92E85F95346F}"/>
            </c:ext>
          </c:extLst>
        </c:ser>
        <c:ser>
          <c:idx val="4"/>
          <c:order val="4"/>
          <c:spPr>
            <a:ln w="12700">
              <a:solidFill>
                <a:srgbClr val="000000"/>
              </a:solidFill>
              <a:prstDash val="solid"/>
            </a:ln>
          </c:spPr>
          <c:marker>
            <c:symbol val="square"/>
            <c:size val="5"/>
            <c:spPr>
              <a:solidFill>
                <a:srgbClr val="FF00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4-7BE6-4112-9CFC-92E85F95346F}"/>
            </c:ext>
          </c:extLst>
        </c:ser>
        <c:ser>
          <c:idx val="5"/>
          <c:order val="5"/>
          <c:spPr>
            <a:ln w="12700">
              <a:solidFill>
                <a:srgbClr val="000000"/>
              </a:solidFill>
              <a:prstDash val="solid"/>
            </a:ln>
          </c:spPr>
          <c:marker>
            <c:symbol val="square"/>
            <c:size val="5"/>
            <c:spPr>
              <a:solidFill>
                <a:srgbClr val="00FF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5-7BE6-4112-9CFC-92E85F95346F}"/>
            </c:ext>
          </c:extLst>
        </c:ser>
        <c:ser>
          <c:idx val="6"/>
          <c:order val="6"/>
          <c:spPr>
            <a:ln w="12700">
              <a:solidFill>
                <a:srgbClr val="000000"/>
              </a:solidFill>
              <a:prstDash val="solid"/>
            </a:ln>
          </c:spPr>
          <c:marker>
            <c:symbol val="square"/>
            <c:size val="5"/>
            <c:spPr>
              <a:solidFill>
                <a:srgbClr val="8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6-7BE6-4112-9CFC-92E85F95346F}"/>
            </c:ext>
          </c:extLst>
        </c:ser>
        <c:dLbls>
          <c:showLegendKey val="0"/>
          <c:showVal val="0"/>
          <c:showCatName val="0"/>
          <c:showSerName val="0"/>
          <c:showPercent val="0"/>
          <c:showBubbleSize val="0"/>
        </c:dLbls>
        <c:marker val="1"/>
        <c:smooth val="0"/>
        <c:axId val="114103424"/>
        <c:axId val="114105728"/>
      </c:lineChart>
      <c:catAx>
        <c:axId val="11410342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AGE</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105728"/>
        <c:crosses val="autoZero"/>
        <c:auto val="0"/>
        <c:lblAlgn val="ctr"/>
        <c:lblOffset val="100"/>
        <c:tickLblSkip val="1"/>
        <c:tickMarkSkip val="1"/>
        <c:noMultiLvlLbl val="0"/>
      </c:catAx>
      <c:valAx>
        <c:axId val="11410572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103424"/>
        <c:crosses val="autoZero"/>
        <c:crossBetween val="midCat"/>
      </c:valAx>
      <c:spPr>
        <a:noFill/>
        <a:ln w="25400">
          <a:noFill/>
        </a:ln>
      </c:spPr>
    </c:plotArea>
    <c:legend>
      <c:legendPos val="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Tms Rmn"/>
              <a:ea typeface="Tms Rmn"/>
              <a:cs typeface="Tms Rmn"/>
            </a:defRPr>
          </a:pPr>
          <a:endParaRPr lang="nb-NO"/>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0-2</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DD29-44FC-AAB1-EE713E02694F}"/>
            </c:ext>
          </c:extLst>
        </c:ser>
        <c:dLbls>
          <c:showLegendKey val="0"/>
          <c:showVal val="0"/>
          <c:showCatName val="0"/>
          <c:showSerName val="0"/>
          <c:showPercent val="0"/>
          <c:showBubbleSize val="0"/>
        </c:dLbls>
        <c:gapWidth val="50"/>
        <c:axId val="114264704"/>
        <c:axId val="114287360"/>
      </c:barChart>
      <c:catAx>
        <c:axId val="11426470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287360"/>
        <c:crosses val="autoZero"/>
        <c:auto val="0"/>
        <c:lblAlgn val="ctr"/>
        <c:lblOffset val="100"/>
        <c:tickLblSkip val="1"/>
        <c:tickMarkSkip val="1"/>
        <c:noMultiLvlLbl val="0"/>
      </c:catAx>
      <c:valAx>
        <c:axId val="114287360"/>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264704"/>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3-5</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8C2F-41AA-BC10-D404BD706C2A}"/>
            </c:ext>
          </c:extLst>
        </c:ser>
        <c:dLbls>
          <c:showLegendKey val="0"/>
          <c:showVal val="0"/>
          <c:showCatName val="0"/>
          <c:showSerName val="0"/>
          <c:showPercent val="0"/>
          <c:showBubbleSize val="0"/>
        </c:dLbls>
        <c:gapWidth val="50"/>
        <c:axId val="114327552"/>
        <c:axId val="114329472"/>
      </c:barChart>
      <c:catAx>
        <c:axId val="114327552"/>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329472"/>
        <c:crosses val="autoZero"/>
        <c:auto val="0"/>
        <c:lblAlgn val="ctr"/>
        <c:lblOffset val="100"/>
        <c:tickLblSkip val="1"/>
        <c:tickMarkSkip val="1"/>
        <c:noMultiLvlLbl val="0"/>
      </c:catAx>
      <c:valAx>
        <c:axId val="114329472"/>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327552"/>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6-8</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C47-4C69-8856-F6EDC5D4F617}"/>
            </c:ext>
          </c:extLst>
        </c:ser>
        <c:dLbls>
          <c:showLegendKey val="0"/>
          <c:showVal val="0"/>
          <c:showCatName val="0"/>
          <c:showSerName val="0"/>
          <c:showPercent val="0"/>
          <c:showBubbleSize val="0"/>
        </c:dLbls>
        <c:gapWidth val="50"/>
        <c:axId val="114308224"/>
        <c:axId val="114310144"/>
      </c:barChart>
      <c:catAx>
        <c:axId val="11430822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310144"/>
        <c:crosses val="autoZero"/>
        <c:auto val="0"/>
        <c:lblAlgn val="ctr"/>
        <c:lblOffset val="100"/>
        <c:tickLblSkip val="1"/>
        <c:tickMarkSkip val="1"/>
        <c:noMultiLvlLbl val="0"/>
      </c:catAx>
      <c:valAx>
        <c:axId val="114310144"/>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308224"/>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12-14</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9801-4A6E-A952-44C533B3AABC}"/>
            </c:ext>
          </c:extLst>
        </c:ser>
        <c:dLbls>
          <c:showLegendKey val="0"/>
          <c:showVal val="0"/>
          <c:showCatName val="0"/>
          <c:showSerName val="0"/>
          <c:showPercent val="0"/>
          <c:showBubbleSize val="0"/>
        </c:dLbls>
        <c:gapWidth val="50"/>
        <c:axId val="115448064"/>
        <c:axId val="115454336"/>
      </c:barChart>
      <c:catAx>
        <c:axId val="11544806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454336"/>
        <c:crosses val="autoZero"/>
        <c:auto val="0"/>
        <c:lblAlgn val="ctr"/>
        <c:lblOffset val="100"/>
        <c:tickLblSkip val="1"/>
        <c:tickMarkSkip val="1"/>
        <c:noMultiLvlLbl val="0"/>
      </c:catAx>
      <c:valAx>
        <c:axId val="115454336"/>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448064"/>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15+</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3495-4C60-BC3B-8AF694D354BA}"/>
            </c:ext>
          </c:extLst>
        </c:ser>
        <c:dLbls>
          <c:showLegendKey val="0"/>
          <c:showVal val="0"/>
          <c:showCatName val="0"/>
          <c:showSerName val="0"/>
          <c:showPercent val="0"/>
          <c:showBubbleSize val="0"/>
        </c:dLbls>
        <c:gapWidth val="50"/>
        <c:axId val="115461504"/>
        <c:axId val="115475968"/>
      </c:barChart>
      <c:catAx>
        <c:axId val="11546150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475968"/>
        <c:crosses val="autoZero"/>
        <c:auto val="0"/>
        <c:lblAlgn val="ctr"/>
        <c:lblOffset val="100"/>
        <c:tickLblSkip val="1"/>
        <c:tickMarkSkip val="1"/>
        <c:noMultiLvlLbl val="0"/>
      </c:catAx>
      <c:valAx>
        <c:axId val="11547596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461504"/>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0-2</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48A7-4805-89E2-671B980BB54A}"/>
            </c:ext>
          </c:extLst>
        </c:ser>
        <c:dLbls>
          <c:showLegendKey val="0"/>
          <c:showVal val="0"/>
          <c:showCatName val="0"/>
          <c:showSerName val="0"/>
          <c:showPercent val="0"/>
          <c:showBubbleSize val="0"/>
        </c:dLbls>
        <c:gapWidth val="50"/>
        <c:axId val="115810688"/>
        <c:axId val="115812608"/>
      </c:barChart>
      <c:catAx>
        <c:axId val="115810688"/>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12608"/>
        <c:crosses val="autoZero"/>
        <c:auto val="0"/>
        <c:lblAlgn val="ctr"/>
        <c:lblOffset val="100"/>
        <c:tickLblSkip val="1"/>
        <c:tickMarkSkip val="1"/>
        <c:noMultiLvlLbl val="0"/>
      </c:catAx>
      <c:valAx>
        <c:axId val="11581260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10688"/>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3-5</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53E7-4C9C-873F-460375702EAF}"/>
            </c:ext>
          </c:extLst>
        </c:ser>
        <c:dLbls>
          <c:showLegendKey val="0"/>
          <c:showVal val="0"/>
          <c:showCatName val="0"/>
          <c:showSerName val="0"/>
          <c:showPercent val="0"/>
          <c:showBubbleSize val="0"/>
        </c:dLbls>
        <c:gapWidth val="50"/>
        <c:axId val="115832320"/>
        <c:axId val="115834240"/>
      </c:barChart>
      <c:catAx>
        <c:axId val="115832320"/>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34240"/>
        <c:crosses val="autoZero"/>
        <c:auto val="0"/>
        <c:lblAlgn val="ctr"/>
        <c:lblOffset val="100"/>
        <c:tickLblSkip val="1"/>
        <c:tickMarkSkip val="1"/>
        <c:noMultiLvlLbl val="0"/>
      </c:catAx>
      <c:valAx>
        <c:axId val="115834240"/>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32320"/>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6-8</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8D5-44EA-BEBA-141AD0EA1AFC}"/>
            </c:ext>
          </c:extLst>
        </c:ser>
        <c:dLbls>
          <c:showLegendKey val="0"/>
          <c:showVal val="0"/>
          <c:showCatName val="0"/>
          <c:showSerName val="0"/>
          <c:showPercent val="0"/>
          <c:showBubbleSize val="0"/>
        </c:dLbls>
        <c:gapWidth val="50"/>
        <c:axId val="115874432"/>
        <c:axId val="115876608"/>
      </c:barChart>
      <c:catAx>
        <c:axId val="115874432"/>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76608"/>
        <c:crosses val="autoZero"/>
        <c:auto val="0"/>
        <c:lblAlgn val="ctr"/>
        <c:lblOffset val="100"/>
        <c:tickLblSkip val="1"/>
        <c:tickMarkSkip val="1"/>
        <c:noMultiLvlLbl val="0"/>
      </c:catAx>
      <c:valAx>
        <c:axId val="11587660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74432"/>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3345-47D3-BFCB-1BFEE3236CC4}"/>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3345-47D3-BFCB-1BFEE3236CC4}"/>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9095296"/>
        <c:axId val="119096832"/>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3345-47D3-BFCB-1BFEE3236CC4}"/>
            </c:ext>
          </c:extLst>
        </c:ser>
        <c:ser>
          <c:idx val="1"/>
          <c:order val="3"/>
          <c:spPr>
            <a:ln w="3175">
              <a:solidFill>
                <a:srgbClr val="000000"/>
              </a:solidFill>
              <a:prstDash val="solid"/>
            </a:ln>
          </c:spPr>
          <c:marker>
            <c:symbol val="none"/>
          </c:marker>
          <c:val>
            <c:numRef>
              <c:f>Gytesoner!#REF!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3345-47D3-BFCB-1BFEE3236CC4}"/>
            </c:ext>
          </c:extLst>
        </c:ser>
        <c:dLbls>
          <c:showLegendKey val="0"/>
          <c:showVal val="0"/>
          <c:showCatName val="0"/>
          <c:showSerName val="0"/>
          <c:showPercent val="0"/>
          <c:showBubbleSize val="0"/>
        </c:dLbls>
        <c:marker val="1"/>
        <c:smooth val="0"/>
        <c:axId val="119098752"/>
        <c:axId val="119104640"/>
      </c:lineChart>
      <c:catAx>
        <c:axId val="119095296"/>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nb-NO"/>
          </a:p>
        </c:txPr>
        <c:crossAx val="119096832"/>
        <c:crosses val="autoZero"/>
        <c:auto val="0"/>
        <c:lblAlgn val="ctr"/>
        <c:lblOffset val="100"/>
        <c:tickLblSkip val="7"/>
        <c:tickMarkSkip val="1"/>
        <c:noMultiLvlLbl val="0"/>
      </c:catAx>
      <c:valAx>
        <c:axId val="119096832"/>
        <c:scaling>
          <c:orientation val="minMax"/>
          <c:max val="20"/>
          <c:min val="0"/>
        </c:scaling>
        <c:delete val="0"/>
        <c:axPos val="l"/>
        <c:title>
          <c:tx>
            <c:rich>
              <a:bodyPr/>
              <a:lstStyle/>
              <a:p>
                <a:pPr>
                  <a:defRPr sz="1400" b="0" i="0" u="none" strike="noStrike" baseline="0">
                    <a:solidFill>
                      <a:srgbClr val="000000"/>
                    </a:solidFill>
                    <a:latin typeface="Arial"/>
                    <a:ea typeface="Arial"/>
                    <a:cs typeface="Arial"/>
                  </a:defRPr>
                </a:pPr>
                <a:r>
                  <a:rPr lang="nb-NO"/>
                  <a:t>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nb-NO"/>
          </a:p>
        </c:txPr>
        <c:crossAx val="119095296"/>
        <c:crosses val="autoZero"/>
        <c:crossBetween val="midCat"/>
        <c:majorUnit val="5"/>
      </c:valAx>
      <c:catAx>
        <c:axId val="119098752"/>
        <c:scaling>
          <c:orientation val="minMax"/>
        </c:scaling>
        <c:delete val="1"/>
        <c:axPos val="b"/>
        <c:numFmt formatCode="General" sourceLinked="1"/>
        <c:majorTickMark val="out"/>
        <c:minorTickMark val="none"/>
        <c:tickLblPos val="none"/>
        <c:crossAx val="119104640"/>
        <c:crosses val="autoZero"/>
        <c:auto val="0"/>
        <c:lblAlgn val="ctr"/>
        <c:lblOffset val="100"/>
        <c:noMultiLvlLbl val="0"/>
      </c:catAx>
      <c:valAx>
        <c:axId val="119104640"/>
        <c:scaling>
          <c:orientation val="minMax"/>
        </c:scaling>
        <c:delete val="1"/>
        <c:axPos val="l"/>
        <c:numFmt formatCode="General" sourceLinked="1"/>
        <c:majorTickMark val="out"/>
        <c:minorTickMark val="none"/>
        <c:tickLblPos val="none"/>
        <c:crossAx val="119098752"/>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Gytesoner!#REF!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Gytesoner!#REF!</c15:sqref>
                        </c15:formulaRef>
                      </c:ext>
                    </c:extLst>
                  </c:multiLvlStrRef>
                </c15:cat>
              </c15:filteredCategoryTitle>
            </c:ext>
            <c:ext xmlns:c16="http://schemas.microsoft.com/office/drawing/2014/chart" uri="{C3380CC4-5D6E-409C-BE32-E72D297353CC}">
              <c16:uniqueId val="{00000000-60FD-4343-A702-48E24596B439}"/>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Gytesoner!#REF!</c15:sqref>
                        </c15:formulaRef>
                      </c:ext>
                    </c:extLst>
                  </c:multiLvlStrRef>
                </c15:cat>
              </c15:filteredCategoryTitle>
            </c:ext>
            <c:ext xmlns:c16="http://schemas.microsoft.com/office/drawing/2014/chart" uri="{C3380CC4-5D6E-409C-BE32-E72D297353CC}">
              <c16:uniqueId val="{00000001-60FD-4343-A702-48E24596B439}"/>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9287168"/>
        <c:axId val="119297536"/>
      </c:lineChart>
      <c:lineChart>
        <c:grouping val="standard"/>
        <c:varyColors val="0"/>
        <c:ser>
          <c:idx val="0"/>
          <c:order val="2"/>
          <c:spPr>
            <a:ln w="3175">
              <a:solidFill>
                <a:srgbClr val="000000"/>
              </a:solidFill>
              <a:prstDash val="solid"/>
            </a:ln>
          </c:spPr>
          <c:marker>
            <c:symbol val="none"/>
          </c:marker>
          <c:val>
            <c:numRef>
              <c:f>Gytesoner!#REF!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60FD-4343-A702-48E24596B439}"/>
            </c:ext>
          </c:extLst>
        </c:ser>
        <c:ser>
          <c:idx val="1"/>
          <c:order val="3"/>
          <c:spPr>
            <a:ln w="28575">
              <a:noFill/>
            </a:ln>
          </c:spPr>
          <c:marker>
            <c:symbol val="dot"/>
            <c:size val="5"/>
            <c:spPr>
              <a:solidFill>
                <a:srgbClr val="000000"/>
              </a:solidFill>
              <a:ln>
                <a:solidFill>
                  <a:srgbClr val="000000"/>
                </a:solidFill>
                <a:prstDash val="solid"/>
              </a:ln>
            </c:spPr>
          </c:marker>
          <c:val>
            <c:numRef>
              <c:f>Gytesoner!$N$96:$P$96</c:f>
              <c:numCache>
                <c:formatCode>0%</c:formatCode>
                <c:ptCount val="3"/>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Gytesoner!#REF!</c15:sqref>
                        </c15:formulaRef>
                      </c:ext>
                    </c:extLst>
                  </c:multiLvlStrRef>
                </c15:cat>
              </c15:filteredCategoryTitle>
            </c:ext>
            <c:ext xmlns:c16="http://schemas.microsoft.com/office/drawing/2014/chart" uri="{C3380CC4-5D6E-409C-BE32-E72D297353CC}">
              <c16:uniqueId val="{00000003-60FD-4343-A702-48E24596B439}"/>
            </c:ext>
          </c:extLst>
        </c:ser>
        <c:dLbls>
          <c:showLegendKey val="0"/>
          <c:showVal val="0"/>
          <c:showCatName val="0"/>
          <c:showSerName val="0"/>
          <c:showPercent val="0"/>
          <c:showBubbleSize val="0"/>
        </c:dLbls>
        <c:marker val="1"/>
        <c:smooth val="0"/>
        <c:axId val="119299456"/>
        <c:axId val="119309440"/>
      </c:lineChart>
      <c:catAx>
        <c:axId val="119287168"/>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9297536"/>
        <c:crosses val="autoZero"/>
        <c:auto val="0"/>
        <c:lblAlgn val="ctr"/>
        <c:lblOffset val="100"/>
        <c:tickLblSkip val="14"/>
        <c:tickMarkSkip val="1"/>
        <c:noMultiLvlLbl val="0"/>
      </c:catAx>
      <c:valAx>
        <c:axId val="119297536"/>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9287168"/>
        <c:crosses val="autoZero"/>
        <c:crossBetween val="midCat"/>
        <c:majorUnit val="5"/>
      </c:valAx>
      <c:catAx>
        <c:axId val="119299456"/>
        <c:scaling>
          <c:orientation val="minMax"/>
        </c:scaling>
        <c:delete val="1"/>
        <c:axPos val="b"/>
        <c:numFmt formatCode="General" sourceLinked="1"/>
        <c:majorTickMark val="out"/>
        <c:minorTickMark val="none"/>
        <c:tickLblPos val="none"/>
        <c:crossAx val="119309440"/>
        <c:crosses val="autoZero"/>
        <c:auto val="0"/>
        <c:lblAlgn val="ctr"/>
        <c:lblOffset val="100"/>
        <c:noMultiLvlLbl val="0"/>
      </c:catAx>
      <c:valAx>
        <c:axId val="119309440"/>
        <c:scaling>
          <c:orientation val="minMax"/>
        </c:scaling>
        <c:delete val="1"/>
        <c:axPos val="l"/>
        <c:numFmt formatCode="General" sourceLinked="1"/>
        <c:majorTickMark val="out"/>
        <c:minorTickMark val="none"/>
        <c:tickLblPos val="none"/>
        <c:crossAx val="11929945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cat>
            <c:numRef>
              <c:f>Gytesoner!$AI$94:$AS$94</c:f>
              <c:numCache>
                <c:formatCode>General</c:formatCode>
                <c:ptCount val="11"/>
              </c:numCache>
            </c:numRef>
          </c:cat>
          <c:val>
            <c:numRef>
              <c:f>Gytesoner!$AI$95:$AS$95</c:f>
              <c:numCache>
                <c:formatCode>General</c:formatCode>
                <c:ptCount val="11"/>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0-FD5B-4B88-B427-ACAAC0110BB7}"/>
            </c:ext>
          </c:extLst>
        </c:ser>
        <c:ser>
          <c:idx val="3"/>
          <c:order val="1"/>
          <c:spPr>
            <a:ln w="28575">
              <a:noFill/>
            </a:ln>
          </c:spPr>
          <c:marker>
            <c:symbol val="none"/>
          </c:marker>
          <c:cat>
            <c:numRef>
              <c:f>Gytesoner!$AI$94:$AS$94</c:f>
              <c:numCache>
                <c:formatCode>General</c:formatCode>
                <c:ptCount val="11"/>
              </c:numCache>
            </c:numRef>
          </c:cat>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1-FD5B-4B88-B427-ACAAC0110BB7}"/>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9336960"/>
        <c:axId val="119338496"/>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cat>
            <c:numRef>
              <c:f>Gytesoner!$AI$94:$AS$94</c:f>
              <c:numCache>
                <c:formatCode>General</c:formatCode>
                <c:ptCount val="11"/>
              </c:numCache>
            </c:numRef>
          </c:cat>
          <c:val>
            <c:numRef>
              <c:f>Gytesoner!$AI$96:$AS$96</c:f>
              <c:numCache>
                <c:formatCode>General</c:formatCode>
                <c:ptCount val="11"/>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2-FD5B-4B88-B427-ACAAC0110BB7}"/>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Gytesoner!#REF!</c:f>
              <c:numCache>
                <c:formatCode>General</c:formatCode>
                <c:ptCount val="1"/>
                <c:pt idx="0">
                  <c:v>1</c:v>
                </c:pt>
              </c:numCache>
            </c:numRef>
          </c:val>
          <c:smooth val="0"/>
          <c:extLst>
            <c:ext xmlns:c16="http://schemas.microsoft.com/office/drawing/2014/chart" uri="{C3380CC4-5D6E-409C-BE32-E72D297353CC}">
              <c16:uniqueId val="{00000003-FD5B-4B88-B427-ACAAC0110BB7}"/>
            </c:ext>
          </c:extLst>
        </c:ser>
        <c:dLbls>
          <c:showLegendKey val="0"/>
          <c:showVal val="0"/>
          <c:showCatName val="0"/>
          <c:showSerName val="0"/>
          <c:showPercent val="0"/>
          <c:showBubbleSize val="0"/>
        </c:dLbls>
        <c:marker val="1"/>
        <c:smooth val="0"/>
        <c:axId val="119340416"/>
        <c:axId val="119346304"/>
      </c:lineChart>
      <c:catAx>
        <c:axId val="11933696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9338496"/>
        <c:crosses val="autoZero"/>
        <c:auto val="0"/>
        <c:lblAlgn val="ctr"/>
        <c:lblOffset val="100"/>
        <c:tickLblSkip val="10"/>
        <c:tickMarkSkip val="1"/>
        <c:noMultiLvlLbl val="0"/>
      </c:catAx>
      <c:valAx>
        <c:axId val="119338496"/>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9336960"/>
        <c:crosses val="autoZero"/>
        <c:crossBetween val="midCat"/>
        <c:majorUnit val="5"/>
      </c:valAx>
      <c:catAx>
        <c:axId val="119340416"/>
        <c:scaling>
          <c:orientation val="minMax"/>
        </c:scaling>
        <c:delete val="1"/>
        <c:axPos val="b"/>
        <c:numFmt formatCode="General" sourceLinked="1"/>
        <c:majorTickMark val="out"/>
        <c:minorTickMark val="none"/>
        <c:tickLblPos val="none"/>
        <c:crossAx val="119346304"/>
        <c:crosses val="autoZero"/>
        <c:auto val="0"/>
        <c:lblAlgn val="ctr"/>
        <c:lblOffset val="100"/>
        <c:noMultiLvlLbl val="0"/>
      </c:catAx>
      <c:valAx>
        <c:axId val="119346304"/>
        <c:scaling>
          <c:orientation val="minMax"/>
        </c:scaling>
        <c:delete val="1"/>
        <c:axPos val="l"/>
        <c:numFmt formatCode="General" sourceLinked="1"/>
        <c:majorTickMark val="out"/>
        <c:minorTickMark val="none"/>
        <c:tickLblPos val="none"/>
        <c:crossAx val="11934041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D4FD-4844-8F4D-4308B31F1A22}"/>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D4FD-4844-8F4D-4308B31F1A22}"/>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9394304"/>
        <c:axId val="119395840"/>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D4FD-4844-8F4D-4308B31F1A22}"/>
            </c:ext>
          </c:extLst>
        </c:ser>
        <c:ser>
          <c:idx val="1"/>
          <c:order val="3"/>
          <c:spPr>
            <a:ln w="3175">
              <a:solidFill>
                <a:srgbClr val="000000"/>
              </a:solidFill>
              <a:prstDash val="solid"/>
            </a:ln>
          </c:spPr>
          <c:marker>
            <c:symbol val="none"/>
          </c:marker>
          <c:val>
            <c:numRef>
              <c:f>Gytesoner!#REF!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D4FD-4844-8F4D-4308B31F1A22}"/>
            </c:ext>
          </c:extLst>
        </c:ser>
        <c:dLbls>
          <c:showLegendKey val="0"/>
          <c:showVal val="0"/>
          <c:showCatName val="0"/>
          <c:showSerName val="0"/>
          <c:showPercent val="0"/>
          <c:showBubbleSize val="0"/>
        </c:dLbls>
        <c:marker val="1"/>
        <c:smooth val="0"/>
        <c:axId val="119397760"/>
        <c:axId val="119403648"/>
      </c:lineChart>
      <c:catAx>
        <c:axId val="11939430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9395840"/>
        <c:crosses val="autoZero"/>
        <c:auto val="0"/>
        <c:lblAlgn val="ctr"/>
        <c:lblOffset val="100"/>
        <c:tickLblSkip val="7"/>
        <c:tickMarkSkip val="1"/>
        <c:noMultiLvlLbl val="0"/>
      </c:catAx>
      <c:valAx>
        <c:axId val="11939584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9394304"/>
        <c:crosses val="autoZero"/>
        <c:crossBetween val="midCat"/>
        <c:majorUnit val="5"/>
      </c:valAx>
      <c:catAx>
        <c:axId val="119397760"/>
        <c:scaling>
          <c:orientation val="minMax"/>
        </c:scaling>
        <c:delete val="1"/>
        <c:axPos val="b"/>
        <c:numFmt formatCode="General" sourceLinked="1"/>
        <c:majorTickMark val="out"/>
        <c:minorTickMark val="none"/>
        <c:tickLblPos val="none"/>
        <c:crossAx val="119403648"/>
        <c:crosses val="autoZero"/>
        <c:auto val="0"/>
        <c:lblAlgn val="ctr"/>
        <c:lblOffset val="100"/>
        <c:noMultiLvlLbl val="0"/>
      </c:catAx>
      <c:valAx>
        <c:axId val="119403648"/>
        <c:scaling>
          <c:orientation val="minMax"/>
        </c:scaling>
        <c:delete val="1"/>
        <c:axPos val="l"/>
        <c:numFmt formatCode="General" sourceLinked="1"/>
        <c:majorTickMark val="out"/>
        <c:minorTickMark val="none"/>
        <c:tickLblPos val="none"/>
        <c:crossAx val="11939776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0C35-4449-984E-0C5A19971F1D}"/>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0C35-4449-984E-0C5A19971F1D}"/>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586240"/>
        <c:axId val="120587776"/>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0C35-4449-984E-0C5A19971F1D}"/>
            </c:ext>
          </c:extLst>
        </c:ser>
        <c:ser>
          <c:idx val="1"/>
          <c:order val="3"/>
          <c:spPr>
            <a:ln w="3175">
              <a:solidFill>
                <a:srgbClr val="000000"/>
              </a:solidFill>
              <a:prstDash val="solid"/>
            </a:ln>
          </c:spPr>
          <c:marker>
            <c:symbol val="none"/>
          </c:marker>
          <c:val>
            <c:numRef>
              <c:f>Gytesoner!#REF!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0C35-4449-984E-0C5A19971F1D}"/>
            </c:ext>
          </c:extLst>
        </c:ser>
        <c:dLbls>
          <c:showLegendKey val="0"/>
          <c:showVal val="0"/>
          <c:showCatName val="0"/>
          <c:showSerName val="0"/>
          <c:showPercent val="0"/>
          <c:showBubbleSize val="0"/>
        </c:dLbls>
        <c:marker val="1"/>
        <c:smooth val="0"/>
        <c:axId val="120589696"/>
        <c:axId val="120607872"/>
      </c:lineChart>
      <c:catAx>
        <c:axId val="12058624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587776"/>
        <c:crosses val="autoZero"/>
        <c:auto val="0"/>
        <c:lblAlgn val="ctr"/>
        <c:lblOffset val="100"/>
        <c:tickLblSkip val="7"/>
        <c:tickMarkSkip val="1"/>
        <c:noMultiLvlLbl val="0"/>
      </c:catAx>
      <c:valAx>
        <c:axId val="120587776"/>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586240"/>
        <c:crosses val="autoZero"/>
        <c:crossBetween val="midCat"/>
        <c:majorUnit val="5"/>
      </c:valAx>
      <c:catAx>
        <c:axId val="120589696"/>
        <c:scaling>
          <c:orientation val="minMax"/>
        </c:scaling>
        <c:delete val="1"/>
        <c:axPos val="b"/>
        <c:numFmt formatCode="General" sourceLinked="1"/>
        <c:majorTickMark val="out"/>
        <c:minorTickMark val="none"/>
        <c:tickLblPos val="none"/>
        <c:crossAx val="120607872"/>
        <c:crosses val="autoZero"/>
        <c:auto val="0"/>
        <c:lblAlgn val="ctr"/>
        <c:lblOffset val="100"/>
        <c:noMultiLvlLbl val="0"/>
      </c:catAx>
      <c:valAx>
        <c:axId val="120607872"/>
        <c:scaling>
          <c:orientation val="minMax"/>
        </c:scaling>
        <c:delete val="1"/>
        <c:axPos val="l"/>
        <c:numFmt formatCode="General" sourceLinked="1"/>
        <c:majorTickMark val="out"/>
        <c:minorTickMark val="none"/>
        <c:tickLblPos val="none"/>
        <c:crossAx val="12058969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E439-4BC1-99E4-412A6A9DA926}"/>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E439-4BC1-99E4-412A6A9DA926}"/>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639488"/>
        <c:axId val="120641024"/>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E439-4BC1-99E4-412A6A9DA926}"/>
            </c:ext>
          </c:extLst>
        </c:ser>
        <c:ser>
          <c:idx val="1"/>
          <c:order val="3"/>
          <c:spPr>
            <a:ln w="3175">
              <a:solidFill>
                <a:srgbClr val="000000"/>
              </a:solidFill>
              <a:prstDash val="solid"/>
            </a:ln>
          </c:spPr>
          <c:marker>
            <c:symbol val="none"/>
          </c:marker>
          <c:val>
            <c:numRef>
              <c:f>Gytesoner!#REF!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E439-4BC1-99E4-412A6A9DA926}"/>
            </c:ext>
          </c:extLst>
        </c:ser>
        <c:dLbls>
          <c:showLegendKey val="0"/>
          <c:showVal val="0"/>
          <c:showCatName val="0"/>
          <c:showSerName val="0"/>
          <c:showPercent val="0"/>
          <c:showBubbleSize val="0"/>
        </c:dLbls>
        <c:marker val="1"/>
        <c:smooth val="0"/>
        <c:axId val="120642944"/>
        <c:axId val="120648832"/>
      </c:lineChart>
      <c:catAx>
        <c:axId val="120639488"/>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641024"/>
        <c:crosses val="autoZero"/>
        <c:auto val="0"/>
        <c:lblAlgn val="ctr"/>
        <c:lblOffset val="100"/>
        <c:tickLblSkip val="7"/>
        <c:tickMarkSkip val="1"/>
        <c:noMultiLvlLbl val="0"/>
      </c:catAx>
      <c:valAx>
        <c:axId val="120641024"/>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639488"/>
        <c:crosses val="autoZero"/>
        <c:crossBetween val="midCat"/>
        <c:majorUnit val="5"/>
      </c:valAx>
      <c:catAx>
        <c:axId val="120642944"/>
        <c:scaling>
          <c:orientation val="minMax"/>
        </c:scaling>
        <c:delete val="1"/>
        <c:axPos val="b"/>
        <c:numFmt formatCode="General" sourceLinked="1"/>
        <c:majorTickMark val="out"/>
        <c:minorTickMark val="none"/>
        <c:tickLblPos val="none"/>
        <c:crossAx val="120648832"/>
        <c:crosses val="autoZero"/>
        <c:auto val="0"/>
        <c:lblAlgn val="ctr"/>
        <c:lblOffset val="100"/>
        <c:noMultiLvlLbl val="0"/>
      </c:catAx>
      <c:valAx>
        <c:axId val="120648832"/>
        <c:scaling>
          <c:orientation val="minMax"/>
        </c:scaling>
        <c:delete val="1"/>
        <c:axPos val="l"/>
        <c:numFmt formatCode="General" sourceLinked="1"/>
        <c:majorTickMark val="out"/>
        <c:minorTickMark val="none"/>
        <c:tickLblPos val="none"/>
        <c:crossAx val="12064294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0C3A-400F-89FE-A23B2A572415}"/>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0C3A-400F-89FE-A23B2A572415}"/>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700928"/>
        <c:axId val="120702464"/>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0C3A-400F-89FE-A23B2A572415}"/>
            </c:ext>
          </c:extLst>
        </c:ser>
        <c:ser>
          <c:idx val="1"/>
          <c:order val="3"/>
          <c:spPr>
            <a:ln w="3175">
              <a:solidFill>
                <a:srgbClr val="000000"/>
              </a:solidFill>
              <a:prstDash val="solid"/>
            </a:ln>
          </c:spPr>
          <c:marker>
            <c:symbol val="none"/>
          </c:marker>
          <c:val>
            <c:numRef>
              <c:f>Gytesoner!#REF!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0C3A-400F-89FE-A23B2A572415}"/>
            </c:ext>
          </c:extLst>
        </c:ser>
        <c:dLbls>
          <c:showLegendKey val="0"/>
          <c:showVal val="0"/>
          <c:showCatName val="0"/>
          <c:showSerName val="0"/>
          <c:showPercent val="0"/>
          <c:showBubbleSize val="0"/>
        </c:dLbls>
        <c:marker val="1"/>
        <c:smooth val="0"/>
        <c:axId val="120704384"/>
        <c:axId val="120710272"/>
      </c:lineChart>
      <c:catAx>
        <c:axId val="120700928"/>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702464"/>
        <c:crosses val="autoZero"/>
        <c:auto val="0"/>
        <c:lblAlgn val="ctr"/>
        <c:lblOffset val="100"/>
        <c:tickLblSkip val="7"/>
        <c:tickMarkSkip val="1"/>
        <c:noMultiLvlLbl val="0"/>
      </c:catAx>
      <c:valAx>
        <c:axId val="120702464"/>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700928"/>
        <c:crosses val="autoZero"/>
        <c:crossBetween val="midCat"/>
        <c:majorUnit val="5"/>
      </c:valAx>
      <c:catAx>
        <c:axId val="120704384"/>
        <c:scaling>
          <c:orientation val="minMax"/>
        </c:scaling>
        <c:delete val="1"/>
        <c:axPos val="b"/>
        <c:numFmt formatCode="General" sourceLinked="1"/>
        <c:majorTickMark val="out"/>
        <c:minorTickMark val="none"/>
        <c:tickLblPos val="none"/>
        <c:crossAx val="120710272"/>
        <c:crosses val="autoZero"/>
        <c:auto val="0"/>
        <c:lblAlgn val="ctr"/>
        <c:lblOffset val="100"/>
        <c:noMultiLvlLbl val="0"/>
      </c:catAx>
      <c:valAx>
        <c:axId val="120710272"/>
        <c:scaling>
          <c:orientation val="minMax"/>
        </c:scaling>
        <c:delete val="1"/>
        <c:axPos val="l"/>
        <c:numFmt formatCode="General" sourceLinked="1"/>
        <c:majorTickMark val="out"/>
        <c:minorTickMark val="none"/>
        <c:tickLblPos val="none"/>
        <c:crossAx val="12070438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CE90-410B-AE0C-E24360632414}"/>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CE90-410B-AE0C-E24360632414}"/>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766464"/>
        <c:axId val="120768000"/>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CE90-410B-AE0C-E24360632414}"/>
            </c:ext>
          </c:extLst>
        </c:ser>
        <c:ser>
          <c:idx val="1"/>
          <c:order val="3"/>
          <c:spPr>
            <a:ln w="3175">
              <a:solidFill>
                <a:srgbClr val="000000"/>
              </a:solidFill>
              <a:prstDash val="solid"/>
            </a:ln>
          </c:spPr>
          <c:marker>
            <c:symbol val="none"/>
          </c:marker>
          <c:val>
            <c:numRef>
              <c:f>Gytesoner!#REF!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CE90-410B-AE0C-E24360632414}"/>
            </c:ext>
          </c:extLst>
        </c:ser>
        <c:dLbls>
          <c:showLegendKey val="0"/>
          <c:showVal val="0"/>
          <c:showCatName val="0"/>
          <c:showSerName val="0"/>
          <c:showPercent val="0"/>
          <c:showBubbleSize val="0"/>
        </c:dLbls>
        <c:marker val="1"/>
        <c:smooth val="0"/>
        <c:axId val="120769920"/>
        <c:axId val="120788096"/>
      </c:lineChart>
      <c:catAx>
        <c:axId val="12076646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768000"/>
        <c:crosses val="autoZero"/>
        <c:auto val="0"/>
        <c:lblAlgn val="ctr"/>
        <c:lblOffset val="100"/>
        <c:tickLblSkip val="7"/>
        <c:tickMarkSkip val="1"/>
        <c:noMultiLvlLbl val="0"/>
      </c:catAx>
      <c:valAx>
        <c:axId val="12076800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766464"/>
        <c:crosses val="autoZero"/>
        <c:crossBetween val="midCat"/>
        <c:majorUnit val="5"/>
      </c:valAx>
      <c:catAx>
        <c:axId val="120769920"/>
        <c:scaling>
          <c:orientation val="minMax"/>
        </c:scaling>
        <c:delete val="1"/>
        <c:axPos val="b"/>
        <c:numFmt formatCode="General" sourceLinked="1"/>
        <c:majorTickMark val="out"/>
        <c:minorTickMark val="none"/>
        <c:tickLblPos val="none"/>
        <c:crossAx val="120788096"/>
        <c:crosses val="autoZero"/>
        <c:auto val="0"/>
        <c:lblAlgn val="ctr"/>
        <c:lblOffset val="100"/>
        <c:noMultiLvlLbl val="0"/>
      </c:catAx>
      <c:valAx>
        <c:axId val="120788096"/>
        <c:scaling>
          <c:orientation val="minMax"/>
        </c:scaling>
        <c:delete val="1"/>
        <c:axPos val="l"/>
        <c:numFmt formatCode="General" sourceLinked="1"/>
        <c:majorTickMark val="out"/>
        <c:minorTickMark val="none"/>
        <c:tickLblPos val="none"/>
        <c:crossAx val="12076992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F6D5-4275-A19A-2B2F15503CA0}"/>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F6D5-4275-A19A-2B2F15503CA0}"/>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827904"/>
        <c:axId val="120829440"/>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F6D5-4275-A19A-2B2F15503CA0}"/>
            </c:ext>
          </c:extLst>
        </c:ser>
        <c:ser>
          <c:idx val="1"/>
          <c:order val="3"/>
          <c:spPr>
            <a:ln w="3175">
              <a:solidFill>
                <a:srgbClr val="000000"/>
              </a:solidFill>
              <a:prstDash val="solid"/>
            </a:ln>
          </c:spPr>
          <c:marker>
            <c:symbol val="none"/>
          </c:marker>
          <c:val>
            <c:numRef>
              <c:f>Gytesoner!#REF!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F6D5-4275-A19A-2B2F15503CA0}"/>
            </c:ext>
          </c:extLst>
        </c:ser>
        <c:dLbls>
          <c:showLegendKey val="0"/>
          <c:showVal val="0"/>
          <c:showCatName val="0"/>
          <c:showSerName val="0"/>
          <c:showPercent val="0"/>
          <c:showBubbleSize val="0"/>
        </c:dLbls>
        <c:marker val="1"/>
        <c:smooth val="0"/>
        <c:axId val="120831360"/>
        <c:axId val="120833152"/>
      </c:lineChart>
      <c:catAx>
        <c:axId val="12082790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829440"/>
        <c:crosses val="autoZero"/>
        <c:auto val="0"/>
        <c:lblAlgn val="ctr"/>
        <c:lblOffset val="100"/>
        <c:tickLblSkip val="7"/>
        <c:tickMarkSkip val="1"/>
        <c:noMultiLvlLbl val="0"/>
      </c:catAx>
      <c:valAx>
        <c:axId val="12082944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827904"/>
        <c:crosses val="autoZero"/>
        <c:crossBetween val="midCat"/>
        <c:majorUnit val="5"/>
      </c:valAx>
      <c:catAx>
        <c:axId val="120831360"/>
        <c:scaling>
          <c:orientation val="minMax"/>
        </c:scaling>
        <c:delete val="1"/>
        <c:axPos val="b"/>
        <c:numFmt formatCode="General" sourceLinked="1"/>
        <c:majorTickMark val="out"/>
        <c:minorTickMark val="none"/>
        <c:tickLblPos val="none"/>
        <c:crossAx val="120833152"/>
        <c:crosses val="autoZero"/>
        <c:auto val="0"/>
        <c:lblAlgn val="ctr"/>
        <c:lblOffset val="100"/>
        <c:noMultiLvlLbl val="0"/>
      </c:catAx>
      <c:valAx>
        <c:axId val="120833152"/>
        <c:scaling>
          <c:orientation val="minMax"/>
        </c:scaling>
        <c:delete val="1"/>
        <c:axPos val="l"/>
        <c:numFmt formatCode="General" sourceLinked="1"/>
        <c:majorTickMark val="out"/>
        <c:minorTickMark val="none"/>
        <c:tickLblPos val="none"/>
        <c:crossAx val="12083136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932D-491E-A2B0-6264E614DE0A}"/>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932D-491E-A2B0-6264E614DE0A}"/>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901632"/>
        <c:axId val="12090316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932D-491E-A2B0-6264E614DE0A}"/>
            </c:ext>
          </c:extLst>
        </c:ser>
        <c:ser>
          <c:idx val="1"/>
          <c:order val="3"/>
          <c:spPr>
            <a:ln w="3175">
              <a:solidFill>
                <a:srgbClr val="000000"/>
              </a:solidFill>
              <a:prstDash val="solid"/>
            </a:ln>
          </c:spPr>
          <c:marker>
            <c:symbol val="none"/>
          </c:marker>
          <c:val>
            <c:numRef>
              <c:f>Gytesoner!#REF!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932D-491E-A2B0-6264E614DE0A}"/>
            </c:ext>
          </c:extLst>
        </c:ser>
        <c:dLbls>
          <c:showLegendKey val="0"/>
          <c:showVal val="0"/>
          <c:showCatName val="0"/>
          <c:showSerName val="0"/>
          <c:showPercent val="0"/>
          <c:showBubbleSize val="0"/>
        </c:dLbls>
        <c:marker val="1"/>
        <c:smooth val="0"/>
        <c:axId val="120905088"/>
        <c:axId val="120906880"/>
      </c:lineChart>
      <c:catAx>
        <c:axId val="12090163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903168"/>
        <c:crosses val="autoZero"/>
        <c:auto val="0"/>
        <c:lblAlgn val="ctr"/>
        <c:lblOffset val="100"/>
        <c:tickLblSkip val="7"/>
        <c:tickMarkSkip val="1"/>
        <c:noMultiLvlLbl val="0"/>
      </c:catAx>
      <c:valAx>
        <c:axId val="12090316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901632"/>
        <c:crosses val="autoZero"/>
        <c:crossBetween val="midCat"/>
        <c:majorUnit val="5"/>
      </c:valAx>
      <c:catAx>
        <c:axId val="120905088"/>
        <c:scaling>
          <c:orientation val="minMax"/>
        </c:scaling>
        <c:delete val="1"/>
        <c:axPos val="b"/>
        <c:numFmt formatCode="General" sourceLinked="1"/>
        <c:majorTickMark val="out"/>
        <c:minorTickMark val="none"/>
        <c:tickLblPos val="none"/>
        <c:crossAx val="120906880"/>
        <c:crosses val="autoZero"/>
        <c:auto val="0"/>
        <c:lblAlgn val="ctr"/>
        <c:lblOffset val="100"/>
        <c:noMultiLvlLbl val="0"/>
      </c:catAx>
      <c:valAx>
        <c:axId val="120906880"/>
        <c:scaling>
          <c:orientation val="minMax"/>
        </c:scaling>
        <c:delete val="1"/>
        <c:axPos val="l"/>
        <c:numFmt formatCode="General" sourceLinked="1"/>
        <c:majorTickMark val="out"/>
        <c:minorTickMark val="none"/>
        <c:tickLblPos val="none"/>
        <c:crossAx val="12090508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610-4511-B219-572DB1DC5AE0}"/>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610-4511-B219-572DB1DC5AE0}"/>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955264"/>
        <c:axId val="120956800"/>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2610-4511-B219-572DB1DC5AE0}"/>
            </c:ext>
          </c:extLst>
        </c:ser>
        <c:ser>
          <c:idx val="1"/>
          <c:order val="3"/>
          <c:spPr>
            <a:ln w="3175">
              <a:solidFill>
                <a:srgbClr val="000000"/>
              </a:solidFill>
              <a:prstDash val="solid"/>
            </a:ln>
          </c:spPr>
          <c:marker>
            <c:symbol val="none"/>
          </c:marker>
          <c:val>
            <c:numRef>
              <c:f>Gytesoner!#REF!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2610-4511-B219-572DB1DC5AE0}"/>
            </c:ext>
          </c:extLst>
        </c:ser>
        <c:dLbls>
          <c:showLegendKey val="0"/>
          <c:showVal val="0"/>
          <c:showCatName val="0"/>
          <c:showSerName val="0"/>
          <c:showPercent val="0"/>
          <c:showBubbleSize val="0"/>
        </c:dLbls>
        <c:marker val="1"/>
        <c:smooth val="0"/>
        <c:axId val="120963072"/>
        <c:axId val="120964608"/>
      </c:lineChart>
      <c:catAx>
        <c:axId val="12095526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956800"/>
        <c:crosses val="autoZero"/>
        <c:auto val="0"/>
        <c:lblAlgn val="ctr"/>
        <c:lblOffset val="100"/>
        <c:tickLblSkip val="7"/>
        <c:tickMarkSkip val="1"/>
        <c:noMultiLvlLbl val="0"/>
      </c:catAx>
      <c:valAx>
        <c:axId val="12095680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955264"/>
        <c:crosses val="autoZero"/>
        <c:crossBetween val="midCat"/>
        <c:majorUnit val="5"/>
      </c:valAx>
      <c:catAx>
        <c:axId val="120963072"/>
        <c:scaling>
          <c:orientation val="minMax"/>
        </c:scaling>
        <c:delete val="1"/>
        <c:axPos val="b"/>
        <c:numFmt formatCode="General" sourceLinked="1"/>
        <c:majorTickMark val="out"/>
        <c:minorTickMark val="none"/>
        <c:tickLblPos val="none"/>
        <c:crossAx val="120964608"/>
        <c:crosses val="autoZero"/>
        <c:auto val="0"/>
        <c:lblAlgn val="ctr"/>
        <c:lblOffset val="100"/>
        <c:noMultiLvlLbl val="0"/>
      </c:catAx>
      <c:valAx>
        <c:axId val="120964608"/>
        <c:scaling>
          <c:orientation val="minMax"/>
        </c:scaling>
        <c:delete val="1"/>
        <c:axPos val="l"/>
        <c:numFmt formatCode="General" sourceLinked="1"/>
        <c:majorTickMark val="out"/>
        <c:minorTickMark val="none"/>
        <c:tickLblPos val="none"/>
        <c:crossAx val="120963072"/>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A7D-4648-8EAC-7DA24C31C807}"/>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A7D-4648-8EAC-7DA24C31C807}"/>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1004416"/>
        <c:axId val="121005952"/>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BA7D-4648-8EAC-7DA24C31C807}"/>
            </c:ext>
          </c:extLst>
        </c:ser>
        <c:ser>
          <c:idx val="1"/>
          <c:order val="3"/>
          <c:spPr>
            <a:ln w="3175">
              <a:solidFill>
                <a:srgbClr val="000000"/>
              </a:solidFill>
              <a:prstDash val="solid"/>
            </a:ln>
          </c:spPr>
          <c:marker>
            <c:symbol val="none"/>
          </c:marker>
          <c:val>
            <c:numRef>
              <c:f>Gytesoner!#REF!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BA7D-4648-8EAC-7DA24C31C807}"/>
            </c:ext>
          </c:extLst>
        </c:ser>
        <c:dLbls>
          <c:showLegendKey val="0"/>
          <c:showVal val="0"/>
          <c:showCatName val="0"/>
          <c:showSerName val="0"/>
          <c:showPercent val="0"/>
          <c:showBubbleSize val="0"/>
        </c:dLbls>
        <c:marker val="1"/>
        <c:smooth val="0"/>
        <c:axId val="121012224"/>
        <c:axId val="121013760"/>
      </c:lineChart>
      <c:catAx>
        <c:axId val="121004416"/>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1005952"/>
        <c:crosses val="autoZero"/>
        <c:auto val="0"/>
        <c:lblAlgn val="ctr"/>
        <c:lblOffset val="100"/>
        <c:tickLblSkip val="7"/>
        <c:tickMarkSkip val="1"/>
        <c:noMultiLvlLbl val="0"/>
      </c:catAx>
      <c:valAx>
        <c:axId val="121005952"/>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1004416"/>
        <c:crosses val="autoZero"/>
        <c:crossBetween val="midCat"/>
        <c:majorUnit val="5"/>
      </c:valAx>
      <c:catAx>
        <c:axId val="121012224"/>
        <c:scaling>
          <c:orientation val="minMax"/>
        </c:scaling>
        <c:delete val="1"/>
        <c:axPos val="b"/>
        <c:numFmt formatCode="General" sourceLinked="1"/>
        <c:majorTickMark val="out"/>
        <c:minorTickMark val="none"/>
        <c:tickLblPos val="none"/>
        <c:crossAx val="121013760"/>
        <c:crosses val="autoZero"/>
        <c:auto val="0"/>
        <c:lblAlgn val="ctr"/>
        <c:lblOffset val="100"/>
        <c:noMultiLvlLbl val="0"/>
      </c:catAx>
      <c:valAx>
        <c:axId val="121013760"/>
        <c:scaling>
          <c:orientation val="minMax"/>
        </c:scaling>
        <c:delete val="1"/>
        <c:axPos val="l"/>
        <c:numFmt formatCode="General" sourceLinked="1"/>
        <c:majorTickMark val="out"/>
        <c:minorTickMark val="none"/>
        <c:tickLblPos val="none"/>
        <c:crossAx val="12101222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6027-4759-B12D-4479AA341DC0}"/>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6027-4759-B12D-4479AA341DC0}"/>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1069952"/>
        <c:axId val="12107148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6027-4759-B12D-4479AA341DC0}"/>
            </c:ext>
          </c:extLst>
        </c:ser>
        <c:ser>
          <c:idx val="1"/>
          <c:order val="3"/>
          <c:spPr>
            <a:ln w="3175">
              <a:solidFill>
                <a:srgbClr val="000000"/>
              </a:solidFill>
              <a:prstDash val="solid"/>
            </a:ln>
          </c:spPr>
          <c:marker>
            <c:symbol val="none"/>
          </c:marker>
          <c:val>
            <c:numRef>
              <c:f>Gytesoner!#REF!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6027-4759-B12D-4479AA341DC0}"/>
            </c:ext>
          </c:extLst>
        </c:ser>
        <c:dLbls>
          <c:showLegendKey val="0"/>
          <c:showVal val="0"/>
          <c:showCatName val="0"/>
          <c:showSerName val="0"/>
          <c:showPercent val="0"/>
          <c:showBubbleSize val="0"/>
        </c:dLbls>
        <c:marker val="1"/>
        <c:smooth val="0"/>
        <c:axId val="121073664"/>
        <c:axId val="121075200"/>
      </c:lineChart>
      <c:catAx>
        <c:axId val="12106995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1071488"/>
        <c:crosses val="autoZero"/>
        <c:auto val="0"/>
        <c:lblAlgn val="ctr"/>
        <c:lblOffset val="100"/>
        <c:tickLblSkip val="7"/>
        <c:tickMarkSkip val="1"/>
        <c:noMultiLvlLbl val="0"/>
      </c:catAx>
      <c:valAx>
        <c:axId val="12107148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1069952"/>
        <c:crosses val="autoZero"/>
        <c:crossBetween val="midCat"/>
        <c:majorUnit val="5"/>
      </c:valAx>
      <c:catAx>
        <c:axId val="121073664"/>
        <c:scaling>
          <c:orientation val="minMax"/>
        </c:scaling>
        <c:delete val="1"/>
        <c:axPos val="b"/>
        <c:numFmt formatCode="General" sourceLinked="1"/>
        <c:majorTickMark val="out"/>
        <c:minorTickMark val="none"/>
        <c:tickLblPos val="none"/>
        <c:crossAx val="121075200"/>
        <c:crosses val="autoZero"/>
        <c:auto val="0"/>
        <c:lblAlgn val="ctr"/>
        <c:lblOffset val="100"/>
        <c:noMultiLvlLbl val="0"/>
      </c:catAx>
      <c:valAx>
        <c:axId val="121075200"/>
        <c:scaling>
          <c:orientation val="minMax"/>
        </c:scaling>
        <c:delete val="1"/>
        <c:axPos val="l"/>
        <c:numFmt formatCode="General" sourceLinked="1"/>
        <c:majorTickMark val="out"/>
        <c:minorTickMark val="none"/>
        <c:tickLblPos val="none"/>
        <c:crossAx val="12107366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A76-47A9-A9E4-14376A92E45B}"/>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A76-47A9-A9E4-14376A92E45B}"/>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1131392"/>
        <c:axId val="12113292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2A76-47A9-A9E4-14376A92E45B}"/>
            </c:ext>
          </c:extLst>
        </c:ser>
        <c:ser>
          <c:idx val="1"/>
          <c:order val="3"/>
          <c:spPr>
            <a:ln w="3175">
              <a:solidFill>
                <a:srgbClr val="000000"/>
              </a:solidFill>
              <a:prstDash val="solid"/>
            </a:ln>
          </c:spPr>
          <c:marker>
            <c:symbol val="none"/>
          </c:marker>
          <c:val>
            <c:numRef>
              <c:f>Gytesoner!#REF!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2A76-47A9-A9E4-14376A92E45B}"/>
            </c:ext>
          </c:extLst>
        </c:ser>
        <c:dLbls>
          <c:showLegendKey val="0"/>
          <c:showVal val="0"/>
          <c:showCatName val="0"/>
          <c:showSerName val="0"/>
          <c:showPercent val="0"/>
          <c:showBubbleSize val="0"/>
        </c:dLbls>
        <c:marker val="1"/>
        <c:smooth val="0"/>
        <c:axId val="121139200"/>
        <c:axId val="121140736"/>
      </c:lineChart>
      <c:catAx>
        <c:axId val="12113139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1132928"/>
        <c:crosses val="autoZero"/>
        <c:auto val="0"/>
        <c:lblAlgn val="ctr"/>
        <c:lblOffset val="100"/>
        <c:tickLblSkip val="7"/>
        <c:tickMarkSkip val="1"/>
        <c:noMultiLvlLbl val="0"/>
      </c:catAx>
      <c:valAx>
        <c:axId val="12113292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1131392"/>
        <c:crosses val="autoZero"/>
        <c:crossBetween val="midCat"/>
        <c:majorUnit val="5"/>
      </c:valAx>
      <c:catAx>
        <c:axId val="121139200"/>
        <c:scaling>
          <c:orientation val="minMax"/>
        </c:scaling>
        <c:delete val="1"/>
        <c:axPos val="b"/>
        <c:numFmt formatCode="General" sourceLinked="1"/>
        <c:majorTickMark val="out"/>
        <c:minorTickMark val="none"/>
        <c:tickLblPos val="none"/>
        <c:crossAx val="121140736"/>
        <c:crosses val="autoZero"/>
        <c:auto val="0"/>
        <c:lblAlgn val="ctr"/>
        <c:lblOffset val="100"/>
        <c:noMultiLvlLbl val="0"/>
      </c:catAx>
      <c:valAx>
        <c:axId val="121140736"/>
        <c:scaling>
          <c:orientation val="minMax"/>
        </c:scaling>
        <c:delete val="1"/>
        <c:axPos val="l"/>
        <c:numFmt formatCode="General" sourceLinked="1"/>
        <c:majorTickMark val="out"/>
        <c:minorTickMark val="none"/>
        <c:tickLblPos val="none"/>
        <c:crossAx val="12113920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cat>
            <c:numRef>
              <c:f>Gytesoner!$AC$94:$AH$94</c:f>
              <c:numCache>
                <c:formatCode>General</c:formatCode>
                <c:ptCount val="6"/>
              </c:numCache>
            </c:numRef>
          </c:cat>
          <c:val>
            <c:numRef>
              <c:f>Gytesoner!$AC$95:$AH$95</c:f>
              <c:numCache>
                <c:formatCode>General</c:formatCode>
                <c:ptCount val="6"/>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0-55C4-43FB-BA74-B5704EC2919E}"/>
            </c:ext>
          </c:extLst>
        </c:ser>
        <c:ser>
          <c:idx val="3"/>
          <c:order val="1"/>
          <c:spPr>
            <a:ln w="28575">
              <a:noFill/>
            </a:ln>
          </c:spPr>
          <c:marker>
            <c:symbol val="none"/>
          </c:marker>
          <c:cat>
            <c:numRef>
              <c:f>Gytesoner!$AC$94:$AH$94</c:f>
              <c:numCache>
                <c:formatCode>General</c:formatCode>
                <c:ptCount val="6"/>
              </c:numCache>
            </c:numRef>
          </c:cat>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1-55C4-43FB-BA74-B5704EC2919E}"/>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1200640"/>
        <c:axId val="121202560"/>
      </c:lineChart>
      <c:lineChart>
        <c:grouping val="standard"/>
        <c:varyColors val="0"/>
        <c:ser>
          <c:idx val="0"/>
          <c:order val="2"/>
          <c:spPr>
            <a:ln w="3175">
              <a:solidFill>
                <a:srgbClr val="000000"/>
              </a:solidFill>
              <a:prstDash val="solid"/>
            </a:ln>
          </c:spPr>
          <c:marker>
            <c:symbol val="none"/>
          </c:marker>
          <c:cat>
            <c:numRef>
              <c:f>Alder!#REF!</c:f>
              <c:numCache>
                <c:formatCode>General</c:formatCode>
                <c:ptCount val="1"/>
                <c:pt idx="0">
                  <c:v>1</c:v>
                </c:pt>
              </c:numCache>
            </c:numRef>
          </c:cat>
          <c:val>
            <c:numRef>
              <c:f>Gytesoner!#REF!</c:f>
              <c:numCache>
                <c:formatCode>General</c:formatCode>
                <c:ptCount val="1"/>
                <c:pt idx="0">
                  <c:v>1</c:v>
                </c:pt>
              </c:numCache>
            </c:numRef>
          </c:val>
          <c:smooth val="0"/>
          <c:extLst>
            <c:ext xmlns:c16="http://schemas.microsoft.com/office/drawing/2014/chart" uri="{C3380CC4-5D6E-409C-BE32-E72D297353CC}">
              <c16:uniqueId val="{00000002-55C4-43FB-BA74-B5704EC2919E}"/>
            </c:ext>
          </c:extLst>
        </c:ser>
        <c:ser>
          <c:idx val="1"/>
          <c:order val="3"/>
          <c:spPr>
            <a:ln w="28575">
              <a:noFill/>
            </a:ln>
          </c:spPr>
          <c:marker>
            <c:symbol val="dot"/>
            <c:size val="5"/>
            <c:spPr>
              <a:solidFill>
                <a:srgbClr val="000000"/>
              </a:solidFill>
              <a:ln>
                <a:solidFill>
                  <a:srgbClr val="000000"/>
                </a:solidFill>
                <a:prstDash val="solid"/>
              </a:ln>
            </c:spPr>
          </c:marker>
          <c:cat>
            <c:numRef>
              <c:f>Gytesoner!$AC$94:$AH$94</c:f>
              <c:numCache>
                <c:formatCode>General</c:formatCode>
                <c:ptCount val="6"/>
              </c:numCache>
            </c:numRef>
          </c:cat>
          <c:val>
            <c:numRef>
              <c:f>Gytesoner!$AC$96:$AH$96</c:f>
              <c:numCache>
                <c:formatCode>General</c:formatCode>
                <c:ptCount val="6"/>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3-55C4-43FB-BA74-B5704EC2919E}"/>
            </c:ext>
          </c:extLst>
        </c:ser>
        <c:dLbls>
          <c:showLegendKey val="0"/>
          <c:showVal val="0"/>
          <c:showCatName val="0"/>
          <c:showSerName val="0"/>
          <c:showPercent val="0"/>
          <c:showBubbleSize val="0"/>
        </c:dLbls>
        <c:marker val="1"/>
        <c:smooth val="0"/>
        <c:axId val="121208832"/>
        <c:axId val="121210368"/>
      </c:lineChart>
      <c:catAx>
        <c:axId val="12120064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1202560"/>
        <c:crosses val="autoZero"/>
        <c:auto val="0"/>
        <c:lblAlgn val="ctr"/>
        <c:lblOffset val="100"/>
        <c:tickLblSkip val="7"/>
        <c:tickMarkSkip val="1"/>
        <c:noMultiLvlLbl val="0"/>
      </c:catAx>
      <c:valAx>
        <c:axId val="12120256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1200640"/>
        <c:crosses val="autoZero"/>
        <c:crossBetween val="midCat"/>
        <c:majorUnit val="5"/>
      </c:valAx>
      <c:catAx>
        <c:axId val="121208832"/>
        <c:scaling>
          <c:orientation val="minMax"/>
        </c:scaling>
        <c:delete val="1"/>
        <c:axPos val="b"/>
        <c:numFmt formatCode="General" sourceLinked="1"/>
        <c:majorTickMark val="out"/>
        <c:minorTickMark val="none"/>
        <c:tickLblPos val="none"/>
        <c:crossAx val="121210368"/>
        <c:crosses val="autoZero"/>
        <c:auto val="0"/>
        <c:lblAlgn val="ctr"/>
        <c:lblOffset val="100"/>
        <c:noMultiLvlLbl val="0"/>
      </c:catAx>
      <c:valAx>
        <c:axId val="121210368"/>
        <c:scaling>
          <c:orientation val="minMax"/>
        </c:scaling>
        <c:delete val="1"/>
        <c:axPos val="l"/>
        <c:numFmt formatCode="General" sourceLinked="1"/>
        <c:majorTickMark val="out"/>
        <c:minorTickMark val="none"/>
        <c:tickLblPos val="none"/>
        <c:crossAx val="121208832"/>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DCD-4747-A412-90DE79F6C27A}"/>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DCD-4747-A412-90DE79F6C27A}"/>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1254272"/>
        <c:axId val="12125580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BDCD-4747-A412-90DE79F6C27A}"/>
            </c:ext>
          </c:extLst>
        </c:ser>
        <c:ser>
          <c:idx val="1"/>
          <c:order val="3"/>
          <c:spPr>
            <a:ln w="3175">
              <a:solidFill>
                <a:srgbClr val="000000"/>
              </a:solidFill>
              <a:prstDash val="solid"/>
            </a:ln>
          </c:spPr>
          <c:marker>
            <c:symbol val="none"/>
          </c:marker>
          <c:val>
            <c:numRef>
              <c:f>Gytesoner!#REF!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BDCD-4747-A412-90DE79F6C27A}"/>
            </c:ext>
          </c:extLst>
        </c:ser>
        <c:dLbls>
          <c:showLegendKey val="0"/>
          <c:showVal val="0"/>
          <c:showCatName val="0"/>
          <c:showSerName val="0"/>
          <c:showPercent val="0"/>
          <c:showBubbleSize val="0"/>
        </c:dLbls>
        <c:marker val="1"/>
        <c:smooth val="0"/>
        <c:axId val="121266176"/>
        <c:axId val="121267712"/>
      </c:lineChart>
      <c:catAx>
        <c:axId val="12125427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1255808"/>
        <c:crosses val="autoZero"/>
        <c:auto val="0"/>
        <c:lblAlgn val="ctr"/>
        <c:lblOffset val="100"/>
        <c:tickLblSkip val="7"/>
        <c:tickMarkSkip val="1"/>
        <c:noMultiLvlLbl val="0"/>
      </c:catAx>
      <c:valAx>
        <c:axId val="12125580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1254272"/>
        <c:crosses val="autoZero"/>
        <c:crossBetween val="midCat"/>
        <c:majorUnit val="5"/>
      </c:valAx>
      <c:catAx>
        <c:axId val="121266176"/>
        <c:scaling>
          <c:orientation val="minMax"/>
        </c:scaling>
        <c:delete val="1"/>
        <c:axPos val="b"/>
        <c:numFmt formatCode="General" sourceLinked="1"/>
        <c:majorTickMark val="out"/>
        <c:minorTickMark val="none"/>
        <c:tickLblPos val="none"/>
        <c:crossAx val="121267712"/>
        <c:crosses val="autoZero"/>
        <c:auto val="0"/>
        <c:lblAlgn val="ctr"/>
        <c:lblOffset val="100"/>
        <c:noMultiLvlLbl val="0"/>
      </c:catAx>
      <c:valAx>
        <c:axId val="121267712"/>
        <c:scaling>
          <c:orientation val="minMax"/>
        </c:scaling>
        <c:delete val="1"/>
        <c:axPos val="l"/>
        <c:numFmt formatCode="General" sourceLinked="1"/>
        <c:majorTickMark val="out"/>
        <c:minorTickMark val="none"/>
        <c:tickLblPos val="none"/>
        <c:crossAx val="12126617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95886659690334"/>
          <c:y val="8.3333690265600446E-2"/>
          <c:w val="0.813560818254212"/>
          <c:h val="0.76316116348497254"/>
        </c:manualLayout>
      </c:layout>
      <c:lineChart>
        <c:grouping val="standard"/>
        <c:varyColors val="0"/>
        <c:ser>
          <c:idx val="2"/>
          <c:order val="0"/>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Gytesoner!$H$267:$H$282</c:f>
              <c:numCache>
                <c:formatCode>0.000</c:formatCode>
                <c:ptCount val="16"/>
                <c:pt idx="0">
                  <c:v>0</c:v>
                </c:pt>
                <c:pt idx="1">
                  <c:v>0</c:v>
                </c:pt>
                <c:pt idx="2">
                  <c:v>0</c:v>
                </c:pt>
                <c:pt idx="3">
                  <c:v>0</c:v>
                </c:pt>
                <c:pt idx="4">
                  <c:v>4</c:v>
                </c:pt>
                <c:pt idx="5">
                  <c:v>7.66227766016838</c:v>
                </c:pt>
                <c:pt idx="6">
                  <c:v>6.8213672050459184</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38A4-42BB-AB0D-B98E062C5B33}"/>
            </c:ext>
          </c:extLst>
        </c:ser>
        <c:ser>
          <c:idx val="3"/>
          <c:order val="1"/>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Gytesoner!$H$288:$H$303</c:f>
              <c:numCache>
                <c:formatCode>0.000</c:formatCode>
                <c:ptCount val="16"/>
                <c:pt idx="0">
                  <c:v>0</c:v>
                </c:pt>
                <c:pt idx="1">
                  <c:v>0</c:v>
                </c:pt>
                <c:pt idx="2">
                  <c:v>0</c:v>
                </c:pt>
                <c:pt idx="3">
                  <c:v>0</c:v>
                </c:pt>
                <c:pt idx="4">
                  <c:v>4</c:v>
                </c:pt>
                <c:pt idx="5">
                  <c:v>1.3377223398316205</c:v>
                </c:pt>
                <c:pt idx="6">
                  <c:v>4.5119661282874155</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38A4-42BB-AB0D-B98E062C5B33}"/>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393536"/>
        <c:axId val="121395072"/>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Gytesoner!$H$245:$H$260</c:f>
              <c:numCache>
                <c:formatCode>0.00</c:formatCode>
                <c:ptCount val="16"/>
                <c:pt idx="0">
                  <c:v>0</c:v>
                </c:pt>
                <c:pt idx="1">
                  <c:v>0</c:v>
                </c:pt>
                <c:pt idx="2">
                  <c:v>0</c:v>
                </c:pt>
                <c:pt idx="3">
                  <c:v>0</c:v>
                </c:pt>
                <c:pt idx="4">
                  <c:v>4</c:v>
                </c:pt>
                <c:pt idx="5">
                  <c:v>4.5</c:v>
                </c:pt>
                <c:pt idx="6">
                  <c:v>5.666666666666667</c:v>
                </c:pt>
                <c:pt idx="7">
                  <c:v>7</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2-38A4-42BB-AB0D-B98E062C5B33}"/>
            </c:ext>
          </c:extLst>
        </c:ser>
        <c:ser>
          <c:idx val="1"/>
          <c:order val="3"/>
          <c:spPr>
            <a:ln w="3175">
              <a:solidFill>
                <a:srgbClr val="000000"/>
              </a:solidFill>
              <a:prstDash val="solid"/>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Gytesoner!$G$288:$G$303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38A4-42BB-AB0D-B98E062C5B33}"/>
            </c:ext>
          </c:extLst>
        </c:ser>
        <c:dLbls>
          <c:showLegendKey val="0"/>
          <c:showVal val="0"/>
          <c:showCatName val="0"/>
          <c:showSerName val="0"/>
          <c:showPercent val="0"/>
          <c:showBubbleSize val="0"/>
        </c:dLbls>
        <c:marker val="1"/>
        <c:smooth val="0"/>
        <c:axId val="121401344"/>
        <c:axId val="121402880"/>
      </c:lineChart>
      <c:catAx>
        <c:axId val="121393536"/>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395072"/>
        <c:crosses val="autoZero"/>
        <c:auto val="0"/>
        <c:lblAlgn val="ctr"/>
        <c:lblOffset val="100"/>
        <c:tickLblSkip val="1"/>
        <c:tickMarkSkip val="1"/>
        <c:noMultiLvlLbl val="0"/>
      </c:catAx>
      <c:valAx>
        <c:axId val="121395072"/>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6.5913568713515336E-2"/>
              <c:y val="0.16666758760418102"/>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393536"/>
        <c:crosses val="autoZero"/>
        <c:crossBetween val="midCat"/>
        <c:majorUnit val="5"/>
      </c:valAx>
      <c:catAx>
        <c:axId val="121401344"/>
        <c:scaling>
          <c:orientation val="minMax"/>
        </c:scaling>
        <c:delete val="1"/>
        <c:axPos val="b"/>
        <c:numFmt formatCode="0" sourceLinked="1"/>
        <c:majorTickMark val="out"/>
        <c:minorTickMark val="none"/>
        <c:tickLblPos val="none"/>
        <c:crossAx val="121402880"/>
        <c:crosses val="autoZero"/>
        <c:auto val="0"/>
        <c:lblAlgn val="ctr"/>
        <c:lblOffset val="100"/>
        <c:noMultiLvlLbl val="0"/>
      </c:catAx>
      <c:valAx>
        <c:axId val="121402880"/>
        <c:scaling>
          <c:orientation val="minMax"/>
        </c:scaling>
        <c:delete val="1"/>
        <c:axPos val="l"/>
        <c:numFmt formatCode="0.00" sourceLinked="1"/>
        <c:majorTickMark val="out"/>
        <c:minorTickMark val="none"/>
        <c:tickLblPos val="none"/>
        <c:crossAx val="12140134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paperSize="9" orientation="landscape"/>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67842971449524"/>
          <c:y val="8.3333690265600446E-2"/>
          <c:w val="0.83141917994787917"/>
          <c:h val="0.76316116348497254"/>
        </c:manualLayout>
      </c:layout>
      <c:lineChart>
        <c:grouping val="standard"/>
        <c:varyColors val="0"/>
        <c:ser>
          <c:idx val="2"/>
          <c:order val="0"/>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Gytesoner!$J$267:$J$282</c:f>
              <c:numCache>
                <c:formatCode>0.000</c:formatCode>
                <c:ptCount val="16"/>
                <c:pt idx="0">
                  <c:v>0</c:v>
                </c:pt>
                <c:pt idx="1">
                  <c:v>0</c:v>
                </c:pt>
                <c:pt idx="2">
                  <c:v>0</c:v>
                </c:pt>
                <c:pt idx="3">
                  <c:v>0</c:v>
                </c:pt>
                <c:pt idx="4">
                  <c:v>4</c:v>
                </c:pt>
                <c:pt idx="5">
                  <c:v>6.2660917830792959</c:v>
                </c:pt>
                <c:pt idx="6">
                  <c:v>6</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710C-4251-BAA8-0E667C4822FF}"/>
            </c:ext>
          </c:extLst>
        </c:ser>
        <c:ser>
          <c:idx val="3"/>
          <c:order val="1"/>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Gytesoner!$J$288:$J$303</c:f>
              <c:numCache>
                <c:formatCode>0.000</c:formatCode>
                <c:ptCount val="16"/>
                <c:pt idx="0">
                  <c:v>0</c:v>
                </c:pt>
                <c:pt idx="1">
                  <c:v>0</c:v>
                </c:pt>
                <c:pt idx="2">
                  <c:v>0</c:v>
                </c:pt>
                <c:pt idx="3">
                  <c:v>0</c:v>
                </c:pt>
                <c:pt idx="4">
                  <c:v>4</c:v>
                </c:pt>
                <c:pt idx="5">
                  <c:v>4.3339082169207037</c:v>
                </c:pt>
                <c:pt idx="6">
                  <c:v>6</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710C-4251-BAA8-0E667C4822FF}"/>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312000"/>
        <c:axId val="121313152"/>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Gytesoner!$J$245:$J$260</c:f>
              <c:numCache>
                <c:formatCode>0.00</c:formatCode>
                <c:ptCount val="16"/>
                <c:pt idx="0">
                  <c:v>0</c:v>
                </c:pt>
                <c:pt idx="1">
                  <c:v>0</c:v>
                </c:pt>
                <c:pt idx="2">
                  <c:v>0</c:v>
                </c:pt>
                <c:pt idx="3">
                  <c:v>0</c:v>
                </c:pt>
                <c:pt idx="4">
                  <c:v>4</c:v>
                </c:pt>
                <c:pt idx="5">
                  <c:v>5.3</c:v>
                </c:pt>
                <c:pt idx="6">
                  <c:v>6</c:v>
                </c:pt>
                <c:pt idx="7">
                  <c:v>7</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2-710C-4251-BAA8-0E667C4822FF}"/>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Gytesoner!$G$288:$G$303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710C-4251-BAA8-0E667C4822FF}"/>
            </c:ext>
          </c:extLst>
        </c:ser>
        <c:dLbls>
          <c:showLegendKey val="0"/>
          <c:showVal val="0"/>
          <c:showCatName val="0"/>
          <c:showSerName val="0"/>
          <c:showPercent val="0"/>
          <c:showBubbleSize val="0"/>
        </c:dLbls>
        <c:marker val="1"/>
        <c:smooth val="0"/>
        <c:axId val="121315328"/>
        <c:axId val="121316864"/>
      </c:lineChart>
      <c:catAx>
        <c:axId val="121312000"/>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313152"/>
        <c:crosses val="autoZero"/>
        <c:auto val="0"/>
        <c:lblAlgn val="ctr"/>
        <c:lblOffset val="100"/>
        <c:tickLblSkip val="1"/>
        <c:tickMarkSkip val="1"/>
        <c:noMultiLvlLbl val="0"/>
      </c:catAx>
      <c:valAx>
        <c:axId val="121313152"/>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3.8314176245210725E-2"/>
              <c:y val="0.18859741216558462"/>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312000"/>
        <c:crosses val="autoZero"/>
        <c:crossBetween val="midCat"/>
        <c:majorUnit val="5"/>
      </c:valAx>
      <c:catAx>
        <c:axId val="121315328"/>
        <c:scaling>
          <c:orientation val="minMax"/>
        </c:scaling>
        <c:delete val="1"/>
        <c:axPos val="b"/>
        <c:numFmt formatCode="0" sourceLinked="1"/>
        <c:majorTickMark val="out"/>
        <c:minorTickMark val="none"/>
        <c:tickLblPos val="none"/>
        <c:crossAx val="121316864"/>
        <c:crosses val="autoZero"/>
        <c:auto val="0"/>
        <c:lblAlgn val="ctr"/>
        <c:lblOffset val="100"/>
        <c:noMultiLvlLbl val="0"/>
      </c:catAx>
      <c:valAx>
        <c:axId val="121316864"/>
        <c:scaling>
          <c:orientation val="minMax"/>
        </c:scaling>
        <c:delete val="1"/>
        <c:axPos val="l"/>
        <c:numFmt formatCode="0.00" sourceLinked="1"/>
        <c:majorTickMark val="out"/>
        <c:minorTickMark val="none"/>
        <c:tickLblPos val="none"/>
        <c:crossAx val="12131532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30913869236027"/>
          <c:y val="7.9832096556789495E-2"/>
          <c:w val="0.8192105461587551"/>
          <c:h val="0.77311082981311929"/>
        </c:manualLayout>
      </c:layout>
      <c:lineChart>
        <c:grouping val="standard"/>
        <c:varyColors val="0"/>
        <c:ser>
          <c:idx val="2"/>
          <c:order val="0"/>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Gytesoner!#REF!</c:f>
              <c:numCache>
                <c:formatCode>General</c:formatCode>
                <c:ptCount val="1"/>
                <c:pt idx="0">
                  <c:v>1</c:v>
                </c:pt>
              </c:numCache>
            </c:numRef>
          </c:val>
          <c:smooth val="0"/>
          <c:extLst>
            <c:ext xmlns:c16="http://schemas.microsoft.com/office/drawing/2014/chart" uri="{C3380CC4-5D6E-409C-BE32-E72D297353CC}">
              <c16:uniqueId val="{00000000-BBF2-40AD-922D-DAE3BAE463C6}"/>
            </c:ext>
          </c:extLst>
        </c:ser>
        <c:ser>
          <c:idx val="3"/>
          <c:order val="1"/>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Gytesoner!#REF!</c:f>
              <c:numCache>
                <c:formatCode>General</c:formatCode>
                <c:ptCount val="1"/>
                <c:pt idx="0">
                  <c:v>1</c:v>
                </c:pt>
              </c:numCache>
            </c:numRef>
          </c:val>
          <c:smooth val="0"/>
          <c:extLst>
            <c:ext xmlns:c16="http://schemas.microsoft.com/office/drawing/2014/chart" uri="{C3380CC4-5D6E-409C-BE32-E72D297353CC}">
              <c16:uniqueId val="{00000001-BBF2-40AD-922D-DAE3BAE463C6}"/>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365248"/>
        <c:axId val="121366784"/>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Gytesoner!#REF!</c:f>
              <c:numCache>
                <c:formatCode>General</c:formatCode>
                <c:ptCount val="1"/>
                <c:pt idx="0">
                  <c:v>1</c:v>
                </c:pt>
              </c:numCache>
            </c:numRef>
          </c:val>
          <c:smooth val="0"/>
          <c:extLst>
            <c:ext xmlns:c16="http://schemas.microsoft.com/office/drawing/2014/chart" uri="{C3380CC4-5D6E-409C-BE32-E72D297353CC}">
              <c16:uniqueId val="{00000002-BBF2-40AD-922D-DAE3BAE463C6}"/>
            </c:ext>
          </c:extLst>
        </c:ser>
        <c:ser>
          <c:idx val="1"/>
          <c:order val="3"/>
          <c:spPr>
            <a:ln w="3175">
              <a:solidFill>
                <a:srgbClr val="000000"/>
              </a:solidFill>
              <a:prstDash val="solid"/>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Gytesoner!$G$288:$G$303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BBF2-40AD-922D-DAE3BAE463C6}"/>
            </c:ext>
          </c:extLst>
        </c:ser>
        <c:dLbls>
          <c:showLegendKey val="0"/>
          <c:showVal val="0"/>
          <c:showCatName val="0"/>
          <c:showSerName val="0"/>
          <c:showPercent val="0"/>
          <c:showBubbleSize val="0"/>
        </c:dLbls>
        <c:marker val="1"/>
        <c:smooth val="0"/>
        <c:axId val="121442688"/>
        <c:axId val="121444224"/>
      </c:lineChart>
      <c:catAx>
        <c:axId val="121365248"/>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366784"/>
        <c:crosses val="autoZero"/>
        <c:auto val="0"/>
        <c:lblAlgn val="ctr"/>
        <c:lblOffset val="100"/>
        <c:tickLblSkip val="1"/>
        <c:tickMarkSkip val="1"/>
        <c:noMultiLvlLbl val="0"/>
      </c:catAx>
      <c:valAx>
        <c:axId val="121366784"/>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3.5781579934087183E-2"/>
              <c:y val="0.18907607137343124"/>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365248"/>
        <c:crosses val="autoZero"/>
        <c:crossBetween val="midCat"/>
        <c:majorUnit val="5"/>
      </c:valAx>
      <c:catAx>
        <c:axId val="121442688"/>
        <c:scaling>
          <c:orientation val="minMax"/>
        </c:scaling>
        <c:delete val="1"/>
        <c:axPos val="b"/>
        <c:numFmt formatCode="0" sourceLinked="1"/>
        <c:majorTickMark val="out"/>
        <c:minorTickMark val="none"/>
        <c:tickLblPos val="none"/>
        <c:crossAx val="121444224"/>
        <c:crosses val="autoZero"/>
        <c:auto val="0"/>
        <c:lblAlgn val="ctr"/>
        <c:lblOffset val="100"/>
        <c:noMultiLvlLbl val="0"/>
      </c:catAx>
      <c:valAx>
        <c:axId val="121444224"/>
        <c:scaling>
          <c:orientation val="minMax"/>
        </c:scaling>
        <c:delete val="1"/>
        <c:axPos val="l"/>
        <c:numFmt formatCode="General" sourceLinked="1"/>
        <c:majorTickMark val="out"/>
        <c:minorTickMark val="none"/>
        <c:tickLblPos val="none"/>
        <c:crossAx val="12144268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paperSize="9" orientation="landscape"/>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67842971449524"/>
          <c:y val="7.9832096556789495E-2"/>
          <c:w val="0.83141917994787917"/>
          <c:h val="0.77311082981311929"/>
        </c:manualLayout>
      </c:layout>
      <c:lineChart>
        <c:grouping val="standard"/>
        <c:varyColors val="0"/>
        <c:ser>
          <c:idx val="2"/>
          <c:order val="0"/>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Gytesoner!$K$267:$K$282</c:f>
              <c:numCache>
                <c:formatCode>0.000</c:formatCode>
                <c:ptCount val="16"/>
                <c:pt idx="0">
                  <c:v>5</c:v>
                </c:pt>
                <c:pt idx="1">
                  <c:v>0</c:v>
                </c:pt>
                <c:pt idx="2">
                  <c:v>0</c:v>
                </c:pt>
                <c:pt idx="3">
                  <c:v>0</c:v>
                </c:pt>
                <c:pt idx="4">
                  <c:v>7.6568542494923806</c:v>
                </c:pt>
                <c:pt idx="5">
                  <c:v>7.7998316455372212</c:v>
                </c:pt>
                <c:pt idx="6">
                  <c:v>7.6427344100918386</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BC1D-4BD0-B7C8-69DC71F6CFA3}"/>
            </c:ext>
          </c:extLst>
        </c:ser>
        <c:ser>
          <c:idx val="3"/>
          <c:order val="1"/>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Gytesoner!$K$288:$K$303</c:f>
              <c:numCache>
                <c:formatCode>0.000</c:formatCode>
                <c:ptCount val="16"/>
                <c:pt idx="0">
                  <c:v>-3</c:v>
                </c:pt>
                <c:pt idx="1">
                  <c:v>0</c:v>
                </c:pt>
                <c:pt idx="2">
                  <c:v>0</c:v>
                </c:pt>
                <c:pt idx="3">
                  <c:v>0</c:v>
                </c:pt>
                <c:pt idx="4">
                  <c:v>-3.6568542494923806</c:v>
                </c:pt>
                <c:pt idx="5">
                  <c:v>1.2001683544627784</c:v>
                </c:pt>
                <c:pt idx="6">
                  <c:v>3.0239322565748279</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BC1D-4BD0-B7C8-69DC71F6CFA3}"/>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484032"/>
        <c:axId val="121485568"/>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Gytesoner!$K$245:$K$260</c:f>
              <c:numCache>
                <c:formatCode>0.00</c:formatCode>
                <c:ptCount val="16"/>
                <c:pt idx="0">
                  <c:v>1</c:v>
                </c:pt>
                <c:pt idx="1">
                  <c:v>0</c:v>
                </c:pt>
                <c:pt idx="2">
                  <c:v>0</c:v>
                </c:pt>
                <c:pt idx="3">
                  <c:v>0</c:v>
                </c:pt>
                <c:pt idx="4">
                  <c:v>2</c:v>
                </c:pt>
                <c:pt idx="5">
                  <c:v>4.5</c:v>
                </c:pt>
                <c:pt idx="6">
                  <c:v>5.333333333333333</c:v>
                </c:pt>
                <c:pt idx="7">
                  <c:v>6</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2-BC1D-4BD0-B7C8-69DC71F6CFA3}"/>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Gytesoner!$G$288:$G$303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BC1D-4BD0-B7C8-69DC71F6CFA3}"/>
            </c:ext>
          </c:extLst>
        </c:ser>
        <c:dLbls>
          <c:showLegendKey val="0"/>
          <c:showVal val="0"/>
          <c:showCatName val="0"/>
          <c:showSerName val="0"/>
          <c:showPercent val="0"/>
          <c:showBubbleSize val="0"/>
        </c:dLbls>
        <c:marker val="1"/>
        <c:smooth val="0"/>
        <c:axId val="121495936"/>
        <c:axId val="121497472"/>
      </c:lineChart>
      <c:catAx>
        <c:axId val="121484032"/>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485568"/>
        <c:crosses val="autoZero"/>
        <c:auto val="0"/>
        <c:lblAlgn val="ctr"/>
        <c:lblOffset val="100"/>
        <c:tickLblSkip val="1"/>
        <c:tickMarkSkip val="1"/>
        <c:noMultiLvlLbl val="0"/>
      </c:catAx>
      <c:valAx>
        <c:axId val="121485568"/>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3.8314176245210725E-2"/>
              <c:y val="0.22268951675158244"/>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484032"/>
        <c:crosses val="autoZero"/>
        <c:crossBetween val="midCat"/>
        <c:majorUnit val="5"/>
      </c:valAx>
      <c:catAx>
        <c:axId val="121495936"/>
        <c:scaling>
          <c:orientation val="minMax"/>
        </c:scaling>
        <c:delete val="1"/>
        <c:axPos val="b"/>
        <c:numFmt formatCode="0" sourceLinked="1"/>
        <c:majorTickMark val="out"/>
        <c:minorTickMark val="none"/>
        <c:tickLblPos val="none"/>
        <c:crossAx val="121497472"/>
        <c:crosses val="autoZero"/>
        <c:auto val="0"/>
        <c:lblAlgn val="ctr"/>
        <c:lblOffset val="100"/>
        <c:noMultiLvlLbl val="0"/>
      </c:catAx>
      <c:valAx>
        <c:axId val="121497472"/>
        <c:scaling>
          <c:orientation val="minMax"/>
        </c:scaling>
        <c:delete val="1"/>
        <c:axPos val="l"/>
        <c:numFmt formatCode="0.00" sourceLinked="1"/>
        <c:majorTickMark val="out"/>
        <c:minorTickMark val="none"/>
        <c:tickLblPos val="none"/>
        <c:crossAx val="12149593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95886659690334"/>
          <c:y val="8.2251429972563142E-2"/>
          <c:w val="0.813560818254212"/>
          <c:h val="0.76623700553387775"/>
        </c:manualLayout>
      </c:layout>
      <c:lineChart>
        <c:grouping val="standard"/>
        <c:varyColors val="0"/>
        <c:ser>
          <c:idx val="2"/>
          <c:order val="0"/>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0-E88A-4023-AF26-BA9BEA011121}"/>
            </c:ext>
          </c:extLst>
        </c:ser>
        <c:ser>
          <c:idx val="3"/>
          <c:order val="1"/>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1-E88A-4023-AF26-BA9BEA011121}"/>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545856"/>
        <c:axId val="121547392"/>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2-E88A-4023-AF26-BA9BEA011121}"/>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Gytesoner!$G$288:$G$303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E88A-4023-AF26-BA9BEA011121}"/>
            </c:ext>
          </c:extLst>
        </c:ser>
        <c:dLbls>
          <c:showLegendKey val="0"/>
          <c:showVal val="0"/>
          <c:showCatName val="0"/>
          <c:showSerName val="0"/>
          <c:showPercent val="0"/>
          <c:showBubbleSize val="0"/>
        </c:dLbls>
        <c:marker val="1"/>
        <c:smooth val="0"/>
        <c:axId val="121553664"/>
        <c:axId val="121555200"/>
      </c:lineChart>
      <c:catAx>
        <c:axId val="121545856"/>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547392"/>
        <c:crosses val="autoZero"/>
        <c:auto val="0"/>
        <c:lblAlgn val="ctr"/>
        <c:lblOffset val="100"/>
        <c:tickLblSkip val="1"/>
        <c:tickMarkSkip val="1"/>
        <c:noMultiLvlLbl val="0"/>
      </c:catAx>
      <c:valAx>
        <c:axId val="121547392"/>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 stdev</a:t>
                </a:r>
              </a:p>
            </c:rich>
          </c:tx>
          <c:layout>
            <c:manualLayout>
              <c:xMode val="edge"/>
              <c:yMode val="edge"/>
              <c:x val="9.4162571783790224E-3"/>
              <c:y val="0.1601734565787972"/>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545856"/>
        <c:crosses val="autoZero"/>
        <c:crossBetween val="midCat"/>
        <c:majorUnit val="5"/>
      </c:valAx>
      <c:catAx>
        <c:axId val="121553664"/>
        <c:scaling>
          <c:orientation val="minMax"/>
        </c:scaling>
        <c:delete val="1"/>
        <c:axPos val="b"/>
        <c:numFmt formatCode="0" sourceLinked="1"/>
        <c:majorTickMark val="out"/>
        <c:minorTickMark val="none"/>
        <c:tickLblPos val="none"/>
        <c:crossAx val="121555200"/>
        <c:crosses val="autoZero"/>
        <c:auto val="0"/>
        <c:lblAlgn val="ctr"/>
        <c:lblOffset val="100"/>
        <c:noMultiLvlLbl val="0"/>
      </c:catAx>
      <c:valAx>
        <c:axId val="121555200"/>
        <c:scaling>
          <c:orientation val="minMax"/>
        </c:scaling>
        <c:delete val="1"/>
        <c:axPos val="l"/>
        <c:numFmt formatCode="General" sourceLinked="1"/>
        <c:majorTickMark val="out"/>
        <c:minorTickMark val="none"/>
        <c:tickLblPos val="none"/>
        <c:crossAx val="12155366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559414211068855"/>
          <c:y val="8.2251429972563142E-2"/>
          <c:w val="0.82950346755168591"/>
          <c:h val="0.76623700553387775"/>
        </c:manualLayout>
      </c:layout>
      <c:lineChart>
        <c:grouping val="standard"/>
        <c:varyColors val="0"/>
        <c:ser>
          <c:idx val="2"/>
          <c:order val="0"/>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0-AFEA-43D6-95D8-25ABFBFA9A10}"/>
            </c:ext>
          </c:extLst>
        </c:ser>
        <c:ser>
          <c:idx val="3"/>
          <c:order val="1"/>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1-AFEA-43D6-95D8-25ABFBFA9A10}"/>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599104"/>
        <c:axId val="121600640"/>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2-AFEA-43D6-95D8-25ABFBFA9A10}"/>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Gytesoner!$G$288:$G$303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AFEA-43D6-95D8-25ABFBFA9A10}"/>
            </c:ext>
          </c:extLst>
        </c:ser>
        <c:dLbls>
          <c:showLegendKey val="0"/>
          <c:showVal val="0"/>
          <c:showCatName val="0"/>
          <c:showSerName val="0"/>
          <c:showPercent val="0"/>
          <c:showBubbleSize val="0"/>
        </c:dLbls>
        <c:marker val="1"/>
        <c:smooth val="0"/>
        <c:axId val="121611008"/>
        <c:axId val="121612544"/>
      </c:lineChart>
      <c:catAx>
        <c:axId val="121599104"/>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600640"/>
        <c:crosses val="autoZero"/>
        <c:auto val="0"/>
        <c:lblAlgn val="ctr"/>
        <c:lblOffset val="100"/>
        <c:tickLblSkip val="1"/>
        <c:tickMarkSkip val="1"/>
        <c:noMultiLvlLbl val="0"/>
      </c:catAx>
      <c:valAx>
        <c:axId val="121600640"/>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9.5785440613026848E-3"/>
              <c:y val="0.1991351081114861"/>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599104"/>
        <c:crosses val="autoZero"/>
        <c:crossBetween val="midCat"/>
        <c:majorUnit val="5"/>
      </c:valAx>
      <c:catAx>
        <c:axId val="121611008"/>
        <c:scaling>
          <c:orientation val="minMax"/>
        </c:scaling>
        <c:delete val="1"/>
        <c:axPos val="b"/>
        <c:numFmt formatCode="0" sourceLinked="1"/>
        <c:majorTickMark val="out"/>
        <c:minorTickMark val="none"/>
        <c:tickLblPos val="none"/>
        <c:crossAx val="121612544"/>
        <c:crosses val="autoZero"/>
        <c:auto val="0"/>
        <c:lblAlgn val="ctr"/>
        <c:lblOffset val="100"/>
        <c:noMultiLvlLbl val="0"/>
      </c:catAx>
      <c:valAx>
        <c:axId val="121612544"/>
        <c:scaling>
          <c:orientation val="minMax"/>
        </c:scaling>
        <c:delete val="1"/>
        <c:axPos val="l"/>
        <c:numFmt formatCode="General" sourceLinked="1"/>
        <c:majorTickMark val="out"/>
        <c:minorTickMark val="none"/>
        <c:tickLblPos val="none"/>
        <c:crossAx val="12161100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paperSize="9" orientation="landscape"/>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51415650408373"/>
          <c:y val="7.6612903225806467E-2"/>
          <c:w val="0.80037811981027807"/>
          <c:h val="0.782258064516129"/>
        </c:manualLayout>
      </c:layout>
      <c:lineChart>
        <c:grouping val="standard"/>
        <c:varyColors val="0"/>
        <c:ser>
          <c:idx val="2"/>
          <c:order val="0"/>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0-A2AB-4121-9822-8F12792E3EC3}"/>
            </c:ext>
          </c:extLst>
        </c:ser>
        <c:ser>
          <c:idx val="3"/>
          <c:order val="1"/>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1-A2AB-4121-9822-8F12792E3EC3}"/>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734272"/>
        <c:axId val="121735808"/>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2-A2AB-4121-9822-8F12792E3EC3}"/>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Gytesoner!$G$288:$G$303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A2AB-4121-9822-8F12792E3EC3}"/>
            </c:ext>
          </c:extLst>
        </c:ser>
        <c:dLbls>
          <c:showLegendKey val="0"/>
          <c:showVal val="0"/>
          <c:showCatName val="0"/>
          <c:showSerName val="0"/>
          <c:showPercent val="0"/>
          <c:showBubbleSize val="0"/>
        </c:dLbls>
        <c:marker val="1"/>
        <c:smooth val="0"/>
        <c:axId val="121742080"/>
        <c:axId val="121743616"/>
      </c:lineChart>
      <c:catAx>
        <c:axId val="121734272"/>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735808"/>
        <c:crosses val="autoZero"/>
        <c:auto val="0"/>
        <c:lblAlgn val="ctr"/>
        <c:lblOffset val="100"/>
        <c:tickLblSkip val="1"/>
        <c:tickMarkSkip val="1"/>
        <c:noMultiLvlLbl val="0"/>
      </c:catAx>
      <c:valAx>
        <c:axId val="121735808"/>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 stdev</a:t>
                </a:r>
              </a:p>
            </c:rich>
          </c:tx>
          <c:layout>
            <c:manualLayout>
              <c:xMode val="edge"/>
              <c:yMode val="edge"/>
              <c:x val="7.9096165610877595E-2"/>
              <c:y val="0.2137100262467192"/>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734272"/>
        <c:crosses val="autoZero"/>
        <c:crossBetween val="midCat"/>
        <c:majorUnit val="5"/>
      </c:valAx>
      <c:catAx>
        <c:axId val="121742080"/>
        <c:scaling>
          <c:orientation val="minMax"/>
        </c:scaling>
        <c:delete val="1"/>
        <c:axPos val="b"/>
        <c:numFmt formatCode="0" sourceLinked="1"/>
        <c:majorTickMark val="out"/>
        <c:minorTickMark val="none"/>
        <c:tickLblPos val="none"/>
        <c:crossAx val="121743616"/>
        <c:crosses val="autoZero"/>
        <c:auto val="0"/>
        <c:lblAlgn val="ctr"/>
        <c:lblOffset val="100"/>
        <c:noMultiLvlLbl val="0"/>
      </c:catAx>
      <c:valAx>
        <c:axId val="121743616"/>
        <c:scaling>
          <c:orientation val="minMax"/>
        </c:scaling>
        <c:delete val="1"/>
        <c:axPos val="l"/>
        <c:numFmt formatCode="General" sourceLinked="1"/>
        <c:majorTickMark val="out"/>
        <c:minorTickMark val="none"/>
        <c:tickLblPos val="none"/>
        <c:crossAx val="12174208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orientation="landscape" horizontalDpi="300" verticalDpi="300"/>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149152789227556"/>
          <c:y val="7.7236078966903932E-2"/>
          <c:w val="0.83365278595989367"/>
          <c:h val="0.78049090324450299"/>
        </c:manualLayout>
      </c:layout>
      <c:lineChart>
        <c:grouping val="standard"/>
        <c:varyColors val="0"/>
        <c:ser>
          <c:idx val="2"/>
          <c:order val="0"/>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Gytesoner!$L$267:$L$282</c:f>
              <c:numCache>
                <c:formatCode>0.000</c:formatCode>
                <c:ptCount val="16"/>
                <c:pt idx="0">
                  <c:v>6.25</c:v>
                </c:pt>
                <c:pt idx="1">
                  <c:v>0</c:v>
                </c:pt>
                <c:pt idx="2">
                  <c:v>0</c:v>
                </c:pt>
                <c:pt idx="3">
                  <c:v>0</c:v>
                </c:pt>
                <c:pt idx="4">
                  <c:v>4</c:v>
                </c:pt>
                <c:pt idx="5">
                  <c:v>8.1058772731852802</c:v>
                </c:pt>
                <c:pt idx="6">
                  <c:v>6.8213672050459184</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9E4F-4121-A420-1518199CA8D5}"/>
            </c:ext>
          </c:extLst>
        </c:ser>
        <c:ser>
          <c:idx val="3"/>
          <c:order val="1"/>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Gytesoner!$L$288:$L$303</c:f>
              <c:numCache>
                <c:formatCode>0.000</c:formatCode>
                <c:ptCount val="16"/>
                <c:pt idx="0">
                  <c:v>-3.75</c:v>
                </c:pt>
                <c:pt idx="1">
                  <c:v>0</c:v>
                </c:pt>
                <c:pt idx="2">
                  <c:v>0</c:v>
                </c:pt>
                <c:pt idx="3">
                  <c:v>0</c:v>
                </c:pt>
                <c:pt idx="4">
                  <c:v>4</c:v>
                </c:pt>
                <c:pt idx="5">
                  <c:v>1.2941227268147202</c:v>
                </c:pt>
                <c:pt idx="6">
                  <c:v>4.5119661282874155</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9E4F-4121-A420-1518199CA8D5}"/>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787136"/>
        <c:axId val="121788672"/>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Gytesoner!$L$245:$L$260</c:f>
              <c:numCache>
                <c:formatCode>0.00</c:formatCode>
                <c:ptCount val="16"/>
                <c:pt idx="0">
                  <c:v>1.25</c:v>
                </c:pt>
                <c:pt idx="1">
                  <c:v>0</c:v>
                </c:pt>
                <c:pt idx="2">
                  <c:v>0</c:v>
                </c:pt>
                <c:pt idx="3">
                  <c:v>0</c:v>
                </c:pt>
                <c:pt idx="4">
                  <c:v>4</c:v>
                </c:pt>
                <c:pt idx="5">
                  <c:v>4.7</c:v>
                </c:pt>
                <c:pt idx="6">
                  <c:v>5.666666666666667</c:v>
                </c:pt>
                <c:pt idx="7">
                  <c:v>5</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2-9E4F-4121-A420-1518199CA8D5}"/>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Gytesoner!$G$288:$G$303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9E4F-4121-A420-1518199CA8D5}"/>
            </c:ext>
          </c:extLst>
        </c:ser>
        <c:dLbls>
          <c:showLegendKey val="0"/>
          <c:showVal val="0"/>
          <c:showCatName val="0"/>
          <c:showSerName val="0"/>
          <c:showPercent val="0"/>
          <c:showBubbleSize val="0"/>
        </c:dLbls>
        <c:marker val="1"/>
        <c:smooth val="0"/>
        <c:axId val="121803136"/>
        <c:axId val="121804672"/>
      </c:lineChart>
      <c:catAx>
        <c:axId val="121787136"/>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788672"/>
        <c:crosses val="autoZero"/>
        <c:auto val="0"/>
        <c:lblAlgn val="ctr"/>
        <c:lblOffset val="100"/>
        <c:tickLblSkip val="1"/>
        <c:tickMarkSkip val="1"/>
        <c:noMultiLvlLbl val="0"/>
      </c:catAx>
      <c:valAx>
        <c:axId val="121788672"/>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4.7801147227533466E-2"/>
              <c:y val="0.22764312997460681"/>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787136"/>
        <c:crosses val="autoZero"/>
        <c:crossBetween val="midCat"/>
        <c:majorUnit val="5"/>
      </c:valAx>
      <c:catAx>
        <c:axId val="121803136"/>
        <c:scaling>
          <c:orientation val="minMax"/>
        </c:scaling>
        <c:delete val="1"/>
        <c:axPos val="b"/>
        <c:numFmt formatCode="0" sourceLinked="1"/>
        <c:majorTickMark val="out"/>
        <c:minorTickMark val="none"/>
        <c:tickLblPos val="none"/>
        <c:crossAx val="121804672"/>
        <c:crosses val="autoZero"/>
        <c:auto val="0"/>
        <c:lblAlgn val="ctr"/>
        <c:lblOffset val="100"/>
        <c:noMultiLvlLbl val="0"/>
      </c:catAx>
      <c:valAx>
        <c:axId val="121804672"/>
        <c:scaling>
          <c:orientation val="minMax"/>
        </c:scaling>
        <c:delete val="1"/>
        <c:axPos val="l"/>
        <c:numFmt formatCode="0.00" sourceLinked="1"/>
        <c:majorTickMark val="out"/>
        <c:minorTickMark val="none"/>
        <c:tickLblPos val="none"/>
        <c:crossAx val="12180313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paperSize="9" orientation="landscape"/>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7510618067867054E-2"/>
          <c:y val="2.7777815453851263E-2"/>
          <c:w val="0.92299673139661964"/>
          <c:h val="0.92083458229516912"/>
        </c:manualLayout>
      </c:layout>
      <c:lineChart>
        <c:grouping val="standard"/>
        <c:varyColors val="0"/>
        <c:ser>
          <c:idx val="15"/>
          <c:order val="0"/>
          <c:tx>
            <c:strRef>
              <c:f>Gytesoner!$X$687</c:f>
              <c:strCache>
                <c:ptCount val="1"/>
                <c:pt idx="0">
                  <c:v>0</c:v>
                </c:pt>
              </c:strCache>
            </c:strRef>
          </c:tx>
          <c:spPr>
            <a:ln w="12700">
              <a:solidFill>
                <a:srgbClr val="FF00FF"/>
              </a:solidFill>
              <a:prstDash val="solid"/>
            </a:ln>
          </c:spPr>
          <c:marker>
            <c:symbol val="plus"/>
            <c:size val="5"/>
            <c:spPr>
              <a:noFill/>
              <a:ln>
                <a:solidFill>
                  <a:srgbClr val="FF00FF"/>
                </a:solidFill>
                <a:prstDash val="solid"/>
              </a:ln>
            </c:spPr>
          </c:marker>
          <c:cat>
            <c:numRef>
              <c:f>Gytesoner!$Y$754:$AN$754</c:f>
              <c:numCache>
                <c:formatCode>General</c:formatCode>
                <c:ptCount val="16"/>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Gytesoner!$Y$755:$AN$755</c:f>
              <c:numCache>
                <c:formatCode>General</c:formatCode>
                <c:ptCount val="16"/>
                <c:pt idx="7" formatCode="0%">
                  <c:v>0.9375</c:v>
                </c:pt>
                <c:pt idx="8" formatCode="0%">
                  <c:v>0</c:v>
                </c:pt>
                <c:pt idx="9" formatCode="0%">
                  <c:v>0</c:v>
                </c:pt>
                <c:pt idx="10" formatCode="0%">
                  <c:v>0</c:v>
                </c:pt>
                <c:pt idx="11" formatCode="0%">
                  <c:v>0.125</c:v>
                </c:pt>
                <c:pt idx="12" formatCode="0%">
                  <c:v>0.1875</c:v>
                </c:pt>
                <c:pt idx="13" formatCode="0%">
                  <c:v>0</c:v>
                </c:pt>
                <c:pt idx="14" formatCode="0%">
                  <c:v>0</c:v>
                </c:pt>
                <c:pt idx="15" formatCode="0%">
                  <c:v>0</c:v>
                </c:pt>
              </c:numCache>
            </c:numRef>
          </c:val>
          <c:smooth val="0"/>
          <c:extLst>
            <c:ext xmlns:c16="http://schemas.microsoft.com/office/drawing/2014/chart" uri="{C3380CC4-5D6E-409C-BE32-E72D297353CC}">
              <c16:uniqueId val="{00000000-526E-4EA8-8F33-0AB58C5614EC}"/>
            </c:ext>
          </c:extLst>
        </c:ser>
        <c:ser>
          <c:idx val="0"/>
          <c:order val="1"/>
          <c:tx>
            <c:strRef>
              <c:f>Gytesoner!$X$688</c:f>
              <c:strCache>
                <c:ptCount val="1"/>
                <c:pt idx="0">
                  <c:v>1</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Gytesoner!$Y$754:$AN$754</c:f>
              <c:numCache>
                <c:formatCode>General</c:formatCode>
                <c:ptCount val="16"/>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Gytesoner!$Y$756:$AN$756</c:f>
              <c:numCache>
                <c:formatCode>General</c:formatCode>
                <c:ptCount val="16"/>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1-526E-4EA8-8F33-0AB58C5614EC}"/>
            </c:ext>
          </c:extLst>
        </c:ser>
        <c:ser>
          <c:idx val="1"/>
          <c:order val="2"/>
          <c:tx>
            <c:strRef>
              <c:f>Gytesoner!$X$689</c:f>
              <c:strCache>
                <c:ptCount val="1"/>
                <c:pt idx="0">
                  <c:v>2</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Gytesoner!$Y$754:$AN$754</c:f>
              <c:numCache>
                <c:formatCode>General</c:formatCode>
                <c:ptCount val="16"/>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Gytesoner!$Y$757:$AN$757</c:f>
              <c:numCache>
                <c:formatCode>General</c:formatCode>
                <c:ptCount val="16"/>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2-526E-4EA8-8F33-0AB58C5614EC}"/>
            </c:ext>
          </c:extLst>
        </c:ser>
        <c:ser>
          <c:idx val="2"/>
          <c:order val="3"/>
          <c:tx>
            <c:strRef>
              <c:f>Gytesoner!$X$690</c:f>
              <c:strCache>
                <c:ptCount val="1"/>
                <c:pt idx="0">
                  <c:v>3</c:v>
                </c:pt>
              </c:strCache>
            </c:strRef>
          </c:tx>
          <c:spPr>
            <a:ln w="12700">
              <a:solidFill>
                <a:srgbClr val="800000"/>
              </a:solidFill>
              <a:prstDash val="solid"/>
            </a:ln>
          </c:spPr>
          <c:marker>
            <c:symbol val="triangle"/>
            <c:size val="5"/>
            <c:spPr>
              <a:solidFill>
                <a:srgbClr val="800000"/>
              </a:solidFill>
              <a:ln>
                <a:solidFill>
                  <a:srgbClr val="800000"/>
                </a:solidFill>
                <a:prstDash val="solid"/>
              </a:ln>
            </c:spPr>
          </c:marker>
          <c:cat>
            <c:numRef>
              <c:f>Gytesoner!$Y$754:$AN$754</c:f>
              <c:numCache>
                <c:formatCode>General</c:formatCode>
                <c:ptCount val="16"/>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Gytesoner!$Y$758:$AN$758</c:f>
              <c:numCache>
                <c:formatCode>General</c:formatCode>
                <c:ptCount val="16"/>
                <c:pt idx="4" formatCode="0%">
                  <c:v>0</c:v>
                </c:pt>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3-526E-4EA8-8F33-0AB58C5614EC}"/>
            </c:ext>
          </c:extLst>
        </c:ser>
        <c:ser>
          <c:idx val="3"/>
          <c:order val="4"/>
          <c:tx>
            <c:strRef>
              <c:f>Gytesoner!$X$691</c:f>
              <c:strCache>
                <c:ptCount val="1"/>
                <c:pt idx="0">
                  <c:v>4</c:v>
                </c:pt>
              </c:strCache>
            </c:strRef>
          </c:tx>
          <c:spPr>
            <a:ln w="12700">
              <a:solidFill>
                <a:srgbClr val="00FFFF"/>
              </a:solidFill>
              <a:prstDash val="solid"/>
            </a:ln>
          </c:spPr>
          <c:marker>
            <c:symbol val="x"/>
            <c:size val="5"/>
            <c:spPr>
              <a:noFill/>
              <a:ln>
                <a:solidFill>
                  <a:srgbClr val="00FFFF"/>
                </a:solidFill>
                <a:prstDash val="solid"/>
              </a:ln>
            </c:spPr>
          </c:marker>
          <c:cat>
            <c:numRef>
              <c:f>Gytesoner!$Y$754:$AN$754</c:f>
              <c:numCache>
                <c:formatCode>General</c:formatCode>
                <c:ptCount val="16"/>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Gytesoner!$Y$759:$AN$759</c:f>
              <c:numCache>
                <c:formatCode>General</c:formatCode>
                <c:ptCount val="16"/>
                <c:pt idx="4" formatCode="0%">
                  <c:v>0</c:v>
                </c:pt>
                <c:pt idx="5" formatCode="0%">
                  <c:v>0</c:v>
                </c:pt>
                <c:pt idx="6" formatCode="0%">
                  <c:v>0</c:v>
                </c:pt>
                <c:pt idx="7" formatCode="0%">
                  <c:v>0.9</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4-526E-4EA8-8F33-0AB58C5614EC}"/>
            </c:ext>
          </c:extLst>
        </c:ser>
        <c:ser>
          <c:idx val="4"/>
          <c:order val="5"/>
          <c:tx>
            <c:strRef>
              <c:f>Gytesoner!$X$692</c:f>
              <c:strCache>
                <c:ptCount val="1"/>
                <c:pt idx="0">
                  <c:v>5</c:v>
                </c:pt>
              </c:strCache>
            </c:strRef>
          </c:tx>
          <c:spPr>
            <a:ln w="12700">
              <a:solidFill>
                <a:srgbClr val="800080"/>
              </a:solidFill>
              <a:prstDash val="solid"/>
            </a:ln>
          </c:spPr>
          <c:marker>
            <c:symbol val="star"/>
            <c:size val="5"/>
            <c:spPr>
              <a:noFill/>
              <a:ln>
                <a:solidFill>
                  <a:srgbClr val="800080"/>
                </a:solidFill>
                <a:prstDash val="solid"/>
              </a:ln>
            </c:spPr>
          </c:marker>
          <c:cat>
            <c:numRef>
              <c:f>Gytesoner!$Y$754:$AN$754</c:f>
              <c:numCache>
                <c:formatCode>General</c:formatCode>
                <c:ptCount val="16"/>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Gytesoner!$Y$760:$AN$760</c:f>
              <c:numCache>
                <c:formatCode>General</c:formatCode>
                <c:ptCount val="16"/>
                <c:pt idx="4" formatCode="0%">
                  <c:v>0</c:v>
                </c:pt>
                <c:pt idx="5" formatCode="0%">
                  <c:v>0</c:v>
                </c:pt>
                <c:pt idx="6" formatCode="0%">
                  <c:v>0.04</c:v>
                </c:pt>
                <c:pt idx="7" formatCode="0%">
                  <c:v>0.78</c:v>
                </c:pt>
                <c:pt idx="8" formatCode="0%">
                  <c:v>0.12</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5-526E-4EA8-8F33-0AB58C5614EC}"/>
            </c:ext>
          </c:extLst>
        </c:ser>
        <c:ser>
          <c:idx val="5"/>
          <c:order val="6"/>
          <c:tx>
            <c:strRef>
              <c:f>Gytesoner!$X$693</c:f>
              <c:strCache>
                <c:ptCount val="1"/>
                <c:pt idx="0">
                  <c:v>6</c:v>
                </c:pt>
              </c:strCache>
            </c:strRef>
          </c:tx>
          <c:spPr>
            <a:ln w="12700">
              <a:solidFill>
                <a:srgbClr val="800000"/>
              </a:solidFill>
              <a:prstDash val="solid"/>
            </a:ln>
          </c:spPr>
          <c:marker>
            <c:symbol val="circle"/>
            <c:size val="5"/>
            <c:spPr>
              <a:solidFill>
                <a:srgbClr val="800000"/>
              </a:solidFill>
              <a:ln>
                <a:solidFill>
                  <a:srgbClr val="800000"/>
                </a:solidFill>
                <a:prstDash val="solid"/>
              </a:ln>
            </c:spPr>
          </c:marker>
          <c:cat>
            <c:numRef>
              <c:f>Gytesoner!$Y$754:$AN$754</c:f>
              <c:numCache>
                <c:formatCode>General</c:formatCode>
                <c:ptCount val="16"/>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Gytesoner!$Y$761:$AN$761</c:f>
              <c:numCache>
                <c:formatCode>General</c:formatCode>
                <c:ptCount val="16"/>
                <c:pt idx="4" formatCode="0%">
                  <c:v>0</c:v>
                </c:pt>
                <c:pt idx="5" formatCode="0%">
                  <c:v>6.6666666666666666E-2</c:v>
                </c:pt>
                <c:pt idx="6" formatCode="0%">
                  <c:v>0.13333333333333333</c:v>
                </c:pt>
                <c:pt idx="7" formatCode="0%">
                  <c:v>0.8</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6-526E-4EA8-8F33-0AB58C5614EC}"/>
            </c:ext>
          </c:extLst>
        </c:ser>
        <c:ser>
          <c:idx val="6"/>
          <c:order val="7"/>
          <c:tx>
            <c:strRef>
              <c:f>Gytesoner!$X$694</c:f>
              <c:strCache>
                <c:ptCount val="1"/>
                <c:pt idx="0">
                  <c:v>7</c:v>
                </c:pt>
              </c:strCache>
            </c:strRef>
          </c:tx>
          <c:spPr>
            <a:ln w="12700">
              <a:solidFill>
                <a:srgbClr val="008080"/>
              </a:solidFill>
              <a:prstDash val="solid"/>
            </a:ln>
          </c:spPr>
          <c:marker>
            <c:symbol val="plus"/>
            <c:size val="5"/>
            <c:spPr>
              <a:noFill/>
              <a:ln>
                <a:solidFill>
                  <a:srgbClr val="008080"/>
                </a:solidFill>
                <a:prstDash val="solid"/>
              </a:ln>
            </c:spPr>
          </c:marker>
          <c:cat>
            <c:numRef>
              <c:f>Gytesoner!$Y$754:$AN$754</c:f>
              <c:numCache>
                <c:formatCode>General</c:formatCode>
                <c:ptCount val="16"/>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Gytesoner!$Y$762:$AN$762</c:f>
              <c:numCache>
                <c:formatCode>General</c:formatCode>
                <c:ptCount val="16"/>
                <c:pt idx="4" formatCode="0%">
                  <c:v>0</c:v>
                </c:pt>
                <c:pt idx="5" formatCode="0%">
                  <c:v>0.2</c:v>
                </c:pt>
                <c:pt idx="6" formatCode="0%">
                  <c:v>0.2</c:v>
                </c:pt>
                <c:pt idx="7" formatCode="0%">
                  <c:v>0.6</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7-526E-4EA8-8F33-0AB58C5614EC}"/>
            </c:ext>
          </c:extLst>
        </c:ser>
        <c:ser>
          <c:idx val="7"/>
          <c:order val="8"/>
          <c:tx>
            <c:strRef>
              <c:f>Gytesoner!$X$695</c:f>
              <c:strCache>
                <c:ptCount val="1"/>
                <c:pt idx="0">
                  <c:v>8</c:v>
                </c:pt>
              </c:strCache>
            </c:strRef>
          </c:tx>
          <c:spPr>
            <a:ln w="12700">
              <a:solidFill>
                <a:srgbClr val="0000FF"/>
              </a:solidFill>
              <a:prstDash val="solid"/>
            </a:ln>
          </c:spPr>
          <c:marker>
            <c:symbol val="dot"/>
            <c:size val="5"/>
            <c:spPr>
              <a:noFill/>
              <a:ln>
                <a:solidFill>
                  <a:srgbClr val="0000FF"/>
                </a:solidFill>
                <a:prstDash val="solid"/>
              </a:ln>
            </c:spPr>
          </c:marker>
          <c:cat>
            <c:numRef>
              <c:f>Gytesoner!$Y$754:$AN$754</c:f>
              <c:numCache>
                <c:formatCode>General</c:formatCode>
                <c:ptCount val="16"/>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Gytesoner!$Y$763:$AN$763</c:f>
              <c:numCache>
                <c:formatCode>General</c:formatCode>
                <c:ptCount val="16"/>
                <c:pt idx="4" formatCode="0%">
                  <c:v>0</c:v>
                </c:pt>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8-526E-4EA8-8F33-0AB58C5614EC}"/>
            </c:ext>
          </c:extLst>
        </c:ser>
        <c:ser>
          <c:idx val="8"/>
          <c:order val="9"/>
          <c:tx>
            <c:strRef>
              <c:f>Gytesoner!$X$696</c:f>
              <c:strCache>
                <c:ptCount val="1"/>
                <c:pt idx="0">
                  <c:v>9</c:v>
                </c:pt>
              </c:strCache>
            </c:strRef>
          </c:tx>
          <c:spPr>
            <a:ln w="12700">
              <a:solidFill>
                <a:srgbClr val="00CCFF"/>
              </a:solidFill>
              <a:prstDash val="solid"/>
            </a:ln>
          </c:spPr>
          <c:marker>
            <c:symbol val="dash"/>
            <c:size val="5"/>
            <c:spPr>
              <a:noFill/>
              <a:ln>
                <a:solidFill>
                  <a:srgbClr val="00CCFF"/>
                </a:solidFill>
                <a:prstDash val="solid"/>
              </a:ln>
            </c:spPr>
          </c:marker>
          <c:cat>
            <c:numRef>
              <c:f>Gytesoner!$Y$754:$AN$754</c:f>
              <c:numCache>
                <c:formatCode>General</c:formatCode>
                <c:ptCount val="16"/>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Gytesoner!$Y$764:$AN$764</c:f>
              <c:numCache>
                <c:formatCode>General</c:formatCode>
                <c:ptCount val="16"/>
                <c:pt idx="4" formatCode="0%">
                  <c:v>0</c:v>
                </c:pt>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9-526E-4EA8-8F33-0AB58C5614EC}"/>
            </c:ext>
          </c:extLst>
        </c:ser>
        <c:ser>
          <c:idx val="9"/>
          <c:order val="10"/>
          <c:tx>
            <c:strRef>
              <c:f>Gytesoner!$X$697</c:f>
              <c:strCache>
                <c:ptCount val="1"/>
                <c:pt idx="0">
                  <c:v>10</c:v>
                </c:pt>
              </c:strCache>
            </c:strRef>
          </c:tx>
          <c:spPr>
            <a:ln w="12700">
              <a:solidFill>
                <a:srgbClr val="99CCFF"/>
              </a:solidFill>
              <a:prstDash val="solid"/>
            </a:ln>
          </c:spPr>
          <c:marker>
            <c:symbol val="diamond"/>
            <c:size val="5"/>
            <c:spPr>
              <a:solidFill>
                <a:srgbClr val="A0E0E0"/>
              </a:solidFill>
              <a:ln>
                <a:solidFill>
                  <a:srgbClr val="A0E0E0"/>
                </a:solidFill>
                <a:prstDash val="solid"/>
              </a:ln>
            </c:spPr>
          </c:marker>
          <c:cat>
            <c:numRef>
              <c:f>Gytesoner!$Y$754:$AN$754</c:f>
              <c:numCache>
                <c:formatCode>General</c:formatCode>
                <c:ptCount val="16"/>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Gytesoner!$Y$765:$AN$765</c:f>
              <c:numCache>
                <c:formatCode>General</c:formatCode>
                <c:ptCount val="16"/>
                <c:pt idx="4" formatCode="0%">
                  <c:v>0</c:v>
                </c:pt>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A-526E-4EA8-8F33-0AB58C5614EC}"/>
            </c:ext>
          </c:extLst>
        </c:ser>
        <c:ser>
          <c:idx val="10"/>
          <c:order val="11"/>
          <c:tx>
            <c:strRef>
              <c:f>Gytesoner!$X$698</c:f>
              <c:strCache>
                <c:ptCount val="1"/>
                <c:pt idx="0">
                  <c:v>11</c:v>
                </c:pt>
              </c:strCache>
            </c:strRef>
          </c:tx>
          <c:spPr>
            <a:ln w="12700">
              <a:solidFill>
                <a:srgbClr val="008000"/>
              </a:solidFill>
              <a:prstDash val="solid"/>
            </a:ln>
          </c:spPr>
          <c:marker>
            <c:symbol val="square"/>
            <c:size val="5"/>
            <c:spPr>
              <a:solidFill>
                <a:srgbClr val="008000"/>
              </a:solidFill>
              <a:ln>
                <a:solidFill>
                  <a:srgbClr val="008000"/>
                </a:solidFill>
                <a:prstDash val="solid"/>
              </a:ln>
            </c:spPr>
          </c:marker>
          <c:cat>
            <c:numRef>
              <c:f>Gytesoner!$Y$754:$AN$754</c:f>
              <c:numCache>
                <c:formatCode>General</c:formatCode>
                <c:ptCount val="16"/>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Gytesoner!$Y$766:$AN$766</c:f>
              <c:numCache>
                <c:formatCode>General</c:formatCode>
                <c:ptCount val="16"/>
                <c:pt idx="4" formatCode="0%">
                  <c:v>0</c:v>
                </c:pt>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B-526E-4EA8-8F33-0AB58C5614EC}"/>
            </c:ext>
          </c:extLst>
        </c:ser>
        <c:ser>
          <c:idx val="11"/>
          <c:order val="12"/>
          <c:tx>
            <c:strRef>
              <c:f>Gytesoner!$X$699</c:f>
              <c:strCache>
                <c:ptCount val="1"/>
                <c:pt idx="0">
                  <c:v>12</c:v>
                </c:pt>
              </c:strCache>
            </c:strRef>
          </c:tx>
          <c:spPr>
            <a:ln w="12700">
              <a:solidFill>
                <a:srgbClr val="0000FF"/>
              </a:solidFill>
              <a:prstDash val="solid"/>
            </a:ln>
          </c:spPr>
          <c:marker>
            <c:symbol val="triangle"/>
            <c:size val="5"/>
            <c:spPr>
              <a:solidFill>
                <a:srgbClr val="0000FF"/>
              </a:solidFill>
              <a:ln>
                <a:solidFill>
                  <a:srgbClr val="0000FF"/>
                </a:solidFill>
                <a:prstDash val="solid"/>
              </a:ln>
            </c:spPr>
          </c:marker>
          <c:cat>
            <c:numRef>
              <c:f>Gytesoner!$Y$754:$AN$754</c:f>
              <c:numCache>
                <c:formatCode>General</c:formatCode>
                <c:ptCount val="16"/>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Gytesoner!$Y$767:$AN$767</c:f>
              <c:numCache>
                <c:formatCode>General</c:formatCode>
                <c:ptCount val="16"/>
                <c:pt idx="4" formatCode="0%">
                  <c:v>0</c:v>
                </c:pt>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C-526E-4EA8-8F33-0AB58C5614EC}"/>
            </c:ext>
          </c:extLst>
        </c:ser>
        <c:ser>
          <c:idx val="12"/>
          <c:order val="13"/>
          <c:tx>
            <c:strRef>
              <c:f>Gytesoner!$X$700</c:f>
              <c:strCache>
                <c:ptCount val="1"/>
                <c:pt idx="0">
                  <c:v>13</c:v>
                </c:pt>
              </c:strCache>
            </c:strRef>
          </c:tx>
          <c:spPr>
            <a:ln w="12700">
              <a:solidFill>
                <a:srgbClr val="FF0000"/>
              </a:solidFill>
              <a:prstDash val="solid"/>
            </a:ln>
          </c:spPr>
          <c:marker>
            <c:symbol val="x"/>
            <c:size val="5"/>
            <c:spPr>
              <a:noFill/>
              <a:ln>
                <a:solidFill>
                  <a:srgbClr val="FF0000"/>
                </a:solidFill>
                <a:prstDash val="solid"/>
              </a:ln>
            </c:spPr>
          </c:marker>
          <c:cat>
            <c:numRef>
              <c:f>Gytesoner!$Y$754:$AN$754</c:f>
              <c:numCache>
                <c:formatCode>General</c:formatCode>
                <c:ptCount val="16"/>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Gytesoner!$Y$768:$AN$768</c:f>
              <c:numCache>
                <c:formatCode>General</c:formatCode>
                <c:ptCount val="16"/>
                <c:pt idx="4" formatCode="0%">
                  <c:v>0</c:v>
                </c:pt>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D-526E-4EA8-8F33-0AB58C5614EC}"/>
            </c:ext>
          </c:extLst>
        </c:ser>
        <c:ser>
          <c:idx val="14"/>
          <c:order val="14"/>
          <c:tx>
            <c:strRef>
              <c:f>Gytesoner!$X$701</c:f>
              <c:strCache>
                <c:ptCount val="1"/>
                <c:pt idx="0">
                  <c:v>14</c:v>
                </c:pt>
              </c:strCache>
            </c:strRef>
          </c:tx>
          <c:spPr>
            <a:ln w="12700">
              <a:solidFill>
                <a:srgbClr val="CC99FF"/>
              </a:solidFill>
              <a:prstDash val="solid"/>
            </a:ln>
          </c:spPr>
          <c:marker>
            <c:symbol val="circle"/>
            <c:size val="5"/>
            <c:spPr>
              <a:solidFill>
                <a:srgbClr val="CC99FF"/>
              </a:solidFill>
              <a:ln>
                <a:solidFill>
                  <a:srgbClr val="CC99FF"/>
                </a:solidFill>
                <a:prstDash val="solid"/>
              </a:ln>
            </c:spPr>
          </c:marker>
          <c:cat>
            <c:numRef>
              <c:f>Gytesoner!$Y$754:$AN$754</c:f>
              <c:numCache>
                <c:formatCode>General</c:formatCode>
                <c:ptCount val="16"/>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Gytesoner!$Y$769:$AN$769</c:f>
              <c:numCache>
                <c:formatCode>General</c:formatCode>
                <c:ptCount val="16"/>
                <c:pt idx="4" formatCode="0%">
                  <c:v>0</c:v>
                </c:pt>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E-526E-4EA8-8F33-0AB58C5614EC}"/>
            </c:ext>
          </c:extLst>
        </c:ser>
        <c:ser>
          <c:idx val="13"/>
          <c:order val="15"/>
          <c:tx>
            <c:strRef>
              <c:f>Gytesoner!$X$702</c:f>
              <c:strCache>
                <c:ptCount val="1"/>
                <c:pt idx="0">
                  <c:v>15</c:v>
                </c:pt>
              </c:strCache>
            </c:strRef>
          </c:tx>
          <c:spPr>
            <a:ln w="12700">
              <a:solidFill>
                <a:srgbClr val="FF99CC"/>
              </a:solidFill>
              <a:prstDash val="solid"/>
            </a:ln>
          </c:spPr>
          <c:marker>
            <c:symbol val="star"/>
            <c:size val="5"/>
            <c:spPr>
              <a:noFill/>
              <a:ln>
                <a:solidFill>
                  <a:srgbClr val="CC9CCC"/>
                </a:solidFill>
                <a:prstDash val="solid"/>
              </a:ln>
            </c:spPr>
          </c:marker>
          <c:cat>
            <c:numRef>
              <c:f>Gytesoner!$Y$754:$AN$754</c:f>
              <c:numCache>
                <c:formatCode>General</c:formatCode>
                <c:ptCount val="16"/>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Gytesoner!$Y$770:$AN$770</c:f>
              <c:numCache>
                <c:formatCode>General</c:formatCode>
                <c:ptCount val="16"/>
                <c:pt idx="4" formatCode="0%">
                  <c:v>0</c:v>
                </c:pt>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F-526E-4EA8-8F33-0AB58C5614EC}"/>
            </c:ext>
          </c:extLst>
        </c:ser>
        <c:dLbls>
          <c:showLegendKey val="0"/>
          <c:showVal val="0"/>
          <c:showCatName val="0"/>
          <c:showSerName val="0"/>
          <c:showPercent val="0"/>
          <c:showBubbleSize val="0"/>
        </c:dLbls>
        <c:marker val="1"/>
        <c:smooth val="0"/>
        <c:axId val="121681792"/>
        <c:axId val="121683328"/>
      </c:lineChart>
      <c:catAx>
        <c:axId val="121681792"/>
        <c:scaling>
          <c:orientation val="minMax"/>
        </c:scaling>
        <c:delete val="0"/>
        <c:axPos val="b"/>
        <c:numFmt formatCode="General" sourceLinked="1"/>
        <c:majorTickMark val="out"/>
        <c:minorTickMark val="none"/>
        <c:tickLblPos val="nextTo"/>
        <c:spPr>
          <a:ln w="3175">
            <a:solidFill>
              <a:srgbClr val="000000"/>
            </a:solidFill>
            <a:prstDash val="solid"/>
          </a:ln>
        </c:spPr>
        <c:txPr>
          <a:bodyPr rot="-4500000" vert="horz"/>
          <a:lstStyle/>
          <a:p>
            <a:pPr>
              <a:defRPr sz="1125" b="0" i="0" u="none" strike="noStrike" baseline="0">
                <a:solidFill>
                  <a:srgbClr val="000000"/>
                </a:solidFill>
                <a:latin typeface="Arial"/>
                <a:ea typeface="Arial"/>
                <a:cs typeface="Arial"/>
              </a:defRPr>
            </a:pPr>
            <a:endParaRPr lang="nb-NO"/>
          </a:p>
        </c:txPr>
        <c:crossAx val="121683328"/>
        <c:crosses val="autoZero"/>
        <c:auto val="1"/>
        <c:lblAlgn val="ctr"/>
        <c:lblOffset val="100"/>
        <c:tickLblSkip val="1"/>
        <c:tickMarkSkip val="1"/>
        <c:noMultiLvlLbl val="0"/>
      </c:catAx>
      <c:valAx>
        <c:axId val="121683328"/>
        <c:scaling>
          <c:orientation val="minMax"/>
          <c:max val="1"/>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nb-NO"/>
          </a:p>
        </c:txPr>
        <c:crossAx val="121681792"/>
        <c:crosses val="autoZero"/>
        <c:crossBetween val="between"/>
        <c:majorUnit val="0.1"/>
      </c:valAx>
      <c:spPr>
        <a:noFill/>
        <a:ln w="25400">
          <a:noFill/>
        </a:ln>
      </c:spPr>
    </c:plotArea>
    <c:legend>
      <c:legendPos val="r"/>
      <c:layout>
        <c:manualLayout>
          <c:xMode val="edge"/>
          <c:yMode val="edge"/>
          <c:x val="0.91983222033954615"/>
          <c:y val="0.29444488188976392"/>
          <c:w val="7.5949477834258108E-2"/>
          <c:h val="0.7013899095946341"/>
        </c:manualLayout>
      </c:layout>
      <c:overlay val="0"/>
      <c:spPr>
        <a:solidFill>
          <a:srgbClr val="FFFFFF"/>
        </a:solidFill>
        <a:ln w="3175">
          <a:solidFill>
            <a:srgbClr val="000000"/>
          </a:solidFill>
          <a:prstDash val="solid"/>
        </a:ln>
      </c:spPr>
      <c:txPr>
        <a:bodyPr/>
        <a:lstStyle/>
        <a:p>
          <a:pPr>
            <a:defRPr sz="925" b="0" i="0" u="none" strike="noStrike" baseline="0">
              <a:solidFill>
                <a:srgbClr val="000000"/>
              </a:solidFill>
              <a:latin typeface="Arial"/>
              <a:ea typeface="Arial"/>
              <a:cs typeface="Arial"/>
            </a:defRPr>
          </a:pPr>
          <a:endParaRPr lang="nb-NO"/>
        </a:p>
      </c:txPr>
    </c:legend>
    <c:plotVisOnly val="1"/>
    <c:dispBlanksAs val="gap"/>
    <c:showDLblsOverMax val="0"/>
  </c:chart>
  <c:spPr>
    <a:solidFill>
      <a:srgbClr val="FFFFFF"/>
    </a:solidFill>
    <a:ln w="9525">
      <a:noFill/>
    </a:ln>
  </c:spPr>
  <c:txPr>
    <a:bodyPr/>
    <a:lstStyle/>
    <a:p>
      <a:pPr>
        <a:defRPr sz="1900" b="0" i="0" u="none" strike="noStrike" baseline="0">
          <a:solidFill>
            <a:srgbClr val="000000"/>
          </a:solidFill>
          <a:latin typeface="Arial"/>
          <a:ea typeface="Arial"/>
          <a:cs typeface="Arial"/>
        </a:defRPr>
      </a:pPr>
      <a:endParaRPr lang="nb-NO"/>
    </a:p>
  </c:txPr>
  <c:printSettings>
    <c:headerFooter alignWithMargins="0"/>
    <c:pageMargins b="1" l="0.75000000000000011" r="0.75000000000000011" t="1" header="0.5" footer="0.5"/>
    <c:pageSetup orientation="landscape" horizontalDpi="300" verticalDpi="300"/>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4152542372881353E-2"/>
          <c:y val="3.8112522686025406E-2"/>
          <c:w val="0.8951271186440678"/>
          <c:h val="0.81669691470054462"/>
        </c:manualLayout>
      </c:layout>
      <c:lineChart>
        <c:grouping val="standard"/>
        <c:varyColors val="0"/>
        <c:ser>
          <c:idx val="9"/>
          <c:order val="0"/>
          <c:tx>
            <c:strRef>
              <c:f>Gytesoner!$G$187</c:f>
              <c:strCache>
                <c:ptCount val="1"/>
                <c:pt idx="0">
                  <c:v>10</c:v>
                </c:pt>
              </c:strCache>
            </c:strRef>
          </c:tx>
          <c:spPr>
            <a:ln w="12700">
              <a:solidFill>
                <a:srgbClr val="99CCFF"/>
              </a:solidFill>
              <a:prstDash val="solid"/>
            </a:ln>
          </c:spPr>
          <c:marker>
            <c:symbol val="diamond"/>
            <c:size val="5"/>
            <c:spPr>
              <a:solidFill>
                <a:srgbClr val="A0E0E0"/>
              </a:solidFill>
              <a:ln>
                <a:solidFill>
                  <a:srgbClr val="A0E0E0"/>
                </a:solidFill>
                <a:prstDash val="solid"/>
              </a:ln>
            </c:spPr>
          </c:marker>
          <c:cat>
            <c:strRef>
              <c:f>Gytesoner!$H$176:$M$176</c:f>
              <c:strCache>
                <c:ptCount val="6"/>
                <c:pt idx="0">
                  <c:v>Reader 1</c:v>
                </c:pt>
                <c:pt idx="1">
                  <c:v>Reader 2</c:v>
                </c:pt>
                <c:pt idx="2">
                  <c:v>Reader 3</c:v>
                </c:pt>
                <c:pt idx="3">
                  <c:v>Reader 4</c:v>
                </c:pt>
                <c:pt idx="4">
                  <c:v>Reader 5</c:v>
                </c:pt>
                <c:pt idx="5">
                  <c:v>ALL</c:v>
                </c:pt>
              </c:strCache>
            </c:strRef>
          </c:cat>
          <c:val>
            <c:numRef>
              <c:f>Gytesoner!$H$187:$M$187</c:f>
              <c:numCache>
                <c:formatCode>0.0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0-8C1A-4041-998F-6636893D66B8}"/>
            </c:ext>
          </c:extLst>
        </c:ser>
        <c:ser>
          <c:idx val="8"/>
          <c:order val="1"/>
          <c:tx>
            <c:strRef>
              <c:f>Gytesoner!$G$186</c:f>
              <c:strCache>
                <c:ptCount val="1"/>
                <c:pt idx="0">
                  <c:v>9</c:v>
                </c:pt>
              </c:strCache>
            </c:strRef>
          </c:tx>
          <c:spPr>
            <a:ln w="12700">
              <a:solidFill>
                <a:srgbClr val="00CCFF"/>
              </a:solidFill>
              <a:prstDash val="solid"/>
            </a:ln>
          </c:spPr>
          <c:marker>
            <c:symbol val="dash"/>
            <c:size val="5"/>
            <c:spPr>
              <a:noFill/>
              <a:ln>
                <a:solidFill>
                  <a:srgbClr val="00CCFF"/>
                </a:solidFill>
                <a:prstDash val="solid"/>
              </a:ln>
            </c:spPr>
          </c:marker>
          <c:cat>
            <c:strRef>
              <c:f>Gytesoner!$H$176:$M$176</c:f>
              <c:strCache>
                <c:ptCount val="6"/>
                <c:pt idx="0">
                  <c:v>Reader 1</c:v>
                </c:pt>
                <c:pt idx="1">
                  <c:v>Reader 2</c:v>
                </c:pt>
                <c:pt idx="2">
                  <c:v>Reader 3</c:v>
                </c:pt>
                <c:pt idx="3">
                  <c:v>Reader 4</c:v>
                </c:pt>
                <c:pt idx="4">
                  <c:v>Reader 5</c:v>
                </c:pt>
                <c:pt idx="5">
                  <c:v>ALL</c:v>
                </c:pt>
              </c:strCache>
            </c:strRef>
          </c:cat>
          <c:val>
            <c:numRef>
              <c:f>Gytesoner!$H$186:$M$186</c:f>
              <c:numCache>
                <c:formatCode>0.0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1-8C1A-4041-998F-6636893D66B8}"/>
            </c:ext>
          </c:extLst>
        </c:ser>
        <c:ser>
          <c:idx val="7"/>
          <c:order val="2"/>
          <c:tx>
            <c:strRef>
              <c:f>Gytesoner!$G$185</c:f>
              <c:strCache>
                <c:ptCount val="1"/>
                <c:pt idx="0">
                  <c:v>8</c:v>
                </c:pt>
              </c:strCache>
            </c:strRef>
          </c:tx>
          <c:spPr>
            <a:ln w="12700">
              <a:solidFill>
                <a:srgbClr val="0000FF"/>
              </a:solidFill>
              <a:prstDash val="solid"/>
            </a:ln>
          </c:spPr>
          <c:marker>
            <c:symbol val="dot"/>
            <c:size val="5"/>
            <c:spPr>
              <a:noFill/>
              <a:ln>
                <a:solidFill>
                  <a:srgbClr val="0000FF"/>
                </a:solidFill>
                <a:prstDash val="solid"/>
              </a:ln>
            </c:spPr>
          </c:marker>
          <c:cat>
            <c:strRef>
              <c:f>Gytesoner!$H$176:$M$176</c:f>
              <c:strCache>
                <c:ptCount val="6"/>
                <c:pt idx="0">
                  <c:v>Reader 1</c:v>
                </c:pt>
                <c:pt idx="1">
                  <c:v>Reader 2</c:v>
                </c:pt>
                <c:pt idx="2">
                  <c:v>Reader 3</c:v>
                </c:pt>
                <c:pt idx="3">
                  <c:v>Reader 4</c:v>
                </c:pt>
                <c:pt idx="4">
                  <c:v>Reader 5</c:v>
                </c:pt>
                <c:pt idx="5">
                  <c:v>ALL</c:v>
                </c:pt>
              </c:strCache>
            </c:strRef>
          </c:cat>
          <c:val>
            <c:numRef>
              <c:f>Gytesoner!$H$185:$M$185</c:f>
              <c:numCache>
                <c:formatCode>0.0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2-8C1A-4041-998F-6636893D66B8}"/>
            </c:ext>
          </c:extLst>
        </c:ser>
        <c:ser>
          <c:idx val="6"/>
          <c:order val="3"/>
          <c:tx>
            <c:strRef>
              <c:f>Gytesoner!$G$184</c:f>
              <c:strCache>
                <c:ptCount val="1"/>
                <c:pt idx="0">
                  <c:v>7</c:v>
                </c:pt>
              </c:strCache>
            </c:strRef>
          </c:tx>
          <c:spPr>
            <a:ln w="12700">
              <a:solidFill>
                <a:srgbClr val="008080"/>
              </a:solidFill>
              <a:prstDash val="solid"/>
            </a:ln>
          </c:spPr>
          <c:marker>
            <c:symbol val="plus"/>
            <c:size val="5"/>
            <c:spPr>
              <a:noFill/>
              <a:ln>
                <a:solidFill>
                  <a:srgbClr val="008080"/>
                </a:solidFill>
                <a:prstDash val="solid"/>
              </a:ln>
            </c:spPr>
          </c:marker>
          <c:cat>
            <c:strRef>
              <c:f>Gytesoner!$H$176:$M$176</c:f>
              <c:strCache>
                <c:ptCount val="6"/>
                <c:pt idx="0">
                  <c:v>Reader 1</c:v>
                </c:pt>
                <c:pt idx="1">
                  <c:v>Reader 2</c:v>
                </c:pt>
                <c:pt idx="2">
                  <c:v>Reader 3</c:v>
                </c:pt>
                <c:pt idx="3">
                  <c:v>Reader 4</c:v>
                </c:pt>
                <c:pt idx="4">
                  <c:v>Reader 5</c:v>
                </c:pt>
                <c:pt idx="5">
                  <c:v>ALL</c:v>
                </c:pt>
              </c:strCache>
            </c:strRef>
          </c:cat>
          <c:val>
            <c:numRef>
              <c:f>Gytesoner!$H$184:$M$184</c:f>
              <c:numCache>
                <c:formatCode>0.0</c:formatCode>
                <c:ptCount val="6"/>
                <c:pt idx="0">
                  <c:v>98</c:v>
                </c:pt>
                <c:pt idx="1">
                  <c:v>98</c:v>
                </c:pt>
                <c:pt idx="2">
                  <c:v>98</c:v>
                </c:pt>
                <c:pt idx="3">
                  <c:v>0</c:v>
                </c:pt>
                <c:pt idx="4">
                  <c:v>0</c:v>
                </c:pt>
                <c:pt idx="5">
                  <c:v>98</c:v>
                </c:pt>
              </c:numCache>
            </c:numRef>
          </c:val>
          <c:smooth val="0"/>
          <c:extLst>
            <c:ext xmlns:c16="http://schemas.microsoft.com/office/drawing/2014/chart" uri="{C3380CC4-5D6E-409C-BE32-E72D297353CC}">
              <c16:uniqueId val="{00000003-8C1A-4041-998F-6636893D66B8}"/>
            </c:ext>
          </c:extLst>
        </c:ser>
        <c:ser>
          <c:idx val="5"/>
          <c:order val="4"/>
          <c:tx>
            <c:strRef>
              <c:f>Gytesoner!$G$183</c:f>
              <c:strCache>
                <c:ptCount val="1"/>
                <c:pt idx="0">
                  <c:v>6</c:v>
                </c:pt>
              </c:strCache>
            </c:strRef>
          </c:tx>
          <c:spPr>
            <a:ln w="12700">
              <a:solidFill>
                <a:srgbClr val="800000"/>
              </a:solidFill>
              <a:prstDash val="solid"/>
            </a:ln>
          </c:spPr>
          <c:marker>
            <c:symbol val="circle"/>
            <c:size val="5"/>
            <c:spPr>
              <a:solidFill>
                <a:srgbClr val="800000"/>
              </a:solidFill>
              <a:ln>
                <a:solidFill>
                  <a:srgbClr val="800000"/>
                </a:solidFill>
                <a:prstDash val="solid"/>
              </a:ln>
            </c:spPr>
          </c:marker>
          <c:cat>
            <c:strRef>
              <c:f>Gytesoner!$H$176:$M$176</c:f>
              <c:strCache>
                <c:ptCount val="6"/>
                <c:pt idx="0">
                  <c:v>Reader 1</c:v>
                </c:pt>
                <c:pt idx="1">
                  <c:v>Reader 2</c:v>
                </c:pt>
                <c:pt idx="2">
                  <c:v>Reader 3</c:v>
                </c:pt>
                <c:pt idx="3">
                  <c:v>Reader 4</c:v>
                </c:pt>
                <c:pt idx="4">
                  <c:v>Reader 5</c:v>
                </c:pt>
                <c:pt idx="5">
                  <c:v>ALL</c:v>
                </c:pt>
              </c:strCache>
            </c:strRef>
          </c:cat>
          <c:val>
            <c:numRef>
              <c:f>Gytesoner!$H$183:$M$183</c:f>
              <c:numCache>
                <c:formatCode>0.0</c:formatCode>
                <c:ptCount val="6"/>
                <c:pt idx="0">
                  <c:v>100.5</c:v>
                </c:pt>
                <c:pt idx="1">
                  <c:v>96.666666666666671</c:v>
                </c:pt>
                <c:pt idx="2">
                  <c:v>99.166666666666671</c:v>
                </c:pt>
                <c:pt idx="3">
                  <c:v>101.5</c:v>
                </c:pt>
                <c:pt idx="4">
                  <c:v>103.75</c:v>
                </c:pt>
                <c:pt idx="5">
                  <c:v>100.36842105263158</c:v>
                </c:pt>
              </c:numCache>
            </c:numRef>
          </c:val>
          <c:smooth val="0"/>
          <c:extLst>
            <c:ext xmlns:c16="http://schemas.microsoft.com/office/drawing/2014/chart" uri="{C3380CC4-5D6E-409C-BE32-E72D297353CC}">
              <c16:uniqueId val="{00000004-8C1A-4041-998F-6636893D66B8}"/>
            </c:ext>
          </c:extLst>
        </c:ser>
        <c:ser>
          <c:idx val="4"/>
          <c:order val="5"/>
          <c:tx>
            <c:strRef>
              <c:f>Gytesoner!$G$182</c:f>
              <c:strCache>
                <c:ptCount val="1"/>
                <c:pt idx="0">
                  <c:v>5</c:v>
                </c:pt>
              </c:strCache>
            </c:strRef>
          </c:tx>
          <c:spPr>
            <a:ln w="12700">
              <a:solidFill>
                <a:srgbClr val="800080"/>
              </a:solidFill>
              <a:prstDash val="solid"/>
            </a:ln>
          </c:spPr>
          <c:marker>
            <c:symbol val="star"/>
            <c:size val="5"/>
            <c:spPr>
              <a:noFill/>
              <a:ln>
                <a:solidFill>
                  <a:srgbClr val="800080"/>
                </a:solidFill>
                <a:prstDash val="solid"/>
              </a:ln>
            </c:spPr>
          </c:marker>
          <c:cat>
            <c:strRef>
              <c:f>Gytesoner!$H$176:$M$176</c:f>
              <c:strCache>
                <c:ptCount val="6"/>
                <c:pt idx="0">
                  <c:v>Reader 1</c:v>
                </c:pt>
                <c:pt idx="1">
                  <c:v>Reader 2</c:v>
                </c:pt>
                <c:pt idx="2">
                  <c:v>Reader 3</c:v>
                </c:pt>
                <c:pt idx="3">
                  <c:v>Reader 4</c:v>
                </c:pt>
                <c:pt idx="4">
                  <c:v>Reader 5</c:v>
                </c:pt>
                <c:pt idx="5">
                  <c:v>ALL</c:v>
                </c:pt>
              </c:strCache>
            </c:strRef>
          </c:cat>
          <c:val>
            <c:numRef>
              <c:f>Gytesoner!$H$182:$M$182</c:f>
              <c:numCache>
                <c:formatCode>0.0</c:formatCode>
                <c:ptCount val="6"/>
                <c:pt idx="0">
                  <c:v>93.1</c:v>
                </c:pt>
                <c:pt idx="1">
                  <c:v>91</c:v>
                </c:pt>
                <c:pt idx="2">
                  <c:v>90.375</c:v>
                </c:pt>
                <c:pt idx="3">
                  <c:v>92</c:v>
                </c:pt>
                <c:pt idx="4">
                  <c:v>90.6</c:v>
                </c:pt>
                <c:pt idx="5">
                  <c:v>91.422222222222217</c:v>
                </c:pt>
              </c:numCache>
            </c:numRef>
          </c:val>
          <c:smooth val="0"/>
          <c:extLst>
            <c:ext xmlns:c16="http://schemas.microsoft.com/office/drawing/2014/chart" uri="{C3380CC4-5D6E-409C-BE32-E72D297353CC}">
              <c16:uniqueId val="{00000005-8C1A-4041-998F-6636893D66B8}"/>
            </c:ext>
          </c:extLst>
        </c:ser>
        <c:ser>
          <c:idx val="3"/>
          <c:order val="6"/>
          <c:tx>
            <c:strRef>
              <c:f>Gytesoner!$G$181</c:f>
              <c:strCache>
                <c:ptCount val="1"/>
                <c:pt idx="0">
                  <c:v>4</c:v>
                </c:pt>
              </c:strCache>
            </c:strRef>
          </c:tx>
          <c:spPr>
            <a:ln w="12700">
              <a:solidFill>
                <a:srgbClr val="000000"/>
              </a:solidFill>
              <a:prstDash val="solid"/>
            </a:ln>
          </c:spPr>
          <c:marker>
            <c:symbol val="x"/>
            <c:size val="5"/>
            <c:spPr>
              <a:noFill/>
              <a:ln>
                <a:solidFill>
                  <a:srgbClr val="000000"/>
                </a:solidFill>
                <a:prstDash val="solid"/>
              </a:ln>
            </c:spPr>
          </c:marker>
          <c:cat>
            <c:strRef>
              <c:f>Gytesoner!$H$176:$M$176</c:f>
              <c:strCache>
                <c:ptCount val="6"/>
                <c:pt idx="0">
                  <c:v>Reader 1</c:v>
                </c:pt>
                <c:pt idx="1">
                  <c:v>Reader 2</c:v>
                </c:pt>
                <c:pt idx="2">
                  <c:v>Reader 3</c:v>
                </c:pt>
                <c:pt idx="3">
                  <c:v>Reader 4</c:v>
                </c:pt>
                <c:pt idx="4">
                  <c:v>Reader 5</c:v>
                </c:pt>
                <c:pt idx="5">
                  <c:v>ALL</c:v>
                </c:pt>
              </c:strCache>
            </c:strRef>
          </c:cat>
          <c:val>
            <c:numRef>
              <c:f>Gytesoner!$H$181:$M$181</c:f>
              <c:numCache>
                <c:formatCode>0.0</c:formatCode>
                <c:ptCount val="6"/>
                <c:pt idx="0">
                  <c:v>74.5</c:v>
                </c:pt>
                <c:pt idx="1">
                  <c:v>85.333333333333329</c:v>
                </c:pt>
                <c:pt idx="2">
                  <c:v>78</c:v>
                </c:pt>
                <c:pt idx="3">
                  <c:v>83.75</c:v>
                </c:pt>
                <c:pt idx="4">
                  <c:v>74.5</c:v>
                </c:pt>
                <c:pt idx="5">
                  <c:v>80.214285714285708</c:v>
                </c:pt>
              </c:numCache>
            </c:numRef>
          </c:val>
          <c:smooth val="0"/>
          <c:extLst>
            <c:ext xmlns:c16="http://schemas.microsoft.com/office/drawing/2014/chart" uri="{C3380CC4-5D6E-409C-BE32-E72D297353CC}">
              <c16:uniqueId val="{00000006-8C1A-4041-998F-6636893D66B8}"/>
            </c:ext>
          </c:extLst>
        </c:ser>
        <c:ser>
          <c:idx val="2"/>
          <c:order val="7"/>
          <c:tx>
            <c:strRef>
              <c:f>Gytesoner!$G$180</c:f>
              <c:strCache>
                <c:ptCount val="1"/>
                <c:pt idx="0">
                  <c:v>3</c:v>
                </c:pt>
              </c:strCache>
            </c:strRef>
          </c:tx>
          <c:spPr>
            <a:ln w="12700">
              <a:solidFill>
                <a:srgbClr val="FF0000"/>
              </a:solidFill>
              <a:prstDash val="solid"/>
            </a:ln>
          </c:spPr>
          <c:marker>
            <c:symbol val="triangle"/>
            <c:size val="5"/>
            <c:spPr>
              <a:solidFill>
                <a:srgbClr val="FF0000"/>
              </a:solidFill>
              <a:ln>
                <a:solidFill>
                  <a:srgbClr val="FF0000"/>
                </a:solidFill>
                <a:prstDash val="solid"/>
              </a:ln>
            </c:spPr>
          </c:marker>
          <c:cat>
            <c:strRef>
              <c:f>Gytesoner!$H$176:$M$176</c:f>
              <c:strCache>
                <c:ptCount val="6"/>
                <c:pt idx="0">
                  <c:v>Reader 1</c:v>
                </c:pt>
                <c:pt idx="1">
                  <c:v>Reader 2</c:v>
                </c:pt>
                <c:pt idx="2">
                  <c:v>Reader 3</c:v>
                </c:pt>
                <c:pt idx="3">
                  <c:v>Reader 4</c:v>
                </c:pt>
                <c:pt idx="4">
                  <c:v>Reader 5</c:v>
                </c:pt>
                <c:pt idx="5">
                  <c:v>ALL</c:v>
                </c:pt>
              </c:strCache>
            </c:strRef>
          </c:cat>
          <c:val>
            <c:numRef>
              <c:f>Gytesoner!$H$180:$M$180</c:f>
              <c:numCache>
                <c:formatCode>0.0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7-8C1A-4041-998F-6636893D66B8}"/>
            </c:ext>
          </c:extLst>
        </c:ser>
        <c:ser>
          <c:idx val="1"/>
          <c:order val="8"/>
          <c:tx>
            <c:strRef>
              <c:f>Gytesoner!$G$179</c:f>
              <c:strCache>
                <c:ptCount val="1"/>
                <c:pt idx="0">
                  <c:v>2</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strRef>
              <c:f>Gytesoner!$H$176:$M$176</c:f>
              <c:strCache>
                <c:ptCount val="6"/>
                <c:pt idx="0">
                  <c:v>Reader 1</c:v>
                </c:pt>
                <c:pt idx="1">
                  <c:v>Reader 2</c:v>
                </c:pt>
                <c:pt idx="2">
                  <c:v>Reader 3</c:v>
                </c:pt>
                <c:pt idx="3">
                  <c:v>Reader 4</c:v>
                </c:pt>
                <c:pt idx="4">
                  <c:v>Reader 5</c:v>
                </c:pt>
                <c:pt idx="5">
                  <c:v>ALL</c:v>
                </c:pt>
              </c:strCache>
            </c:strRef>
          </c:cat>
          <c:val>
            <c:numRef>
              <c:f>Gytesoner!$H$179:$M$179</c:f>
              <c:numCache>
                <c:formatCode>0.0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8-8C1A-4041-998F-6636893D66B8}"/>
            </c:ext>
          </c:extLst>
        </c:ser>
        <c:ser>
          <c:idx val="0"/>
          <c:order val="9"/>
          <c:tx>
            <c:strRef>
              <c:f>Gytesoner!$G$178</c:f>
              <c:strCache>
                <c:ptCount val="1"/>
                <c:pt idx="0">
                  <c:v>1</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strRef>
              <c:f>Gytesoner!$H$176:$M$176</c:f>
              <c:strCache>
                <c:ptCount val="6"/>
                <c:pt idx="0">
                  <c:v>Reader 1</c:v>
                </c:pt>
                <c:pt idx="1">
                  <c:v>Reader 2</c:v>
                </c:pt>
                <c:pt idx="2">
                  <c:v>Reader 3</c:v>
                </c:pt>
                <c:pt idx="3">
                  <c:v>Reader 4</c:v>
                </c:pt>
                <c:pt idx="4">
                  <c:v>Reader 5</c:v>
                </c:pt>
                <c:pt idx="5">
                  <c:v>ALL</c:v>
                </c:pt>
              </c:strCache>
            </c:strRef>
          </c:cat>
          <c:val>
            <c:numRef>
              <c:f>Gytesoner!$H$178:$M$178</c:f>
              <c:numCache>
                <c:formatCode>0.0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9-8C1A-4041-998F-6636893D66B8}"/>
            </c:ext>
          </c:extLst>
        </c:ser>
        <c:ser>
          <c:idx val="13"/>
          <c:order val="10"/>
          <c:tx>
            <c:strRef>
              <c:f>Gytesoner!$G$177</c:f>
              <c:strCache>
                <c:ptCount val="1"/>
                <c:pt idx="0">
                  <c:v>0</c:v>
                </c:pt>
              </c:strCache>
            </c:strRef>
          </c:tx>
          <c:spPr>
            <a:ln w="12700">
              <a:solidFill>
                <a:srgbClr val="FF99CC"/>
              </a:solidFill>
              <a:prstDash val="solid"/>
            </a:ln>
          </c:spPr>
          <c:marker>
            <c:symbol val="star"/>
            <c:size val="5"/>
            <c:spPr>
              <a:noFill/>
              <a:ln>
                <a:solidFill>
                  <a:srgbClr val="CC9CCC"/>
                </a:solidFill>
                <a:prstDash val="solid"/>
              </a:ln>
            </c:spPr>
          </c:marker>
          <c:cat>
            <c:strRef>
              <c:f>Gytesoner!$H$176:$M$176</c:f>
              <c:strCache>
                <c:ptCount val="6"/>
                <c:pt idx="0">
                  <c:v>Reader 1</c:v>
                </c:pt>
                <c:pt idx="1">
                  <c:v>Reader 2</c:v>
                </c:pt>
                <c:pt idx="2">
                  <c:v>Reader 3</c:v>
                </c:pt>
                <c:pt idx="3">
                  <c:v>Reader 4</c:v>
                </c:pt>
                <c:pt idx="4">
                  <c:v>Reader 5</c:v>
                </c:pt>
                <c:pt idx="5">
                  <c:v>ALL</c:v>
                </c:pt>
              </c:strCache>
            </c:strRef>
          </c:cat>
          <c:val>
            <c:numRef>
              <c:f>Gytesoner!$H$177:$M$177</c:f>
              <c:numCache>
                <c:formatCode>0.0</c:formatCode>
                <c:ptCount val="6"/>
                <c:pt idx="0">
                  <c:v>86</c:v>
                </c:pt>
                <c:pt idx="1">
                  <c:v>85</c:v>
                </c:pt>
                <c:pt idx="2">
                  <c:v>79.5</c:v>
                </c:pt>
                <c:pt idx="3">
                  <c:v>84.8</c:v>
                </c:pt>
                <c:pt idx="4">
                  <c:v>84.75</c:v>
                </c:pt>
                <c:pt idx="5">
                  <c:v>84.578947368421055</c:v>
                </c:pt>
              </c:numCache>
            </c:numRef>
          </c:val>
          <c:smooth val="0"/>
          <c:extLst>
            <c:ext xmlns:c16="http://schemas.microsoft.com/office/drawing/2014/chart" uri="{C3380CC4-5D6E-409C-BE32-E72D297353CC}">
              <c16:uniqueId val="{0000000A-8C1A-4041-998F-6636893D66B8}"/>
            </c:ext>
          </c:extLst>
        </c:ser>
        <c:dLbls>
          <c:showLegendKey val="0"/>
          <c:showVal val="0"/>
          <c:showCatName val="0"/>
          <c:showSerName val="0"/>
          <c:showPercent val="0"/>
          <c:showBubbleSize val="0"/>
        </c:dLbls>
        <c:marker val="1"/>
        <c:smooth val="0"/>
        <c:axId val="121981952"/>
        <c:axId val="122004608"/>
      </c:lineChart>
      <c:catAx>
        <c:axId val="121981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4500000" vert="horz"/>
          <a:lstStyle/>
          <a:p>
            <a:pPr>
              <a:defRPr sz="1200" b="1" i="0" u="none" strike="noStrike" baseline="0">
                <a:solidFill>
                  <a:srgbClr val="000000"/>
                </a:solidFill>
                <a:latin typeface="Arial"/>
                <a:ea typeface="Arial"/>
                <a:cs typeface="Arial"/>
              </a:defRPr>
            </a:pPr>
            <a:endParaRPr lang="nb-NO"/>
          </a:p>
        </c:txPr>
        <c:crossAx val="122004608"/>
        <c:crosses val="autoZero"/>
        <c:auto val="1"/>
        <c:lblAlgn val="ctr"/>
        <c:lblOffset val="100"/>
        <c:tickLblSkip val="1"/>
        <c:tickMarkSkip val="1"/>
        <c:noMultiLvlLbl val="0"/>
      </c:catAx>
      <c:valAx>
        <c:axId val="122004608"/>
        <c:scaling>
          <c:orientation val="minMax"/>
        </c:scaling>
        <c:delete val="0"/>
        <c:axPos val="l"/>
        <c:majorGridlines>
          <c:spPr>
            <a:ln w="3175">
              <a:solidFill>
                <a:srgbClr val="000000"/>
              </a:solidFill>
              <a:prstDash val="sysDash"/>
            </a:ln>
          </c:spPr>
        </c:majorGridlines>
        <c:title>
          <c:tx>
            <c:rich>
              <a:bodyPr/>
              <a:lstStyle/>
              <a:p>
                <a:pPr>
                  <a:defRPr sz="1425" b="1" i="0" u="none" strike="noStrike" baseline="0">
                    <a:solidFill>
                      <a:srgbClr val="000000"/>
                    </a:solidFill>
                    <a:latin typeface="Arial"/>
                    <a:ea typeface="Arial"/>
                    <a:cs typeface="Arial"/>
                  </a:defRPr>
                </a:pPr>
                <a:r>
                  <a:rPr lang="nb-NO"/>
                  <a:t>Mean length (cm)</a:t>
                </a:r>
              </a:p>
            </c:rich>
          </c:tx>
          <c:layout>
            <c:manualLayout>
              <c:xMode val="edge"/>
              <c:yMode val="edge"/>
              <c:x val="5.2966101694915269E-3"/>
              <c:y val="0.3012704174228676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25" b="0" i="0" u="none" strike="noStrike" baseline="0">
                <a:solidFill>
                  <a:srgbClr val="000000"/>
                </a:solidFill>
                <a:latin typeface="Arial"/>
                <a:ea typeface="Arial"/>
                <a:cs typeface="Arial"/>
              </a:defRPr>
            </a:pPr>
            <a:endParaRPr lang="nb-NO"/>
          </a:p>
        </c:txPr>
        <c:crossAx val="121981952"/>
        <c:crosses val="autoZero"/>
        <c:crossBetween val="between"/>
      </c:valAx>
      <c:spPr>
        <a:noFill/>
        <a:ln w="25400">
          <a:noFill/>
        </a:ln>
      </c:spPr>
    </c:plotArea>
    <c:legend>
      <c:legendPos val="r"/>
      <c:layout>
        <c:manualLayout>
          <c:xMode val="edge"/>
          <c:yMode val="edge"/>
          <c:x val="0.92796610169491511"/>
          <c:y val="0.18693284936479132"/>
          <c:w val="6.7796610169491595E-2"/>
          <c:h val="0.80762250453720508"/>
        </c:manualLayout>
      </c:layout>
      <c:overlay val="0"/>
      <c:spPr>
        <a:solidFill>
          <a:srgbClr val="FFFFFF"/>
        </a:solidFill>
        <a:ln w="3175">
          <a:solidFill>
            <a:srgbClr val="000000"/>
          </a:solidFill>
          <a:prstDash val="solid"/>
        </a:ln>
      </c:spPr>
      <c:txPr>
        <a:bodyPr/>
        <a:lstStyle/>
        <a:p>
          <a:pPr>
            <a:defRPr sz="1085" b="0" i="0" u="none" strike="noStrike" baseline="0">
              <a:solidFill>
                <a:srgbClr val="000000"/>
              </a:solidFill>
              <a:latin typeface="Arial"/>
              <a:ea typeface="Arial"/>
              <a:cs typeface="Arial"/>
            </a:defRPr>
          </a:pPr>
          <a:endParaRPr lang="nb-NO"/>
        </a:p>
      </c:txPr>
    </c:legend>
    <c:plotVisOnly val="1"/>
    <c:dispBlanksAs val="gap"/>
    <c:showDLblsOverMax val="0"/>
  </c:chart>
  <c:spPr>
    <a:solidFill>
      <a:srgbClr val="FFFFFF"/>
    </a:solidFill>
    <a:ln w="9525">
      <a:noFill/>
    </a:ln>
  </c:spPr>
  <c:txPr>
    <a:bodyPr/>
    <a:lstStyle/>
    <a:p>
      <a:pPr>
        <a:defRPr sz="2525" b="0" i="0" u="none" strike="noStrike" baseline="0">
          <a:solidFill>
            <a:srgbClr val="000000"/>
          </a:solidFill>
          <a:latin typeface="Arial"/>
          <a:ea typeface="Arial"/>
          <a:cs typeface="Arial"/>
        </a:defRPr>
      </a:pPr>
      <a:endParaRPr lang="nb-NO"/>
    </a:p>
  </c:txPr>
  <c:printSettings>
    <c:headerFooter alignWithMargins="0"/>
    <c:pageMargins b="1" l="0.75000000000000011" r="0.75000000000000011" t="1" header="0.5" footer="0.5"/>
    <c:pageSetup orientation="landscape" horizontalDpi="300" verticalDpi="300"/>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3721997027613646E-2"/>
          <c:y val="0.11528165225166023"/>
          <c:w val="0.90134578487695771"/>
          <c:h val="0.77748091053445278"/>
        </c:manualLayout>
      </c:layout>
      <c:lineChart>
        <c:grouping val="standard"/>
        <c:varyColors val="0"/>
        <c:ser>
          <c:idx val="1"/>
          <c:order val="0"/>
          <c:tx>
            <c:v>STDEV</c:v>
          </c:tx>
          <c:spPr>
            <a:ln w="25400">
              <a:pattFill prst="pct75">
                <a:fgClr>
                  <a:srgbClr val="000000"/>
                </a:fgClr>
                <a:bgClr>
                  <a:srgbClr val="FFFFFF"/>
                </a:bgClr>
              </a:pattFill>
              <a:prstDash val="solid"/>
            </a:ln>
          </c:spPr>
          <c:marker>
            <c:symbol val="square"/>
            <c:size val="6"/>
            <c:spPr>
              <a:noFill/>
              <a:ln>
                <a:solidFill>
                  <a:srgbClr val="000000"/>
                </a:solidFill>
                <a:prstDash val="solid"/>
              </a:ln>
            </c:spPr>
          </c:marker>
          <c:cat>
            <c:numRef>
              <c:f>Gytesoner!$G$224:$G$239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Gytesoner!$N$225:$N$240</c:f>
              <c:numCache>
                <c:formatCode>0.000</c:formatCode>
                <c:ptCount val="16"/>
                <c:pt idx="0">
                  <c:v>2.058998223459779</c:v>
                </c:pt>
                <c:pt idx="1">
                  <c:v>0</c:v>
                </c:pt>
                <c:pt idx="2">
                  <c:v>0</c:v>
                </c:pt>
                <c:pt idx="3">
                  <c:v>0</c:v>
                </c:pt>
                <c:pt idx="4">
                  <c:v>1.264911064067352</c:v>
                </c:pt>
                <c:pt idx="5">
                  <c:v>1.2823766201543001</c:v>
                </c:pt>
                <c:pt idx="6">
                  <c:v>0.59361683970466372</c:v>
                </c:pt>
                <c:pt idx="7">
                  <c:v>0.8944271909999143</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8073-4CEF-B931-4B51AE8715DE}"/>
            </c:ext>
          </c:extLst>
        </c:ser>
        <c:dLbls>
          <c:showLegendKey val="0"/>
          <c:showVal val="0"/>
          <c:showCatName val="0"/>
          <c:showSerName val="0"/>
          <c:showPercent val="0"/>
          <c:showBubbleSize val="0"/>
        </c:dLbls>
        <c:marker val="1"/>
        <c:smooth val="0"/>
        <c:axId val="122109312"/>
        <c:axId val="122115584"/>
      </c:lineChart>
      <c:lineChart>
        <c:grouping val="standard"/>
        <c:varyColors val="0"/>
        <c:ser>
          <c:idx val="2"/>
          <c:order val="1"/>
          <c:tx>
            <c:v>Agreement (%)</c:v>
          </c:tx>
          <c:spPr>
            <a:ln w="12700">
              <a:solidFill>
                <a:srgbClr val="000000"/>
              </a:solidFill>
              <a:prstDash val="sysDash"/>
            </a:ln>
          </c:spPr>
          <c:marker>
            <c:symbol val="triangle"/>
            <c:size val="6"/>
            <c:spPr>
              <a:solidFill>
                <a:srgbClr val="000000"/>
              </a:solidFill>
              <a:ln>
                <a:solidFill>
                  <a:srgbClr val="000000"/>
                </a:solidFill>
                <a:prstDash val="solid"/>
              </a:ln>
            </c:spPr>
          </c:marker>
          <c:cat>
            <c:numRef>
              <c:f>Gytesoner!$G$224:$G$239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Gytesoner!$M$86:$M$101</c:f>
              <c:numCache>
                <c:formatCode>0%</c:formatCode>
                <c:ptCount val="16"/>
                <c:pt idx="0">
                  <c:v>0.75</c:v>
                </c:pt>
                <c:pt idx="1">
                  <c:v>0</c:v>
                </c:pt>
                <c:pt idx="2">
                  <c:v>0</c:v>
                </c:pt>
                <c:pt idx="3">
                  <c:v>0</c:v>
                </c:pt>
                <c:pt idx="4">
                  <c:v>0.9</c:v>
                </c:pt>
                <c:pt idx="5">
                  <c:v>0.78</c:v>
                </c:pt>
                <c:pt idx="6">
                  <c:v>0.8</c:v>
                </c:pt>
                <c:pt idx="7">
                  <c:v>0.6</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8073-4CEF-B931-4B51AE8715DE}"/>
            </c:ext>
          </c:extLst>
        </c:ser>
        <c:ser>
          <c:idx val="0"/>
          <c:order val="2"/>
          <c:tx>
            <c:v>CV (%)</c:v>
          </c:tx>
          <c:spPr>
            <a:ln w="38100">
              <a:solidFill>
                <a:srgbClr val="FF0000"/>
              </a:solidFill>
              <a:prstDash val="solid"/>
            </a:ln>
          </c:spPr>
          <c:marker>
            <c:symbol val="circle"/>
            <c:size val="6"/>
            <c:spPr>
              <a:solidFill>
                <a:srgbClr val="FF0000"/>
              </a:solidFill>
              <a:ln>
                <a:solidFill>
                  <a:srgbClr val="FF0000"/>
                </a:solidFill>
                <a:prstDash val="solid"/>
              </a:ln>
            </c:spPr>
          </c:marker>
          <c:cat>
            <c:numRef>
              <c:f>Gytesoner!$G$224:$G$239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Gytesoner!$M$64:$M$79</c:f>
              <c:numCache>
                <c:formatCode>0.0%</c:formatCode>
                <c:ptCount val="16"/>
                <c:pt idx="0">
                  <c:v>2.0193775815655695</c:v>
                </c:pt>
                <c:pt idx="1">
                  <c:v>0</c:v>
                </c:pt>
                <c:pt idx="2">
                  <c:v>0</c:v>
                </c:pt>
                <c:pt idx="3">
                  <c:v>0</c:v>
                </c:pt>
                <c:pt idx="4">
                  <c:v>0.27950849718747356</c:v>
                </c:pt>
                <c:pt idx="5">
                  <c:v>0.18331887765655666</c:v>
                </c:pt>
                <c:pt idx="6">
                  <c:v>5.3632052982953655E-2</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2-8073-4CEF-B931-4B51AE8715DE}"/>
            </c:ext>
          </c:extLst>
        </c:ser>
        <c:dLbls>
          <c:showLegendKey val="0"/>
          <c:showVal val="0"/>
          <c:showCatName val="0"/>
          <c:showSerName val="0"/>
          <c:showPercent val="0"/>
          <c:showBubbleSize val="0"/>
        </c:dLbls>
        <c:marker val="1"/>
        <c:smooth val="0"/>
        <c:axId val="122117120"/>
        <c:axId val="122131200"/>
      </c:lineChart>
      <c:catAx>
        <c:axId val="122109312"/>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nb-NO"/>
          </a:p>
        </c:txPr>
        <c:crossAx val="122115584"/>
        <c:crosses val="autoZero"/>
        <c:auto val="1"/>
        <c:lblAlgn val="ctr"/>
        <c:lblOffset val="100"/>
        <c:tickLblSkip val="1"/>
        <c:tickMarkSkip val="1"/>
        <c:noMultiLvlLbl val="0"/>
      </c:catAx>
      <c:valAx>
        <c:axId val="12211558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nb-NO"/>
          </a:p>
        </c:txPr>
        <c:crossAx val="122109312"/>
        <c:crosses val="autoZero"/>
        <c:crossBetween val="between"/>
      </c:valAx>
      <c:catAx>
        <c:axId val="122117120"/>
        <c:scaling>
          <c:orientation val="minMax"/>
        </c:scaling>
        <c:delete val="1"/>
        <c:axPos val="b"/>
        <c:numFmt formatCode="0" sourceLinked="1"/>
        <c:majorTickMark val="out"/>
        <c:minorTickMark val="none"/>
        <c:tickLblPos val="none"/>
        <c:crossAx val="122131200"/>
        <c:crosses val="autoZero"/>
        <c:auto val="1"/>
        <c:lblAlgn val="ctr"/>
        <c:lblOffset val="100"/>
        <c:noMultiLvlLbl val="0"/>
      </c:catAx>
      <c:valAx>
        <c:axId val="122131200"/>
        <c:scaling>
          <c:orientation val="minMax"/>
          <c:max val="1"/>
        </c:scaling>
        <c:delete val="0"/>
        <c:axPos val="r"/>
        <c:numFmt formatCode="0%" sourceLinked="0"/>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nb-NO"/>
          </a:p>
        </c:txPr>
        <c:crossAx val="122117120"/>
        <c:crosses val="max"/>
        <c:crossBetween val="between"/>
      </c:valAx>
      <c:spPr>
        <a:noFill/>
        <a:ln w="25400">
          <a:noFill/>
        </a:ln>
      </c:spPr>
    </c:plotArea>
    <c:legend>
      <c:legendPos val="r"/>
      <c:layout>
        <c:manualLayout>
          <c:xMode val="edge"/>
          <c:yMode val="edge"/>
          <c:x val="0.27578487106152094"/>
          <c:y val="2.1447721179624672E-2"/>
          <c:w val="0.45291503360286245"/>
          <c:h val="8.5790884718498675E-2"/>
        </c:manualLayout>
      </c:layout>
      <c:overlay val="0"/>
      <c:spPr>
        <a:solidFill>
          <a:srgbClr val="FFFFFF"/>
        </a:solidFill>
        <a:ln w="3175">
          <a:solidFill>
            <a:srgbClr val="000000"/>
          </a:solidFill>
          <a:prstDash val="solid"/>
        </a:ln>
      </c:spPr>
      <c:txPr>
        <a:bodyPr/>
        <a:lstStyle/>
        <a:p>
          <a:pPr>
            <a:defRPr sz="850" b="0" i="0" u="none" strike="noStrike" baseline="0">
              <a:solidFill>
                <a:srgbClr val="000000"/>
              </a:solidFill>
              <a:latin typeface="Arial"/>
              <a:ea typeface="Arial"/>
              <a:cs typeface="Arial"/>
            </a:defRPr>
          </a:pPr>
          <a:endParaRPr lang="nb-NO"/>
        </a:p>
      </c:txPr>
    </c:legend>
    <c:plotVisOnly val="1"/>
    <c:dispBlanksAs val="gap"/>
    <c:showDLblsOverMax val="0"/>
  </c:chart>
  <c:spPr>
    <a:solidFill>
      <a:srgbClr val="FFFFFF"/>
    </a:solidFill>
    <a:ln w="9525">
      <a:noFill/>
    </a:ln>
  </c:spPr>
  <c:txPr>
    <a:bodyPr/>
    <a:lstStyle/>
    <a:p>
      <a:pPr>
        <a:defRPr sz="1750" b="0" i="0" u="none" strike="noStrike" baseline="0">
          <a:solidFill>
            <a:srgbClr val="000000"/>
          </a:solidFill>
          <a:latin typeface="Arial"/>
          <a:ea typeface="Arial"/>
          <a:cs typeface="Arial"/>
        </a:defRPr>
      </a:pPr>
      <a:endParaRPr lang="nb-NO"/>
    </a:p>
  </c:txPr>
  <c:printSettings>
    <c:headerFooter alignWithMargins="0"/>
    <c:pageMargins b="1" l="0.75000000000000011" r="0.75000000000000011" t="1" header="0.5" footer="0.5"/>
    <c:pageSetup orientation="landscape" horizontalDpi="300" verticalDpi="300"/>
  </c:printSettings>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2190" b="0" i="0" u="none" strike="noStrike" baseline="0">
              <a:solidFill>
                <a:srgbClr val="000000"/>
              </a:solidFill>
              <a:latin typeface="Arial"/>
              <a:ea typeface="Arial"/>
              <a:cs typeface="Arial"/>
            </a:defRPr>
          </a:pPr>
          <a:endParaRPr lang="nb-NO"/>
        </a:p>
      </c:txPr>
    </c:title>
    <c:autoTitleDeleted val="0"/>
    <c:plotArea>
      <c:layout>
        <c:manualLayout>
          <c:layoutTarget val="inner"/>
          <c:xMode val="edge"/>
          <c:yMode val="edge"/>
          <c:x val="6.9989431786349157E-2"/>
          <c:y val="5.6565768161632266E-2"/>
          <c:w val="0.90668127541406851"/>
          <c:h val="0.90101187857457132"/>
        </c:manualLayout>
      </c:layout>
      <c:lineChart>
        <c:grouping val="standard"/>
        <c:varyColors val="0"/>
        <c:ser>
          <c:idx val="1"/>
          <c:order val="0"/>
          <c:tx>
            <c:strRef>
              <c:f>Gytesoner!$AN$448</c:f>
              <c:strCache>
                <c:ptCount val="1"/>
              </c:strCache>
            </c:strRef>
          </c:tx>
          <c:spPr>
            <a:ln w="25400">
              <a:solidFill>
                <a:srgbClr val="FF0000"/>
              </a:solidFill>
              <a:prstDash val="solid"/>
            </a:ln>
          </c:spPr>
          <c:marker>
            <c:symbol val="circle"/>
            <c:size val="6"/>
            <c:spPr>
              <a:solidFill>
                <a:srgbClr val="FF0000"/>
              </a:solidFill>
              <a:ln>
                <a:solidFill>
                  <a:srgbClr val="FF0000"/>
                </a:solidFill>
                <a:prstDash val="solid"/>
              </a:ln>
            </c:spPr>
          </c:marker>
          <c:cat>
            <c:numRef>
              <c:f>Gytesoner!$X$381:$X$396</c:f>
              <c:numCache>
                <c:formatCode>0</c:formatCode>
                <c:ptCount val="16"/>
                <c:pt idx="0" formatCode="General">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Gytesoner!$AK$449:$AK$464</c:f>
              <c:numCache>
                <c:formatCode>0.00_ ;[Red]\-0.00\ </c:formatCode>
                <c:ptCount val="16"/>
                <c:pt idx="0">
                  <c:v>1.1499999999999999</c:v>
                </c:pt>
                <c:pt idx="1">
                  <c:v>0</c:v>
                </c:pt>
                <c:pt idx="2">
                  <c:v>0</c:v>
                </c:pt>
                <c:pt idx="3">
                  <c:v>0</c:v>
                </c:pt>
                <c:pt idx="4">
                  <c:v>0</c:v>
                </c:pt>
                <c:pt idx="5">
                  <c:v>-0.21999999999999975</c:v>
                </c:pt>
                <c:pt idx="6">
                  <c:v>0</c:v>
                </c:pt>
                <c:pt idx="7">
                  <c:v>-0.59999999999999964</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6C8F-4DFF-A05A-B59EF2B95A10}"/>
            </c:ext>
          </c:extLst>
        </c:ser>
        <c:dLbls>
          <c:showLegendKey val="0"/>
          <c:showVal val="0"/>
          <c:showCatName val="0"/>
          <c:showSerName val="0"/>
          <c:showPercent val="0"/>
          <c:showBubbleSize val="0"/>
        </c:dLbls>
        <c:marker val="1"/>
        <c:smooth val="0"/>
        <c:axId val="122145792"/>
        <c:axId val="122180736"/>
      </c:lineChart>
      <c:catAx>
        <c:axId val="1221457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25" b="1" i="0" u="none" strike="noStrike" baseline="0">
                <a:solidFill>
                  <a:srgbClr val="000000"/>
                </a:solidFill>
                <a:latin typeface="Arial"/>
                <a:ea typeface="Arial"/>
                <a:cs typeface="Arial"/>
              </a:defRPr>
            </a:pPr>
            <a:endParaRPr lang="nb-NO"/>
          </a:p>
        </c:txPr>
        <c:crossAx val="122180736"/>
        <c:crosses val="autoZero"/>
        <c:auto val="1"/>
        <c:lblAlgn val="ctr"/>
        <c:lblOffset val="100"/>
        <c:tickLblSkip val="1"/>
        <c:tickMarkSkip val="1"/>
        <c:noMultiLvlLbl val="0"/>
      </c:catAx>
      <c:valAx>
        <c:axId val="122180736"/>
        <c:scaling>
          <c:orientation val="minMax"/>
        </c:scaling>
        <c:delete val="0"/>
        <c:axPos val="l"/>
        <c:majorGridlines>
          <c:spPr>
            <a:ln w="3175">
              <a:solidFill>
                <a:srgbClr val="000000"/>
              </a:solidFill>
              <a:prstDash val="sysDash"/>
            </a:ln>
          </c:spPr>
        </c:majorGridlines>
        <c:numFmt formatCode="0.00_ ;[Red]\-0.00\ " sourceLinked="1"/>
        <c:majorTickMark val="out"/>
        <c:minorTickMark val="none"/>
        <c:tickLblPos val="nextTo"/>
        <c:spPr>
          <a:ln w="3175">
            <a:solidFill>
              <a:srgbClr val="000000"/>
            </a:solidFill>
            <a:prstDash val="solid"/>
          </a:ln>
        </c:spPr>
        <c:txPr>
          <a:bodyPr rot="0" vert="horz"/>
          <a:lstStyle/>
          <a:p>
            <a:pPr>
              <a:defRPr sz="1225" b="1" i="0" u="none" strike="noStrike" baseline="0">
                <a:solidFill>
                  <a:srgbClr val="000000"/>
                </a:solidFill>
                <a:latin typeface="Arial"/>
                <a:ea typeface="Arial"/>
                <a:cs typeface="Arial"/>
              </a:defRPr>
            </a:pPr>
            <a:endParaRPr lang="nb-NO"/>
          </a:p>
        </c:txPr>
        <c:crossAx val="122145792"/>
        <c:crosses val="autoZero"/>
        <c:crossBetween val="between"/>
        <c:majorUnit val="0.2"/>
      </c:valAx>
      <c:spPr>
        <a:noFill/>
        <a:ln w="25400">
          <a:noFill/>
        </a:ln>
      </c:spPr>
    </c:plotArea>
    <c:plotVisOnly val="1"/>
    <c:dispBlanksAs val="gap"/>
    <c:showDLblsOverMax val="0"/>
  </c:chart>
  <c:spPr>
    <a:solidFill>
      <a:srgbClr val="FFFFFF"/>
    </a:solidFill>
    <a:ln w="9525">
      <a:noFill/>
    </a:ln>
  </c:spPr>
  <c:txPr>
    <a:bodyPr/>
    <a:lstStyle/>
    <a:p>
      <a:pPr>
        <a:defRPr sz="1825" b="0" i="0" u="none" strike="noStrike" baseline="0">
          <a:solidFill>
            <a:srgbClr val="000000"/>
          </a:solidFill>
          <a:latin typeface="Arial"/>
          <a:ea typeface="Arial"/>
          <a:cs typeface="Arial"/>
        </a:defRPr>
      </a:pPr>
      <a:endParaRPr lang="nb-NO"/>
    </a:p>
  </c:txPr>
  <c:printSettings>
    <c:headerFooter alignWithMargins="0"/>
    <c:pageMargins b="1" l="0.75000000000000011" r="0.75000000000000011" t="1" header="0.5" footer="0.5"/>
    <c:pageSetup orientation="landscape" horizontalDpi="300" verticalDpi="300"/>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47621740367821"/>
          <c:y val="8.0169106709465282E-2"/>
          <c:w val="0.83047773526364443"/>
          <c:h val="0.77215508041221825"/>
        </c:manualLayout>
      </c:layout>
      <c:lineChart>
        <c:grouping val="standard"/>
        <c:varyColors val="0"/>
        <c:ser>
          <c:idx val="2"/>
          <c:order val="0"/>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Gytesoner!$M$267:$M$282</c:f>
              <c:numCache>
                <c:formatCode>0.00</c:formatCode>
                <c:ptCount val="16"/>
                <c:pt idx="0">
                  <c:v>5.2679964469195575</c:v>
                </c:pt>
                <c:pt idx="1">
                  <c:v>0</c:v>
                </c:pt>
                <c:pt idx="2">
                  <c:v>0</c:v>
                </c:pt>
                <c:pt idx="3">
                  <c:v>0</c:v>
                </c:pt>
                <c:pt idx="4">
                  <c:v>6.1298221281347036</c:v>
                </c:pt>
                <c:pt idx="5">
                  <c:v>7.3447532403086004</c:v>
                </c:pt>
                <c:pt idx="6">
                  <c:v>6.9205670127426604</c:v>
                </c:pt>
                <c:pt idx="7">
                  <c:v>8.1888543819998283</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006A-4048-983D-64976D67337C}"/>
            </c:ext>
          </c:extLst>
        </c:ser>
        <c:ser>
          <c:idx val="3"/>
          <c:order val="1"/>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Gytesoner!$M$288:$M$303</c:f>
              <c:numCache>
                <c:formatCode>0.000</c:formatCode>
                <c:ptCount val="16"/>
                <c:pt idx="0">
                  <c:v>-2.9679964469195581</c:v>
                </c:pt>
                <c:pt idx="1">
                  <c:v>0</c:v>
                </c:pt>
                <c:pt idx="2">
                  <c:v>0</c:v>
                </c:pt>
                <c:pt idx="3">
                  <c:v>0</c:v>
                </c:pt>
                <c:pt idx="4">
                  <c:v>1.0701778718652961</c:v>
                </c:pt>
                <c:pt idx="5">
                  <c:v>2.2152467596914001</c:v>
                </c:pt>
                <c:pt idx="6">
                  <c:v>4.5460996539240064</c:v>
                </c:pt>
                <c:pt idx="7">
                  <c:v>4.6111456180001715</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006A-4048-983D-64976D67337C}"/>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2044800"/>
        <c:axId val="122046336"/>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Gytesoner!$M$245:$M$260</c:f>
              <c:numCache>
                <c:formatCode>0.00</c:formatCode>
                <c:ptCount val="16"/>
                <c:pt idx="0">
                  <c:v>1.1499999999999999</c:v>
                </c:pt>
                <c:pt idx="1">
                  <c:v>0</c:v>
                </c:pt>
                <c:pt idx="2">
                  <c:v>0</c:v>
                </c:pt>
                <c:pt idx="3">
                  <c:v>0</c:v>
                </c:pt>
                <c:pt idx="4">
                  <c:v>3.6</c:v>
                </c:pt>
                <c:pt idx="5">
                  <c:v>4.78</c:v>
                </c:pt>
                <c:pt idx="6">
                  <c:v>5.7333333333333334</c:v>
                </c:pt>
                <c:pt idx="7">
                  <c:v>6.4</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2-006A-4048-983D-64976D67337C}"/>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Gytesoner!$G$288:$G$303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006A-4048-983D-64976D67337C}"/>
            </c:ext>
          </c:extLst>
        </c:ser>
        <c:dLbls>
          <c:showLegendKey val="0"/>
          <c:showVal val="0"/>
          <c:showCatName val="0"/>
          <c:showSerName val="0"/>
          <c:showPercent val="0"/>
          <c:showBubbleSize val="0"/>
        </c:dLbls>
        <c:marker val="1"/>
        <c:smooth val="0"/>
        <c:axId val="122048512"/>
        <c:axId val="122050048"/>
      </c:lineChart>
      <c:catAx>
        <c:axId val="122044800"/>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2046336"/>
        <c:crosses val="autoZero"/>
        <c:auto val="0"/>
        <c:lblAlgn val="ctr"/>
        <c:lblOffset val="100"/>
        <c:tickLblSkip val="1"/>
        <c:tickMarkSkip val="1"/>
        <c:noMultiLvlLbl val="0"/>
      </c:catAx>
      <c:valAx>
        <c:axId val="122046336"/>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9.5238095238095247E-3"/>
              <c:y val="0.20253253153482401"/>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2044800"/>
        <c:crosses val="autoZero"/>
        <c:crossBetween val="midCat"/>
        <c:majorUnit val="5"/>
      </c:valAx>
      <c:catAx>
        <c:axId val="122048512"/>
        <c:scaling>
          <c:orientation val="minMax"/>
        </c:scaling>
        <c:delete val="1"/>
        <c:axPos val="b"/>
        <c:numFmt formatCode="0" sourceLinked="1"/>
        <c:majorTickMark val="out"/>
        <c:minorTickMark val="none"/>
        <c:tickLblPos val="none"/>
        <c:crossAx val="122050048"/>
        <c:crosses val="autoZero"/>
        <c:auto val="0"/>
        <c:lblAlgn val="ctr"/>
        <c:lblOffset val="100"/>
        <c:noMultiLvlLbl val="0"/>
      </c:catAx>
      <c:valAx>
        <c:axId val="122050048"/>
        <c:scaling>
          <c:orientation val="minMax"/>
        </c:scaling>
        <c:delete val="1"/>
        <c:axPos val="l"/>
        <c:numFmt formatCode="0.00" sourceLinked="1"/>
        <c:majorTickMark val="out"/>
        <c:minorTickMark val="none"/>
        <c:tickLblPos val="none"/>
        <c:crossAx val="122048512"/>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293248954829377"/>
          <c:y val="8.1196920059261726E-2"/>
          <c:w val="0.80263231562088444"/>
          <c:h val="0.7692339795087958"/>
        </c:manualLayout>
      </c:layout>
      <c:lineChart>
        <c:grouping val="standard"/>
        <c:varyColors val="0"/>
        <c:ser>
          <c:idx val="2"/>
          <c:order val="0"/>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Gytesoner!$I$267:$I$282</c:f>
              <c:numCache>
                <c:formatCode>0.000</c:formatCode>
                <c:ptCount val="16"/>
                <c:pt idx="0">
                  <c:v>6.25</c:v>
                </c:pt>
                <c:pt idx="1">
                  <c:v>0</c:v>
                </c:pt>
                <c:pt idx="2">
                  <c:v>0</c:v>
                </c:pt>
                <c:pt idx="3">
                  <c:v>0</c:v>
                </c:pt>
                <c:pt idx="4">
                  <c:v>4</c:v>
                </c:pt>
                <c:pt idx="5">
                  <c:v>5.5324555320336763</c:v>
                </c:pt>
                <c:pt idx="6">
                  <c:v>6</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B70B-4AF3-9C42-9E7310013139}"/>
            </c:ext>
          </c:extLst>
        </c:ser>
        <c:ser>
          <c:idx val="3"/>
          <c:order val="1"/>
          <c:spPr>
            <a:ln w="28575">
              <a:noFill/>
            </a:ln>
          </c:spPr>
          <c:marker>
            <c:symbol val="none"/>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Gytesoner!$I$288:$I$303</c:f>
              <c:numCache>
                <c:formatCode>0.000</c:formatCode>
                <c:ptCount val="16"/>
                <c:pt idx="0">
                  <c:v>-3.75</c:v>
                </c:pt>
                <c:pt idx="1">
                  <c:v>0</c:v>
                </c:pt>
                <c:pt idx="2">
                  <c:v>0</c:v>
                </c:pt>
                <c:pt idx="3">
                  <c:v>0</c:v>
                </c:pt>
                <c:pt idx="4">
                  <c:v>4</c:v>
                </c:pt>
                <c:pt idx="5">
                  <c:v>4.2675444679663244</c:v>
                </c:pt>
                <c:pt idx="6">
                  <c:v>6</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B70B-4AF3-9C42-9E7310013139}"/>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2225024"/>
        <c:axId val="122226560"/>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Gytesoner!$G$267:$G$282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Gytesoner!$I$245:$I$260</c:f>
              <c:numCache>
                <c:formatCode>0.00</c:formatCode>
                <c:ptCount val="16"/>
                <c:pt idx="0">
                  <c:v>1.25</c:v>
                </c:pt>
                <c:pt idx="1">
                  <c:v>0</c:v>
                </c:pt>
                <c:pt idx="2">
                  <c:v>0</c:v>
                </c:pt>
                <c:pt idx="3">
                  <c:v>0</c:v>
                </c:pt>
                <c:pt idx="4">
                  <c:v>4</c:v>
                </c:pt>
                <c:pt idx="5">
                  <c:v>4.9000000000000004</c:v>
                </c:pt>
                <c:pt idx="6">
                  <c:v>6</c:v>
                </c:pt>
                <c:pt idx="7">
                  <c:v>7</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2-B70B-4AF3-9C42-9E7310013139}"/>
            </c:ext>
          </c:extLst>
        </c:ser>
        <c:ser>
          <c:idx val="1"/>
          <c:order val="3"/>
          <c:spPr>
            <a:ln w="3175">
              <a:solidFill>
                <a:srgbClr val="000000"/>
              </a:solidFill>
              <a:prstDash val="solid"/>
            </a:ln>
          </c:spPr>
          <c:marker>
            <c:symbol val="none"/>
          </c:marker>
          <c:val>
            <c:numRef>
              <c:f>Gytesoner!$G$288:$G$303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B70B-4AF3-9C42-9E7310013139}"/>
            </c:ext>
          </c:extLst>
        </c:ser>
        <c:dLbls>
          <c:showLegendKey val="0"/>
          <c:showVal val="0"/>
          <c:showCatName val="0"/>
          <c:showSerName val="0"/>
          <c:showPercent val="0"/>
          <c:showBubbleSize val="0"/>
        </c:dLbls>
        <c:marker val="1"/>
        <c:smooth val="0"/>
        <c:axId val="122228736"/>
        <c:axId val="122230272"/>
      </c:lineChart>
      <c:catAx>
        <c:axId val="122225024"/>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2226560"/>
        <c:crosses val="autoZero"/>
        <c:auto val="0"/>
        <c:lblAlgn val="ctr"/>
        <c:lblOffset val="100"/>
        <c:tickLblSkip val="1"/>
        <c:tickMarkSkip val="1"/>
        <c:noMultiLvlLbl val="0"/>
      </c:catAx>
      <c:valAx>
        <c:axId val="122226560"/>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 stdev</a:t>
                </a:r>
              </a:p>
            </c:rich>
          </c:tx>
          <c:layout>
            <c:manualLayout>
              <c:xMode val="edge"/>
              <c:yMode val="edge"/>
              <c:x val="7.706766917293234E-2"/>
              <c:y val="0.19230832987981766"/>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2225024"/>
        <c:crosses val="autoZero"/>
        <c:crossBetween val="midCat"/>
        <c:majorUnit val="5"/>
      </c:valAx>
      <c:catAx>
        <c:axId val="122228736"/>
        <c:scaling>
          <c:orientation val="minMax"/>
        </c:scaling>
        <c:delete val="1"/>
        <c:axPos val="b"/>
        <c:numFmt formatCode="0" sourceLinked="1"/>
        <c:majorTickMark val="out"/>
        <c:minorTickMark val="none"/>
        <c:tickLblPos val="none"/>
        <c:crossAx val="122230272"/>
        <c:crosses val="autoZero"/>
        <c:auto val="0"/>
        <c:lblAlgn val="ctr"/>
        <c:lblOffset val="100"/>
        <c:noMultiLvlLbl val="0"/>
      </c:catAx>
      <c:valAx>
        <c:axId val="122230272"/>
        <c:scaling>
          <c:orientation val="minMax"/>
        </c:scaling>
        <c:delete val="1"/>
        <c:axPos val="l"/>
        <c:numFmt formatCode="0.00" sourceLinked="1"/>
        <c:majorTickMark val="out"/>
        <c:minorTickMark val="none"/>
        <c:tickLblPos val="none"/>
        <c:crossAx val="12222873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33" r="0.75000000000000033" t="1" header="0.5" footer="0.5"/>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'Gytesoner (alle)'!$H$122</c:f>
              <c:strCache>
                <c:ptCount val="1"/>
                <c:pt idx="0">
                  <c:v>Reader 1</c:v>
                </c:pt>
              </c:strCache>
            </c:strRef>
          </c:tx>
          <c:spPr>
            <a:ln w="3175">
              <a:solidFill>
                <a:srgbClr val="000000"/>
              </a:solidFill>
              <a:prstDash val="solid"/>
            </a:ln>
          </c:spPr>
          <c:marker>
            <c:symbol val="square"/>
            <c:size val="3"/>
            <c:spPr>
              <a:solidFill>
                <a:srgbClr val="FF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E8F2-40E0-9130-BDF9BEB307A4}"/>
            </c:ext>
          </c:extLst>
        </c:ser>
        <c:ser>
          <c:idx val="1"/>
          <c:order val="1"/>
          <c:tx>
            <c:strRef>
              <c:f>'Gytesoner (alle)'!$J$122</c:f>
              <c:strCache>
                <c:ptCount val="1"/>
                <c:pt idx="0">
                  <c:v>Reader 3</c:v>
                </c:pt>
              </c:strCache>
            </c:strRef>
          </c:tx>
          <c:spPr>
            <a:ln w="3175">
              <a:solidFill>
                <a:srgbClr val="000000"/>
              </a:solidFill>
              <a:prstDash val="solid"/>
            </a:ln>
          </c:spPr>
          <c:marker>
            <c:symbol val="square"/>
            <c:size val="3"/>
            <c:spPr>
              <a:solidFill>
                <a:srgbClr val="00FF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E8F2-40E0-9130-BDF9BEB307A4}"/>
            </c:ext>
          </c:extLst>
        </c:ser>
        <c:ser>
          <c:idx val="2"/>
          <c:order val="2"/>
          <c:tx>
            <c:strRef>
              <c:f>Gytesoner!#REF!</c:f>
              <c:strCache>
                <c:ptCount val="1"/>
                <c:pt idx="0">
                  <c:v>#REF!</c:v>
                </c:pt>
              </c:strCache>
            </c:strRef>
          </c:tx>
          <c:spPr>
            <a:ln w="3175">
              <a:solidFill>
                <a:srgbClr val="000000"/>
              </a:solidFill>
              <a:prstDash val="solid"/>
            </a:ln>
          </c:spPr>
          <c:marker>
            <c:symbol val="square"/>
            <c:size val="3"/>
            <c:spPr>
              <a:solidFill>
                <a:srgbClr val="0000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E8F2-40E0-9130-BDF9BEB307A4}"/>
            </c:ext>
          </c:extLst>
        </c:ser>
        <c:ser>
          <c:idx val="3"/>
          <c:order val="3"/>
          <c:tx>
            <c:strRef>
              <c:f>'Gytesoner (alle)'!$K$122</c:f>
              <c:strCache>
                <c:ptCount val="1"/>
                <c:pt idx="0">
                  <c:v>Reader 4</c:v>
                </c:pt>
              </c:strCache>
            </c:strRef>
          </c:tx>
          <c:spPr>
            <a:ln w="3175">
              <a:solidFill>
                <a:srgbClr val="000000"/>
              </a:solidFill>
              <a:prstDash val="solid"/>
            </a:ln>
          </c:spPr>
          <c:marker>
            <c:symbol val="square"/>
            <c:size val="3"/>
            <c:spPr>
              <a:solidFill>
                <a:srgbClr val="FFFF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E8F2-40E0-9130-BDF9BEB307A4}"/>
            </c:ext>
          </c:extLst>
        </c:ser>
        <c:ser>
          <c:idx val="4"/>
          <c:order val="4"/>
          <c:tx>
            <c:strRef>
              <c:f>Alder!#REF!</c:f>
              <c:strCache>
                <c:ptCount val="1"/>
                <c:pt idx="0">
                  <c:v>#REF!</c:v>
                </c:pt>
              </c:strCache>
            </c:strRef>
          </c:tx>
          <c:spPr>
            <a:ln w="3175">
              <a:solidFill>
                <a:srgbClr val="000000"/>
              </a:solidFill>
              <a:prstDash val="solid"/>
            </a:ln>
          </c:spPr>
          <c:marker>
            <c:symbol val="square"/>
            <c:size val="3"/>
            <c:spPr>
              <a:solidFill>
                <a:srgbClr val="FF00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4-E8F2-40E0-9130-BDF9BEB307A4}"/>
            </c:ext>
          </c:extLst>
        </c:ser>
        <c:ser>
          <c:idx val="5"/>
          <c:order val="5"/>
          <c:tx>
            <c:strRef>
              <c:f>Alder!#REF!</c:f>
              <c:strCache>
                <c:ptCount val="1"/>
                <c:pt idx="0">
                  <c:v>#REF!</c:v>
                </c:pt>
              </c:strCache>
            </c:strRef>
          </c:tx>
          <c:spPr>
            <a:ln w="3175">
              <a:solidFill>
                <a:srgbClr val="000000"/>
              </a:solidFill>
              <a:prstDash val="solid"/>
            </a:ln>
          </c:spPr>
          <c:marker>
            <c:symbol val="square"/>
            <c:size val="3"/>
            <c:spPr>
              <a:solidFill>
                <a:srgbClr val="00FF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5-E8F2-40E0-9130-BDF9BEB307A4}"/>
            </c:ext>
          </c:extLst>
        </c:ser>
        <c:ser>
          <c:idx val="6"/>
          <c:order val="6"/>
          <c:tx>
            <c:strRef>
              <c:f>Alder!#REF!</c:f>
              <c:strCache>
                <c:ptCount val="1"/>
                <c:pt idx="0">
                  <c:v>#REF!</c:v>
                </c:pt>
              </c:strCache>
            </c:strRef>
          </c:tx>
          <c:spPr>
            <a:ln w="3175">
              <a:solidFill>
                <a:srgbClr val="000000"/>
              </a:solidFill>
              <a:prstDash val="solid"/>
            </a:ln>
          </c:spPr>
          <c:marker>
            <c:symbol val="square"/>
            <c:size val="3"/>
            <c:spPr>
              <a:solidFill>
                <a:srgbClr val="8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6-E8F2-40E0-9130-BDF9BEB307A4}"/>
            </c:ext>
          </c:extLst>
        </c:ser>
        <c:dLbls>
          <c:showLegendKey val="0"/>
          <c:showVal val="0"/>
          <c:showCatName val="0"/>
          <c:showSerName val="0"/>
          <c:showPercent val="0"/>
          <c:showBubbleSize val="0"/>
        </c:dLbls>
        <c:marker val="1"/>
        <c:smooth val="0"/>
        <c:axId val="113925504"/>
        <c:axId val="113953024"/>
      </c:lineChart>
      <c:catAx>
        <c:axId val="11392550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AGE</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3953024"/>
        <c:crosses val="autoZero"/>
        <c:auto val="0"/>
        <c:lblAlgn val="ctr"/>
        <c:lblOffset val="100"/>
        <c:tickLblSkip val="1"/>
        <c:tickMarkSkip val="1"/>
        <c:noMultiLvlLbl val="0"/>
      </c:catAx>
      <c:valAx>
        <c:axId val="113953024"/>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3925504"/>
        <c:crosses val="autoZero"/>
        <c:crossBetween val="midCat"/>
      </c:valAx>
      <c:spPr>
        <a:noFill/>
        <a:ln w="25400">
          <a:noFill/>
        </a:ln>
      </c:spPr>
    </c:plotArea>
    <c:legend>
      <c:legendPos val="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Tms Rmn"/>
              <a:ea typeface="Tms Rmn"/>
              <a:cs typeface="Tms Rmn"/>
            </a:defRPr>
          </a:pPr>
          <a:endParaRPr lang="nb-NO"/>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Alder!#REF!</c:f>
              <c:strCache>
                <c:ptCount val="1"/>
                <c:pt idx="0">
                  <c:v>#REF!</c:v>
                </c:pt>
              </c:strCache>
            </c:strRef>
          </c:tx>
          <c:spPr>
            <a:ln w="28575">
              <a:noFill/>
            </a:ln>
          </c:spPr>
          <c:marker>
            <c:symbol val="square"/>
            <c:size val="5"/>
            <c:spPr>
              <a:solidFill>
                <a:srgbClr val="FF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0980-4384-BA3A-8CDDD23BADB8}"/>
            </c:ext>
          </c:extLst>
        </c:ser>
        <c:ser>
          <c:idx val="1"/>
          <c:order val="1"/>
          <c:tx>
            <c:strRef>
              <c:f>Alder!#REF!</c:f>
              <c:strCache>
                <c:ptCount val="1"/>
                <c:pt idx="0">
                  <c:v>#REF!</c:v>
                </c:pt>
              </c:strCache>
            </c:strRef>
          </c:tx>
          <c:spPr>
            <a:ln w="28575">
              <a:noFill/>
            </a:ln>
          </c:spPr>
          <c:marker>
            <c:symbol val="square"/>
            <c:size val="5"/>
            <c:spPr>
              <a:solidFill>
                <a:srgbClr val="00FF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0980-4384-BA3A-8CDDD23BADB8}"/>
            </c:ext>
          </c:extLst>
        </c:ser>
        <c:ser>
          <c:idx val="2"/>
          <c:order val="2"/>
          <c:tx>
            <c:strRef>
              <c:f>Alder!#REF!</c:f>
              <c:strCache>
                <c:ptCount val="1"/>
                <c:pt idx="0">
                  <c:v>#REF!</c:v>
                </c:pt>
              </c:strCache>
            </c:strRef>
          </c:tx>
          <c:spPr>
            <a:ln w="28575">
              <a:noFill/>
            </a:ln>
          </c:spPr>
          <c:marker>
            <c:symbol val="square"/>
            <c:size val="5"/>
            <c:spPr>
              <a:solidFill>
                <a:srgbClr val="0000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0980-4384-BA3A-8CDDD23BADB8}"/>
            </c:ext>
          </c:extLst>
        </c:ser>
        <c:ser>
          <c:idx val="3"/>
          <c:order val="3"/>
          <c:tx>
            <c:strRef>
              <c:f>Alder!#REF!</c:f>
              <c:strCache>
                <c:ptCount val="1"/>
                <c:pt idx="0">
                  <c:v>#REF!</c:v>
                </c:pt>
              </c:strCache>
            </c:strRef>
          </c:tx>
          <c:spPr>
            <a:ln w="28575">
              <a:noFill/>
            </a:ln>
          </c:spPr>
          <c:marker>
            <c:symbol val="square"/>
            <c:size val="5"/>
            <c:spPr>
              <a:solidFill>
                <a:srgbClr val="FFFF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0980-4384-BA3A-8CDDD23BADB8}"/>
            </c:ext>
          </c:extLst>
        </c:ser>
        <c:ser>
          <c:idx val="4"/>
          <c:order val="4"/>
          <c:tx>
            <c:strRef>
              <c:f>Alder!#REF!</c:f>
              <c:strCache>
                <c:ptCount val="1"/>
                <c:pt idx="0">
                  <c:v>#REF!</c:v>
                </c:pt>
              </c:strCache>
            </c:strRef>
          </c:tx>
          <c:spPr>
            <a:ln w="28575">
              <a:noFill/>
            </a:ln>
          </c:spPr>
          <c:marker>
            <c:symbol val="square"/>
            <c:size val="5"/>
            <c:spPr>
              <a:solidFill>
                <a:srgbClr val="FF00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4-0980-4384-BA3A-8CDDD23BADB8}"/>
            </c:ext>
          </c:extLst>
        </c:ser>
        <c:ser>
          <c:idx val="5"/>
          <c:order val="5"/>
          <c:tx>
            <c:strRef>
              <c:f>Alder!#REF!</c:f>
              <c:strCache>
                <c:ptCount val="1"/>
                <c:pt idx="0">
                  <c:v>#REF!</c:v>
                </c:pt>
              </c:strCache>
            </c:strRef>
          </c:tx>
          <c:spPr>
            <a:ln w="28575">
              <a:noFill/>
            </a:ln>
          </c:spPr>
          <c:marker>
            <c:symbol val="square"/>
            <c:size val="5"/>
            <c:spPr>
              <a:solidFill>
                <a:srgbClr val="00FF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5-0980-4384-BA3A-8CDDD23BADB8}"/>
            </c:ext>
          </c:extLst>
        </c:ser>
        <c:ser>
          <c:idx val="6"/>
          <c:order val="6"/>
          <c:tx>
            <c:strRef>
              <c:f>Alder!#REF!</c:f>
              <c:strCache>
                <c:ptCount val="1"/>
                <c:pt idx="0">
                  <c:v>#REF!</c:v>
                </c:pt>
              </c:strCache>
            </c:strRef>
          </c:tx>
          <c:spPr>
            <a:ln w="28575">
              <a:noFill/>
            </a:ln>
          </c:spPr>
          <c:marker>
            <c:symbol val="square"/>
            <c:size val="5"/>
            <c:spPr>
              <a:solidFill>
                <a:srgbClr val="8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6-0980-4384-BA3A-8CDDD23BADB8}"/>
            </c:ext>
          </c:extLst>
        </c:ser>
        <c:ser>
          <c:idx val="7"/>
          <c:order val="7"/>
          <c:tx>
            <c:v>BEST READERS</c:v>
          </c:tx>
          <c:spPr>
            <a:ln w="25400">
              <a:solidFill>
                <a:srgbClr val="000000"/>
              </a:solidFill>
              <a:prstDash val="solid"/>
            </a:ln>
          </c:spPr>
          <c:marker>
            <c:symbol val="square"/>
            <c:size val="7"/>
            <c:spPr>
              <a:solidFill>
                <a:srgbClr val="008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7-0980-4384-BA3A-8CDDD23BADB8}"/>
            </c:ext>
          </c:extLst>
        </c:ser>
        <c:dLbls>
          <c:showLegendKey val="0"/>
          <c:showVal val="0"/>
          <c:showCatName val="0"/>
          <c:showSerName val="0"/>
          <c:showPercent val="0"/>
          <c:showBubbleSize val="0"/>
        </c:dLbls>
        <c:marker val="1"/>
        <c:smooth val="0"/>
        <c:axId val="114137728"/>
        <c:axId val="114160768"/>
      </c:lineChart>
      <c:catAx>
        <c:axId val="114137728"/>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AGE</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160768"/>
        <c:crosses val="autoZero"/>
        <c:auto val="0"/>
        <c:lblAlgn val="ctr"/>
        <c:lblOffset val="100"/>
        <c:tickLblSkip val="1"/>
        <c:tickMarkSkip val="1"/>
        <c:noMultiLvlLbl val="0"/>
      </c:catAx>
      <c:valAx>
        <c:axId val="11416076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137728"/>
        <c:crosses val="autoZero"/>
        <c:crossBetween val="midCat"/>
      </c:valAx>
      <c:spPr>
        <a:noFill/>
        <a:ln w="25400">
          <a:noFill/>
        </a:ln>
      </c:spPr>
    </c:plotArea>
    <c:legend>
      <c:legendPos val="t"/>
      <c:overlay val="0"/>
      <c:spPr>
        <a:solidFill>
          <a:srgbClr val="FFFFFF"/>
        </a:solidFill>
        <a:ln w="3175">
          <a:solidFill>
            <a:srgbClr val="000000"/>
          </a:solidFill>
          <a:prstDash val="solid"/>
        </a:ln>
      </c:spPr>
      <c:txPr>
        <a:bodyPr/>
        <a:lstStyle/>
        <a:p>
          <a:pPr>
            <a:defRPr sz="920" b="0" i="0" u="none" strike="noStrike" baseline="0">
              <a:solidFill>
                <a:srgbClr val="000000"/>
              </a:solidFill>
              <a:latin typeface="Geneva"/>
              <a:ea typeface="Geneva"/>
              <a:cs typeface="Geneva"/>
            </a:defRPr>
          </a:pPr>
          <a:endParaRPr lang="nb-NO"/>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12700">
              <a:solidFill>
                <a:srgbClr val="000000"/>
              </a:solidFill>
              <a:prstDash val="solid"/>
            </a:ln>
          </c:spPr>
          <c:marker>
            <c:symbol val="square"/>
            <c:size val="5"/>
            <c:spPr>
              <a:solidFill>
                <a:srgbClr val="FF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060D-4C07-AEC0-6726857DAB69}"/>
            </c:ext>
          </c:extLst>
        </c:ser>
        <c:ser>
          <c:idx val="1"/>
          <c:order val="1"/>
          <c:spPr>
            <a:ln w="12700">
              <a:solidFill>
                <a:srgbClr val="000000"/>
              </a:solidFill>
              <a:prstDash val="solid"/>
            </a:ln>
          </c:spPr>
          <c:marker>
            <c:symbol val="square"/>
            <c:size val="5"/>
            <c:spPr>
              <a:solidFill>
                <a:srgbClr val="00FF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060D-4C07-AEC0-6726857DAB69}"/>
            </c:ext>
          </c:extLst>
        </c:ser>
        <c:ser>
          <c:idx val="2"/>
          <c:order val="2"/>
          <c:spPr>
            <a:ln w="12700">
              <a:solidFill>
                <a:srgbClr val="000000"/>
              </a:solidFill>
              <a:prstDash val="solid"/>
            </a:ln>
          </c:spPr>
          <c:marker>
            <c:symbol val="square"/>
            <c:size val="5"/>
            <c:spPr>
              <a:solidFill>
                <a:srgbClr val="0000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060D-4C07-AEC0-6726857DAB69}"/>
            </c:ext>
          </c:extLst>
        </c:ser>
        <c:ser>
          <c:idx val="3"/>
          <c:order val="3"/>
          <c:spPr>
            <a:ln w="12700">
              <a:solidFill>
                <a:srgbClr val="000000"/>
              </a:solidFill>
              <a:prstDash val="solid"/>
            </a:ln>
          </c:spPr>
          <c:marker>
            <c:symbol val="square"/>
            <c:size val="5"/>
            <c:spPr>
              <a:solidFill>
                <a:srgbClr val="FFFF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060D-4C07-AEC0-6726857DAB69}"/>
            </c:ext>
          </c:extLst>
        </c:ser>
        <c:ser>
          <c:idx val="4"/>
          <c:order val="4"/>
          <c:spPr>
            <a:ln w="12700">
              <a:solidFill>
                <a:srgbClr val="000000"/>
              </a:solidFill>
              <a:prstDash val="solid"/>
            </a:ln>
          </c:spPr>
          <c:marker>
            <c:symbol val="square"/>
            <c:size val="5"/>
            <c:spPr>
              <a:solidFill>
                <a:srgbClr val="FF00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4-060D-4C07-AEC0-6726857DAB69}"/>
            </c:ext>
          </c:extLst>
        </c:ser>
        <c:ser>
          <c:idx val="5"/>
          <c:order val="5"/>
          <c:spPr>
            <a:ln w="12700">
              <a:solidFill>
                <a:srgbClr val="000000"/>
              </a:solidFill>
              <a:prstDash val="solid"/>
            </a:ln>
          </c:spPr>
          <c:marker>
            <c:symbol val="square"/>
            <c:size val="5"/>
            <c:spPr>
              <a:solidFill>
                <a:srgbClr val="00FFFF"/>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5-060D-4C07-AEC0-6726857DAB69}"/>
            </c:ext>
          </c:extLst>
        </c:ser>
        <c:ser>
          <c:idx val="6"/>
          <c:order val="6"/>
          <c:spPr>
            <a:ln w="12700">
              <a:solidFill>
                <a:srgbClr val="000000"/>
              </a:solidFill>
              <a:prstDash val="solid"/>
            </a:ln>
          </c:spPr>
          <c:marker>
            <c:symbol val="square"/>
            <c:size val="5"/>
            <c:spPr>
              <a:solidFill>
                <a:srgbClr val="8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6-060D-4C07-AEC0-6726857DAB69}"/>
            </c:ext>
          </c:extLst>
        </c:ser>
        <c:dLbls>
          <c:showLegendKey val="0"/>
          <c:showVal val="0"/>
          <c:showCatName val="0"/>
          <c:showSerName val="0"/>
          <c:showPercent val="0"/>
          <c:showBubbleSize val="0"/>
        </c:dLbls>
        <c:marker val="1"/>
        <c:smooth val="0"/>
        <c:axId val="114103424"/>
        <c:axId val="114105728"/>
      </c:lineChart>
      <c:catAx>
        <c:axId val="11410342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AGE</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105728"/>
        <c:crosses val="autoZero"/>
        <c:auto val="0"/>
        <c:lblAlgn val="ctr"/>
        <c:lblOffset val="100"/>
        <c:tickLblSkip val="1"/>
        <c:tickMarkSkip val="1"/>
        <c:noMultiLvlLbl val="0"/>
      </c:catAx>
      <c:valAx>
        <c:axId val="11410572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103424"/>
        <c:crosses val="autoZero"/>
        <c:crossBetween val="midCat"/>
      </c:valAx>
      <c:spPr>
        <a:noFill/>
        <a:ln w="25400">
          <a:noFill/>
        </a:ln>
      </c:spPr>
    </c:plotArea>
    <c:legend>
      <c:legendPos val="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Tms Rmn"/>
              <a:ea typeface="Tms Rmn"/>
              <a:cs typeface="Tms Rmn"/>
            </a:defRPr>
          </a:pPr>
          <a:endParaRPr lang="nb-NO"/>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0-2</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D6C9-4E7E-887A-4C3047158173}"/>
            </c:ext>
          </c:extLst>
        </c:ser>
        <c:dLbls>
          <c:showLegendKey val="0"/>
          <c:showVal val="0"/>
          <c:showCatName val="0"/>
          <c:showSerName val="0"/>
          <c:showPercent val="0"/>
          <c:showBubbleSize val="0"/>
        </c:dLbls>
        <c:gapWidth val="50"/>
        <c:axId val="114264704"/>
        <c:axId val="114287360"/>
      </c:barChart>
      <c:catAx>
        <c:axId val="11426470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287360"/>
        <c:crosses val="autoZero"/>
        <c:auto val="0"/>
        <c:lblAlgn val="ctr"/>
        <c:lblOffset val="100"/>
        <c:tickLblSkip val="1"/>
        <c:tickMarkSkip val="1"/>
        <c:noMultiLvlLbl val="0"/>
      </c:catAx>
      <c:valAx>
        <c:axId val="114287360"/>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264704"/>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3-5</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0C57-44FE-9E19-58E00B77C814}"/>
            </c:ext>
          </c:extLst>
        </c:ser>
        <c:dLbls>
          <c:showLegendKey val="0"/>
          <c:showVal val="0"/>
          <c:showCatName val="0"/>
          <c:showSerName val="0"/>
          <c:showPercent val="0"/>
          <c:showBubbleSize val="0"/>
        </c:dLbls>
        <c:gapWidth val="50"/>
        <c:axId val="114327552"/>
        <c:axId val="114329472"/>
      </c:barChart>
      <c:catAx>
        <c:axId val="114327552"/>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329472"/>
        <c:crosses val="autoZero"/>
        <c:auto val="0"/>
        <c:lblAlgn val="ctr"/>
        <c:lblOffset val="100"/>
        <c:tickLblSkip val="1"/>
        <c:tickMarkSkip val="1"/>
        <c:noMultiLvlLbl val="0"/>
      </c:catAx>
      <c:valAx>
        <c:axId val="114329472"/>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327552"/>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6-8</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EE83-4FF1-BD94-2935EDC10A7E}"/>
            </c:ext>
          </c:extLst>
        </c:ser>
        <c:dLbls>
          <c:showLegendKey val="0"/>
          <c:showVal val="0"/>
          <c:showCatName val="0"/>
          <c:showSerName val="0"/>
          <c:showPercent val="0"/>
          <c:showBubbleSize val="0"/>
        </c:dLbls>
        <c:gapWidth val="50"/>
        <c:axId val="114308224"/>
        <c:axId val="114310144"/>
      </c:barChart>
      <c:catAx>
        <c:axId val="11430822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310144"/>
        <c:crosses val="autoZero"/>
        <c:auto val="0"/>
        <c:lblAlgn val="ctr"/>
        <c:lblOffset val="100"/>
        <c:tickLblSkip val="1"/>
        <c:tickMarkSkip val="1"/>
        <c:noMultiLvlLbl val="0"/>
      </c:catAx>
      <c:valAx>
        <c:axId val="114310144"/>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4308224"/>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12-14</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998-4C60-ADFC-378E7C0E1F58}"/>
            </c:ext>
          </c:extLst>
        </c:ser>
        <c:dLbls>
          <c:showLegendKey val="0"/>
          <c:showVal val="0"/>
          <c:showCatName val="0"/>
          <c:showSerName val="0"/>
          <c:showPercent val="0"/>
          <c:showBubbleSize val="0"/>
        </c:dLbls>
        <c:gapWidth val="50"/>
        <c:axId val="115448064"/>
        <c:axId val="115454336"/>
      </c:barChart>
      <c:catAx>
        <c:axId val="11544806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454336"/>
        <c:crosses val="autoZero"/>
        <c:auto val="0"/>
        <c:lblAlgn val="ctr"/>
        <c:lblOffset val="100"/>
        <c:tickLblSkip val="1"/>
        <c:tickMarkSkip val="1"/>
        <c:noMultiLvlLbl val="0"/>
      </c:catAx>
      <c:valAx>
        <c:axId val="115454336"/>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448064"/>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15+</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3BFD-4AD3-BBC1-AD740E72AC29}"/>
            </c:ext>
          </c:extLst>
        </c:ser>
        <c:dLbls>
          <c:showLegendKey val="0"/>
          <c:showVal val="0"/>
          <c:showCatName val="0"/>
          <c:showSerName val="0"/>
          <c:showPercent val="0"/>
          <c:showBubbleSize val="0"/>
        </c:dLbls>
        <c:gapWidth val="50"/>
        <c:axId val="115461504"/>
        <c:axId val="115475968"/>
      </c:barChart>
      <c:catAx>
        <c:axId val="11546150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475968"/>
        <c:crosses val="autoZero"/>
        <c:auto val="0"/>
        <c:lblAlgn val="ctr"/>
        <c:lblOffset val="100"/>
        <c:tickLblSkip val="1"/>
        <c:tickMarkSkip val="1"/>
        <c:noMultiLvlLbl val="0"/>
      </c:catAx>
      <c:valAx>
        <c:axId val="11547596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461504"/>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0-2</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A289-4E94-B6FD-2454B032FB2C}"/>
            </c:ext>
          </c:extLst>
        </c:ser>
        <c:dLbls>
          <c:showLegendKey val="0"/>
          <c:showVal val="0"/>
          <c:showCatName val="0"/>
          <c:showSerName val="0"/>
          <c:showPercent val="0"/>
          <c:showBubbleSize val="0"/>
        </c:dLbls>
        <c:gapWidth val="50"/>
        <c:axId val="115810688"/>
        <c:axId val="115812608"/>
      </c:barChart>
      <c:catAx>
        <c:axId val="115810688"/>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12608"/>
        <c:crosses val="autoZero"/>
        <c:auto val="0"/>
        <c:lblAlgn val="ctr"/>
        <c:lblOffset val="100"/>
        <c:tickLblSkip val="1"/>
        <c:tickMarkSkip val="1"/>
        <c:noMultiLvlLbl val="0"/>
      </c:catAx>
      <c:valAx>
        <c:axId val="11581260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10688"/>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3-5</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7F40-4146-A873-BDE94776E749}"/>
            </c:ext>
          </c:extLst>
        </c:ser>
        <c:dLbls>
          <c:showLegendKey val="0"/>
          <c:showVal val="0"/>
          <c:showCatName val="0"/>
          <c:showSerName val="0"/>
          <c:showPercent val="0"/>
          <c:showBubbleSize val="0"/>
        </c:dLbls>
        <c:gapWidth val="50"/>
        <c:axId val="115832320"/>
        <c:axId val="115834240"/>
      </c:barChart>
      <c:catAx>
        <c:axId val="115832320"/>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34240"/>
        <c:crosses val="autoZero"/>
        <c:auto val="0"/>
        <c:lblAlgn val="ctr"/>
        <c:lblOffset val="100"/>
        <c:tickLblSkip val="1"/>
        <c:tickMarkSkip val="1"/>
        <c:noMultiLvlLbl val="0"/>
      </c:catAx>
      <c:valAx>
        <c:axId val="115834240"/>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32320"/>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6-8</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Alder!#REF!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CC65-430A-AFDD-DA1FF824A5F6}"/>
            </c:ext>
          </c:extLst>
        </c:ser>
        <c:dLbls>
          <c:showLegendKey val="0"/>
          <c:showVal val="0"/>
          <c:showCatName val="0"/>
          <c:showSerName val="0"/>
          <c:showPercent val="0"/>
          <c:showBubbleSize val="0"/>
        </c:dLbls>
        <c:gapWidth val="50"/>
        <c:axId val="115874432"/>
        <c:axId val="115876608"/>
      </c:barChart>
      <c:catAx>
        <c:axId val="115874432"/>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76608"/>
        <c:crosses val="autoZero"/>
        <c:auto val="0"/>
        <c:lblAlgn val="ctr"/>
        <c:lblOffset val="100"/>
        <c:tickLblSkip val="1"/>
        <c:tickMarkSkip val="1"/>
        <c:noMultiLvlLbl val="0"/>
      </c:catAx>
      <c:valAx>
        <c:axId val="11587660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74432"/>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4271-45F3-9885-7162C3C80F6A}"/>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4271-45F3-9885-7162C3C80F6A}"/>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9095296"/>
        <c:axId val="119096832"/>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4271-45F3-9885-7162C3C80F6A}"/>
            </c:ext>
          </c:extLst>
        </c:ser>
        <c:ser>
          <c:idx val="1"/>
          <c:order val="3"/>
          <c:spPr>
            <a:ln w="3175">
              <a:solidFill>
                <a:srgbClr val="000000"/>
              </a:solidFill>
              <a:prstDash val="solid"/>
            </a:ln>
          </c:spPr>
          <c:marker>
            <c:symbol val="none"/>
          </c:marker>
          <c:val>
            <c:numRef>
              <c:f>'Gytesoner (alle)'!$U$105:$AB$105</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4271-45F3-9885-7162C3C80F6A}"/>
            </c:ext>
          </c:extLst>
        </c:ser>
        <c:dLbls>
          <c:showLegendKey val="0"/>
          <c:showVal val="0"/>
          <c:showCatName val="0"/>
          <c:showSerName val="0"/>
          <c:showPercent val="0"/>
          <c:showBubbleSize val="0"/>
        </c:dLbls>
        <c:marker val="1"/>
        <c:smooth val="0"/>
        <c:axId val="119098752"/>
        <c:axId val="119104640"/>
      </c:lineChart>
      <c:catAx>
        <c:axId val="119095296"/>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nb-NO"/>
          </a:p>
        </c:txPr>
        <c:crossAx val="119096832"/>
        <c:crosses val="autoZero"/>
        <c:auto val="0"/>
        <c:lblAlgn val="ctr"/>
        <c:lblOffset val="100"/>
        <c:tickLblSkip val="7"/>
        <c:tickMarkSkip val="1"/>
        <c:noMultiLvlLbl val="0"/>
      </c:catAx>
      <c:valAx>
        <c:axId val="119096832"/>
        <c:scaling>
          <c:orientation val="minMax"/>
          <c:max val="20"/>
          <c:min val="0"/>
        </c:scaling>
        <c:delete val="0"/>
        <c:axPos val="l"/>
        <c:title>
          <c:tx>
            <c:rich>
              <a:bodyPr/>
              <a:lstStyle/>
              <a:p>
                <a:pPr>
                  <a:defRPr sz="1400" b="0" i="0" u="none" strike="noStrike" baseline="0">
                    <a:solidFill>
                      <a:srgbClr val="000000"/>
                    </a:solidFill>
                    <a:latin typeface="Arial"/>
                    <a:ea typeface="Arial"/>
                    <a:cs typeface="Arial"/>
                  </a:defRPr>
                </a:pPr>
                <a:r>
                  <a:rPr lang="nb-NO"/>
                  <a:t>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nb-NO"/>
          </a:p>
        </c:txPr>
        <c:crossAx val="119095296"/>
        <c:crosses val="autoZero"/>
        <c:crossBetween val="midCat"/>
        <c:majorUnit val="5"/>
      </c:valAx>
      <c:catAx>
        <c:axId val="119098752"/>
        <c:scaling>
          <c:orientation val="minMax"/>
        </c:scaling>
        <c:delete val="1"/>
        <c:axPos val="b"/>
        <c:numFmt formatCode="General" sourceLinked="1"/>
        <c:majorTickMark val="out"/>
        <c:minorTickMark val="none"/>
        <c:tickLblPos val="none"/>
        <c:crossAx val="119104640"/>
        <c:crosses val="autoZero"/>
        <c:auto val="0"/>
        <c:lblAlgn val="ctr"/>
        <c:lblOffset val="100"/>
        <c:noMultiLvlLbl val="0"/>
      </c:catAx>
      <c:valAx>
        <c:axId val="119104640"/>
        <c:scaling>
          <c:orientation val="minMax"/>
        </c:scaling>
        <c:delete val="1"/>
        <c:axPos val="l"/>
        <c:numFmt formatCode="General" sourceLinked="1"/>
        <c:majorTickMark val="out"/>
        <c:minorTickMark val="none"/>
        <c:tickLblPos val="none"/>
        <c:crossAx val="119098752"/>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cat>
            <c:numRef>
              <c:f>'Gytesoner (alle)'!$U$105:$AB$105</c:f>
              <c:numCache>
                <c:formatCode>General</c:formatCode>
                <c:ptCount val="8"/>
                <c:pt idx="5" formatCode="0">
                  <c:v>0</c:v>
                </c:pt>
                <c:pt idx="6" formatCode="0">
                  <c:v>0</c:v>
                </c:pt>
              </c:numCache>
            </c:numRef>
          </c:cat>
          <c:val>
            <c:numRef>
              <c:f>'Gytesoner (alle)'!$U$106:$AB$106</c:f>
              <c:numCache>
                <c:formatCode>General</c:formatCode>
                <c:ptCount val="8"/>
                <c:pt idx="5" formatCode="0">
                  <c:v>100</c:v>
                </c:pt>
                <c:pt idx="6" formatCode="0">
                  <c:v>100</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0-B6CA-4D89-8635-C63E30FE12E2}"/>
            </c:ext>
          </c:extLst>
        </c:ser>
        <c:ser>
          <c:idx val="3"/>
          <c:order val="1"/>
          <c:spPr>
            <a:ln w="28575">
              <a:noFill/>
            </a:ln>
          </c:spPr>
          <c:marker>
            <c:symbol val="none"/>
          </c:marker>
          <c:cat>
            <c:numRef>
              <c:f>'Gytesoner (alle)'!$U$105:$AB$105</c:f>
              <c:numCache>
                <c:formatCode>General</c:formatCode>
                <c:ptCount val="8"/>
                <c:pt idx="5" formatCode="0">
                  <c:v>0</c:v>
                </c:pt>
                <c:pt idx="6" formatCode="0">
                  <c:v>0</c:v>
                </c:pt>
              </c:numCache>
            </c:numRef>
          </c:cat>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1-B6CA-4D89-8635-C63E30FE12E2}"/>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9287168"/>
        <c:axId val="119297536"/>
      </c:lineChart>
      <c:lineChart>
        <c:grouping val="standard"/>
        <c:varyColors val="0"/>
        <c:ser>
          <c:idx val="0"/>
          <c:order val="2"/>
          <c:spPr>
            <a:ln w="3175">
              <a:solidFill>
                <a:srgbClr val="000000"/>
              </a:solidFill>
              <a:prstDash val="solid"/>
            </a:ln>
          </c:spPr>
          <c:marker>
            <c:symbol val="none"/>
          </c:marker>
          <c:cat>
            <c:numRef>
              <c:f>Alder!#REF!</c:f>
              <c:numCache>
                <c:formatCode>General</c:formatCode>
                <c:ptCount val="1"/>
                <c:pt idx="0">
                  <c:v>1</c:v>
                </c:pt>
              </c:numCache>
            </c:numRef>
          </c:cat>
          <c:val>
            <c:numRef>
              <c:f>'Gytesoner (alle)'!$U$105:$AB$105</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2-B6CA-4D89-8635-C63E30FE12E2}"/>
            </c:ext>
          </c:extLst>
        </c:ser>
        <c:ser>
          <c:idx val="1"/>
          <c:order val="3"/>
          <c:spPr>
            <a:ln w="28575">
              <a:noFill/>
            </a:ln>
          </c:spPr>
          <c:marker>
            <c:symbol val="dot"/>
            <c:size val="5"/>
            <c:spPr>
              <a:solidFill>
                <a:srgbClr val="000000"/>
              </a:solidFill>
              <a:ln>
                <a:solidFill>
                  <a:srgbClr val="000000"/>
                </a:solidFill>
                <a:prstDash val="solid"/>
              </a:ln>
            </c:spPr>
          </c:marker>
          <c:cat>
            <c:numRef>
              <c:f>'Gytesoner (alle)'!$U$105:$AB$105</c:f>
              <c:numCache>
                <c:formatCode>General</c:formatCode>
                <c:ptCount val="8"/>
                <c:pt idx="5" formatCode="0">
                  <c:v>0</c:v>
                </c:pt>
                <c:pt idx="6" formatCode="0">
                  <c:v>0</c:v>
                </c:pt>
              </c:numCache>
            </c:numRef>
          </c:cat>
          <c:val>
            <c:numRef>
              <c:f>'Gytesoner (alle)'!$N$107:$AB$107</c:f>
              <c:numCache>
                <c:formatCode>0%</c:formatCode>
                <c:ptCount val="15"/>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3-B6CA-4D89-8635-C63E30FE12E2}"/>
            </c:ext>
          </c:extLst>
        </c:ser>
        <c:dLbls>
          <c:showLegendKey val="0"/>
          <c:showVal val="0"/>
          <c:showCatName val="0"/>
          <c:showSerName val="0"/>
          <c:showPercent val="0"/>
          <c:showBubbleSize val="0"/>
        </c:dLbls>
        <c:marker val="1"/>
        <c:smooth val="0"/>
        <c:axId val="119299456"/>
        <c:axId val="119309440"/>
      </c:lineChart>
      <c:catAx>
        <c:axId val="119287168"/>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9297536"/>
        <c:crosses val="autoZero"/>
        <c:auto val="0"/>
        <c:lblAlgn val="ctr"/>
        <c:lblOffset val="100"/>
        <c:tickLblSkip val="14"/>
        <c:tickMarkSkip val="1"/>
        <c:noMultiLvlLbl val="0"/>
      </c:catAx>
      <c:valAx>
        <c:axId val="119297536"/>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9287168"/>
        <c:crosses val="autoZero"/>
        <c:crossBetween val="midCat"/>
        <c:majorUnit val="5"/>
      </c:valAx>
      <c:catAx>
        <c:axId val="119299456"/>
        <c:scaling>
          <c:orientation val="minMax"/>
        </c:scaling>
        <c:delete val="1"/>
        <c:axPos val="b"/>
        <c:numFmt formatCode="General" sourceLinked="1"/>
        <c:majorTickMark val="out"/>
        <c:minorTickMark val="none"/>
        <c:tickLblPos val="none"/>
        <c:crossAx val="119309440"/>
        <c:crosses val="autoZero"/>
        <c:auto val="0"/>
        <c:lblAlgn val="ctr"/>
        <c:lblOffset val="100"/>
        <c:noMultiLvlLbl val="0"/>
      </c:catAx>
      <c:valAx>
        <c:axId val="119309440"/>
        <c:scaling>
          <c:orientation val="minMax"/>
        </c:scaling>
        <c:delete val="1"/>
        <c:axPos val="l"/>
        <c:numFmt formatCode="General" sourceLinked="1"/>
        <c:majorTickMark val="out"/>
        <c:minorTickMark val="none"/>
        <c:tickLblPos val="none"/>
        <c:crossAx val="11929945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cat>
            <c:numRef>
              <c:f>'Gytesoner (alle)'!$AI$105:$AS$105</c:f>
              <c:numCache>
                <c:formatCode>General</c:formatCode>
                <c:ptCount val="11"/>
              </c:numCache>
            </c:numRef>
          </c:cat>
          <c:val>
            <c:numRef>
              <c:f>'Gytesoner (alle)'!$AI$106:$AS$106</c:f>
              <c:numCache>
                <c:formatCode>General</c:formatCode>
                <c:ptCount val="11"/>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0-6639-4982-A8E8-2B09906F8902}"/>
            </c:ext>
          </c:extLst>
        </c:ser>
        <c:ser>
          <c:idx val="3"/>
          <c:order val="1"/>
          <c:spPr>
            <a:ln w="28575">
              <a:noFill/>
            </a:ln>
          </c:spPr>
          <c:marker>
            <c:symbol val="none"/>
          </c:marker>
          <c:cat>
            <c:numRef>
              <c:f>'Gytesoner (alle)'!$AI$105:$AS$105</c:f>
              <c:numCache>
                <c:formatCode>General</c:formatCode>
                <c:ptCount val="11"/>
              </c:numCache>
            </c:numRef>
          </c:cat>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1-6639-4982-A8E8-2B09906F8902}"/>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9336960"/>
        <c:axId val="119338496"/>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cat>
            <c:numRef>
              <c:f>'Gytesoner (alle)'!$AI$105:$AS$105</c:f>
              <c:numCache>
                <c:formatCode>General</c:formatCode>
                <c:ptCount val="11"/>
              </c:numCache>
            </c:numRef>
          </c:cat>
          <c:val>
            <c:numRef>
              <c:f>'Gytesoner (alle)'!$AI$107:$AS$107</c:f>
              <c:numCache>
                <c:formatCode>General</c:formatCode>
                <c:ptCount val="11"/>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2-6639-4982-A8E8-2B09906F8902}"/>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'Gytesoner (alle)'!$U$105:$AB$105</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3-6639-4982-A8E8-2B09906F8902}"/>
            </c:ext>
          </c:extLst>
        </c:ser>
        <c:dLbls>
          <c:showLegendKey val="0"/>
          <c:showVal val="0"/>
          <c:showCatName val="0"/>
          <c:showSerName val="0"/>
          <c:showPercent val="0"/>
          <c:showBubbleSize val="0"/>
        </c:dLbls>
        <c:marker val="1"/>
        <c:smooth val="0"/>
        <c:axId val="119340416"/>
        <c:axId val="119346304"/>
      </c:lineChart>
      <c:catAx>
        <c:axId val="11933696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9338496"/>
        <c:crosses val="autoZero"/>
        <c:auto val="0"/>
        <c:lblAlgn val="ctr"/>
        <c:lblOffset val="100"/>
        <c:tickLblSkip val="10"/>
        <c:tickMarkSkip val="1"/>
        <c:noMultiLvlLbl val="0"/>
      </c:catAx>
      <c:valAx>
        <c:axId val="119338496"/>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9336960"/>
        <c:crosses val="autoZero"/>
        <c:crossBetween val="midCat"/>
        <c:majorUnit val="5"/>
      </c:valAx>
      <c:catAx>
        <c:axId val="119340416"/>
        <c:scaling>
          <c:orientation val="minMax"/>
        </c:scaling>
        <c:delete val="1"/>
        <c:axPos val="b"/>
        <c:numFmt formatCode="General" sourceLinked="1"/>
        <c:majorTickMark val="out"/>
        <c:minorTickMark val="none"/>
        <c:tickLblPos val="none"/>
        <c:crossAx val="119346304"/>
        <c:crosses val="autoZero"/>
        <c:auto val="0"/>
        <c:lblAlgn val="ctr"/>
        <c:lblOffset val="100"/>
        <c:noMultiLvlLbl val="0"/>
      </c:catAx>
      <c:valAx>
        <c:axId val="119346304"/>
        <c:scaling>
          <c:orientation val="minMax"/>
        </c:scaling>
        <c:delete val="1"/>
        <c:axPos val="l"/>
        <c:numFmt formatCode="General" sourceLinked="1"/>
        <c:majorTickMark val="out"/>
        <c:minorTickMark val="none"/>
        <c:tickLblPos val="none"/>
        <c:crossAx val="11934041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815-49D0-A98A-A59109A7B9DD}"/>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815-49D0-A98A-A59109A7B9DD}"/>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9394304"/>
        <c:axId val="119395840"/>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2815-49D0-A98A-A59109A7B9DD}"/>
            </c:ext>
          </c:extLst>
        </c:ser>
        <c:ser>
          <c:idx val="1"/>
          <c:order val="3"/>
          <c:spPr>
            <a:ln w="3175">
              <a:solidFill>
                <a:srgbClr val="000000"/>
              </a:solidFill>
              <a:prstDash val="solid"/>
            </a:ln>
          </c:spPr>
          <c:marker>
            <c:symbol val="none"/>
          </c:marker>
          <c:val>
            <c:numRef>
              <c:f>'Gytesoner (alle)'!$U$105:$AB$105</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2815-49D0-A98A-A59109A7B9DD}"/>
            </c:ext>
          </c:extLst>
        </c:ser>
        <c:dLbls>
          <c:showLegendKey val="0"/>
          <c:showVal val="0"/>
          <c:showCatName val="0"/>
          <c:showSerName val="0"/>
          <c:showPercent val="0"/>
          <c:showBubbleSize val="0"/>
        </c:dLbls>
        <c:marker val="1"/>
        <c:smooth val="0"/>
        <c:axId val="119397760"/>
        <c:axId val="119403648"/>
      </c:lineChart>
      <c:catAx>
        <c:axId val="11939430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9395840"/>
        <c:crosses val="autoZero"/>
        <c:auto val="0"/>
        <c:lblAlgn val="ctr"/>
        <c:lblOffset val="100"/>
        <c:tickLblSkip val="7"/>
        <c:tickMarkSkip val="1"/>
        <c:noMultiLvlLbl val="0"/>
      </c:catAx>
      <c:valAx>
        <c:axId val="11939584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9394304"/>
        <c:crosses val="autoZero"/>
        <c:crossBetween val="midCat"/>
        <c:majorUnit val="5"/>
      </c:valAx>
      <c:catAx>
        <c:axId val="119397760"/>
        <c:scaling>
          <c:orientation val="minMax"/>
        </c:scaling>
        <c:delete val="1"/>
        <c:axPos val="b"/>
        <c:numFmt formatCode="General" sourceLinked="1"/>
        <c:majorTickMark val="out"/>
        <c:minorTickMark val="none"/>
        <c:tickLblPos val="none"/>
        <c:crossAx val="119403648"/>
        <c:crosses val="autoZero"/>
        <c:auto val="0"/>
        <c:lblAlgn val="ctr"/>
        <c:lblOffset val="100"/>
        <c:noMultiLvlLbl val="0"/>
      </c:catAx>
      <c:valAx>
        <c:axId val="119403648"/>
        <c:scaling>
          <c:orientation val="minMax"/>
        </c:scaling>
        <c:delete val="1"/>
        <c:axPos val="l"/>
        <c:numFmt formatCode="General" sourceLinked="1"/>
        <c:majorTickMark val="out"/>
        <c:minorTickMark val="none"/>
        <c:tickLblPos val="none"/>
        <c:crossAx val="11939776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9E7E-4B18-8A8D-70020C4CA988}"/>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9E7E-4B18-8A8D-70020C4CA988}"/>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586240"/>
        <c:axId val="120587776"/>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9E7E-4B18-8A8D-70020C4CA988}"/>
            </c:ext>
          </c:extLst>
        </c:ser>
        <c:ser>
          <c:idx val="1"/>
          <c:order val="3"/>
          <c:spPr>
            <a:ln w="3175">
              <a:solidFill>
                <a:srgbClr val="000000"/>
              </a:solidFill>
              <a:prstDash val="solid"/>
            </a:ln>
          </c:spPr>
          <c:marker>
            <c:symbol val="none"/>
          </c:marker>
          <c:val>
            <c:numRef>
              <c:f>'Gytesoner (alle)'!$U$105:$AB$105</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9E7E-4B18-8A8D-70020C4CA988}"/>
            </c:ext>
          </c:extLst>
        </c:ser>
        <c:dLbls>
          <c:showLegendKey val="0"/>
          <c:showVal val="0"/>
          <c:showCatName val="0"/>
          <c:showSerName val="0"/>
          <c:showPercent val="0"/>
          <c:showBubbleSize val="0"/>
        </c:dLbls>
        <c:marker val="1"/>
        <c:smooth val="0"/>
        <c:axId val="120589696"/>
        <c:axId val="120607872"/>
      </c:lineChart>
      <c:catAx>
        <c:axId val="12058624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587776"/>
        <c:crosses val="autoZero"/>
        <c:auto val="0"/>
        <c:lblAlgn val="ctr"/>
        <c:lblOffset val="100"/>
        <c:tickLblSkip val="7"/>
        <c:tickMarkSkip val="1"/>
        <c:noMultiLvlLbl val="0"/>
      </c:catAx>
      <c:valAx>
        <c:axId val="120587776"/>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586240"/>
        <c:crosses val="autoZero"/>
        <c:crossBetween val="midCat"/>
        <c:majorUnit val="5"/>
      </c:valAx>
      <c:catAx>
        <c:axId val="120589696"/>
        <c:scaling>
          <c:orientation val="minMax"/>
        </c:scaling>
        <c:delete val="1"/>
        <c:axPos val="b"/>
        <c:numFmt formatCode="General" sourceLinked="1"/>
        <c:majorTickMark val="out"/>
        <c:minorTickMark val="none"/>
        <c:tickLblPos val="none"/>
        <c:crossAx val="120607872"/>
        <c:crosses val="autoZero"/>
        <c:auto val="0"/>
        <c:lblAlgn val="ctr"/>
        <c:lblOffset val="100"/>
        <c:noMultiLvlLbl val="0"/>
      </c:catAx>
      <c:valAx>
        <c:axId val="120607872"/>
        <c:scaling>
          <c:orientation val="minMax"/>
        </c:scaling>
        <c:delete val="1"/>
        <c:axPos val="l"/>
        <c:numFmt formatCode="General" sourceLinked="1"/>
        <c:majorTickMark val="out"/>
        <c:minorTickMark val="none"/>
        <c:tickLblPos val="none"/>
        <c:crossAx val="12058969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815C-4930-A466-11F690C88A14}"/>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815C-4930-A466-11F690C88A14}"/>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639488"/>
        <c:axId val="120641024"/>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815C-4930-A466-11F690C88A14}"/>
            </c:ext>
          </c:extLst>
        </c:ser>
        <c:ser>
          <c:idx val="1"/>
          <c:order val="3"/>
          <c:spPr>
            <a:ln w="3175">
              <a:solidFill>
                <a:srgbClr val="000000"/>
              </a:solidFill>
              <a:prstDash val="solid"/>
            </a:ln>
          </c:spPr>
          <c:marker>
            <c:symbol val="none"/>
          </c:marker>
          <c:val>
            <c:numRef>
              <c:f>'Gytesoner (alle)'!$U$105:$AB$105</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815C-4930-A466-11F690C88A14}"/>
            </c:ext>
          </c:extLst>
        </c:ser>
        <c:dLbls>
          <c:showLegendKey val="0"/>
          <c:showVal val="0"/>
          <c:showCatName val="0"/>
          <c:showSerName val="0"/>
          <c:showPercent val="0"/>
          <c:showBubbleSize val="0"/>
        </c:dLbls>
        <c:marker val="1"/>
        <c:smooth val="0"/>
        <c:axId val="120642944"/>
        <c:axId val="120648832"/>
      </c:lineChart>
      <c:catAx>
        <c:axId val="120639488"/>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641024"/>
        <c:crosses val="autoZero"/>
        <c:auto val="0"/>
        <c:lblAlgn val="ctr"/>
        <c:lblOffset val="100"/>
        <c:tickLblSkip val="7"/>
        <c:tickMarkSkip val="1"/>
        <c:noMultiLvlLbl val="0"/>
      </c:catAx>
      <c:valAx>
        <c:axId val="120641024"/>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639488"/>
        <c:crosses val="autoZero"/>
        <c:crossBetween val="midCat"/>
        <c:majorUnit val="5"/>
      </c:valAx>
      <c:catAx>
        <c:axId val="120642944"/>
        <c:scaling>
          <c:orientation val="minMax"/>
        </c:scaling>
        <c:delete val="1"/>
        <c:axPos val="b"/>
        <c:numFmt formatCode="General" sourceLinked="1"/>
        <c:majorTickMark val="out"/>
        <c:minorTickMark val="none"/>
        <c:tickLblPos val="none"/>
        <c:crossAx val="120648832"/>
        <c:crosses val="autoZero"/>
        <c:auto val="0"/>
        <c:lblAlgn val="ctr"/>
        <c:lblOffset val="100"/>
        <c:noMultiLvlLbl val="0"/>
      </c:catAx>
      <c:valAx>
        <c:axId val="120648832"/>
        <c:scaling>
          <c:orientation val="minMax"/>
        </c:scaling>
        <c:delete val="1"/>
        <c:axPos val="l"/>
        <c:numFmt formatCode="General" sourceLinked="1"/>
        <c:majorTickMark val="out"/>
        <c:minorTickMark val="none"/>
        <c:tickLblPos val="none"/>
        <c:crossAx val="12064294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906-4D79-B264-B9B6F057E446}"/>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906-4D79-B264-B9B6F057E446}"/>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700928"/>
        <c:axId val="120702464"/>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1906-4D79-B264-B9B6F057E446}"/>
            </c:ext>
          </c:extLst>
        </c:ser>
        <c:ser>
          <c:idx val="1"/>
          <c:order val="3"/>
          <c:spPr>
            <a:ln w="3175">
              <a:solidFill>
                <a:srgbClr val="000000"/>
              </a:solidFill>
              <a:prstDash val="solid"/>
            </a:ln>
          </c:spPr>
          <c:marker>
            <c:symbol val="none"/>
          </c:marker>
          <c:val>
            <c:numRef>
              <c:f>'Gytesoner (alle)'!$U$105:$AB$105</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1906-4D79-B264-B9B6F057E446}"/>
            </c:ext>
          </c:extLst>
        </c:ser>
        <c:dLbls>
          <c:showLegendKey val="0"/>
          <c:showVal val="0"/>
          <c:showCatName val="0"/>
          <c:showSerName val="0"/>
          <c:showPercent val="0"/>
          <c:showBubbleSize val="0"/>
        </c:dLbls>
        <c:marker val="1"/>
        <c:smooth val="0"/>
        <c:axId val="120704384"/>
        <c:axId val="120710272"/>
      </c:lineChart>
      <c:catAx>
        <c:axId val="120700928"/>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702464"/>
        <c:crosses val="autoZero"/>
        <c:auto val="0"/>
        <c:lblAlgn val="ctr"/>
        <c:lblOffset val="100"/>
        <c:tickLblSkip val="7"/>
        <c:tickMarkSkip val="1"/>
        <c:noMultiLvlLbl val="0"/>
      </c:catAx>
      <c:valAx>
        <c:axId val="120702464"/>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700928"/>
        <c:crosses val="autoZero"/>
        <c:crossBetween val="midCat"/>
        <c:majorUnit val="5"/>
      </c:valAx>
      <c:catAx>
        <c:axId val="120704384"/>
        <c:scaling>
          <c:orientation val="minMax"/>
        </c:scaling>
        <c:delete val="1"/>
        <c:axPos val="b"/>
        <c:numFmt formatCode="General" sourceLinked="1"/>
        <c:majorTickMark val="out"/>
        <c:minorTickMark val="none"/>
        <c:tickLblPos val="none"/>
        <c:crossAx val="120710272"/>
        <c:crosses val="autoZero"/>
        <c:auto val="0"/>
        <c:lblAlgn val="ctr"/>
        <c:lblOffset val="100"/>
        <c:noMultiLvlLbl val="0"/>
      </c:catAx>
      <c:valAx>
        <c:axId val="120710272"/>
        <c:scaling>
          <c:orientation val="minMax"/>
        </c:scaling>
        <c:delete val="1"/>
        <c:axPos val="l"/>
        <c:numFmt formatCode="General" sourceLinked="1"/>
        <c:majorTickMark val="out"/>
        <c:minorTickMark val="none"/>
        <c:tickLblPos val="none"/>
        <c:crossAx val="12070438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91D8-47A9-A8F8-1A37A42D6F40}"/>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91D8-47A9-A8F8-1A37A42D6F40}"/>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766464"/>
        <c:axId val="120768000"/>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91D8-47A9-A8F8-1A37A42D6F40}"/>
            </c:ext>
          </c:extLst>
        </c:ser>
        <c:ser>
          <c:idx val="1"/>
          <c:order val="3"/>
          <c:spPr>
            <a:ln w="3175">
              <a:solidFill>
                <a:srgbClr val="000000"/>
              </a:solidFill>
              <a:prstDash val="solid"/>
            </a:ln>
          </c:spPr>
          <c:marker>
            <c:symbol val="none"/>
          </c:marker>
          <c:val>
            <c:numRef>
              <c:f>'Gytesoner (alle)'!$U$105:$AB$105</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91D8-47A9-A8F8-1A37A42D6F40}"/>
            </c:ext>
          </c:extLst>
        </c:ser>
        <c:dLbls>
          <c:showLegendKey val="0"/>
          <c:showVal val="0"/>
          <c:showCatName val="0"/>
          <c:showSerName val="0"/>
          <c:showPercent val="0"/>
          <c:showBubbleSize val="0"/>
        </c:dLbls>
        <c:marker val="1"/>
        <c:smooth val="0"/>
        <c:axId val="120769920"/>
        <c:axId val="120788096"/>
      </c:lineChart>
      <c:catAx>
        <c:axId val="12076646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768000"/>
        <c:crosses val="autoZero"/>
        <c:auto val="0"/>
        <c:lblAlgn val="ctr"/>
        <c:lblOffset val="100"/>
        <c:tickLblSkip val="7"/>
        <c:tickMarkSkip val="1"/>
        <c:noMultiLvlLbl val="0"/>
      </c:catAx>
      <c:valAx>
        <c:axId val="12076800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766464"/>
        <c:crosses val="autoZero"/>
        <c:crossBetween val="midCat"/>
        <c:majorUnit val="5"/>
      </c:valAx>
      <c:catAx>
        <c:axId val="120769920"/>
        <c:scaling>
          <c:orientation val="minMax"/>
        </c:scaling>
        <c:delete val="1"/>
        <c:axPos val="b"/>
        <c:numFmt formatCode="General" sourceLinked="1"/>
        <c:majorTickMark val="out"/>
        <c:minorTickMark val="none"/>
        <c:tickLblPos val="none"/>
        <c:crossAx val="120788096"/>
        <c:crosses val="autoZero"/>
        <c:auto val="0"/>
        <c:lblAlgn val="ctr"/>
        <c:lblOffset val="100"/>
        <c:noMultiLvlLbl val="0"/>
      </c:catAx>
      <c:valAx>
        <c:axId val="120788096"/>
        <c:scaling>
          <c:orientation val="minMax"/>
        </c:scaling>
        <c:delete val="1"/>
        <c:axPos val="l"/>
        <c:numFmt formatCode="General" sourceLinked="1"/>
        <c:majorTickMark val="out"/>
        <c:minorTickMark val="none"/>
        <c:tickLblPos val="none"/>
        <c:crossAx val="12076992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F79C-4313-B085-731AE1399417}"/>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F79C-4313-B085-731AE1399417}"/>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827904"/>
        <c:axId val="120829440"/>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F79C-4313-B085-731AE1399417}"/>
            </c:ext>
          </c:extLst>
        </c:ser>
        <c:ser>
          <c:idx val="1"/>
          <c:order val="3"/>
          <c:spPr>
            <a:ln w="3175">
              <a:solidFill>
                <a:srgbClr val="000000"/>
              </a:solidFill>
              <a:prstDash val="solid"/>
            </a:ln>
          </c:spPr>
          <c:marker>
            <c:symbol val="none"/>
          </c:marker>
          <c:val>
            <c:numRef>
              <c:f>'Gytesoner (alle)'!$U$105:$AB$105</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F79C-4313-B085-731AE1399417}"/>
            </c:ext>
          </c:extLst>
        </c:ser>
        <c:dLbls>
          <c:showLegendKey val="0"/>
          <c:showVal val="0"/>
          <c:showCatName val="0"/>
          <c:showSerName val="0"/>
          <c:showPercent val="0"/>
          <c:showBubbleSize val="0"/>
        </c:dLbls>
        <c:marker val="1"/>
        <c:smooth val="0"/>
        <c:axId val="120831360"/>
        <c:axId val="120833152"/>
      </c:lineChart>
      <c:catAx>
        <c:axId val="12082790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829440"/>
        <c:crosses val="autoZero"/>
        <c:auto val="0"/>
        <c:lblAlgn val="ctr"/>
        <c:lblOffset val="100"/>
        <c:tickLblSkip val="7"/>
        <c:tickMarkSkip val="1"/>
        <c:noMultiLvlLbl val="0"/>
      </c:catAx>
      <c:valAx>
        <c:axId val="12082944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827904"/>
        <c:crosses val="autoZero"/>
        <c:crossBetween val="midCat"/>
        <c:majorUnit val="5"/>
      </c:valAx>
      <c:catAx>
        <c:axId val="120831360"/>
        <c:scaling>
          <c:orientation val="minMax"/>
        </c:scaling>
        <c:delete val="1"/>
        <c:axPos val="b"/>
        <c:numFmt formatCode="General" sourceLinked="1"/>
        <c:majorTickMark val="out"/>
        <c:minorTickMark val="none"/>
        <c:tickLblPos val="none"/>
        <c:crossAx val="120833152"/>
        <c:crosses val="autoZero"/>
        <c:auto val="0"/>
        <c:lblAlgn val="ctr"/>
        <c:lblOffset val="100"/>
        <c:noMultiLvlLbl val="0"/>
      </c:catAx>
      <c:valAx>
        <c:axId val="120833152"/>
        <c:scaling>
          <c:orientation val="minMax"/>
        </c:scaling>
        <c:delete val="1"/>
        <c:axPos val="l"/>
        <c:numFmt formatCode="General" sourceLinked="1"/>
        <c:majorTickMark val="out"/>
        <c:minorTickMark val="none"/>
        <c:tickLblPos val="none"/>
        <c:crossAx val="12083136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40A-402D-A59A-8A3182F40625}"/>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40A-402D-A59A-8A3182F40625}"/>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901632"/>
        <c:axId val="12090316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140A-402D-A59A-8A3182F40625}"/>
            </c:ext>
          </c:extLst>
        </c:ser>
        <c:ser>
          <c:idx val="1"/>
          <c:order val="3"/>
          <c:spPr>
            <a:ln w="3175">
              <a:solidFill>
                <a:srgbClr val="000000"/>
              </a:solidFill>
              <a:prstDash val="solid"/>
            </a:ln>
          </c:spPr>
          <c:marker>
            <c:symbol val="none"/>
          </c:marker>
          <c:val>
            <c:numRef>
              <c:f>'Gytesoner (alle)'!$U$105:$AB$105</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140A-402D-A59A-8A3182F40625}"/>
            </c:ext>
          </c:extLst>
        </c:ser>
        <c:dLbls>
          <c:showLegendKey val="0"/>
          <c:showVal val="0"/>
          <c:showCatName val="0"/>
          <c:showSerName val="0"/>
          <c:showPercent val="0"/>
          <c:showBubbleSize val="0"/>
        </c:dLbls>
        <c:marker val="1"/>
        <c:smooth val="0"/>
        <c:axId val="120905088"/>
        <c:axId val="120906880"/>
      </c:lineChart>
      <c:catAx>
        <c:axId val="12090163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903168"/>
        <c:crosses val="autoZero"/>
        <c:auto val="0"/>
        <c:lblAlgn val="ctr"/>
        <c:lblOffset val="100"/>
        <c:tickLblSkip val="7"/>
        <c:tickMarkSkip val="1"/>
        <c:noMultiLvlLbl val="0"/>
      </c:catAx>
      <c:valAx>
        <c:axId val="12090316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901632"/>
        <c:crosses val="autoZero"/>
        <c:crossBetween val="midCat"/>
        <c:majorUnit val="5"/>
      </c:valAx>
      <c:catAx>
        <c:axId val="120905088"/>
        <c:scaling>
          <c:orientation val="minMax"/>
        </c:scaling>
        <c:delete val="1"/>
        <c:axPos val="b"/>
        <c:numFmt formatCode="General" sourceLinked="1"/>
        <c:majorTickMark val="out"/>
        <c:minorTickMark val="none"/>
        <c:tickLblPos val="none"/>
        <c:crossAx val="120906880"/>
        <c:crosses val="autoZero"/>
        <c:auto val="0"/>
        <c:lblAlgn val="ctr"/>
        <c:lblOffset val="100"/>
        <c:noMultiLvlLbl val="0"/>
      </c:catAx>
      <c:valAx>
        <c:axId val="120906880"/>
        <c:scaling>
          <c:orientation val="minMax"/>
        </c:scaling>
        <c:delete val="1"/>
        <c:axPos val="l"/>
        <c:numFmt formatCode="General" sourceLinked="1"/>
        <c:majorTickMark val="out"/>
        <c:minorTickMark val="none"/>
        <c:tickLblPos val="none"/>
        <c:crossAx val="12090508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883B-42EC-81A8-16A48E4B4F66}"/>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883B-42EC-81A8-16A48E4B4F66}"/>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0955264"/>
        <c:axId val="120956800"/>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883B-42EC-81A8-16A48E4B4F66}"/>
            </c:ext>
          </c:extLst>
        </c:ser>
        <c:ser>
          <c:idx val="1"/>
          <c:order val="3"/>
          <c:spPr>
            <a:ln w="3175">
              <a:solidFill>
                <a:srgbClr val="000000"/>
              </a:solidFill>
              <a:prstDash val="solid"/>
            </a:ln>
          </c:spPr>
          <c:marker>
            <c:symbol val="none"/>
          </c:marker>
          <c:val>
            <c:numRef>
              <c:f>'Gytesoner (alle)'!$U$105:$AB$105</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883B-42EC-81A8-16A48E4B4F66}"/>
            </c:ext>
          </c:extLst>
        </c:ser>
        <c:dLbls>
          <c:showLegendKey val="0"/>
          <c:showVal val="0"/>
          <c:showCatName val="0"/>
          <c:showSerName val="0"/>
          <c:showPercent val="0"/>
          <c:showBubbleSize val="0"/>
        </c:dLbls>
        <c:marker val="1"/>
        <c:smooth val="0"/>
        <c:axId val="120963072"/>
        <c:axId val="120964608"/>
      </c:lineChart>
      <c:catAx>
        <c:axId val="12095526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0956800"/>
        <c:crosses val="autoZero"/>
        <c:auto val="0"/>
        <c:lblAlgn val="ctr"/>
        <c:lblOffset val="100"/>
        <c:tickLblSkip val="7"/>
        <c:tickMarkSkip val="1"/>
        <c:noMultiLvlLbl val="0"/>
      </c:catAx>
      <c:valAx>
        <c:axId val="12095680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0955264"/>
        <c:crosses val="autoZero"/>
        <c:crossBetween val="midCat"/>
        <c:majorUnit val="5"/>
      </c:valAx>
      <c:catAx>
        <c:axId val="120963072"/>
        <c:scaling>
          <c:orientation val="minMax"/>
        </c:scaling>
        <c:delete val="1"/>
        <c:axPos val="b"/>
        <c:numFmt formatCode="General" sourceLinked="1"/>
        <c:majorTickMark val="out"/>
        <c:minorTickMark val="none"/>
        <c:tickLblPos val="none"/>
        <c:crossAx val="120964608"/>
        <c:crosses val="autoZero"/>
        <c:auto val="0"/>
        <c:lblAlgn val="ctr"/>
        <c:lblOffset val="100"/>
        <c:noMultiLvlLbl val="0"/>
      </c:catAx>
      <c:valAx>
        <c:axId val="120964608"/>
        <c:scaling>
          <c:orientation val="minMax"/>
        </c:scaling>
        <c:delete val="1"/>
        <c:axPos val="l"/>
        <c:numFmt formatCode="General" sourceLinked="1"/>
        <c:majorTickMark val="out"/>
        <c:minorTickMark val="none"/>
        <c:tickLblPos val="none"/>
        <c:crossAx val="120963072"/>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121-4831-8185-A5424D9F11C7}"/>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121-4831-8185-A5424D9F11C7}"/>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1004416"/>
        <c:axId val="121005952"/>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1121-4831-8185-A5424D9F11C7}"/>
            </c:ext>
          </c:extLst>
        </c:ser>
        <c:ser>
          <c:idx val="1"/>
          <c:order val="3"/>
          <c:spPr>
            <a:ln w="3175">
              <a:solidFill>
                <a:srgbClr val="000000"/>
              </a:solidFill>
              <a:prstDash val="solid"/>
            </a:ln>
          </c:spPr>
          <c:marker>
            <c:symbol val="none"/>
          </c:marker>
          <c:val>
            <c:numRef>
              <c:f>'Gytesoner (alle)'!$U$105:$AB$105</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1121-4831-8185-A5424D9F11C7}"/>
            </c:ext>
          </c:extLst>
        </c:ser>
        <c:dLbls>
          <c:showLegendKey val="0"/>
          <c:showVal val="0"/>
          <c:showCatName val="0"/>
          <c:showSerName val="0"/>
          <c:showPercent val="0"/>
          <c:showBubbleSize val="0"/>
        </c:dLbls>
        <c:marker val="1"/>
        <c:smooth val="0"/>
        <c:axId val="121012224"/>
        <c:axId val="121013760"/>
      </c:lineChart>
      <c:catAx>
        <c:axId val="121004416"/>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1005952"/>
        <c:crosses val="autoZero"/>
        <c:auto val="0"/>
        <c:lblAlgn val="ctr"/>
        <c:lblOffset val="100"/>
        <c:tickLblSkip val="7"/>
        <c:tickMarkSkip val="1"/>
        <c:noMultiLvlLbl val="0"/>
      </c:catAx>
      <c:valAx>
        <c:axId val="121005952"/>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1004416"/>
        <c:crosses val="autoZero"/>
        <c:crossBetween val="midCat"/>
        <c:majorUnit val="5"/>
      </c:valAx>
      <c:catAx>
        <c:axId val="121012224"/>
        <c:scaling>
          <c:orientation val="minMax"/>
        </c:scaling>
        <c:delete val="1"/>
        <c:axPos val="b"/>
        <c:numFmt formatCode="General" sourceLinked="1"/>
        <c:majorTickMark val="out"/>
        <c:minorTickMark val="none"/>
        <c:tickLblPos val="none"/>
        <c:crossAx val="121013760"/>
        <c:crosses val="autoZero"/>
        <c:auto val="0"/>
        <c:lblAlgn val="ctr"/>
        <c:lblOffset val="100"/>
        <c:noMultiLvlLbl val="0"/>
      </c:catAx>
      <c:valAx>
        <c:axId val="121013760"/>
        <c:scaling>
          <c:orientation val="minMax"/>
        </c:scaling>
        <c:delete val="1"/>
        <c:axPos val="l"/>
        <c:numFmt formatCode="General" sourceLinked="1"/>
        <c:majorTickMark val="out"/>
        <c:minorTickMark val="none"/>
        <c:tickLblPos val="none"/>
        <c:crossAx val="12101222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7385-4DF4-8717-D84135E733FE}"/>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7385-4DF4-8717-D84135E733FE}"/>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1069952"/>
        <c:axId val="12107148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7385-4DF4-8717-D84135E733FE}"/>
            </c:ext>
          </c:extLst>
        </c:ser>
        <c:ser>
          <c:idx val="1"/>
          <c:order val="3"/>
          <c:spPr>
            <a:ln w="3175">
              <a:solidFill>
                <a:srgbClr val="000000"/>
              </a:solidFill>
              <a:prstDash val="solid"/>
            </a:ln>
          </c:spPr>
          <c:marker>
            <c:symbol val="none"/>
          </c:marker>
          <c:val>
            <c:numRef>
              <c:f>'Gytesoner (alle)'!$U$105:$AB$105</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7385-4DF4-8717-D84135E733FE}"/>
            </c:ext>
          </c:extLst>
        </c:ser>
        <c:dLbls>
          <c:showLegendKey val="0"/>
          <c:showVal val="0"/>
          <c:showCatName val="0"/>
          <c:showSerName val="0"/>
          <c:showPercent val="0"/>
          <c:showBubbleSize val="0"/>
        </c:dLbls>
        <c:marker val="1"/>
        <c:smooth val="0"/>
        <c:axId val="121073664"/>
        <c:axId val="121075200"/>
      </c:lineChart>
      <c:catAx>
        <c:axId val="12106995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1071488"/>
        <c:crosses val="autoZero"/>
        <c:auto val="0"/>
        <c:lblAlgn val="ctr"/>
        <c:lblOffset val="100"/>
        <c:tickLblSkip val="7"/>
        <c:tickMarkSkip val="1"/>
        <c:noMultiLvlLbl val="0"/>
      </c:catAx>
      <c:valAx>
        <c:axId val="12107148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1069952"/>
        <c:crosses val="autoZero"/>
        <c:crossBetween val="midCat"/>
        <c:majorUnit val="5"/>
      </c:valAx>
      <c:catAx>
        <c:axId val="121073664"/>
        <c:scaling>
          <c:orientation val="minMax"/>
        </c:scaling>
        <c:delete val="1"/>
        <c:axPos val="b"/>
        <c:numFmt formatCode="General" sourceLinked="1"/>
        <c:majorTickMark val="out"/>
        <c:minorTickMark val="none"/>
        <c:tickLblPos val="none"/>
        <c:crossAx val="121075200"/>
        <c:crosses val="autoZero"/>
        <c:auto val="0"/>
        <c:lblAlgn val="ctr"/>
        <c:lblOffset val="100"/>
        <c:noMultiLvlLbl val="0"/>
      </c:catAx>
      <c:valAx>
        <c:axId val="121075200"/>
        <c:scaling>
          <c:orientation val="minMax"/>
        </c:scaling>
        <c:delete val="1"/>
        <c:axPos val="l"/>
        <c:numFmt formatCode="General" sourceLinked="1"/>
        <c:majorTickMark val="out"/>
        <c:minorTickMark val="none"/>
        <c:tickLblPos val="none"/>
        <c:crossAx val="12107366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C3E6-46E4-B6F8-076C0A41ED9B}"/>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C3E6-46E4-B6F8-076C0A41ED9B}"/>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1131392"/>
        <c:axId val="12113292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C3E6-46E4-B6F8-076C0A41ED9B}"/>
            </c:ext>
          </c:extLst>
        </c:ser>
        <c:ser>
          <c:idx val="1"/>
          <c:order val="3"/>
          <c:spPr>
            <a:ln w="3175">
              <a:solidFill>
                <a:srgbClr val="000000"/>
              </a:solidFill>
              <a:prstDash val="solid"/>
            </a:ln>
          </c:spPr>
          <c:marker>
            <c:symbol val="none"/>
          </c:marker>
          <c:val>
            <c:numRef>
              <c:f>'Gytesoner (alle)'!$U$105:$AB$105</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C3E6-46E4-B6F8-076C0A41ED9B}"/>
            </c:ext>
          </c:extLst>
        </c:ser>
        <c:dLbls>
          <c:showLegendKey val="0"/>
          <c:showVal val="0"/>
          <c:showCatName val="0"/>
          <c:showSerName val="0"/>
          <c:showPercent val="0"/>
          <c:showBubbleSize val="0"/>
        </c:dLbls>
        <c:marker val="1"/>
        <c:smooth val="0"/>
        <c:axId val="121139200"/>
        <c:axId val="121140736"/>
      </c:lineChart>
      <c:catAx>
        <c:axId val="12113139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1132928"/>
        <c:crosses val="autoZero"/>
        <c:auto val="0"/>
        <c:lblAlgn val="ctr"/>
        <c:lblOffset val="100"/>
        <c:tickLblSkip val="7"/>
        <c:tickMarkSkip val="1"/>
        <c:noMultiLvlLbl val="0"/>
      </c:catAx>
      <c:valAx>
        <c:axId val="12113292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1131392"/>
        <c:crosses val="autoZero"/>
        <c:crossBetween val="midCat"/>
        <c:majorUnit val="5"/>
      </c:valAx>
      <c:catAx>
        <c:axId val="121139200"/>
        <c:scaling>
          <c:orientation val="minMax"/>
        </c:scaling>
        <c:delete val="1"/>
        <c:axPos val="b"/>
        <c:numFmt formatCode="General" sourceLinked="1"/>
        <c:majorTickMark val="out"/>
        <c:minorTickMark val="none"/>
        <c:tickLblPos val="none"/>
        <c:crossAx val="121140736"/>
        <c:crosses val="autoZero"/>
        <c:auto val="0"/>
        <c:lblAlgn val="ctr"/>
        <c:lblOffset val="100"/>
        <c:noMultiLvlLbl val="0"/>
      </c:catAx>
      <c:valAx>
        <c:axId val="121140736"/>
        <c:scaling>
          <c:orientation val="minMax"/>
        </c:scaling>
        <c:delete val="1"/>
        <c:axPos val="l"/>
        <c:numFmt formatCode="General" sourceLinked="1"/>
        <c:majorTickMark val="out"/>
        <c:minorTickMark val="none"/>
        <c:tickLblPos val="none"/>
        <c:crossAx val="12113920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cat>
            <c:numRef>
              <c:f>'Gytesoner (alle)'!$AC$105:$AH$105</c:f>
              <c:numCache>
                <c:formatCode>General</c:formatCode>
                <c:ptCount val="6"/>
              </c:numCache>
            </c:numRef>
          </c:cat>
          <c:val>
            <c:numRef>
              <c:f>'Gytesoner (alle)'!$AC$106:$AH$106</c:f>
              <c:numCache>
                <c:formatCode>General</c:formatCode>
                <c:ptCount val="6"/>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0-CFB2-4423-8228-939A0C15CFC4}"/>
            </c:ext>
          </c:extLst>
        </c:ser>
        <c:ser>
          <c:idx val="3"/>
          <c:order val="1"/>
          <c:spPr>
            <a:ln w="28575">
              <a:noFill/>
            </a:ln>
          </c:spPr>
          <c:marker>
            <c:symbol val="none"/>
          </c:marker>
          <c:cat>
            <c:numRef>
              <c:f>'Gytesoner (alle)'!$AC$105:$AH$105</c:f>
              <c:numCache>
                <c:formatCode>General</c:formatCode>
                <c:ptCount val="6"/>
              </c:numCache>
            </c:numRef>
          </c:cat>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1-CFB2-4423-8228-939A0C15CFC4}"/>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1200640"/>
        <c:axId val="121202560"/>
      </c:lineChart>
      <c:lineChart>
        <c:grouping val="standard"/>
        <c:varyColors val="0"/>
        <c:ser>
          <c:idx val="0"/>
          <c:order val="2"/>
          <c:spPr>
            <a:ln w="3175">
              <a:solidFill>
                <a:srgbClr val="000000"/>
              </a:solidFill>
              <a:prstDash val="solid"/>
            </a:ln>
          </c:spPr>
          <c:marker>
            <c:symbol val="none"/>
          </c:marker>
          <c:cat>
            <c:numRef>
              <c:f>Alder!#REF!</c:f>
              <c:numCache>
                <c:formatCode>General</c:formatCode>
                <c:ptCount val="1"/>
                <c:pt idx="0">
                  <c:v>1</c:v>
                </c:pt>
              </c:numCache>
            </c:numRef>
          </c:cat>
          <c:val>
            <c:numRef>
              <c:f>'Gytesoner (alle)'!$U$105:$AB$105</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2-CFB2-4423-8228-939A0C15CFC4}"/>
            </c:ext>
          </c:extLst>
        </c:ser>
        <c:ser>
          <c:idx val="1"/>
          <c:order val="3"/>
          <c:spPr>
            <a:ln w="28575">
              <a:noFill/>
            </a:ln>
          </c:spPr>
          <c:marker>
            <c:symbol val="dot"/>
            <c:size val="5"/>
            <c:spPr>
              <a:solidFill>
                <a:srgbClr val="000000"/>
              </a:solidFill>
              <a:ln>
                <a:solidFill>
                  <a:srgbClr val="000000"/>
                </a:solidFill>
                <a:prstDash val="solid"/>
              </a:ln>
            </c:spPr>
          </c:marker>
          <c:cat>
            <c:numRef>
              <c:f>'Gytesoner (alle)'!$AC$105:$AH$105</c:f>
              <c:numCache>
                <c:formatCode>General</c:formatCode>
                <c:ptCount val="6"/>
              </c:numCache>
            </c:numRef>
          </c:cat>
          <c:val>
            <c:numRef>
              <c:f>'Gytesoner (alle)'!$AC$107:$AH$107</c:f>
              <c:numCache>
                <c:formatCode>General</c:formatCode>
                <c:ptCount val="6"/>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6="http://schemas.microsoft.com/office/drawing/2014/chart" uri="{C3380CC4-5D6E-409C-BE32-E72D297353CC}">
              <c16:uniqueId val="{00000003-CFB2-4423-8228-939A0C15CFC4}"/>
            </c:ext>
          </c:extLst>
        </c:ser>
        <c:dLbls>
          <c:showLegendKey val="0"/>
          <c:showVal val="0"/>
          <c:showCatName val="0"/>
          <c:showSerName val="0"/>
          <c:showPercent val="0"/>
          <c:showBubbleSize val="0"/>
        </c:dLbls>
        <c:marker val="1"/>
        <c:smooth val="0"/>
        <c:axId val="121208832"/>
        <c:axId val="121210368"/>
      </c:lineChart>
      <c:catAx>
        <c:axId val="12120064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1202560"/>
        <c:crosses val="autoZero"/>
        <c:auto val="0"/>
        <c:lblAlgn val="ctr"/>
        <c:lblOffset val="100"/>
        <c:tickLblSkip val="7"/>
        <c:tickMarkSkip val="1"/>
        <c:noMultiLvlLbl val="0"/>
      </c:catAx>
      <c:valAx>
        <c:axId val="12120256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1200640"/>
        <c:crosses val="autoZero"/>
        <c:crossBetween val="midCat"/>
        <c:majorUnit val="5"/>
      </c:valAx>
      <c:catAx>
        <c:axId val="121208832"/>
        <c:scaling>
          <c:orientation val="minMax"/>
        </c:scaling>
        <c:delete val="1"/>
        <c:axPos val="b"/>
        <c:numFmt formatCode="General" sourceLinked="1"/>
        <c:majorTickMark val="out"/>
        <c:minorTickMark val="none"/>
        <c:tickLblPos val="none"/>
        <c:crossAx val="121210368"/>
        <c:crosses val="autoZero"/>
        <c:auto val="0"/>
        <c:lblAlgn val="ctr"/>
        <c:lblOffset val="100"/>
        <c:noMultiLvlLbl val="0"/>
      </c:catAx>
      <c:valAx>
        <c:axId val="121210368"/>
        <c:scaling>
          <c:orientation val="minMax"/>
        </c:scaling>
        <c:delete val="1"/>
        <c:axPos val="l"/>
        <c:numFmt formatCode="General" sourceLinked="1"/>
        <c:majorTickMark val="out"/>
        <c:minorTickMark val="none"/>
        <c:tickLblPos val="none"/>
        <c:crossAx val="121208832"/>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C12B-4CE6-8B6E-9356490BB7BF}"/>
            </c:ext>
          </c:extLst>
        </c:ser>
        <c:ser>
          <c:idx val="3"/>
          <c:order val="1"/>
          <c:spPr>
            <a:ln w="28575">
              <a:noFill/>
            </a:ln>
          </c:spPr>
          <c:marker>
            <c:symbol val="none"/>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C12B-4CE6-8B6E-9356490BB7BF}"/>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1254272"/>
        <c:axId val="12125580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Alder!#REF!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Alder!#REF!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C12B-4CE6-8B6E-9356490BB7BF}"/>
            </c:ext>
          </c:extLst>
        </c:ser>
        <c:ser>
          <c:idx val="1"/>
          <c:order val="3"/>
          <c:spPr>
            <a:ln w="3175">
              <a:solidFill>
                <a:srgbClr val="000000"/>
              </a:solidFill>
              <a:prstDash val="solid"/>
            </a:ln>
          </c:spPr>
          <c:marker>
            <c:symbol val="none"/>
          </c:marker>
          <c:val>
            <c:numRef>
              <c:f>'Gytesoner (alle)'!$U$105:$AB$105</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Alder!#REF!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C12B-4CE6-8B6E-9356490BB7BF}"/>
            </c:ext>
          </c:extLst>
        </c:ser>
        <c:dLbls>
          <c:showLegendKey val="0"/>
          <c:showVal val="0"/>
          <c:showCatName val="0"/>
          <c:showSerName val="0"/>
          <c:showPercent val="0"/>
          <c:showBubbleSize val="0"/>
        </c:dLbls>
        <c:marker val="1"/>
        <c:smooth val="0"/>
        <c:axId val="121266176"/>
        <c:axId val="121267712"/>
      </c:lineChart>
      <c:catAx>
        <c:axId val="12125427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1255808"/>
        <c:crosses val="autoZero"/>
        <c:auto val="0"/>
        <c:lblAlgn val="ctr"/>
        <c:lblOffset val="100"/>
        <c:tickLblSkip val="7"/>
        <c:tickMarkSkip val="1"/>
        <c:noMultiLvlLbl val="0"/>
      </c:catAx>
      <c:valAx>
        <c:axId val="12125580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1254272"/>
        <c:crosses val="autoZero"/>
        <c:crossBetween val="midCat"/>
        <c:majorUnit val="5"/>
      </c:valAx>
      <c:catAx>
        <c:axId val="121266176"/>
        <c:scaling>
          <c:orientation val="minMax"/>
        </c:scaling>
        <c:delete val="1"/>
        <c:axPos val="b"/>
        <c:numFmt formatCode="General" sourceLinked="1"/>
        <c:majorTickMark val="out"/>
        <c:minorTickMark val="none"/>
        <c:tickLblPos val="none"/>
        <c:crossAx val="121267712"/>
        <c:crosses val="autoZero"/>
        <c:auto val="0"/>
        <c:lblAlgn val="ctr"/>
        <c:lblOffset val="100"/>
        <c:noMultiLvlLbl val="0"/>
      </c:catAx>
      <c:valAx>
        <c:axId val="121267712"/>
        <c:scaling>
          <c:orientation val="minMax"/>
        </c:scaling>
        <c:delete val="1"/>
        <c:axPos val="l"/>
        <c:numFmt formatCode="General" sourceLinked="1"/>
        <c:majorTickMark val="out"/>
        <c:minorTickMark val="none"/>
        <c:tickLblPos val="none"/>
        <c:crossAx val="12126617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011" r="0.75000000000000011" t="1" header="0.5" footer="0.5"/>
    <c:pageSetup/>
  </c:printSettings>
  <c:userShapes r:id="rId1"/>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95886659690334"/>
          <c:y val="8.3333690265600446E-2"/>
          <c:w val="0.813560818254212"/>
          <c:h val="0.76316116348497254"/>
        </c:manualLayout>
      </c:layout>
      <c:lineChart>
        <c:grouping val="standard"/>
        <c:varyColors val="0"/>
        <c:ser>
          <c:idx val="2"/>
          <c:order val="0"/>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(alle)'!$H$347:$H$362</c:f>
              <c:numCache>
                <c:formatCode>0.000</c:formatCode>
                <c:ptCount val="16"/>
                <c:pt idx="0">
                  <c:v>0.92049060856301712</c:v>
                </c:pt>
                <c:pt idx="1">
                  <c:v>0</c:v>
                </c:pt>
                <c:pt idx="2">
                  <c:v>0</c:v>
                </c:pt>
                <c:pt idx="3">
                  <c:v>0</c:v>
                </c:pt>
                <c:pt idx="4">
                  <c:v>4</c:v>
                </c:pt>
                <c:pt idx="5">
                  <c:v>7.66227766016838</c:v>
                </c:pt>
                <c:pt idx="6">
                  <c:v>6.8213672050459184</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A1C6-4EF6-B872-63CBF2413CCA}"/>
            </c:ext>
          </c:extLst>
        </c:ser>
        <c:ser>
          <c:idx val="3"/>
          <c:order val="1"/>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(alle)'!$H$368:$H$383</c:f>
              <c:numCache>
                <c:formatCode>0.000</c:formatCode>
                <c:ptCount val="16"/>
                <c:pt idx="0">
                  <c:v>-0.825252513324922</c:v>
                </c:pt>
                <c:pt idx="1">
                  <c:v>0</c:v>
                </c:pt>
                <c:pt idx="2">
                  <c:v>0</c:v>
                </c:pt>
                <c:pt idx="3">
                  <c:v>0</c:v>
                </c:pt>
                <c:pt idx="4">
                  <c:v>4</c:v>
                </c:pt>
                <c:pt idx="5">
                  <c:v>1.3377223398316205</c:v>
                </c:pt>
                <c:pt idx="6">
                  <c:v>4.5119661282874155</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A1C6-4EF6-B872-63CBF2413CCA}"/>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393536"/>
        <c:axId val="121395072"/>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(alle)'!$H$325:$H$340</c:f>
              <c:numCache>
                <c:formatCode>0.00</c:formatCode>
                <c:ptCount val="16"/>
                <c:pt idx="0">
                  <c:v>4.7619047619047616E-2</c:v>
                </c:pt>
                <c:pt idx="1">
                  <c:v>0</c:v>
                </c:pt>
                <c:pt idx="2">
                  <c:v>0</c:v>
                </c:pt>
                <c:pt idx="3">
                  <c:v>0</c:v>
                </c:pt>
                <c:pt idx="4">
                  <c:v>4</c:v>
                </c:pt>
                <c:pt idx="5">
                  <c:v>4.5</c:v>
                </c:pt>
                <c:pt idx="6">
                  <c:v>5.666666666666667</c:v>
                </c:pt>
                <c:pt idx="7">
                  <c:v>7</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2-A1C6-4EF6-B872-63CBF2413CCA}"/>
            </c:ext>
          </c:extLst>
        </c:ser>
        <c:ser>
          <c:idx val="1"/>
          <c:order val="3"/>
          <c:spPr>
            <a:ln w="3175">
              <a:solidFill>
                <a:srgbClr val="000000"/>
              </a:solidFill>
              <a:prstDash val="solid"/>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(alle)'!$G$368:$G$383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A1C6-4EF6-B872-63CBF2413CCA}"/>
            </c:ext>
          </c:extLst>
        </c:ser>
        <c:dLbls>
          <c:showLegendKey val="0"/>
          <c:showVal val="0"/>
          <c:showCatName val="0"/>
          <c:showSerName val="0"/>
          <c:showPercent val="0"/>
          <c:showBubbleSize val="0"/>
        </c:dLbls>
        <c:marker val="1"/>
        <c:smooth val="0"/>
        <c:axId val="121401344"/>
        <c:axId val="121402880"/>
      </c:lineChart>
      <c:catAx>
        <c:axId val="121393536"/>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395072"/>
        <c:crosses val="autoZero"/>
        <c:auto val="0"/>
        <c:lblAlgn val="ctr"/>
        <c:lblOffset val="100"/>
        <c:tickLblSkip val="1"/>
        <c:tickMarkSkip val="1"/>
        <c:noMultiLvlLbl val="0"/>
      </c:catAx>
      <c:valAx>
        <c:axId val="121395072"/>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6.5913568713515336E-2"/>
              <c:y val="0.16666758760418102"/>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393536"/>
        <c:crosses val="autoZero"/>
        <c:crossBetween val="midCat"/>
        <c:majorUnit val="5"/>
      </c:valAx>
      <c:catAx>
        <c:axId val="121401344"/>
        <c:scaling>
          <c:orientation val="minMax"/>
        </c:scaling>
        <c:delete val="1"/>
        <c:axPos val="b"/>
        <c:numFmt formatCode="0" sourceLinked="1"/>
        <c:majorTickMark val="out"/>
        <c:minorTickMark val="none"/>
        <c:tickLblPos val="none"/>
        <c:crossAx val="121402880"/>
        <c:crosses val="autoZero"/>
        <c:auto val="0"/>
        <c:lblAlgn val="ctr"/>
        <c:lblOffset val="100"/>
        <c:noMultiLvlLbl val="0"/>
      </c:catAx>
      <c:valAx>
        <c:axId val="121402880"/>
        <c:scaling>
          <c:orientation val="minMax"/>
        </c:scaling>
        <c:delete val="1"/>
        <c:axPos val="l"/>
        <c:numFmt formatCode="0.00" sourceLinked="1"/>
        <c:majorTickMark val="out"/>
        <c:minorTickMark val="none"/>
        <c:tickLblPos val="none"/>
        <c:crossAx val="12140134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paperSize="9" orientation="landscape"/>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67842971449524"/>
          <c:y val="8.3333690265600446E-2"/>
          <c:w val="0.83141917994787917"/>
          <c:h val="0.76316116348497254"/>
        </c:manualLayout>
      </c:layout>
      <c:lineChart>
        <c:grouping val="standard"/>
        <c:varyColors val="0"/>
        <c:ser>
          <c:idx val="2"/>
          <c:order val="0"/>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(alle)'!$J$347:$J$362</c:f>
              <c:numCache>
                <c:formatCode>0.000</c:formatCode>
                <c:ptCount val="16"/>
                <c:pt idx="0">
                  <c:v>0</c:v>
                </c:pt>
                <c:pt idx="1">
                  <c:v>0</c:v>
                </c:pt>
                <c:pt idx="2">
                  <c:v>0</c:v>
                </c:pt>
                <c:pt idx="3">
                  <c:v>0</c:v>
                </c:pt>
                <c:pt idx="4">
                  <c:v>4</c:v>
                </c:pt>
                <c:pt idx="5">
                  <c:v>6.2660917830792959</c:v>
                </c:pt>
                <c:pt idx="6">
                  <c:v>6</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D776-4BDB-89E7-756B83C5B5BE}"/>
            </c:ext>
          </c:extLst>
        </c:ser>
        <c:ser>
          <c:idx val="3"/>
          <c:order val="1"/>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(alle)'!$J$368:$J$383</c:f>
              <c:numCache>
                <c:formatCode>0.000</c:formatCode>
                <c:ptCount val="16"/>
                <c:pt idx="0">
                  <c:v>0</c:v>
                </c:pt>
                <c:pt idx="1">
                  <c:v>0</c:v>
                </c:pt>
                <c:pt idx="2">
                  <c:v>0</c:v>
                </c:pt>
                <c:pt idx="3">
                  <c:v>0</c:v>
                </c:pt>
                <c:pt idx="4">
                  <c:v>4</c:v>
                </c:pt>
                <c:pt idx="5">
                  <c:v>4.3339082169207037</c:v>
                </c:pt>
                <c:pt idx="6">
                  <c:v>6</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D776-4BDB-89E7-756B83C5B5BE}"/>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312000"/>
        <c:axId val="121313152"/>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(alle)'!$J$325:$J$340</c:f>
              <c:numCache>
                <c:formatCode>0.00</c:formatCode>
                <c:ptCount val="16"/>
                <c:pt idx="0">
                  <c:v>0</c:v>
                </c:pt>
                <c:pt idx="1">
                  <c:v>0</c:v>
                </c:pt>
                <c:pt idx="2">
                  <c:v>0</c:v>
                </c:pt>
                <c:pt idx="3">
                  <c:v>0</c:v>
                </c:pt>
                <c:pt idx="4">
                  <c:v>4</c:v>
                </c:pt>
                <c:pt idx="5">
                  <c:v>5.3</c:v>
                </c:pt>
                <c:pt idx="6">
                  <c:v>6</c:v>
                </c:pt>
                <c:pt idx="7">
                  <c:v>7</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2-D776-4BDB-89E7-756B83C5B5BE}"/>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'Gytesoner (alle)'!$G$368:$G$383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D776-4BDB-89E7-756B83C5B5BE}"/>
            </c:ext>
          </c:extLst>
        </c:ser>
        <c:dLbls>
          <c:showLegendKey val="0"/>
          <c:showVal val="0"/>
          <c:showCatName val="0"/>
          <c:showSerName val="0"/>
          <c:showPercent val="0"/>
          <c:showBubbleSize val="0"/>
        </c:dLbls>
        <c:marker val="1"/>
        <c:smooth val="0"/>
        <c:axId val="121315328"/>
        <c:axId val="121316864"/>
      </c:lineChart>
      <c:catAx>
        <c:axId val="121312000"/>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313152"/>
        <c:crosses val="autoZero"/>
        <c:auto val="0"/>
        <c:lblAlgn val="ctr"/>
        <c:lblOffset val="100"/>
        <c:tickLblSkip val="1"/>
        <c:tickMarkSkip val="1"/>
        <c:noMultiLvlLbl val="0"/>
      </c:catAx>
      <c:valAx>
        <c:axId val="121313152"/>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3.8314176245210725E-2"/>
              <c:y val="0.18859741216558462"/>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312000"/>
        <c:crosses val="autoZero"/>
        <c:crossBetween val="midCat"/>
        <c:majorUnit val="5"/>
      </c:valAx>
      <c:catAx>
        <c:axId val="121315328"/>
        <c:scaling>
          <c:orientation val="minMax"/>
        </c:scaling>
        <c:delete val="1"/>
        <c:axPos val="b"/>
        <c:numFmt formatCode="0" sourceLinked="1"/>
        <c:majorTickMark val="out"/>
        <c:minorTickMark val="none"/>
        <c:tickLblPos val="none"/>
        <c:crossAx val="121316864"/>
        <c:crosses val="autoZero"/>
        <c:auto val="0"/>
        <c:lblAlgn val="ctr"/>
        <c:lblOffset val="100"/>
        <c:noMultiLvlLbl val="0"/>
      </c:catAx>
      <c:valAx>
        <c:axId val="121316864"/>
        <c:scaling>
          <c:orientation val="minMax"/>
        </c:scaling>
        <c:delete val="1"/>
        <c:axPos val="l"/>
        <c:numFmt formatCode="0.00" sourceLinked="1"/>
        <c:majorTickMark val="out"/>
        <c:minorTickMark val="none"/>
        <c:tickLblPos val="none"/>
        <c:crossAx val="12131532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30913869236027"/>
          <c:y val="7.9832096556789495E-2"/>
          <c:w val="0.8192105461587551"/>
          <c:h val="0.77311082981311929"/>
        </c:manualLayout>
      </c:layout>
      <c:lineChart>
        <c:grouping val="standard"/>
        <c:varyColors val="0"/>
        <c:ser>
          <c:idx val="2"/>
          <c:order val="0"/>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Gytesoner!#REF!</c:f>
              <c:numCache>
                <c:formatCode>General</c:formatCode>
                <c:ptCount val="1"/>
                <c:pt idx="0">
                  <c:v>1</c:v>
                </c:pt>
              </c:numCache>
            </c:numRef>
          </c:val>
          <c:smooth val="0"/>
          <c:extLst>
            <c:ext xmlns:c16="http://schemas.microsoft.com/office/drawing/2014/chart" uri="{C3380CC4-5D6E-409C-BE32-E72D297353CC}">
              <c16:uniqueId val="{00000000-3457-432F-92CA-7FB398AA096C}"/>
            </c:ext>
          </c:extLst>
        </c:ser>
        <c:ser>
          <c:idx val="3"/>
          <c:order val="1"/>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Gytesoner!#REF!</c:f>
              <c:numCache>
                <c:formatCode>General</c:formatCode>
                <c:ptCount val="1"/>
                <c:pt idx="0">
                  <c:v>1</c:v>
                </c:pt>
              </c:numCache>
            </c:numRef>
          </c:val>
          <c:smooth val="0"/>
          <c:extLst>
            <c:ext xmlns:c16="http://schemas.microsoft.com/office/drawing/2014/chart" uri="{C3380CC4-5D6E-409C-BE32-E72D297353CC}">
              <c16:uniqueId val="{00000001-3457-432F-92CA-7FB398AA096C}"/>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365248"/>
        <c:axId val="121366784"/>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Gytesoner!#REF!</c:f>
              <c:numCache>
                <c:formatCode>General</c:formatCode>
                <c:ptCount val="1"/>
                <c:pt idx="0">
                  <c:v>1</c:v>
                </c:pt>
              </c:numCache>
            </c:numRef>
          </c:val>
          <c:smooth val="0"/>
          <c:extLst>
            <c:ext xmlns:c16="http://schemas.microsoft.com/office/drawing/2014/chart" uri="{C3380CC4-5D6E-409C-BE32-E72D297353CC}">
              <c16:uniqueId val="{00000002-3457-432F-92CA-7FB398AA096C}"/>
            </c:ext>
          </c:extLst>
        </c:ser>
        <c:ser>
          <c:idx val="1"/>
          <c:order val="3"/>
          <c:spPr>
            <a:ln w="3175">
              <a:solidFill>
                <a:srgbClr val="000000"/>
              </a:solidFill>
              <a:prstDash val="solid"/>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(alle)'!$G$368:$G$383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3457-432F-92CA-7FB398AA096C}"/>
            </c:ext>
          </c:extLst>
        </c:ser>
        <c:dLbls>
          <c:showLegendKey val="0"/>
          <c:showVal val="0"/>
          <c:showCatName val="0"/>
          <c:showSerName val="0"/>
          <c:showPercent val="0"/>
          <c:showBubbleSize val="0"/>
        </c:dLbls>
        <c:marker val="1"/>
        <c:smooth val="0"/>
        <c:axId val="121442688"/>
        <c:axId val="121444224"/>
      </c:lineChart>
      <c:catAx>
        <c:axId val="121365248"/>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366784"/>
        <c:crosses val="autoZero"/>
        <c:auto val="0"/>
        <c:lblAlgn val="ctr"/>
        <c:lblOffset val="100"/>
        <c:tickLblSkip val="1"/>
        <c:tickMarkSkip val="1"/>
        <c:noMultiLvlLbl val="0"/>
      </c:catAx>
      <c:valAx>
        <c:axId val="121366784"/>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3.5781579934087183E-2"/>
              <c:y val="0.18907607137343124"/>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365248"/>
        <c:crosses val="autoZero"/>
        <c:crossBetween val="midCat"/>
        <c:majorUnit val="5"/>
      </c:valAx>
      <c:catAx>
        <c:axId val="121442688"/>
        <c:scaling>
          <c:orientation val="minMax"/>
        </c:scaling>
        <c:delete val="1"/>
        <c:axPos val="b"/>
        <c:numFmt formatCode="0" sourceLinked="1"/>
        <c:majorTickMark val="out"/>
        <c:minorTickMark val="none"/>
        <c:tickLblPos val="none"/>
        <c:crossAx val="121444224"/>
        <c:crosses val="autoZero"/>
        <c:auto val="0"/>
        <c:lblAlgn val="ctr"/>
        <c:lblOffset val="100"/>
        <c:noMultiLvlLbl val="0"/>
      </c:catAx>
      <c:valAx>
        <c:axId val="121444224"/>
        <c:scaling>
          <c:orientation val="minMax"/>
        </c:scaling>
        <c:delete val="1"/>
        <c:axPos val="l"/>
        <c:numFmt formatCode="General" sourceLinked="1"/>
        <c:majorTickMark val="out"/>
        <c:minorTickMark val="none"/>
        <c:tickLblPos val="none"/>
        <c:crossAx val="12144268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paperSize="9" orientation="landscape"/>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67842971449524"/>
          <c:y val="7.9832096556789495E-2"/>
          <c:w val="0.83141917994787917"/>
          <c:h val="0.77311082981311929"/>
        </c:manualLayout>
      </c:layout>
      <c:lineChart>
        <c:grouping val="standard"/>
        <c:varyColors val="0"/>
        <c:ser>
          <c:idx val="2"/>
          <c:order val="0"/>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(alle)'!$K$347:$K$362</c:f>
              <c:numCache>
                <c:formatCode>0.000</c:formatCode>
                <c:ptCount val="16"/>
                <c:pt idx="0">
                  <c:v>0.92049060856301712</c:v>
                </c:pt>
                <c:pt idx="1">
                  <c:v>0</c:v>
                </c:pt>
                <c:pt idx="2">
                  <c:v>0</c:v>
                </c:pt>
                <c:pt idx="3">
                  <c:v>0</c:v>
                </c:pt>
                <c:pt idx="4">
                  <c:v>7.6568542494923806</c:v>
                </c:pt>
                <c:pt idx="5">
                  <c:v>7.7998316455372212</c:v>
                </c:pt>
                <c:pt idx="6">
                  <c:v>7.6427344100918386</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986C-49A7-B09A-BD778A0A8618}"/>
            </c:ext>
          </c:extLst>
        </c:ser>
        <c:ser>
          <c:idx val="3"/>
          <c:order val="1"/>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(alle)'!$K$368:$K$383</c:f>
              <c:numCache>
                <c:formatCode>0.000</c:formatCode>
                <c:ptCount val="16"/>
                <c:pt idx="0">
                  <c:v>-0.825252513324922</c:v>
                </c:pt>
                <c:pt idx="1">
                  <c:v>0</c:v>
                </c:pt>
                <c:pt idx="2">
                  <c:v>0</c:v>
                </c:pt>
                <c:pt idx="3">
                  <c:v>0</c:v>
                </c:pt>
                <c:pt idx="4">
                  <c:v>-3.6568542494923806</c:v>
                </c:pt>
                <c:pt idx="5">
                  <c:v>1.2001683544627784</c:v>
                </c:pt>
                <c:pt idx="6">
                  <c:v>3.0239322565748279</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986C-49A7-B09A-BD778A0A8618}"/>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484032"/>
        <c:axId val="121485568"/>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(alle)'!$K$325:$K$340</c:f>
              <c:numCache>
                <c:formatCode>0.00</c:formatCode>
                <c:ptCount val="16"/>
                <c:pt idx="0">
                  <c:v>4.7619047619047616E-2</c:v>
                </c:pt>
                <c:pt idx="1">
                  <c:v>0</c:v>
                </c:pt>
                <c:pt idx="2">
                  <c:v>0</c:v>
                </c:pt>
                <c:pt idx="3">
                  <c:v>0</c:v>
                </c:pt>
                <c:pt idx="4">
                  <c:v>2</c:v>
                </c:pt>
                <c:pt idx="5">
                  <c:v>4.5</c:v>
                </c:pt>
                <c:pt idx="6">
                  <c:v>5.333333333333333</c:v>
                </c:pt>
                <c:pt idx="7">
                  <c:v>6</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2-986C-49A7-B09A-BD778A0A8618}"/>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'Gytesoner (alle)'!$G$368:$G$383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986C-49A7-B09A-BD778A0A8618}"/>
            </c:ext>
          </c:extLst>
        </c:ser>
        <c:dLbls>
          <c:showLegendKey val="0"/>
          <c:showVal val="0"/>
          <c:showCatName val="0"/>
          <c:showSerName val="0"/>
          <c:showPercent val="0"/>
          <c:showBubbleSize val="0"/>
        </c:dLbls>
        <c:marker val="1"/>
        <c:smooth val="0"/>
        <c:axId val="121495936"/>
        <c:axId val="121497472"/>
      </c:lineChart>
      <c:catAx>
        <c:axId val="121484032"/>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485568"/>
        <c:crosses val="autoZero"/>
        <c:auto val="0"/>
        <c:lblAlgn val="ctr"/>
        <c:lblOffset val="100"/>
        <c:tickLblSkip val="1"/>
        <c:tickMarkSkip val="1"/>
        <c:noMultiLvlLbl val="0"/>
      </c:catAx>
      <c:valAx>
        <c:axId val="121485568"/>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3.8314176245210725E-2"/>
              <c:y val="0.22268951675158244"/>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484032"/>
        <c:crosses val="autoZero"/>
        <c:crossBetween val="midCat"/>
        <c:majorUnit val="5"/>
      </c:valAx>
      <c:catAx>
        <c:axId val="121495936"/>
        <c:scaling>
          <c:orientation val="minMax"/>
        </c:scaling>
        <c:delete val="1"/>
        <c:axPos val="b"/>
        <c:numFmt formatCode="0" sourceLinked="1"/>
        <c:majorTickMark val="out"/>
        <c:minorTickMark val="none"/>
        <c:tickLblPos val="none"/>
        <c:crossAx val="121497472"/>
        <c:crosses val="autoZero"/>
        <c:auto val="0"/>
        <c:lblAlgn val="ctr"/>
        <c:lblOffset val="100"/>
        <c:noMultiLvlLbl val="0"/>
      </c:catAx>
      <c:valAx>
        <c:axId val="121497472"/>
        <c:scaling>
          <c:orientation val="minMax"/>
        </c:scaling>
        <c:delete val="1"/>
        <c:axPos val="l"/>
        <c:numFmt formatCode="0.00" sourceLinked="1"/>
        <c:majorTickMark val="out"/>
        <c:minorTickMark val="none"/>
        <c:tickLblPos val="none"/>
        <c:crossAx val="12149593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95886659690334"/>
          <c:y val="8.2251429972563142E-2"/>
          <c:w val="0.813560818254212"/>
          <c:h val="0.76623700553387775"/>
        </c:manualLayout>
      </c:layout>
      <c:lineChart>
        <c:grouping val="standard"/>
        <c:varyColors val="0"/>
        <c:ser>
          <c:idx val="2"/>
          <c:order val="0"/>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0-8001-41FE-AB33-A60AC8C5708A}"/>
            </c:ext>
          </c:extLst>
        </c:ser>
        <c:ser>
          <c:idx val="3"/>
          <c:order val="1"/>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1-8001-41FE-AB33-A60AC8C5708A}"/>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545856"/>
        <c:axId val="121547392"/>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2-8001-41FE-AB33-A60AC8C5708A}"/>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'Gytesoner (alle)'!$G$368:$G$383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8001-41FE-AB33-A60AC8C5708A}"/>
            </c:ext>
          </c:extLst>
        </c:ser>
        <c:dLbls>
          <c:showLegendKey val="0"/>
          <c:showVal val="0"/>
          <c:showCatName val="0"/>
          <c:showSerName val="0"/>
          <c:showPercent val="0"/>
          <c:showBubbleSize val="0"/>
        </c:dLbls>
        <c:marker val="1"/>
        <c:smooth val="0"/>
        <c:axId val="121553664"/>
        <c:axId val="121555200"/>
      </c:lineChart>
      <c:catAx>
        <c:axId val="121545856"/>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547392"/>
        <c:crosses val="autoZero"/>
        <c:auto val="0"/>
        <c:lblAlgn val="ctr"/>
        <c:lblOffset val="100"/>
        <c:tickLblSkip val="1"/>
        <c:tickMarkSkip val="1"/>
        <c:noMultiLvlLbl val="0"/>
      </c:catAx>
      <c:valAx>
        <c:axId val="121547392"/>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 stdev</a:t>
                </a:r>
              </a:p>
            </c:rich>
          </c:tx>
          <c:layout>
            <c:manualLayout>
              <c:xMode val="edge"/>
              <c:yMode val="edge"/>
              <c:x val="9.4162571783790224E-3"/>
              <c:y val="0.1601734565787972"/>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545856"/>
        <c:crosses val="autoZero"/>
        <c:crossBetween val="midCat"/>
        <c:majorUnit val="5"/>
      </c:valAx>
      <c:catAx>
        <c:axId val="121553664"/>
        <c:scaling>
          <c:orientation val="minMax"/>
        </c:scaling>
        <c:delete val="1"/>
        <c:axPos val="b"/>
        <c:numFmt formatCode="0" sourceLinked="1"/>
        <c:majorTickMark val="out"/>
        <c:minorTickMark val="none"/>
        <c:tickLblPos val="none"/>
        <c:crossAx val="121555200"/>
        <c:crosses val="autoZero"/>
        <c:auto val="0"/>
        <c:lblAlgn val="ctr"/>
        <c:lblOffset val="100"/>
        <c:noMultiLvlLbl val="0"/>
      </c:catAx>
      <c:valAx>
        <c:axId val="121555200"/>
        <c:scaling>
          <c:orientation val="minMax"/>
        </c:scaling>
        <c:delete val="1"/>
        <c:axPos val="l"/>
        <c:numFmt formatCode="General" sourceLinked="1"/>
        <c:majorTickMark val="out"/>
        <c:minorTickMark val="none"/>
        <c:tickLblPos val="none"/>
        <c:crossAx val="12155366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559414211068855"/>
          <c:y val="8.2251429972563142E-2"/>
          <c:w val="0.82950346755168591"/>
          <c:h val="0.76623700553387775"/>
        </c:manualLayout>
      </c:layout>
      <c:lineChart>
        <c:grouping val="standard"/>
        <c:varyColors val="0"/>
        <c:ser>
          <c:idx val="2"/>
          <c:order val="0"/>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0-56E4-490D-982A-31B4E5F97A3F}"/>
            </c:ext>
          </c:extLst>
        </c:ser>
        <c:ser>
          <c:idx val="3"/>
          <c:order val="1"/>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1-56E4-490D-982A-31B4E5F97A3F}"/>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599104"/>
        <c:axId val="121600640"/>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2-56E4-490D-982A-31B4E5F97A3F}"/>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'Gytesoner (alle)'!$G$368:$G$383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56E4-490D-982A-31B4E5F97A3F}"/>
            </c:ext>
          </c:extLst>
        </c:ser>
        <c:dLbls>
          <c:showLegendKey val="0"/>
          <c:showVal val="0"/>
          <c:showCatName val="0"/>
          <c:showSerName val="0"/>
          <c:showPercent val="0"/>
          <c:showBubbleSize val="0"/>
        </c:dLbls>
        <c:marker val="1"/>
        <c:smooth val="0"/>
        <c:axId val="121611008"/>
        <c:axId val="121612544"/>
      </c:lineChart>
      <c:catAx>
        <c:axId val="121599104"/>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600640"/>
        <c:crosses val="autoZero"/>
        <c:auto val="0"/>
        <c:lblAlgn val="ctr"/>
        <c:lblOffset val="100"/>
        <c:tickLblSkip val="1"/>
        <c:tickMarkSkip val="1"/>
        <c:noMultiLvlLbl val="0"/>
      </c:catAx>
      <c:valAx>
        <c:axId val="121600640"/>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9.5785440613026848E-3"/>
              <c:y val="0.1991351081114861"/>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599104"/>
        <c:crosses val="autoZero"/>
        <c:crossBetween val="midCat"/>
        <c:majorUnit val="5"/>
      </c:valAx>
      <c:catAx>
        <c:axId val="121611008"/>
        <c:scaling>
          <c:orientation val="minMax"/>
        </c:scaling>
        <c:delete val="1"/>
        <c:axPos val="b"/>
        <c:numFmt formatCode="0" sourceLinked="1"/>
        <c:majorTickMark val="out"/>
        <c:minorTickMark val="none"/>
        <c:tickLblPos val="none"/>
        <c:crossAx val="121612544"/>
        <c:crosses val="autoZero"/>
        <c:auto val="0"/>
        <c:lblAlgn val="ctr"/>
        <c:lblOffset val="100"/>
        <c:noMultiLvlLbl val="0"/>
      </c:catAx>
      <c:valAx>
        <c:axId val="121612544"/>
        <c:scaling>
          <c:orientation val="minMax"/>
        </c:scaling>
        <c:delete val="1"/>
        <c:axPos val="l"/>
        <c:numFmt formatCode="General" sourceLinked="1"/>
        <c:majorTickMark val="out"/>
        <c:minorTickMark val="none"/>
        <c:tickLblPos val="none"/>
        <c:crossAx val="12161100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paperSize="9" orientation="landscape"/>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51415650408373"/>
          <c:y val="7.6612903225806467E-2"/>
          <c:w val="0.80037811981027807"/>
          <c:h val="0.782258064516129"/>
        </c:manualLayout>
      </c:layout>
      <c:lineChart>
        <c:grouping val="standard"/>
        <c:varyColors val="0"/>
        <c:ser>
          <c:idx val="2"/>
          <c:order val="0"/>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0-793B-4825-BCC1-07F474A9A650}"/>
            </c:ext>
          </c:extLst>
        </c:ser>
        <c:ser>
          <c:idx val="3"/>
          <c:order val="1"/>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1-793B-4825-BCC1-07F474A9A650}"/>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734272"/>
        <c:axId val="121735808"/>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Alder!#REF!</c:f>
              <c:numCache>
                <c:formatCode>General</c:formatCode>
                <c:ptCount val="1"/>
                <c:pt idx="0">
                  <c:v>1</c:v>
                </c:pt>
              </c:numCache>
            </c:numRef>
          </c:val>
          <c:smooth val="0"/>
          <c:extLst>
            <c:ext xmlns:c16="http://schemas.microsoft.com/office/drawing/2014/chart" uri="{C3380CC4-5D6E-409C-BE32-E72D297353CC}">
              <c16:uniqueId val="{00000002-793B-4825-BCC1-07F474A9A650}"/>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'Gytesoner (alle)'!$G$368:$G$383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793B-4825-BCC1-07F474A9A650}"/>
            </c:ext>
          </c:extLst>
        </c:ser>
        <c:dLbls>
          <c:showLegendKey val="0"/>
          <c:showVal val="0"/>
          <c:showCatName val="0"/>
          <c:showSerName val="0"/>
          <c:showPercent val="0"/>
          <c:showBubbleSize val="0"/>
        </c:dLbls>
        <c:marker val="1"/>
        <c:smooth val="0"/>
        <c:axId val="121742080"/>
        <c:axId val="121743616"/>
      </c:lineChart>
      <c:catAx>
        <c:axId val="121734272"/>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735808"/>
        <c:crosses val="autoZero"/>
        <c:auto val="0"/>
        <c:lblAlgn val="ctr"/>
        <c:lblOffset val="100"/>
        <c:tickLblSkip val="1"/>
        <c:tickMarkSkip val="1"/>
        <c:noMultiLvlLbl val="0"/>
      </c:catAx>
      <c:valAx>
        <c:axId val="121735808"/>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 stdev</a:t>
                </a:r>
              </a:p>
            </c:rich>
          </c:tx>
          <c:layout>
            <c:manualLayout>
              <c:xMode val="edge"/>
              <c:yMode val="edge"/>
              <c:x val="7.9096165610877595E-2"/>
              <c:y val="0.2137100262467192"/>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734272"/>
        <c:crosses val="autoZero"/>
        <c:crossBetween val="midCat"/>
        <c:majorUnit val="5"/>
      </c:valAx>
      <c:catAx>
        <c:axId val="121742080"/>
        <c:scaling>
          <c:orientation val="minMax"/>
        </c:scaling>
        <c:delete val="1"/>
        <c:axPos val="b"/>
        <c:numFmt formatCode="0" sourceLinked="1"/>
        <c:majorTickMark val="out"/>
        <c:minorTickMark val="none"/>
        <c:tickLblPos val="none"/>
        <c:crossAx val="121743616"/>
        <c:crosses val="autoZero"/>
        <c:auto val="0"/>
        <c:lblAlgn val="ctr"/>
        <c:lblOffset val="100"/>
        <c:noMultiLvlLbl val="0"/>
      </c:catAx>
      <c:valAx>
        <c:axId val="121743616"/>
        <c:scaling>
          <c:orientation val="minMax"/>
        </c:scaling>
        <c:delete val="1"/>
        <c:axPos val="l"/>
        <c:numFmt formatCode="General" sourceLinked="1"/>
        <c:majorTickMark val="out"/>
        <c:minorTickMark val="none"/>
        <c:tickLblPos val="none"/>
        <c:crossAx val="12174208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orientation="landscape" horizontalDpi="300" verticalDpi="300"/>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149152789227556"/>
          <c:y val="7.7236078966903932E-2"/>
          <c:w val="0.83365278595989367"/>
          <c:h val="0.78049090324450299"/>
        </c:manualLayout>
      </c:layout>
      <c:lineChart>
        <c:grouping val="standard"/>
        <c:varyColors val="0"/>
        <c:ser>
          <c:idx val="2"/>
          <c:order val="0"/>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(alle)'!$L$347:$L$362</c:f>
              <c:numCache>
                <c:formatCode>0.000</c:formatCode>
                <c:ptCount val="16"/>
                <c:pt idx="0">
                  <c:v>1.1506132607037713</c:v>
                </c:pt>
                <c:pt idx="1">
                  <c:v>0</c:v>
                </c:pt>
                <c:pt idx="2">
                  <c:v>0</c:v>
                </c:pt>
                <c:pt idx="3">
                  <c:v>0</c:v>
                </c:pt>
                <c:pt idx="4">
                  <c:v>4</c:v>
                </c:pt>
                <c:pt idx="5">
                  <c:v>8.1058772731852802</c:v>
                </c:pt>
                <c:pt idx="6">
                  <c:v>6.8213672050459184</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DE34-49CB-8CAC-B9ABDB937CBA}"/>
            </c:ext>
          </c:extLst>
        </c:ser>
        <c:ser>
          <c:idx val="3"/>
          <c:order val="1"/>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(alle)'!$L$368:$L$383</c:f>
              <c:numCache>
                <c:formatCode>0.000</c:formatCode>
                <c:ptCount val="16"/>
                <c:pt idx="0">
                  <c:v>-1.0315656416561523</c:v>
                </c:pt>
                <c:pt idx="1">
                  <c:v>0</c:v>
                </c:pt>
                <c:pt idx="2">
                  <c:v>0</c:v>
                </c:pt>
                <c:pt idx="3">
                  <c:v>0</c:v>
                </c:pt>
                <c:pt idx="4">
                  <c:v>4</c:v>
                </c:pt>
                <c:pt idx="5">
                  <c:v>1.2941227268147202</c:v>
                </c:pt>
                <c:pt idx="6">
                  <c:v>4.5119661282874155</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DE34-49CB-8CAC-B9ABDB937CBA}"/>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787136"/>
        <c:axId val="121788672"/>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(alle)'!$L$325:$L$340</c:f>
              <c:numCache>
                <c:formatCode>0.00</c:formatCode>
                <c:ptCount val="16"/>
                <c:pt idx="0">
                  <c:v>5.9523809523809521E-2</c:v>
                </c:pt>
                <c:pt idx="1">
                  <c:v>0</c:v>
                </c:pt>
                <c:pt idx="2">
                  <c:v>0</c:v>
                </c:pt>
                <c:pt idx="3">
                  <c:v>0</c:v>
                </c:pt>
                <c:pt idx="4">
                  <c:v>4</c:v>
                </c:pt>
                <c:pt idx="5">
                  <c:v>4.7</c:v>
                </c:pt>
                <c:pt idx="6">
                  <c:v>5.666666666666667</c:v>
                </c:pt>
                <c:pt idx="7">
                  <c:v>5</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2-DE34-49CB-8CAC-B9ABDB937CBA}"/>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'Gytesoner (alle)'!$G$368:$G$383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DE34-49CB-8CAC-B9ABDB937CBA}"/>
            </c:ext>
          </c:extLst>
        </c:ser>
        <c:dLbls>
          <c:showLegendKey val="0"/>
          <c:showVal val="0"/>
          <c:showCatName val="0"/>
          <c:showSerName val="0"/>
          <c:showPercent val="0"/>
          <c:showBubbleSize val="0"/>
        </c:dLbls>
        <c:marker val="1"/>
        <c:smooth val="0"/>
        <c:axId val="121803136"/>
        <c:axId val="121804672"/>
      </c:lineChart>
      <c:catAx>
        <c:axId val="121787136"/>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788672"/>
        <c:crosses val="autoZero"/>
        <c:auto val="0"/>
        <c:lblAlgn val="ctr"/>
        <c:lblOffset val="100"/>
        <c:tickLblSkip val="1"/>
        <c:tickMarkSkip val="1"/>
        <c:noMultiLvlLbl val="0"/>
      </c:catAx>
      <c:valAx>
        <c:axId val="121788672"/>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4.7801147227533466E-2"/>
              <c:y val="0.22764312997460681"/>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787136"/>
        <c:crosses val="autoZero"/>
        <c:crossBetween val="midCat"/>
        <c:majorUnit val="5"/>
      </c:valAx>
      <c:catAx>
        <c:axId val="121803136"/>
        <c:scaling>
          <c:orientation val="minMax"/>
        </c:scaling>
        <c:delete val="1"/>
        <c:axPos val="b"/>
        <c:numFmt formatCode="0" sourceLinked="1"/>
        <c:majorTickMark val="out"/>
        <c:minorTickMark val="none"/>
        <c:tickLblPos val="none"/>
        <c:crossAx val="121804672"/>
        <c:crosses val="autoZero"/>
        <c:auto val="0"/>
        <c:lblAlgn val="ctr"/>
        <c:lblOffset val="100"/>
        <c:noMultiLvlLbl val="0"/>
      </c:catAx>
      <c:valAx>
        <c:axId val="121804672"/>
        <c:scaling>
          <c:orientation val="minMax"/>
        </c:scaling>
        <c:delete val="1"/>
        <c:axPos val="l"/>
        <c:numFmt formatCode="0.00" sourceLinked="1"/>
        <c:majorTickMark val="out"/>
        <c:minorTickMark val="none"/>
        <c:tickLblPos val="none"/>
        <c:crossAx val="12180313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paperSize="9" orientation="landscape"/>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7510618067867054E-2"/>
          <c:y val="2.7777815453851263E-2"/>
          <c:w val="0.92299673139661964"/>
          <c:h val="0.92083458229516912"/>
        </c:manualLayout>
      </c:layout>
      <c:lineChart>
        <c:grouping val="standard"/>
        <c:varyColors val="0"/>
        <c:ser>
          <c:idx val="15"/>
          <c:order val="0"/>
          <c:tx>
            <c:strRef>
              <c:f>'Gytesoner (alle)'!$X$766</c:f>
              <c:strCache>
                <c:ptCount val="1"/>
                <c:pt idx="0">
                  <c:v>0</c:v>
                </c:pt>
              </c:strCache>
            </c:strRef>
          </c:tx>
          <c:spPr>
            <a:ln w="12700">
              <a:solidFill>
                <a:srgbClr val="FF00FF"/>
              </a:solidFill>
              <a:prstDash val="solid"/>
            </a:ln>
          </c:spPr>
          <c:marker>
            <c:symbol val="plus"/>
            <c:size val="5"/>
            <c:spPr>
              <a:noFill/>
              <a:ln>
                <a:solidFill>
                  <a:srgbClr val="FF00FF"/>
                </a:solidFill>
                <a:prstDash val="solid"/>
              </a:ln>
            </c:spPr>
          </c:marker>
          <c:cat>
            <c:numRef>
              <c:f>'Gytesoner (alle)'!$Y$765:$AN$765</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 (alle)'!$Y$766:$AN$766</c:f>
              <c:numCache>
                <c:formatCode>General</c:formatCode>
                <c:ptCount val="16"/>
                <c:pt idx="7" formatCode="0%">
                  <c:v>1.2321428571428572</c:v>
                </c:pt>
                <c:pt idx="8" formatCode="0%">
                  <c:v>0</c:v>
                </c:pt>
                <c:pt idx="9" formatCode="0%">
                  <c:v>0</c:v>
                </c:pt>
                <c:pt idx="10" formatCode="0%">
                  <c:v>0</c:v>
                </c:pt>
                <c:pt idx="11" formatCode="0%">
                  <c:v>8.9285714285714281E-3</c:v>
                </c:pt>
                <c:pt idx="12" formatCode="0%">
                  <c:v>8.9285714285714281E-3</c:v>
                </c:pt>
                <c:pt idx="13" formatCode="0%">
                  <c:v>0</c:v>
                </c:pt>
                <c:pt idx="14" formatCode="0%">
                  <c:v>0</c:v>
                </c:pt>
                <c:pt idx="15" formatCode="0%">
                  <c:v>0</c:v>
                </c:pt>
              </c:numCache>
            </c:numRef>
          </c:val>
          <c:smooth val="0"/>
          <c:extLst>
            <c:ext xmlns:c16="http://schemas.microsoft.com/office/drawing/2014/chart" uri="{C3380CC4-5D6E-409C-BE32-E72D297353CC}">
              <c16:uniqueId val="{00000000-A768-430E-9B50-C5A8C561DC8A}"/>
            </c:ext>
          </c:extLst>
        </c:ser>
        <c:ser>
          <c:idx val="0"/>
          <c:order val="1"/>
          <c:tx>
            <c:strRef>
              <c:f>'Gytesoner (alle)'!$X$767</c:f>
              <c:strCache>
                <c:ptCount val="1"/>
                <c:pt idx="0">
                  <c:v>1</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'Gytesoner (alle)'!$Y$765:$AN$765</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 (alle)'!$Y$767:$AN$767</c:f>
              <c:numCache>
                <c:formatCode>General</c:formatCode>
                <c:ptCount val="16"/>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1-A768-430E-9B50-C5A8C561DC8A}"/>
            </c:ext>
          </c:extLst>
        </c:ser>
        <c:ser>
          <c:idx val="1"/>
          <c:order val="2"/>
          <c:tx>
            <c:strRef>
              <c:f>'Gytesoner (alle)'!$X$768</c:f>
              <c:strCache>
                <c:ptCount val="1"/>
                <c:pt idx="0">
                  <c:v>2</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'Gytesoner (alle)'!$Y$765:$AN$765</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 (alle)'!$Y$768:$AN$768</c:f>
              <c:numCache>
                <c:formatCode>General</c:formatCode>
                <c:ptCount val="16"/>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2-A768-430E-9B50-C5A8C561DC8A}"/>
            </c:ext>
          </c:extLst>
        </c:ser>
        <c:ser>
          <c:idx val="2"/>
          <c:order val="3"/>
          <c:tx>
            <c:strRef>
              <c:f>'Gytesoner (alle)'!$X$769</c:f>
              <c:strCache>
                <c:ptCount val="1"/>
                <c:pt idx="0">
                  <c:v>3</c:v>
                </c:pt>
              </c:strCache>
            </c:strRef>
          </c:tx>
          <c:spPr>
            <a:ln w="12700">
              <a:solidFill>
                <a:srgbClr val="800000"/>
              </a:solidFill>
              <a:prstDash val="solid"/>
            </a:ln>
          </c:spPr>
          <c:marker>
            <c:symbol val="triangle"/>
            <c:size val="5"/>
            <c:spPr>
              <a:solidFill>
                <a:srgbClr val="800000"/>
              </a:solidFill>
              <a:ln>
                <a:solidFill>
                  <a:srgbClr val="800000"/>
                </a:solidFill>
                <a:prstDash val="solid"/>
              </a:ln>
            </c:spPr>
          </c:marker>
          <c:cat>
            <c:numRef>
              <c:f>'Gytesoner (alle)'!$Y$765:$AN$765</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 (alle)'!$Y$769:$AN$769</c:f>
              <c:numCache>
                <c:formatCode>General</c:formatCode>
                <c:ptCount val="16"/>
                <c:pt idx="4" formatCode="0%">
                  <c:v>0</c:v>
                </c:pt>
                <c:pt idx="5" formatCode="0%">
                  <c:v>0</c:v>
                </c:pt>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3-A768-430E-9B50-C5A8C561DC8A}"/>
            </c:ext>
          </c:extLst>
        </c:ser>
        <c:ser>
          <c:idx val="3"/>
          <c:order val="4"/>
          <c:tx>
            <c:strRef>
              <c:f>'Gytesoner (alle)'!$X$770</c:f>
              <c:strCache>
                <c:ptCount val="1"/>
                <c:pt idx="0">
                  <c:v>4</c:v>
                </c:pt>
              </c:strCache>
            </c:strRef>
          </c:tx>
          <c:spPr>
            <a:ln w="12700">
              <a:solidFill>
                <a:srgbClr val="00FFFF"/>
              </a:solidFill>
              <a:prstDash val="solid"/>
            </a:ln>
          </c:spPr>
          <c:marker>
            <c:symbol val="x"/>
            <c:size val="5"/>
            <c:spPr>
              <a:noFill/>
              <a:ln>
                <a:solidFill>
                  <a:srgbClr val="00FFFF"/>
                </a:solidFill>
                <a:prstDash val="solid"/>
              </a:ln>
            </c:spPr>
          </c:marker>
          <c:cat>
            <c:numRef>
              <c:f>'Gytesoner (alle)'!$Y$765:$AN$765</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 (alle)'!$Y$770:$AN$770</c:f>
              <c:numCache>
                <c:formatCode>General</c:formatCode>
                <c:ptCount val="16"/>
                <c:pt idx="3" formatCode="0%">
                  <c:v>0.1</c:v>
                </c:pt>
                <c:pt idx="4" formatCode="0%">
                  <c:v>0</c:v>
                </c:pt>
                <c:pt idx="5" formatCode="0%">
                  <c:v>0</c:v>
                </c:pt>
                <c:pt idx="6" formatCode="0%">
                  <c:v>0</c:v>
                </c:pt>
                <c:pt idx="7" formatCode="0%">
                  <c:v>0.9</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4-A768-430E-9B50-C5A8C561DC8A}"/>
            </c:ext>
          </c:extLst>
        </c:ser>
        <c:ser>
          <c:idx val="4"/>
          <c:order val="5"/>
          <c:tx>
            <c:strRef>
              <c:f>'Gytesoner (alle)'!$X$771</c:f>
              <c:strCache>
                <c:ptCount val="1"/>
                <c:pt idx="0">
                  <c:v>5</c:v>
                </c:pt>
              </c:strCache>
            </c:strRef>
          </c:tx>
          <c:spPr>
            <a:ln w="12700">
              <a:solidFill>
                <a:srgbClr val="800080"/>
              </a:solidFill>
              <a:prstDash val="solid"/>
            </a:ln>
          </c:spPr>
          <c:marker>
            <c:symbol val="star"/>
            <c:size val="5"/>
            <c:spPr>
              <a:noFill/>
              <a:ln>
                <a:solidFill>
                  <a:srgbClr val="800080"/>
                </a:solidFill>
                <a:prstDash val="solid"/>
              </a:ln>
            </c:spPr>
          </c:marker>
          <c:cat>
            <c:numRef>
              <c:f>'Gytesoner (alle)'!$Y$765:$AN$765</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 (alle)'!$Y$771:$AN$771</c:f>
              <c:numCache>
                <c:formatCode>General</c:formatCode>
                <c:ptCount val="16"/>
                <c:pt idx="2" formatCode="0%">
                  <c:v>0.06</c:v>
                </c:pt>
                <c:pt idx="3" formatCode="0%">
                  <c:v>0</c:v>
                </c:pt>
                <c:pt idx="4" formatCode="0%">
                  <c:v>0</c:v>
                </c:pt>
                <c:pt idx="5" formatCode="0%">
                  <c:v>0</c:v>
                </c:pt>
                <c:pt idx="6" formatCode="0%">
                  <c:v>0.04</c:v>
                </c:pt>
                <c:pt idx="7" formatCode="0%">
                  <c:v>0.78</c:v>
                </c:pt>
                <c:pt idx="8" formatCode="0%">
                  <c:v>0.12</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5-A768-430E-9B50-C5A8C561DC8A}"/>
            </c:ext>
          </c:extLst>
        </c:ser>
        <c:ser>
          <c:idx val="5"/>
          <c:order val="6"/>
          <c:tx>
            <c:strRef>
              <c:f>'Gytesoner (alle)'!$X$772</c:f>
              <c:strCache>
                <c:ptCount val="1"/>
                <c:pt idx="0">
                  <c:v>6</c:v>
                </c:pt>
              </c:strCache>
            </c:strRef>
          </c:tx>
          <c:spPr>
            <a:ln w="12700">
              <a:solidFill>
                <a:srgbClr val="800000"/>
              </a:solidFill>
              <a:prstDash val="solid"/>
            </a:ln>
          </c:spPr>
          <c:marker>
            <c:symbol val="circle"/>
            <c:size val="5"/>
            <c:spPr>
              <a:solidFill>
                <a:srgbClr val="800000"/>
              </a:solidFill>
              <a:ln>
                <a:solidFill>
                  <a:srgbClr val="800000"/>
                </a:solidFill>
                <a:prstDash val="solid"/>
              </a:ln>
            </c:spPr>
          </c:marker>
          <c:cat>
            <c:numRef>
              <c:f>'Gytesoner (alle)'!$Y$765:$AN$765</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 (alle)'!$Y$772:$AN$772</c:f>
              <c:numCache>
                <c:formatCode>0%</c:formatCode>
                <c:ptCount val="16"/>
                <c:pt idx="1">
                  <c:v>0</c:v>
                </c:pt>
                <c:pt idx="2">
                  <c:v>0</c:v>
                </c:pt>
                <c:pt idx="3">
                  <c:v>0</c:v>
                </c:pt>
                <c:pt idx="4">
                  <c:v>0</c:v>
                </c:pt>
                <c:pt idx="5">
                  <c:v>6.6666666666666666E-2</c:v>
                </c:pt>
                <c:pt idx="6">
                  <c:v>0.13333333333333333</c:v>
                </c:pt>
                <c:pt idx="7">
                  <c:v>0.8</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6-A768-430E-9B50-C5A8C561DC8A}"/>
            </c:ext>
          </c:extLst>
        </c:ser>
        <c:ser>
          <c:idx val="6"/>
          <c:order val="7"/>
          <c:tx>
            <c:strRef>
              <c:f>'Gytesoner (alle)'!$X$773</c:f>
              <c:strCache>
                <c:ptCount val="1"/>
                <c:pt idx="0">
                  <c:v>7</c:v>
                </c:pt>
              </c:strCache>
            </c:strRef>
          </c:tx>
          <c:spPr>
            <a:ln w="12700">
              <a:solidFill>
                <a:srgbClr val="008080"/>
              </a:solidFill>
              <a:prstDash val="solid"/>
            </a:ln>
          </c:spPr>
          <c:marker>
            <c:symbol val="plus"/>
            <c:size val="5"/>
            <c:spPr>
              <a:noFill/>
              <a:ln>
                <a:solidFill>
                  <a:srgbClr val="008080"/>
                </a:solidFill>
                <a:prstDash val="solid"/>
              </a:ln>
            </c:spPr>
          </c:marker>
          <c:cat>
            <c:numRef>
              <c:f>'Gytesoner (alle)'!$Y$765:$AN$765</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 (alle)'!$Y$773:$AN$773</c:f>
              <c:numCache>
                <c:formatCode>0%</c:formatCode>
                <c:ptCount val="16"/>
                <c:pt idx="0">
                  <c:v>0</c:v>
                </c:pt>
                <c:pt idx="1">
                  <c:v>0</c:v>
                </c:pt>
                <c:pt idx="2">
                  <c:v>0</c:v>
                </c:pt>
                <c:pt idx="3">
                  <c:v>0</c:v>
                </c:pt>
                <c:pt idx="4">
                  <c:v>0</c:v>
                </c:pt>
                <c:pt idx="5">
                  <c:v>0.2</c:v>
                </c:pt>
                <c:pt idx="6">
                  <c:v>0.2</c:v>
                </c:pt>
                <c:pt idx="7">
                  <c:v>0.6</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7-A768-430E-9B50-C5A8C561DC8A}"/>
            </c:ext>
          </c:extLst>
        </c:ser>
        <c:ser>
          <c:idx val="7"/>
          <c:order val="8"/>
          <c:tx>
            <c:strRef>
              <c:f>'Gytesoner (alle)'!$X$774</c:f>
              <c:strCache>
                <c:ptCount val="1"/>
                <c:pt idx="0">
                  <c:v>8</c:v>
                </c:pt>
              </c:strCache>
            </c:strRef>
          </c:tx>
          <c:spPr>
            <a:ln w="12700">
              <a:solidFill>
                <a:srgbClr val="0000FF"/>
              </a:solidFill>
              <a:prstDash val="solid"/>
            </a:ln>
          </c:spPr>
          <c:marker>
            <c:symbol val="dot"/>
            <c:size val="5"/>
            <c:spPr>
              <a:noFill/>
              <a:ln>
                <a:solidFill>
                  <a:srgbClr val="0000FF"/>
                </a:solidFill>
                <a:prstDash val="solid"/>
              </a:ln>
            </c:spPr>
          </c:marker>
          <c:cat>
            <c:numRef>
              <c:f>'Gytesoner (alle)'!$Y$765:$AN$765</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 (alle)'!$Y$774:$AN$774</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8-A768-430E-9B50-C5A8C561DC8A}"/>
            </c:ext>
          </c:extLst>
        </c:ser>
        <c:ser>
          <c:idx val="8"/>
          <c:order val="9"/>
          <c:tx>
            <c:strRef>
              <c:f>'Gytesoner (alle)'!$X$775</c:f>
              <c:strCache>
                <c:ptCount val="1"/>
                <c:pt idx="0">
                  <c:v>9</c:v>
                </c:pt>
              </c:strCache>
            </c:strRef>
          </c:tx>
          <c:spPr>
            <a:ln w="12700">
              <a:solidFill>
                <a:srgbClr val="00CCFF"/>
              </a:solidFill>
              <a:prstDash val="solid"/>
            </a:ln>
          </c:spPr>
          <c:marker>
            <c:symbol val="dash"/>
            <c:size val="5"/>
            <c:spPr>
              <a:noFill/>
              <a:ln>
                <a:solidFill>
                  <a:srgbClr val="00CCFF"/>
                </a:solidFill>
                <a:prstDash val="solid"/>
              </a:ln>
            </c:spPr>
          </c:marker>
          <c:cat>
            <c:numRef>
              <c:f>'Gytesoner (alle)'!$Y$765:$AN$765</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 (alle)'!$Y$775:$AN$775</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9-A768-430E-9B50-C5A8C561DC8A}"/>
            </c:ext>
          </c:extLst>
        </c:ser>
        <c:ser>
          <c:idx val="9"/>
          <c:order val="10"/>
          <c:tx>
            <c:strRef>
              <c:f>'Gytesoner (alle)'!$X$776</c:f>
              <c:strCache>
                <c:ptCount val="1"/>
                <c:pt idx="0">
                  <c:v>10</c:v>
                </c:pt>
              </c:strCache>
            </c:strRef>
          </c:tx>
          <c:spPr>
            <a:ln w="12700">
              <a:solidFill>
                <a:srgbClr val="99CCFF"/>
              </a:solidFill>
              <a:prstDash val="solid"/>
            </a:ln>
          </c:spPr>
          <c:marker>
            <c:symbol val="diamond"/>
            <c:size val="5"/>
            <c:spPr>
              <a:solidFill>
                <a:srgbClr val="A0E0E0"/>
              </a:solidFill>
              <a:ln>
                <a:solidFill>
                  <a:srgbClr val="A0E0E0"/>
                </a:solidFill>
                <a:prstDash val="solid"/>
              </a:ln>
            </c:spPr>
          </c:marker>
          <c:cat>
            <c:numRef>
              <c:f>'Gytesoner (alle)'!$Y$765:$AN$765</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 (alle)'!$Y$776:$AN$776</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A-A768-430E-9B50-C5A8C561DC8A}"/>
            </c:ext>
          </c:extLst>
        </c:ser>
        <c:ser>
          <c:idx val="10"/>
          <c:order val="11"/>
          <c:tx>
            <c:strRef>
              <c:f>'Gytesoner (alle)'!$X$777</c:f>
              <c:strCache>
                <c:ptCount val="1"/>
                <c:pt idx="0">
                  <c:v>11</c:v>
                </c:pt>
              </c:strCache>
            </c:strRef>
          </c:tx>
          <c:spPr>
            <a:ln w="12700">
              <a:solidFill>
                <a:srgbClr val="008000"/>
              </a:solidFill>
              <a:prstDash val="solid"/>
            </a:ln>
          </c:spPr>
          <c:marker>
            <c:symbol val="square"/>
            <c:size val="5"/>
            <c:spPr>
              <a:solidFill>
                <a:srgbClr val="008000"/>
              </a:solidFill>
              <a:ln>
                <a:solidFill>
                  <a:srgbClr val="008000"/>
                </a:solidFill>
                <a:prstDash val="solid"/>
              </a:ln>
            </c:spPr>
          </c:marker>
          <c:cat>
            <c:numRef>
              <c:f>'Gytesoner (alle)'!$Y$765:$AN$765</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 (alle)'!$Y$777:$AN$777</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B-A768-430E-9B50-C5A8C561DC8A}"/>
            </c:ext>
          </c:extLst>
        </c:ser>
        <c:ser>
          <c:idx val="11"/>
          <c:order val="12"/>
          <c:tx>
            <c:strRef>
              <c:f>'Gytesoner (alle)'!$X$778</c:f>
              <c:strCache>
                <c:ptCount val="1"/>
                <c:pt idx="0">
                  <c:v>12</c:v>
                </c:pt>
              </c:strCache>
            </c:strRef>
          </c:tx>
          <c:spPr>
            <a:ln w="12700">
              <a:solidFill>
                <a:srgbClr val="0000FF"/>
              </a:solidFill>
              <a:prstDash val="solid"/>
            </a:ln>
          </c:spPr>
          <c:marker>
            <c:symbol val="triangle"/>
            <c:size val="5"/>
            <c:spPr>
              <a:solidFill>
                <a:srgbClr val="0000FF"/>
              </a:solidFill>
              <a:ln>
                <a:solidFill>
                  <a:srgbClr val="0000FF"/>
                </a:solidFill>
                <a:prstDash val="solid"/>
              </a:ln>
            </c:spPr>
          </c:marker>
          <c:cat>
            <c:numRef>
              <c:f>'Gytesoner (alle)'!$Y$765:$AN$765</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 (alle)'!$Y$778:$AN$778</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C-A768-430E-9B50-C5A8C561DC8A}"/>
            </c:ext>
          </c:extLst>
        </c:ser>
        <c:ser>
          <c:idx val="12"/>
          <c:order val="13"/>
          <c:tx>
            <c:strRef>
              <c:f>'Gytesoner (alle)'!$X$779</c:f>
              <c:strCache>
                <c:ptCount val="1"/>
                <c:pt idx="0">
                  <c:v>13</c:v>
                </c:pt>
              </c:strCache>
            </c:strRef>
          </c:tx>
          <c:spPr>
            <a:ln w="12700">
              <a:solidFill>
                <a:srgbClr val="FF0000"/>
              </a:solidFill>
              <a:prstDash val="solid"/>
            </a:ln>
          </c:spPr>
          <c:marker>
            <c:symbol val="x"/>
            <c:size val="5"/>
            <c:spPr>
              <a:noFill/>
              <a:ln>
                <a:solidFill>
                  <a:srgbClr val="FF0000"/>
                </a:solidFill>
                <a:prstDash val="solid"/>
              </a:ln>
            </c:spPr>
          </c:marker>
          <c:cat>
            <c:numRef>
              <c:f>'Gytesoner (alle)'!$Y$765:$AN$765</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 (alle)'!$Y$779:$AN$779</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D-A768-430E-9B50-C5A8C561DC8A}"/>
            </c:ext>
          </c:extLst>
        </c:ser>
        <c:ser>
          <c:idx val="14"/>
          <c:order val="14"/>
          <c:tx>
            <c:strRef>
              <c:f>'Gytesoner (alle)'!$X$780</c:f>
              <c:strCache>
                <c:ptCount val="1"/>
                <c:pt idx="0">
                  <c:v>14</c:v>
                </c:pt>
              </c:strCache>
            </c:strRef>
          </c:tx>
          <c:spPr>
            <a:ln w="12700">
              <a:solidFill>
                <a:srgbClr val="CC99FF"/>
              </a:solidFill>
              <a:prstDash val="solid"/>
            </a:ln>
          </c:spPr>
          <c:marker>
            <c:symbol val="circle"/>
            <c:size val="5"/>
            <c:spPr>
              <a:solidFill>
                <a:srgbClr val="CC99FF"/>
              </a:solidFill>
              <a:ln>
                <a:solidFill>
                  <a:srgbClr val="CC99FF"/>
                </a:solidFill>
                <a:prstDash val="solid"/>
              </a:ln>
            </c:spPr>
          </c:marker>
          <c:cat>
            <c:numRef>
              <c:f>'Gytesoner (alle)'!$Y$765:$AN$765</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 (alle)'!$Y$780:$AN$780</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E-A768-430E-9B50-C5A8C561DC8A}"/>
            </c:ext>
          </c:extLst>
        </c:ser>
        <c:ser>
          <c:idx val="13"/>
          <c:order val="15"/>
          <c:tx>
            <c:strRef>
              <c:f>'Gytesoner (alle)'!$X$781</c:f>
              <c:strCache>
                <c:ptCount val="1"/>
                <c:pt idx="0">
                  <c:v>15</c:v>
                </c:pt>
              </c:strCache>
            </c:strRef>
          </c:tx>
          <c:spPr>
            <a:ln w="12700">
              <a:solidFill>
                <a:srgbClr val="FF99CC"/>
              </a:solidFill>
              <a:prstDash val="solid"/>
            </a:ln>
          </c:spPr>
          <c:marker>
            <c:symbol val="star"/>
            <c:size val="5"/>
            <c:spPr>
              <a:noFill/>
              <a:ln>
                <a:solidFill>
                  <a:srgbClr val="CC9CCC"/>
                </a:solidFill>
                <a:prstDash val="solid"/>
              </a:ln>
            </c:spPr>
          </c:marker>
          <c:cat>
            <c:numRef>
              <c:f>'Gytesoner (alle)'!$Y$765:$AN$765</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'Gytesoner (alle)'!$Y$781:$AN$781</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F-A768-430E-9B50-C5A8C561DC8A}"/>
            </c:ext>
          </c:extLst>
        </c:ser>
        <c:dLbls>
          <c:showLegendKey val="0"/>
          <c:showVal val="0"/>
          <c:showCatName val="0"/>
          <c:showSerName val="0"/>
          <c:showPercent val="0"/>
          <c:showBubbleSize val="0"/>
        </c:dLbls>
        <c:marker val="1"/>
        <c:smooth val="0"/>
        <c:axId val="121681792"/>
        <c:axId val="121683328"/>
      </c:lineChart>
      <c:catAx>
        <c:axId val="121681792"/>
        <c:scaling>
          <c:orientation val="minMax"/>
        </c:scaling>
        <c:delete val="0"/>
        <c:axPos val="b"/>
        <c:numFmt formatCode="General" sourceLinked="1"/>
        <c:majorTickMark val="out"/>
        <c:minorTickMark val="none"/>
        <c:tickLblPos val="nextTo"/>
        <c:spPr>
          <a:ln w="3175">
            <a:solidFill>
              <a:srgbClr val="000000"/>
            </a:solidFill>
            <a:prstDash val="solid"/>
          </a:ln>
        </c:spPr>
        <c:txPr>
          <a:bodyPr rot="-4500000" vert="horz"/>
          <a:lstStyle/>
          <a:p>
            <a:pPr>
              <a:defRPr sz="1125" b="0" i="0" u="none" strike="noStrike" baseline="0">
                <a:solidFill>
                  <a:srgbClr val="000000"/>
                </a:solidFill>
                <a:latin typeface="Arial"/>
                <a:ea typeface="Arial"/>
                <a:cs typeface="Arial"/>
              </a:defRPr>
            </a:pPr>
            <a:endParaRPr lang="nb-NO"/>
          </a:p>
        </c:txPr>
        <c:crossAx val="121683328"/>
        <c:crosses val="autoZero"/>
        <c:auto val="1"/>
        <c:lblAlgn val="ctr"/>
        <c:lblOffset val="100"/>
        <c:tickLblSkip val="1"/>
        <c:tickMarkSkip val="1"/>
        <c:noMultiLvlLbl val="0"/>
      </c:catAx>
      <c:valAx>
        <c:axId val="121683328"/>
        <c:scaling>
          <c:orientation val="minMax"/>
          <c:max val="1"/>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nb-NO"/>
          </a:p>
        </c:txPr>
        <c:crossAx val="121681792"/>
        <c:crosses val="autoZero"/>
        <c:crossBetween val="between"/>
        <c:majorUnit val="0.1"/>
      </c:valAx>
      <c:spPr>
        <a:noFill/>
        <a:ln w="25400">
          <a:noFill/>
        </a:ln>
      </c:spPr>
    </c:plotArea>
    <c:legend>
      <c:legendPos val="r"/>
      <c:layout>
        <c:manualLayout>
          <c:xMode val="edge"/>
          <c:yMode val="edge"/>
          <c:x val="0.91983222033954615"/>
          <c:y val="0.29444488188976392"/>
          <c:w val="7.5949477834258108E-2"/>
          <c:h val="0.7013899095946341"/>
        </c:manualLayout>
      </c:layout>
      <c:overlay val="0"/>
      <c:spPr>
        <a:solidFill>
          <a:srgbClr val="FFFFFF"/>
        </a:solidFill>
        <a:ln w="3175">
          <a:solidFill>
            <a:srgbClr val="000000"/>
          </a:solidFill>
          <a:prstDash val="solid"/>
        </a:ln>
      </c:spPr>
      <c:txPr>
        <a:bodyPr/>
        <a:lstStyle/>
        <a:p>
          <a:pPr>
            <a:defRPr sz="925" b="0" i="0" u="none" strike="noStrike" baseline="0">
              <a:solidFill>
                <a:srgbClr val="000000"/>
              </a:solidFill>
              <a:latin typeface="Arial"/>
              <a:ea typeface="Arial"/>
              <a:cs typeface="Arial"/>
            </a:defRPr>
          </a:pPr>
          <a:endParaRPr lang="nb-NO"/>
        </a:p>
      </c:txPr>
    </c:legend>
    <c:plotVisOnly val="1"/>
    <c:dispBlanksAs val="gap"/>
    <c:showDLblsOverMax val="0"/>
  </c:chart>
  <c:spPr>
    <a:solidFill>
      <a:srgbClr val="FFFFFF"/>
    </a:solidFill>
    <a:ln w="9525">
      <a:noFill/>
    </a:ln>
  </c:spPr>
  <c:txPr>
    <a:bodyPr/>
    <a:lstStyle/>
    <a:p>
      <a:pPr>
        <a:defRPr sz="1900" b="0" i="0" u="none" strike="noStrike" baseline="0">
          <a:solidFill>
            <a:srgbClr val="000000"/>
          </a:solidFill>
          <a:latin typeface="Arial"/>
          <a:ea typeface="Arial"/>
          <a:cs typeface="Arial"/>
        </a:defRPr>
      </a:pPr>
      <a:endParaRPr lang="nb-NO"/>
    </a:p>
  </c:txPr>
  <c:printSettings>
    <c:headerFooter alignWithMargins="0"/>
    <c:pageMargins b="1" l="0.75000000000000011" r="0.75000000000000011" t="1" header="0.5" footer="0.5"/>
    <c:pageSetup orientation="landscape" horizontalDpi="300" verticalDpi="300"/>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4152542372881353E-2"/>
          <c:y val="3.8112522686025406E-2"/>
          <c:w val="0.8951271186440678"/>
          <c:h val="0.81669691470054462"/>
        </c:manualLayout>
      </c:layout>
      <c:lineChart>
        <c:grouping val="standard"/>
        <c:varyColors val="0"/>
        <c:ser>
          <c:idx val="9"/>
          <c:order val="0"/>
          <c:tx>
            <c:strRef>
              <c:f>'Gytesoner (alle)'!$G$267</c:f>
              <c:strCache>
                <c:ptCount val="1"/>
                <c:pt idx="0">
                  <c:v>10</c:v>
                </c:pt>
              </c:strCache>
            </c:strRef>
          </c:tx>
          <c:spPr>
            <a:ln w="12700">
              <a:solidFill>
                <a:srgbClr val="99CCFF"/>
              </a:solidFill>
              <a:prstDash val="solid"/>
            </a:ln>
          </c:spPr>
          <c:marker>
            <c:symbol val="diamond"/>
            <c:size val="5"/>
            <c:spPr>
              <a:solidFill>
                <a:srgbClr val="A0E0E0"/>
              </a:solidFill>
              <a:ln>
                <a:solidFill>
                  <a:srgbClr val="A0E0E0"/>
                </a:solidFill>
                <a:prstDash val="solid"/>
              </a:ln>
            </c:spPr>
          </c:marker>
          <c:cat>
            <c:strRef>
              <c:f>'Gytesoner (alle)'!$H$256:$M$256</c:f>
              <c:strCache>
                <c:ptCount val="6"/>
                <c:pt idx="0">
                  <c:v>Reader 1</c:v>
                </c:pt>
                <c:pt idx="1">
                  <c:v>Reader 2</c:v>
                </c:pt>
                <c:pt idx="2">
                  <c:v>Reader 3</c:v>
                </c:pt>
                <c:pt idx="3">
                  <c:v>Reader 4</c:v>
                </c:pt>
                <c:pt idx="4">
                  <c:v>Reader 5</c:v>
                </c:pt>
                <c:pt idx="5">
                  <c:v>ALL</c:v>
                </c:pt>
              </c:strCache>
            </c:strRef>
          </c:cat>
          <c:val>
            <c:numRef>
              <c:f>'Gytesoner (alle)'!$H$267:$M$267</c:f>
              <c:numCache>
                <c:formatCode>0.0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0-6BCB-427A-8752-C73348121CBD}"/>
            </c:ext>
          </c:extLst>
        </c:ser>
        <c:ser>
          <c:idx val="8"/>
          <c:order val="1"/>
          <c:tx>
            <c:strRef>
              <c:f>'Gytesoner (alle)'!$G$266</c:f>
              <c:strCache>
                <c:ptCount val="1"/>
                <c:pt idx="0">
                  <c:v>9</c:v>
                </c:pt>
              </c:strCache>
            </c:strRef>
          </c:tx>
          <c:spPr>
            <a:ln w="12700">
              <a:solidFill>
                <a:srgbClr val="00CCFF"/>
              </a:solidFill>
              <a:prstDash val="solid"/>
            </a:ln>
          </c:spPr>
          <c:marker>
            <c:symbol val="dash"/>
            <c:size val="5"/>
            <c:spPr>
              <a:noFill/>
              <a:ln>
                <a:solidFill>
                  <a:srgbClr val="00CCFF"/>
                </a:solidFill>
                <a:prstDash val="solid"/>
              </a:ln>
            </c:spPr>
          </c:marker>
          <c:cat>
            <c:strRef>
              <c:f>'Gytesoner (alle)'!$H$256:$M$256</c:f>
              <c:strCache>
                <c:ptCount val="6"/>
                <c:pt idx="0">
                  <c:v>Reader 1</c:v>
                </c:pt>
                <c:pt idx="1">
                  <c:v>Reader 2</c:v>
                </c:pt>
                <c:pt idx="2">
                  <c:v>Reader 3</c:v>
                </c:pt>
                <c:pt idx="3">
                  <c:v>Reader 4</c:v>
                </c:pt>
                <c:pt idx="4">
                  <c:v>Reader 5</c:v>
                </c:pt>
                <c:pt idx="5">
                  <c:v>ALL</c:v>
                </c:pt>
              </c:strCache>
            </c:strRef>
          </c:cat>
          <c:val>
            <c:numRef>
              <c:f>'Gytesoner (alle)'!$H$266:$M$266</c:f>
              <c:numCache>
                <c:formatCode>0.0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1-6BCB-427A-8752-C73348121CBD}"/>
            </c:ext>
          </c:extLst>
        </c:ser>
        <c:ser>
          <c:idx val="7"/>
          <c:order val="2"/>
          <c:tx>
            <c:strRef>
              <c:f>'Gytesoner (alle)'!$G$265</c:f>
              <c:strCache>
                <c:ptCount val="1"/>
                <c:pt idx="0">
                  <c:v>8</c:v>
                </c:pt>
              </c:strCache>
            </c:strRef>
          </c:tx>
          <c:spPr>
            <a:ln w="12700">
              <a:solidFill>
                <a:srgbClr val="0000FF"/>
              </a:solidFill>
              <a:prstDash val="solid"/>
            </a:ln>
          </c:spPr>
          <c:marker>
            <c:symbol val="dot"/>
            <c:size val="5"/>
            <c:spPr>
              <a:noFill/>
              <a:ln>
                <a:solidFill>
                  <a:srgbClr val="0000FF"/>
                </a:solidFill>
                <a:prstDash val="solid"/>
              </a:ln>
            </c:spPr>
          </c:marker>
          <c:cat>
            <c:strRef>
              <c:f>'Gytesoner (alle)'!$H$256:$M$256</c:f>
              <c:strCache>
                <c:ptCount val="6"/>
                <c:pt idx="0">
                  <c:v>Reader 1</c:v>
                </c:pt>
                <c:pt idx="1">
                  <c:v>Reader 2</c:v>
                </c:pt>
                <c:pt idx="2">
                  <c:v>Reader 3</c:v>
                </c:pt>
                <c:pt idx="3">
                  <c:v>Reader 4</c:v>
                </c:pt>
                <c:pt idx="4">
                  <c:v>Reader 5</c:v>
                </c:pt>
                <c:pt idx="5">
                  <c:v>ALL</c:v>
                </c:pt>
              </c:strCache>
            </c:strRef>
          </c:cat>
          <c:val>
            <c:numRef>
              <c:f>'Gytesoner (alle)'!$H$265:$M$265</c:f>
              <c:numCache>
                <c:formatCode>0.0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2-6BCB-427A-8752-C73348121CBD}"/>
            </c:ext>
          </c:extLst>
        </c:ser>
        <c:ser>
          <c:idx val="6"/>
          <c:order val="3"/>
          <c:tx>
            <c:strRef>
              <c:f>'Gytesoner (alle)'!$G$264</c:f>
              <c:strCache>
                <c:ptCount val="1"/>
                <c:pt idx="0">
                  <c:v>7</c:v>
                </c:pt>
              </c:strCache>
            </c:strRef>
          </c:tx>
          <c:spPr>
            <a:ln w="12700">
              <a:solidFill>
                <a:srgbClr val="008080"/>
              </a:solidFill>
              <a:prstDash val="solid"/>
            </a:ln>
          </c:spPr>
          <c:marker>
            <c:symbol val="plus"/>
            <c:size val="5"/>
            <c:spPr>
              <a:noFill/>
              <a:ln>
                <a:solidFill>
                  <a:srgbClr val="008080"/>
                </a:solidFill>
                <a:prstDash val="solid"/>
              </a:ln>
            </c:spPr>
          </c:marker>
          <c:cat>
            <c:strRef>
              <c:f>'Gytesoner (alle)'!$H$256:$M$256</c:f>
              <c:strCache>
                <c:ptCount val="6"/>
                <c:pt idx="0">
                  <c:v>Reader 1</c:v>
                </c:pt>
                <c:pt idx="1">
                  <c:v>Reader 2</c:v>
                </c:pt>
                <c:pt idx="2">
                  <c:v>Reader 3</c:v>
                </c:pt>
                <c:pt idx="3">
                  <c:v>Reader 4</c:v>
                </c:pt>
                <c:pt idx="4">
                  <c:v>Reader 5</c:v>
                </c:pt>
                <c:pt idx="5">
                  <c:v>ALL</c:v>
                </c:pt>
              </c:strCache>
            </c:strRef>
          </c:cat>
          <c:val>
            <c:numRef>
              <c:f>'Gytesoner (alle)'!$H$264:$M$264</c:f>
              <c:numCache>
                <c:formatCode>0.0</c:formatCode>
                <c:ptCount val="6"/>
                <c:pt idx="0">
                  <c:v>98</c:v>
                </c:pt>
                <c:pt idx="1">
                  <c:v>98</c:v>
                </c:pt>
                <c:pt idx="2">
                  <c:v>98</c:v>
                </c:pt>
                <c:pt idx="3">
                  <c:v>0</c:v>
                </c:pt>
                <c:pt idx="4">
                  <c:v>0</c:v>
                </c:pt>
                <c:pt idx="5">
                  <c:v>98</c:v>
                </c:pt>
              </c:numCache>
            </c:numRef>
          </c:val>
          <c:smooth val="0"/>
          <c:extLst>
            <c:ext xmlns:c16="http://schemas.microsoft.com/office/drawing/2014/chart" uri="{C3380CC4-5D6E-409C-BE32-E72D297353CC}">
              <c16:uniqueId val="{00000003-6BCB-427A-8752-C73348121CBD}"/>
            </c:ext>
          </c:extLst>
        </c:ser>
        <c:ser>
          <c:idx val="5"/>
          <c:order val="4"/>
          <c:tx>
            <c:strRef>
              <c:f>'Gytesoner (alle)'!$G$263</c:f>
              <c:strCache>
                <c:ptCount val="1"/>
                <c:pt idx="0">
                  <c:v>6</c:v>
                </c:pt>
              </c:strCache>
            </c:strRef>
          </c:tx>
          <c:spPr>
            <a:ln w="12700">
              <a:solidFill>
                <a:srgbClr val="800000"/>
              </a:solidFill>
              <a:prstDash val="solid"/>
            </a:ln>
          </c:spPr>
          <c:marker>
            <c:symbol val="circle"/>
            <c:size val="5"/>
            <c:spPr>
              <a:solidFill>
                <a:srgbClr val="800000"/>
              </a:solidFill>
              <a:ln>
                <a:solidFill>
                  <a:srgbClr val="800000"/>
                </a:solidFill>
                <a:prstDash val="solid"/>
              </a:ln>
            </c:spPr>
          </c:marker>
          <c:cat>
            <c:strRef>
              <c:f>'Gytesoner (alle)'!$H$256:$M$256</c:f>
              <c:strCache>
                <c:ptCount val="6"/>
                <c:pt idx="0">
                  <c:v>Reader 1</c:v>
                </c:pt>
                <c:pt idx="1">
                  <c:v>Reader 2</c:v>
                </c:pt>
                <c:pt idx="2">
                  <c:v>Reader 3</c:v>
                </c:pt>
                <c:pt idx="3">
                  <c:v>Reader 4</c:v>
                </c:pt>
                <c:pt idx="4">
                  <c:v>Reader 5</c:v>
                </c:pt>
                <c:pt idx="5">
                  <c:v>ALL</c:v>
                </c:pt>
              </c:strCache>
            </c:strRef>
          </c:cat>
          <c:val>
            <c:numRef>
              <c:f>'Gytesoner (alle)'!$H$263:$M$263</c:f>
              <c:numCache>
                <c:formatCode>0.0</c:formatCode>
                <c:ptCount val="6"/>
                <c:pt idx="0">
                  <c:v>100.5</c:v>
                </c:pt>
                <c:pt idx="1">
                  <c:v>96.666666666666671</c:v>
                </c:pt>
                <c:pt idx="2">
                  <c:v>99.166666666666671</c:v>
                </c:pt>
                <c:pt idx="3">
                  <c:v>101.5</c:v>
                </c:pt>
                <c:pt idx="4">
                  <c:v>103.75</c:v>
                </c:pt>
                <c:pt idx="5">
                  <c:v>100.36842105263158</c:v>
                </c:pt>
              </c:numCache>
            </c:numRef>
          </c:val>
          <c:smooth val="0"/>
          <c:extLst>
            <c:ext xmlns:c16="http://schemas.microsoft.com/office/drawing/2014/chart" uri="{C3380CC4-5D6E-409C-BE32-E72D297353CC}">
              <c16:uniqueId val="{00000004-6BCB-427A-8752-C73348121CBD}"/>
            </c:ext>
          </c:extLst>
        </c:ser>
        <c:ser>
          <c:idx val="4"/>
          <c:order val="5"/>
          <c:tx>
            <c:strRef>
              <c:f>'Gytesoner (alle)'!$G$262</c:f>
              <c:strCache>
                <c:ptCount val="1"/>
                <c:pt idx="0">
                  <c:v>5</c:v>
                </c:pt>
              </c:strCache>
            </c:strRef>
          </c:tx>
          <c:spPr>
            <a:ln w="12700">
              <a:solidFill>
                <a:srgbClr val="800080"/>
              </a:solidFill>
              <a:prstDash val="solid"/>
            </a:ln>
          </c:spPr>
          <c:marker>
            <c:symbol val="star"/>
            <c:size val="5"/>
            <c:spPr>
              <a:noFill/>
              <a:ln>
                <a:solidFill>
                  <a:srgbClr val="800080"/>
                </a:solidFill>
                <a:prstDash val="solid"/>
              </a:ln>
            </c:spPr>
          </c:marker>
          <c:cat>
            <c:strRef>
              <c:f>'Gytesoner (alle)'!$H$256:$M$256</c:f>
              <c:strCache>
                <c:ptCount val="6"/>
                <c:pt idx="0">
                  <c:v>Reader 1</c:v>
                </c:pt>
                <c:pt idx="1">
                  <c:v>Reader 2</c:v>
                </c:pt>
                <c:pt idx="2">
                  <c:v>Reader 3</c:v>
                </c:pt>
                <c:pt idx="3">
                  <c:v>Reader 4</c:v>
                </c:pt>
                <c:pt idx="4">
                  <c:v>Reader 5</c:v>
                </c:pt>
                <c:pt idx="5">
                  <c:v>ALL</c:v>
                </c:pt>
              </c:strCache>
            </c:strRef>
          </c:cat>
          <c:val>
            <c:numRef>
              <c:f>'Gytesoner (alle)'!$H$262:$M$262</c:f>
              <c:numCache>
                <c:formatCode>0.0</c:formatCode>
                <c:ptCount val="6"/>
                <c:pt idx="0">
                  <c:v>93.1</c:v>
                </c:pt>
                <c:pt idx="1">
                  <c:v>91</c:v>
                </c:pt>
                <c:pt idx="2">
                  <c:v>90.375</c:v>
                </c:pt>
                <c:pt idx="3">
                  <c:v>92</c:v>
                </c:pt>
                <c:pt idx="4">
                  <c:v>90.6</c:v>
                </c:pt>
                <c:pt idx="5">
                  <c:v>91.422222222222217</c:v>
                </c:pt>
              </c:numCache>
            </c:numRef>
          </c:val>
          <c:smooth val="0"/>
          <c:extLst>
            <c:ext xmlns:c16="http://schemas.microsoft.com/office/drawing/2014/chart" uri="{C3380CC4-5D6E-409C-BE32-E72D297353CC}">
              <c16:uniqueId val="{00000005-6BCB-427A-8752-C73348121CBD}"/>
            </c:ext>
          </c:extLst>
        </c:ser>
        <c:ser>
          <c:idx val="3"/>
          <c:order val="6"/>
          <c:tx>
            <c:strRef>
              <c:f>'Gytesoner (alle)'!$G$261</c:f>
              <c:strCache>
                <c:ptCount val="1"/>
                <c:pt idx="0">
                  <c:v>4</c:v>
                </c:pt>
              </c:strCache>
            </c:strRef>
          </c:tx>
          <c:spPr>
            <a:ln w="12700">
              <a:solidFill>
                <a:srgbClr val="000000"/>
              </a:solidFill>
              <a:prstDash val="solid"/>
            </a:ln>
          </c:spPr>
          <c:marker>
            <c:symbol val="x"/>
            <c:size val="5"/>
            <c:spPr>
              <a:noFill/>
              <a:ln>
                <a:solidFill>
                  <a:srgbClr val="000000"/>
                </a:solidFill>
                <a:prstDash val="solid"/>
              </a:ln>
            </c:spPr>
          </c:marker>
          <c:cat>
            <c:strRef>
              <c:f>'Gytesoner (alle)'!$H$256:$M$256</c:f>
              <c:strCache>
                <c:ptCount val="6"/>
                <c:pt idx="0">
                  <c:v>Reader 1</c:v>
                </c:pt>
                <c:pt idx="1">
                  <c:v>Reader 2</c:v>
                </c:pt>
                <c:pt idx="2">
                  <c:v>Reader 3</c:v>
                </c:pt>
                <c:pt idx="3">
                  <c:v>Reader 4</c:v>
                </c:pt>
                <c:pt idx="4">
                  <c:v>Reader 5</c:v>
                </c:pt>
                <c:pt idx="5">
                  <c:v>ALL</c:v>
                </c:pt>
              </c:strCache>
            </c:strRef>
          </c:cat>
          <c:val>
            <c:numRef>
              <c:f>'Gytesoner (alle)'!$H$261:$M$261</c:f>
              <c:numCache>
                <c:formatCode>0.0</c:formatCode>
                <c:ptCount val="6"/>
                <c:pt idx="0">
                  <c:v>72.666666666666671</c:v>
                </c:pt>
                <c:pt idx="1">
                  <c:v>85.333333333333329</c:v>
                </c:pt>
                <c:pt idx="2">
                  <c:v>78</c:v>
                </c:pt>
                <c:pt idx="3">
                  <c:v>83.75</c:v>
                </c:pt>
                <c:pt idx="4">
                  <c:v>74.5</c:v>
                </c:pt>
                <c:pt idx="5">
                  <c:v>79.466666666666669</c:v>
                </c:pt>
              </c:numCache>
            </c:numRef>
          </c:val>
          <c:smooth val="0"/>
          <c:extLst>
            <c:ext xmlns:c16="http://schemas.microsoft.com/office/drawing/2014/chart" uri="{C3380CC4-5D6E-409C-BE32-E72D297353CC}">
              <c16:uniqueId val="{00000006-6BCB-427A-8752-C73348121CBD}"/>
            </c:ext>
          </c:extLst>
        </c:ser>
        <c:ser>
          <c:idx val="2"/>
          <c:order val="7"/>
          <c:tx>
            <c:strRef>
              <c:f>'Gytesoner (alle)'!$G$260</c:f>
              <c:strCache>
                <c:ptCount val="1"/>
                <c:pt idx="0">
                  <c:v>3</c:v>
                </c:pt>
              </c:strCache>
            </c:strRef>
          </c:tx>
          <c:spPr>
            <a:ln w="12700">
              <a:solidFill>
                <a:srgbClr val="FF0000"/>
              </a:solidFill>
              <a:prstDash val="solid"/>
            </a:ln>
          </c:spPr>
          <c:marker>
            <c:symbol val="triangle"/>
            <c:size val="5"/>
            <c:spPr>
              <a:solidFill>
                <a:srgbClr val="FF0000"/>
              </a:solidFill>
              <a:ln>
                <a:solidFill>
                  <a:srgbClr val="FF0000"/>
                </a:solidFill>
                <a:prstDash val="solid"/>
              </a:ln>
            </c:spPr>
          </c:marker>
          <c:cat>
            <c:strRef>
              <c:f>'Gytesoner (alle)'!$H$256:$M$256</c:f>
              <c:strCache>
                <c:ptCount val="6"/>
                <c:pt idx="0">
                  <c:v>Reader 1</c:v>
                </c:pt>
                <c:pt idx="1">
                  <c:v>Reader 2</c:v>
                </c:pt>
                <c:pt idx="2">
                  <c:v>Reader 3</c:v>
                </c:pt>
                <c:pt idx="3">
                  <c:v>Reader 4</c:v>
                </c:pt>
                <c:pt idx="4">
                  <c:v>Reader 5</c:v>
                </c:pt>
                <c:pt idx="5">
                  <c:v>ALL</c:v>
                </c:pt>
              </c:strCache>
            </c:strRef>
          </c:cat>
          <c:val>
            <c:numRef>
              <c:f>'Gytesoner (alle)'!$H$260:$M$260</c:f>
              <c:numCache>
                <c:formatCode>0.0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7-6BCB-427A-8752-C73348121CBD}"/>
            </c:ext>
          </c:extLst>
        </c:ser>
        <c:ser>
          <c:idx val="1"/>
          <c:order val="8"/>
          <c:tx>
            <c:strRef>
              <c:f>'Gytesoner (alle)'!$G$259</c:f>
              <c:strCache>
                <c:ptCount val="1"/>
                <c:pt idx="0">
                  <c:v>2</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strRef>
              <c:f>'Gytesoner (alle)'!$H$256:$M$256</c:f>
              <c:strCache>
                <c:ptCount val="6"/>
                <c:pt idx="0">
                  <c:v>Reader 1</c:v>
                </c:pt>
                <c:pt idx="1">
                  <c:v>Reader 2</c:v>
                </c:pt>
                <c:pt idx="2">
                  <c:v>Reader 3</c:v>
                </c:pt>
                <c:pt idx="3">
                  <c:v>Reader 4</c:v>
                </c:pt>
                <c:pt idx="4">
                  <c:v>Reader 5</c:v>
                </c:pt>
                <c:pt idx="5">
                  <c:v>ALL</c:v>
                </c:pt>
              </c:strCache>
            </c:strRef>
          </c:cat>
          <c:val>
            <c:numRef>
              <c:f>'Gytesoner (alle)'!$H$259:$M$259</c:f>
              <c:numCache>
                <c:formatCode>0.0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8-6BCB-427A-8752-C73348121CBD}"/>
            </c:ext>
          </c:extLst>
        </c:ser>
        <c:ser>
          <c:idx val="0"/>
          <c:order val="9"/>
          <c:tx>
            <c:strRef>
              <c:f>'Gytesoner (alle)'!$G$258</c:f>
              <c:strCache>
                <c:ptCount val="1"/>
                <c:pt idx="0">
                  <c:v>1</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strRef>
              <c:f>'Gytesoner (alle)'!$H$256:$M$256</c:f>
              <c:strCache>
                <c:ptCount val="6"/>
                <c:pt idx="0">
                  <c:v>Reader 1</c:v>
                </c:pt>
                <c:pt idx="1">
                  <c:v>Reader 2</c:v>
                </c:pt>
                <c:pt idx="2">
                  <c:v>Reader 3</c:v>
                </c:pt>
                <c:pt idx="3">
                  <c:v>Reader 4</c:v>
                </c:pt>
                <c:pt idx="4">
                  <c:v>Reader 5</c:v>
                </c:pt>
                <c:pt idx="5">
                  <c:v>ALL</c:v>
                </c:pt>
              </c:strCache>
            </c:strRef>
          </c:cat>
          <c:val>
            <c:numRef>
              <c:f>'Gytesoner (alle)'!$H$258:$M$258</c:f>
              <c:numCache>
                <c:formatCode>0.0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9-6BCB-427A-8752-C73348121CBD}"/>
            </c:ext>
          </c:extLst>
        </c:ser>
        <c:ser>
          <c:idx val="13"/>
          <c:order val="10"/>
          <c:tx>
            <c:strRef>
              <c:f>'Gytesoner (alle)'!$G$257</c:f>
              <c:strCache>
                <c:ptCount val="1"/>
                <c:pt idx="0">
                  <c:v>0</c:v>
                </c:pt>
              </c:strCache>
            </c:strRef>
          </c:tx>
          <c:spPr>
            <a:ln w="12700">
              <a:solidFill>
                <a:srgbClr val="FF99CC"/>
              </a:solidFill>
              <a:prstDash val="solid"/>
            </a:ln>
          </c:spPr>
          <c:marker>
            <c:symbol val="star"/>
            <c:size val="5"/>
            <c:spPr>
              <a:noFill/>
              <a:ln>
                <a:solidFill>
                  <a:srgbClr val="CC9CCC"/>
                </a:solidFill>
                <a:prstDash val="solid"/>
              </a:ln>
            </c:spPr>
          </c:marker>
          <c:cat>
            <c:strRef>
              <c:f>'Gytesoner (alle)'!$H$256:$M$256</c:f>
              <c:strCache>
                <c:ptCount val="6"/>
                <c:pt idx="0">
                  <c:v>Reader 1</c:v>
                </c:pt>
                <c:pt idx="1">
                  <c:v>Reader 2</c:v>
                </c:pt>
                <c:pt idx="2">
                  <c:v>Reader 3</c:v>
                </c:pt>
                <c:pt idx="3">
                  <c:v>Reader 4</c:v>
                </c:pt>
                <c:pt idx="4">
                  <c:v>Reader 5</c:v>
                </c:pt>
                <c:pt idx="5">
                  <c:v>ALL</c:v>
                </c:pt>
              </c:strCache>
            </c:strRef>
          </c:cat>
          <c:val>
            <c:numRef>
              <c:f>'Gytesoner (alle)'!$H$257:$M$257</c:f>
              <c:numCache>
                <c:formatCode>0.0</c:formatCode>
                <c:ptCount val="6"/>
                <c:pt idx="0">
                  <c:v>54.976190476190474</c:v>
                </c:pt>
                <c:pt idx="1">
                  <c:v>54.361445783132531</c:v>
                </c:pt>
                <c:pt idx="2">
                  <c:v>53.853658536585364</c:v>
                </c:pt>
                <c:pt idx="3">
                  <c:v>55.070588235294117</c:v>
                </c:pt>
                <c:pt idx="4">
                  <c:v>54.714285714285715</c:v>
                </c:pt>
                <c:pt idx="5">
                  <c:v>54.600478468899524</c:v>
                </c:pt>
              </c:numCache>
            </c:numRef>
          </c:val>
          <c:smooth val="0"/>
          <c:extLst>
            <c:ext xmlns:c16="http://schemas.microsoft.com/office/drawing/2014/chart" uri="{C3380CC4-5D6E-409C-BE32-E72D297353CC}">
              <c16:uniqueId val="{0000000A-6BCB-427A-8752-C73348121CBD}"/>
            </c:ext>
          </c:extLst>
        </c:ser>
        <c:dLbls>
          <c:showLegendKey val="0"/>
          <c:showVal val="0"/>
          <c:showCatName val="0"/>
          <c:showSerName val="0"/>
          <c:showPercent val="0"/>
          <c:showBubbleSize val="0"/>
        </c:dLbls>
        <c:marker val="1"/>
        <c:smooth val="0"/>
        <c:axId val="121981952"/>
        <c:axId val="122004608"/>
      </c:lineChart>
      <c:catAx>
        <c:axId val="121981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4500000" vert="horz"/>
          <a:lstStyle/>
          <a:p>
            <a:pPr>
              <a:defRPr sz="1200" b="1" i="0" u="none" strike="noStrike" baseline="0">
                <a:solidFill>
                  <a:srgbClr val="000000"/>
                </a:solidFill>
                <a:latin typeface="Arial"/>
                <a:ea typeface="Arial"/>
                <a:cs typeface="Arial"/>
              </a:defRPr>
            </a:pPr>
            <a:endParaRPr lang="nb-NO"/>
          </a:p>
        </c:txPr>
        <c:crossAx val="122004608"/>
        <c:crosses val="autoZero"/>
        <c:auto val="1"/>
        <c:lblAlgn val="ctr"/>
        <c:lblOffset val="100"/>
        <c:tickLblSkip val="1"/>
        <c:tickMarkSkip val="1"/>
        <c:noMultiLvlLbl val="0"/>
      </c:catAx>
      <c:valAx>
        <c:axId val="122004608"/>
        <c:scaling>
          <c:orientation val="minMax"/>
        </c:scaling>
        <c:delete val="0"/>
        <c:axPos val="l"/>
        <c:majorGridlines>
          <c:spPr>
            <a:ln w="3175">
              <a:solidFill>
                <a:srgbClr val="000000"/>
              </a:solidFill>
              <a:prstDash val="sysDash"/>
            </a:ln>
          </c:spPr>
        </c:majorGridlines>
        <c:title>
          <c:tx>
            <c:rich>
              <a:bodyPr/>
              <a:lstStyle/>
              <a:p>
                <a:pPr>
                  <a:defRPr sz="1425" b="1" i="0" u="none" strike="noStrike" baseline="0">
                    <a:solidFill>
                      <a:srgbClr val="000000"/>
                    </a:solidFill>
                    <a:latin typeface="Arial"/>
                    <a:ea typeface="Arial"/>
                    <a:cs typeface="Arial"/>
                  </a:defRPr>
                </a:pPr>
                <a:r>
                  <a:rPr lang="nb-NO"/>
                  <a:t>Mean length (cm)</a:t>
                </a:r>
              </a:p>
            </c:rich>
          </c:tx>
          <c:layout>
            <c:manualLayout>
              <c:xMode val="edge"/>
              <c:yMode val="edge"/>
              <c:x val="5.2966101694915269E-3"/>
              <c:y val="0.3012704174228676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25" b="0" i="0" u="none" strike="noStrike" baseline="0">
                <a:solidFill>
                  <a:srgbClr val="000000"/>
                </a:solidFill>
                <a:latin typeface="Arial"/>
                <a:ea typeface="Arial"/>
                <a:cs typeface="Arial"/>
              </a:defRPr>
            </a:pPr>
            <a:endParaRPr lang="nb-NO"/>
          </a:p>
        </c:txPr>
        <c:crossAx val="121981952"/>
        <c:crosses val="autoZero"/>
        <c:crossBetween val="between"/>
      </c:valAx>
      <c:spPr>
        <a:noFill/>
        <a:ln w="25400">
          <a:noFill/>
        </a:ln>
      </c:spPr>
    </c:plotArea>
    <c:legend>
      <c:legendPos val="r"/>
      <c:layout>
        <c:manualLayout>
          <c:xMode val="edge"/>
          <c:yMode val="edge"/>
          <c:x val="0.92796610169491511"/>
          <c:y val="0.18693284936479132"/>
          <c:w val="6.7796610169491595E-2"/>
          <c:h val="0.80762250453720508"/>
        </c:manualLayout>
      </c:layout>
      <c:overlay val="0"/>
      <c:spPr>
        <a:solidFill>
          <a:srgbClr val="FFFFFF"/>
        </a:solidFill>
        <a:ln w="3175">
          <a:solidFill>
            <a:srgbClr val="000000"/>
          </a:solidFill>
          <a:prstDash val="solid"/>
        </a:ln>
      </c:spPr>
      <c:txPr>
        <a:bodyPr/>
        <a:lstStyle/>
        <a:p>
          <a:pPr>
            <a:defRPr sz="1085" b="0" i="0" u="none" strike="noStrike" baseline="0">
              <a:solidFill>
                <a:srgbClr val="000000"/>
              </a:solidFill>
              <a:latin typeface="Arial"/>
              <a:ea typeface="Arial"/>
              <a:cs typeface="Arial"/>
            </a:defRPr>
          </a:pPr>
          <a:endParaRPr lang="nb-NO"/>
        </a:p>
      </c:txPr>
    </c:legend>
    <c:plotVisOnly val="1"/>
    <c:dispBlanksAs val="gap"/>
    <c:showDLblsOverMax val="0"/>
  </c:chart>
  <c:spPr>
    <a:solidFill>
      <a:srgbClr val="FFFFFF"/>
    </a:solidFill>
    <a:ln w="9525">
      <a:noFill/>
    </a:ln>
  </c:spPr>
  <c:txPr>
    <a:bodyPr/>
    <a:lstStyle/>
    <a:p>
      <a:pPr>
        <a:defRPr sz="2525" b="0" i="0" u="none" strike="noStrike" baseline="0">
          <a:solidFill>
            <a:srgbClr val="000000"/>
          </a:solidFill>
          <a:latin typeface="Arial"/>
          <a:ea typeface="Arial"/>
          <a:cs typeface="Arial"/>
        </a:defRPr>
      </a:pPr>
      <a:endParaRPr lang="nb-NO"/>
    </a:p>
  </c:txPr>
  <c:printSettings>
    <c:headerFooter alignWithMargins="0"/>
    <c:pageMargins b="1" l="0.75000000000000011" r="0.75000000000000011" t="1" header="0.5" footer="0.5"/>
    <c:pageSetup orientation="landscape" horizontalDpi="300" verticalDpi="300"/>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3721997027613646E-2"/>
          <c:y val="0.11528165225166023"/>
          <c:w val="0.90134578487695771"/>
          <c:h val="0.77748091053445278"/>
        </c:manualLayout>
      </c:layout>
      <c:lineChart>
        <c:grouping val="standard"/>
        <c:varyColors val="0"/>
        <c:ser>
          <c:idx val="1"/>
          <c:order val="0"/>
          <c:tx>
            <c:v>STDEV</c:v>
          </c:tx>
          <c:spPr>
            <a:ln w="25400">
              <a:pattFill prst="pct75">
                <a:fgClr>
                  <a:srgbClr val="000000"/>
                </a:fgClr>
                <a:bgClr>
                  <a:srgbClr val="FFFFFF"/>
                </a:bgClr>
              </a:pattFill>
              <a:prstDash val="solid"/>
            </a:ln>
          </c:spPr>
          <c:marker>
            <c:symbol val="square"/>
            <c:size val="6"/>
            <c:spPr>
              <a:noFill/>
              <a:ln>
                <a:solidFill>
                  <a:srgbClr val="000000"/>
                </a:solidFill>
                <a:prstDash val="solid"/>
              </a:ln>
            </c:spPr>
          </c:marker>
          <c:cat>
            <c:numRef>
              <c:f>'Gytesoner (alle)'!$G$304:$G$319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(alle)'!$N$305:$N$320</c:f>
              <c:numCache>
                <c:formatCode>0.000</c:formatCode>
                <c:ptCount val="16"/>
                <c:pt idx="0">
                  <c:v>0.5379717183308359</c:v>
                </c:pt>
                <c:pt idx="1">
                  <c:v>0</c:v>
                </c:pt>
                <c:pt idx="2">
                  <c:v>0</c:v>
                </c:pt>
                <c:pt idx="3">
                  <c:v>0</c:v>
                </c:pt>
                <c:pt idx="4">
                  <c:v>1.264911064067352</c:v>
                </c:pt>
                <c:pt idx="5">
                  <c:v>1.2823766201543001</c:v>
                </c:pt>
                <c:pt idx="6">
                  <c:v>0.59361683970466372</c:v>
                </c:pt>
                <c:pt idx="7">
                  <c:v>0.8944271909999143</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A04E-45E0-9AE7-6F4D94153969}"/>
            </c:ext>
          </c:extLst>
        </c:ser>
        <c:dLbls>
          <c:showLegendKey val="0"/>
          <c:showVal val="0"/>
          <c:showCatName val="0"/>
          <c:showSerName val="0"/>
          <c:showPercent val="0"/>
          <c:showBubbleSize val="0"/>
        </c:dLbls>
        <c:marker val="1"/>
        <c:smooth val="0"/>
        <c:axId val="122109312"/>
        <c:axId val="122115584"/>
      </c:lineChart>
      <c:lineChart>
        <c:grouping val="standard"/>
        <c:varyColors val="0"/>
        <c:ser>
          <c:idx val="2"/>
          <c:order val="1"/>
          <c:tx>
            <c:v>Agreement (%)</c:v>
          </c:tx>
          <c:spPr>
            <a:ln w="12700">
              <a:solidFill>
                <a:srgbClr val="000000"/>
              </a:solidFill>
              <a:prstDash val="sysDash"/>
            </a:ln>
          </c:spPr>
          <c:marker>
            <c:symbol val="triangle"/>
            <c:size val="6"/>
            <c:spPr>
              <a:solidFill>
                <a:srgbClr val="000000"/>
              </a:solidFill>
              <a:ln>
                <a:solidFill>
                  <a:srgbClr val="000000"/>
                </a:solidFill>
                <a:prstDash val="solid"/>
              </a:ln>
            </c:spPr>
          </c:marker>
          <c:cat>
            <c:numRef>
              <c:f>'Gytesoner (alle)'!$G$304:$G$319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(alle)'!$M$166:$M$181</c:f>
              <c:numCache>
                <c:formatCode>0%</c:formatCode>
                <c:ptCount val="16"/>
                <c:pt idx="0">
                  <c:v>0.98571428571428577</c:v>
                </c:pt>
                <c:pt idx="1">
                  <c:v>0</c:v>
                </c:pt>
                <c:pt idx="2">
                  <c:v>0</c:v>
                </c:pt>
                <c:pt idx="3">
                  <c:v>0</c:v>
                </c:pt>
                <c:pt idx="4">
                  <c:v>0.9</c:v>
                </c:pt>
                <c:pt idx="5">
                  <c:v>0.78</c:v>
                </c:pt>
                <c:pt idx="6">
                  <c:v>0.8</c:v>
                </c:pt>
                <c:pt idx="7">
                  <c:v>0.6</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A04E-45E0-9AE7-6F4D94153969}"/>
            </c:ext>
          </c:extLst>
        </c:ser>
        <c:ser>
          <c:idx val="0"/>
          <c:order val="2"/>
          <c:tx>
            <c:v>CV (%)</c:v>
          </c:tx>
          <c:spPr>
            <a:ln w="38100">
              <a:solidFill>
                <a:srgbClr val="FF0000"/>
              </a:solidFill>
              <a:prstDash val="solid"/>
            </a:ln>
          </c:spPr>
          <c:marker>
            <c:symbol val="circle"/>
            <c:size val="6"/>
            <c:spPr>
              <a:solidFill>
                <a:srgbClr val="FF0000"/>
              </a:solidFill>
              <a:ln>
                <a:solidFill>
                  <a:srgbClr val="FF0000"/>
                </a:solidFill>
                <a:prstDash val="solid"/>
              </a:ln>
            </c:spPr>
          </c:marker>
          <c:cat>
            <c:numRef>
              <c:f>'Gytesoner (alle)'!$G$304:$G$319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(alle)'!$M$144:$M$159</c:f>
              <c:numCache>
                <c:formatCode>0.0%</c:formatCode>
                <c:ptCount val="16"/>
                <c:pt idx="0">
                  <c:v>0.12278069409240552</c:v>
                </c:pt>
                <c:pt idx="1">
                  <c:v>0</c:v>
                </c:pt>
                <c:pt idx="2">
                  <c:v>0</c:v>
                </c:pt>
                <c:pt idx="3">
                  <c:v>0</c:v>
                </c:pt>
                <c:pt idx="4">
                  <c:v>0.27950849718747356</c:v>
                </c:pt>
                <c:pt idx="5">
                  <c:v>0.18331887765655666</c:v>
                </c:pt>
                <c:pt idx="6">
                  <c:v>5.3632052982953655E-2</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2-A04E-45E0-9AE7-6F4D94153969}"/>
            </c:ext>
          </c:extLst>
        </c:ser>
        <c:dLbls>
          <c:showLegendKey val="0"/>
          <c:showVal val="0"/>
          <c:showCatName val="0"/>
          <c:showSerName val="0"/>
          <c:showPercent val="0"/>
          <c:showBubbleSize val="0"/>
        </c:dLbls>
        <c:marker val="1"/>
        <c:smooth val="0"/>
        <c:axId val="122117120"/>
        <c:axId val="122131200"/>
      </c:lineChart>
      <c:catAx>
        <c:axId val="122109312"/>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nb-NO"/>
          </a:p>
        </c:txPr>
        <c:crossAx val="122115584"/>
        <c:crosses val="autoZero"/>
        <c:auto val="1"/>
        <c:lblAlgn val="ctr"/>
        <c:lblOffset val="100"/>
        <c:tickLblSkip val="1"/>
        <c:tickMarkSkip val="1"/>
        <c:noMultiLvlLbl val="0"/>
      </c:catAx>
      <c:valAx>
        <c:axId val="12211558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nb-NO"/>
          </a:p>
        </c:txPr>
        <c:crossAx val="122109312"/>
        <c:crosses val="autoZero"/>
        <c:crossBetween val="between"/>
      </c:valAx>
      <c:catAx>
        <c:axId val="122117120"/>
        <c:scaling>
          <c:orientation val="minMax"/>
        </c:scaling>
        <c:delete val="1"/>
        <c:axPos val="b"/>
        <c:numFmt formatCode="0" sourceLinked="1"/>
        <c:majorTickMark val="out"/>
        <c:minorTickMark val="none"/>
        <c:tickLblPos val="none"/>
        <c:crossAx val="122131200"/>
        <c:crosses val="autoZero"/>
        <c:auto val="1"/>
        <c:lblAlgn val="ctr"/>
        <c:lblOffset val="100"/>
        <c:noMultiLvlLbl val="0"/>
      </c:catAx>
      <c:valAx>
        <c:axId val="122131200"/>
        <c:scaling>
          <c:orientation val="minMax"/>
          <c:max val="1"/>
        </c:scaling>
        <c:delete val="0"/>
        <c:axPos val="r"/>
        <c:numFmt formatCode="0%" sourceLinked="0"/>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nb-NO"/>
          </a:p>
        </c:txPr>
        <c:crossAx val="122117120"/>
        <c:crosses val="max"/>
        <c:crossBetween val="between"/>
      </c:valAx>
      <c:spPr>
        <a:noFill/>
        <a:ln w="25400">
          <a:noFill/>
        </a:ln>
      </c:spPr>
    </c:plotArea>
    <c:legend>
      <c:legendPos val="r"/>
      <c:layout>
        <c:manualLayout>
          <c:xMode val="edge"/>
          <c:yMode val="edge"/>
          <c:x val="0.27578487106152094"/>
          <c:y val="2.1447721179624672E-2"/>
          <c:w val="0.45291503360286245"/>
          <c:h val="8.5790884718498675E-2"/>
        </c:manualLayout>
      </c:layout>
      <c:overlay val="0"/>
      <c:spPr>
        <a:solidFill>
          <a:srgbClr val="FFFFFF"/>
        </a:solidFill>
        <a:ln w="3175">
          <a:solidFill>
            <a:srgbClr val="000000"/>
          </a:solidFill>
          <a:prstDash val="solid"/>
        </a:ln>
      </c:spPr>
      <c:txPr>
        <a:bodyPr/>
        <a:lstStyle/>
        <a:p>
          <a:pPr>
            <a:defRPr sz="850" b="0" i="0" u="none" strike="noStrike" baseline="0">
              <a:solidFill>
                <a:srgbClr val="000000"/>
              </a:solidFill>
              <a:latin typeface="Arial"/>
              <a:ea typeface="Arial"/>
              <a:cs typeface="Arial"/>
            </a:defRPr>
          </a:pPr>
          <a:endParaRPr lang="nb-NO"/>
        </a:p>
      </c:txPr>
    </c:legend>
    <c:plotVisOnly val="1"/>
    <c:dispBlanksAs val="gap"/>
    <c:showDLblsOverMax val="0"/>
  </c:chart>
  <c:spPr>
    <a:solidFill>
      <a:srgbClr val="FFFFFF"/>
    </a:solidFill>
    <a:ln w="9525">
      <a:noFill/>
    </a:ln>
  </c:spPr>
  <c:txPr>
    <a:bodyPr/>
    <a:lstStyle/>
    <a:p>
      <a:pPr>
        <a:defRPr sz="1750" b="0" i="0" u="none" strike="noStrike" baseline="0">
          <a:solidFill>
            <a:srgbClr val="000000"/>
          </a:solidFill>
          <a:latin typeface="Arial"/>
          <a:ea typeface="Arial"/>
          <a:cs typeface="Arial"/>
        </a:defRPr>
      </a:pPr>
      <a:endParaRPr lang="nb-NO"/>
    </a:p>
  </c:txPr>
  <c:printSettings>
    <c:headerFooter alignWithMargins="0"/>
    <c:pageMargins b="1" l="0.75000000000000011" r="0.75000000000000011" t="1" header="0.5" footer="0.5"/>
    <c:pageSetup orientation="landscape" horizontalDpi="300" verticalDpi="300"/>
  </c:printSettings>
  <c:userShapes r:id="rId1"/>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2190" b="0" i="0" u="none" strike="noStrike" baseline="0">
              <a:solidFill>
                <a:srgbClr val="000000"/>
              </a:solidFill>
              <a:latin typeface="Arial"/>
              <a:ea typeface="Arial"/>
              <a:cs typeface="Arial"/>
            </a:defRPr>
          </a:pPr>
          <a:endParaRPr lang="nb-NO"/>
        </a:p>
      </c:txPr>
    </c:title>
    <c:autoTitleDeleted val="0"/>
    <c:plotArea>
      <c:layout>
        <c:manualLayout>
          <c:layoutTarget val="inner"/>
          <c:xMode val="edge"/>
          <c:yMode val="edge"/>
          <c:x val="6.9989431786349157E-2"/>
          <c:y val="5.6565768161632266E-2"/>
          <c:w val="0.90668127541406851"/>
          <c:h val="0.90101187857457132"/>
        </c:manualLayout>
      </c:layout>
      <c:lineChart>
        <c:grouping val="standard"/>
        <c:varyColors val="0"/>
        <c:ser>
          <c:idx val="1"/>
          <c:order val="0"/>
          <c:tx>
            <c:strRef>
              <c:f>'Gytesoner (alle)'!$AN$459</c:f>
              <c:strCache>
                <c:ptCount val="1"/>
              </c:strCache>
            </c:strRef>
          </c:tx>
          <c:spPr>
            <a:ln w="25400">
              <a:solidFill>
                <a:srgbClr val="FF0000"/>
              </a:solidFill>
              <a:prstDash val="solid"/>
            </a:ln>
          </c:spPr>
          <c:marker>
            <c:symbol val="circle"/>
            <c:size val="6"/>
            <c:spPr>
              <a:solidFill>
                <a:srgbClr val="FF0000"/>
              </a:solidFill>
              <a:ln>
                <a:solidFill>
                  <a:srgbClr val="FF0000"/>
                </a:solidFill>
                <a:prstDash val="solid"/>
              </a:ln>
            </c:spPr>
          </c:marker>
          <c:cat>
            <c:numRef>
              <c:f>'Gytesoner (alle)'!$X$460:$X$475</c:f>
              <c:numCache>
                <c:formatCode>0</c:formatCode>
                <c:ptCount val="16"/>
                <c:pt idx="0" formatCode="General">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(alle)'!$AK$460:$AK$475</c:f>
              <c:numCache>
                <c:formatCode>0.00_ ;[Red]\-0.00\ </c:formatCode>
                <c:ptCount val="16"/>
                <c:pt idx="0">
                  <c:v>6.4285714285714279E-2</c:v>
                </c:pt>
                <c:pt idx="1">
                  <c:v>0</c:v>
                </c:pt>
                <c:pt idx="2">
                  <c:v>0</c:v>
                </c:pt>
                <c:pt idx="3">
                  <c:v>0</c:v>
                </c:pt>
                <c:pt idx="4">
                  <c:v>-0.39999999999999991</c:v>
                </c:pt>
                <c:pt idx="5">
                  <c:v>-0.21999999999999975</c:v>
                </c:pt>
                <c:pt idx="6">
                  <c:v>-0.26666666666666661</c:v>
                </c:pt>
                <c:pt idx="7">
                  <c:v>-0.59999999999999964</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A189-43DD-8B66-E9A7C86B991A}"/>
            </c:ext>
          </c:extLst>
        </c:ser>
        <c:dLbls>
          <c:showLegendKey val="0"/>
          <c:showVal val="0"/>
          <c:showCatName val="0"/>
          <c:showSerName val="0"/>
          <c:showPercent val="0"/>
          <c:showBubbleSize val="0"/>
        </c:dLbls>
        <c:marker val="1"/>
        <c:smooth val="0"/>
        <c:axId val="122145792"/>
        <c:axId val="122180736"/>
      </c:lineChart>
      <c:catAx>
        <c:axId val="1221457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25" b="1" i="0" u="none" strike="noStrike" baseline="0">
                <a:solidFill>
                  <a:srgbClr val="000000"/>
                </a:solidFill>
                <a:latin typeface="Arial"/>
                <a:ea typeface="Arial"/>
                <a:cs typeface="Arial"/>
              </a:defRPr>
            </a:pPr>
            <a:endParaRPr lang="nb-NO"/>
          </a:p>
        </c:txPr>
        <c:crossAx val="122180736"/>
        <c:crosses val="autoZero"/>
        <c:auto val="1"/>
        <c:lblAlgn val="ctr"/>
        <c:lblOffset val="100"/>
        <c:tickLblSkip val="1"/>
        <c:tickMarkSkip val="1"/>
        <c:noMultiLvlLbl val="0"/>
      </c:catAx>
      <c:valAx>
        <c:axId val="122180736"/>
        <c:scaling>
          <c:orientation val="minMax"/>
        </c:scaling>
        <c:delete val="0"/>
        <c:axPos val="l"/>
        <c:majorGridlines>
          <c:spPr>
            <a:ln w="3175">
              <a:solidFill>
                <a:srgbClr val="000000"/>
              </a:solidFill>
              <a:prstDash val="sysDash"/>
            </a:ln>
          </c:spPr>
        </c:majorGridlines>
        <c:numFmt formatCode="0.00_ ;[Red]\-0.00\ " sourceLinked="1"/>
        <c:majorTickMark val="out"/>
        <c:minorTickMark val="none"/>
        <c:tickLblPos val="nextTo"/>
        <c:spPr>
          <a:ln w="3175">
            <a:solidFill>
              <a:srgbClr val="000000"/>
            </a:solidFill>
            <a:prstDash val="solid"/>
          </a:ln>
        </c:spPr>
        <c:txPr>
          <a:bodyPr rot="0" vert="horz"/>
          <a:lstStyle/>
          <a:p>
            <a:pPr>
              <a:defRPr sz="1225" b="1" i="0" u="none" strike="noStrike" baseline="0">
                <a:solidFill>
                  <a:srgbClr val="000000"/>
                </a:solidFill>
                <a:latin typeface="Arial"/>
                <a:ea typeface="Arial"/>
                <a:cs typeface="Arial"/>
              </a:defRPr>
            </a:pPr>
            <a:endParaRPr lang="nb-NO"/>
          </a:p>
        </c:txPr>
        <c:crossAx val="122145792"/>
        <c:crosses val="autoZero"/>
        <c:crossBetween val="between"/>
        <c:majorUnit val="0.2"/>
      </c:valAx>
      <c:spPr>
        <a:noFill/>
        <a:ln w="25400">
          <a:noFill/>
        </a:ln>
      </c:spPr>
    </c:plotArea>
    <c:plotVisOnly val="1"/>
    <c:dispBlanksAs val="gap"/>
    <c:showDLblsOverMax val="0"/>
  </c:chart>
  <c:spPr>
    <a:solidFill>
      <a:srgbClr val="FFFFFF"/>
    </a:solidFill>
    <a:ln w="9525">
      <a:noFill/>
    </a:ln>
  </c:spPr>
  <c:txPr>
    <a:bodyPr/>
    <a:lstStyle/>
    <a:p>
      <a:pPr>
        <a:defRPr sz="1825" b="0" i="0" u="none" strike="noStrike" baseline="0">
          <a:solidFill>
            <a:srgbClr val="000000"/>
          </a:solidFill>
          <a:latin typeface="Arial"/>
          <a:ea typeface="Arial"/>
          <a:cs typeface="Arial"/>
        </a:defRPr>
      </a:pPr>
      <a:endParaRPr lang="nb-NO"/>
    </a:p>
  </c:txPr>
  <c:printSettings>
    <c:headerFooter alignWithMargins="0"/>
    <c:pageMargins b="1" l="0.75000000000000011" r="0.75000000000000011" t="1" header="0.5" footer="0.5"/>
    <c:pageSetup orientation="landscape" horizontalDpi="300" verticalDpi="300"/>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47621740367821"/>
          <c:y val="8.0169106709465282E-2"/>
          <c:w val="0.83047773526364443"/>
          <c:h val="0.77215508041221825"/>
        </c:manualLayout>
      </c:layout>
      <c:lineChart>
        <c:grouping val="standard"/>
        <c:varyColors val="0"/>
        <c:ser>
          <c:idx val="2"/>
          <c:order val="0"/>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(alle)'!$M$347:$M$362</c:f>
              <c:numCache>
                <c:formatCode>0.00</c:formatCode>
                <c:ptCount val="16"/>
                <c:pt idx="0">
                  <c:v>1.1402291509473861</c:v>
                </c:pt>
                <c:pt idx="1">
                  <c:v>0</c:v>
                </c:pt>
                <c:pt idx="2">
                  <c:v>0</c:v>
                </c:pt>
                <c:pt idx="3">
                  <c:v>0</c:v>
                </c:pt>
                <c:pt idx="4">
                  <c:v>6.1298221281347036</c:v>
                </c:pt>
                <c:pt idx="5">
                  <c:v>7.3447532403086004</c:v>
                </c:pt>
                <c:pt idx="6">
                  <c:v>6.9205670127426604</c:v>
                </c:pt>
                <c:pt idx="7">
                  <c:v>8.1888543819998283</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CAFD-48C1-AF94-CA4B28987FAD}"/>
            </c:ext>
          </c:extLst>
        </c:ser>
        <c:ser>
          <c:idx val="3"/>
          <c:order val="1"/>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(alle)'!$M$368:$M$383</c:f>
              <c:numCache>
                <c:formatCode>0.000</c:formatCode>
                <c:ptCount val="16"/>
                <c:pt idx="0">
                  <c:v>-1.0116577223759575</c:v>
                </c:pt>
                <c:pt idx="1">
                  <c:v>0</c:v>
                </c:pt>
                <c:pt idx="2">
                  <c:v>0</c:v>
                </c:pt>
                <c:pt idx="3">
                  <c:v>0</c:v>
                </c:pt>
                <c:pt idx="4">
                  <c:v>1.0701778718652961</c:v>
                </c:pt>
                <c:pt idx="5">
                  <c:v>2.2152467596914001</c:v>
                </c:pt>
                <c:pt idx="6">
                  <c:v>4.5460996539240064</c:v>
                </c:pt>
                <c:pt idx="7">
                  <c:v>4.6111456180001715</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CAFD-48C1-AF94-CA4B28987FAD}"/>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2044800"/>
        <c:axId val="122046336"/>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(alle)'!$M$325:$M$340</c:f>
              <c:numCache>
                <c:formatCode>0.00</c:formatCode>
                <c:ptCount val="16"/>
                <c:pt idx="0">
                  <c:v>6.4285714285714279E-2</c:v>
                </c:pt>
                <c:pt idx="1">
                  <c:v>0</c:v>
                </c:pt>
                <c:pt idx="2">
                  <c:v>0</c:v>
                </c:pt>
                <c:pt idx="3">
                  <c:v>0</c:v>
                </c:pt>
                <c:pt idx="4">
                  <c:v>3.6</c:v>
                </c:pt>
                <c:pt idx="5">
                  <c:v>4.78</c:v>
                </c:pt>
                <c:pt idx="6">
                  <c:v>5.7333333333333334</c:v>
                </c:pt>
                <c:pt idx="7">
                  <c:v>6.4</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2-CAFD-48C1-AF94-CA4B28987FAD}"/>
            </c:ext>
          </c:extLst>
        </c:ser>
        <c:ser>
          <c:idx val="1"/>
          <c:order val="3"/>
          <c:spPr>
            <a:ln w="3175">
              <a:solidFill>
                <a:srgbClr val="000000"/>
              </a:solidFill>
              <a:prstDash val="solid"/>
            </a:ln>
          </c:spPr>
          <c:marker>
            <c:symbol val="none"/>
          </c:marker>
          <c:cat>
            <c:numRef>
              <c:f>Alder!#REF!</c:f>
              <c:numCache>
                <c:formatCode>General</c:formatCode>
                <c:ptCount val="1"/>
                <c:pt idx="0">
                  <c:v>1</c:v>
                </c:pt>
              </c:numCache>
            </c:numRef>
          </c:cat>
          <c:val>
            <c:numRef>
              <c:f>'Gytesoner (alle)'!$G$368:$G$383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CAFD-48C1-AF94-CA4B28987FAD}"/>
            </c:ext>
          </c:extLst>
        </c:ser>
        <c:dLbls>
          <c:showLegendKey val="0"/>
          <c:showVal val="0"/>
          <c:showCatName val="0"/>
          <c:showSerName val="0"/>
          <c:showPercent val="0"/>
          <c:showBubbleSize val="0"/>
        </c:dLbls>
        <c:marker val="1"/>
        <c:smooth val="0"/>
        <c:axId val="122048512"/>
        <c:axId val="122050048"/>
      </c:lineChart>
      <c:catAx>
        <c:axId val="122044800"/>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2046336"/>
        <c:crosses val="autoZero"/>
        <c:auto val="0"/>
        <c:lblAlgn val="ctr"/>
        <c:lblOffset val="100"/>
        <c:tickLblSkip val="1"/>
        <c:tickMarkSkip val="1"/>
        <c:noMultiLvlLbl val="0"/>
      </c:catAx>
      <c:valAx>
        <c:axId val="122046336"/>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9.5238095238095247E-3"/>
              <c:y val="0.20253253153482401"/>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2044800"/>
        <c:crosses val="autoZero"/>
        <c:crossBetween val="midCat"/>
        <c:majorUnit val="5"/>
      </c:valAx>
      <c:catAx>
        <c:axId val="122048512"/>
        <c:scaling>
          <c:orientation val="minMax"/>
        </c:scaling>
        <c:delete val="1"/>
        <c:axPos val="b"/>
        <c:numFmt formatCode="0" sourceLinked="1"/>
        <c:majorTickMark val="out"/>
        <c:minorTickMark val="none"/>
        <c:tickLblPos val="none"/>
        <c:crossAx val="122050048"/>
        <c:crosses val="autoZero"/>
        <c:auto val="0"/>
        <c:lblAlgn val="ctr"/>
        <c:lblOffset val="100"/>
        <c:noMultiLvlLbl val="0"/>
      </c:catAx>
      <c:valAx>
        <c:axId val="122050048"/>
        <c:scaling>
          <c:orientation val="minMax"/>
        </c:scaling>
        <c:delete val="1"/>
        <c:axPos val="l"/>
        <c:numFmt formatCode="0.00" sourceLinked="1"/>
        <c:majorTickMark val="out"/>
        <c:minorTickMark val="none"/>
        <c:tickLblPos val="none"/>
        <c:crossAx val="122048512"/>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11" r="0.75000000000000011" t="1" header="0.5" footer="0.5"/>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293248954829377"/>
          <c:y val="8.1196920059261726E-2"/>
          <c:w val="0.80263231562088444"/>
          <c:h val="0.7692339795087958"/>
        </c:manualLayout>
      </c:layout>
      <c:lineChart>
        <c:grouping val="standard"/>
        <c:varyColors val="0"/>
        <c:ser>
          <c:idx val="2"/>
          <c:order val="0"/>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(alle)'!$I$347:$I$362</c:f>
              <c:numCache>
                <c:formatCode>0.000</c:formatCode>
                <c:ptCount val="16"/>
                <c:pt idx="0">
                  <c:v>1.1506132607037713</c:v>
                </c:pt>
                <c:pt idx="1">
                  <c:v>0</c:v>
                </c:pt>
                <c:pt idx="2">
                  <c:v>0</c:v>
                </c:pt>
                <c:pt idx="3">
                  <c:v>0</c:v>
                </c:pt>
                <c:pt idx="4">
                  <c:v>4</c:v>
                </c:pt>
                <c:pt idx="5">
                  <c:v>5.5324555320336763</c:v>
                </c:pt>
                <c:pt idx="6">
                  <c:v>6</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6BD9-4561-980A-B175A1D223D8}"/>
            </c:ext>
          </c:extLst>
        </c:ser>
        <c:ser>
          <c:idx val="3"/>
          <c:order val="1"/>
          <c:spPr>
            <a:ln w="28575">
              <a:noFill/>
            </a:ln>
          </c:spPr>
          <c:marker>
            <c:symbol val="none"/>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(alle)'!$I$368:$I$383</c:f>
              <c:numCache>
                <c:formatCode>0.000</c:formatCode>
                <c:ptCount val="16"/>
                <c:pt idx="0">
                  <c:v>-1.0315656416561523</c:v>
                </c:pt>
                <c:pt idx="1">
                  <c:v>0</c:v>
                </c:pt>
                <c:pt idx="2">
                  <c:v>0</c:v>
                </c:pt>
                <c:pt idx="3">
                  <c:v>0</c:v>
                </c:pt>
                <c:pt idx="4">
                  <c:v>4</c:v>
                </c:pt>
                <c:pt idx="5">
                  <c:v>4.2675444679663244</c:v>
                </c:pt>
                <c:pt idx="6">
                  <c:v>6</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6BD9-4561-980A-B175A1D223D8}"/>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2225024"/>
        <c:axId val="122226560"/>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'Gytesoner (alle)'!$G$347:$G$362</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'Gytesoner (alle)'!$I$325:$I$340</c:f>
              <c:numCache>
                <c:formatCode>0.00</c:formatCode>
                <c:ptCount val="16"/>
                <c:pt idx="0">
                  <c:v>5.9523809523809521E-2</c:v>
                </c:pt>
                <c:pt idx="1">
                  <c:v>0</c:v>
                </c:pt>
                <c:pt idx="2">
                  <c:v>0</c:v>
                </c:pt>
                <c:pt idx="3">
                  <c:v>0</c:v>
                </c:pt>
                <c:pt idx="4">
                  <c:v>4</c:v>
                </c:pt>
                <c:pt idx="5">
                  <c:v>4.9000000000000004</c:v>
                </c:pt>
                <c:pt idx="6">
                  <c:v>6</c:v>
                </c:pt>
                <c:pt idx="7">
                  <c:v>7</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2-6BD9-4561-980A-B175A1D223D8}"/>
            </c:ext>
          </c:extLst>
        </c:ser>
        <c:ser>
          <c:idx val="1"/>
          <c:order val="3"/>
          <c:spPr>
            <a:ln w="3175">
              <a:solidFill>
                <a:srgbClr val="000000"/>
              </a:solidFill>
              <a:prstDash val="solid"/>
            </a:ln>
          </c:spPr>
          <c:marker>
            <c:symbol val="none"/>
          </c:marker>
          <c:val>
            <c:numRef>
              <c:f>'Gytesoner (alle)'!$G$368:$G$383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6BD9-4561-980A-B175A1D223D8}"/>
            </c:ext>
          </c:extLst>
        </c:ser>
        <c:dLbls>
          <c:showLegendKey val="0"/>
          <c:showVal val="0"/>
          <c:showCatName val="0"/>
          <c:showSerName val="0"/>
          <c:showPercent val="0"/>
          <c:showBubbleSize val="0"/>
        </c:dLbls>
        <c:marker val="1"/>
        <c:smooth val="0"/>
        <c:axId val="122228736"/>
        <c:axId val="122230272"/>
      </c:lineChart>
      <c:catAx>
        <c:axId val="122225024"/>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2226560"/>
        <c:crosses val="autoZero"/>
        <c:auto val="0"/>
        <c:lblAlgn val="ctr"/>
        <c:lblOffset val="100"/>
        <c:tickLblSkip val="1"/>
        <c:tickMarkSkip val="1"/>
        <c:noMultiLvlLbl val="0"/>
      </c:catAx>
      <c:valAx>
        <c:axId val="122226560"/>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 stdev</a:t>
                </a:r>
              </a:p>
            </c:rich>
          </c:tx>
          <c:layout>
            <c:manualLayout>
              <c:xMode val="edge"/>
              <c:yMode val="edge"/>
              <c:x val="7.706766917293234E-2"/>
              <c:y val="0.19230832987981766"/>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2225024"/>
        <c:crosses val="autoZero"/>
        <c:crossBetween val="midCat"/>
        <c:majorUnit val="5"/>
      </c:valAx>
      <c:catAx>
        <c:axId val="122228736"/>
        <c:scaling>
          <c:orientation val="minMax"/>
        </c:scaling>
        <c:delete val="1"/>
        <c:axPos val="b"/>
        <c:numFmt formatCode="0" sourceLinked="1"/>
        <c:majorTickMark val="out"/>
        <c:minorTickMark val="none"/>
        <c:tickLblPos val="none"/>
        <c:crossAx val="122230272"/>
        <c:crosses val="autoZero"/>
        <c:auto val="0"/>
        <c:lblAlgn val="ctr"/>
        <c:lblOffset val="100"/>
        <c:noMultiLvlLbl val="0"/>
      </c:catAx>
      <c:valAx>
        <c:axId val="122230272"/>
        <c:scaling>
          <c:orientation val="minMax"/>
        </c:scaling>
        <c:delete val="1"/>
        <c:axPos val="l"/>
        <c:numFmt formatCode="0.00" sourceLinked="1"/>
        <c:majorTickMark val="out"/>
        <c:minorTickMark val="none"/>
        <c:tickLblPos val="none"/>
        <c:crossAx val="12222873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033" r="0.75000000000000033" t="1" header="0.5" footer="0.5"/>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9" Type="http://schemas.openxmlformats.org/officeDocument/2006/relationships/chart" Target="../charts/chart39.xml"/><Relationship Id="rId3" Type="http://schemas.openxmlformats.org/officeDocument/2006/relationships/chart" Target="../charts/chart3.xml"/><Relationship Id="rId21" Type="http://schemas.openxmlformats.org/officeDocument/2006/relationships/chart" Target="../charts/chart21.xml"/><Relationship Id="rId34" Type="http://schemas.openxmlformats.org/officeDocument/2006/relationships/chart" Target="../charts/chart34.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38" Type="http://schemas.openxmlformats.org/officeDocument/2006/relationships/chart" Target="../charts/chart38.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41" Type="http://schemas.openxmlformats.org/officeDocument/2006/relationships/chart" Target="../charts/chart41.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37" Type="http://schemas.openxmlformats.org/officeDocument/2006/relationships/chart" Target="../charts/chart37.xml"/><Relationship Id="rId40" Type="http://schemas.openxmlformats.org/officeDocument/2006/relationships/chart" Target="../charts/chart40.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36" Type="http://schemas.openxmlformats.org/officeDocument/2006/relationships/chart" Target="../charts/chart36.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35" Type="http://schemas.openxmlformats.org/officeDocument/2006/relationships/chart" Target="../charts/chart35.xml"/></Relationships>
</file>

<file path=xl/drawings/_rels/drawing29.xml.rels><?xml version="1.0" encoding="UTF-8" standalone="yes"?>
<Relationships xmlns="http://schemas.openxmlformats.org/package/2006/relationships"><Relationship Id="rId8" Type="http://schemas.openxmlformats.org/officeDocument/2006/relationships/chart" Target="../charts/chart49.xml"/><Relationship Id="rId13" Type="http://schemas.openxmlformats.org/officeDocument/2006/relationships/chart" Target="../charts/chart54.xml"/><Relationship Id="rId18" Type="http://schemas.openxmlformats.org/officeDocument/2006/relationships/chart" Target="../charts/chart59.xml"/><Relationship Id="rId26" Type="http://schemas.openxmlformats.org/officeDocument/2006/relationships/chart" Target="../charts/chart67.xml"/><Relationship Id="rId39" Type="http://schemas.openxmlformats.org/officeDocument/2006/relationships/chart" Target="../charts/chart80.xml"/><Relationship Id="rId3" Type="http://schemas.openxmlformats.org/officeDocument/2006/relationships/chart" Target="../charts/chart44.xml"/><Relationship Id="rId21" Type="http://schemas.openxmlformats.org/officeDocument/2006/relationships/chart" Target="../charts/chart62.xml"/><Relationship Id="rId34" Type="http://schemas.openxmlformats.org/officeDocument/2006/relationships/chart" Target="../charts/chart75.xml"/><Relationship Id="rId7" Type="http://schemas.openxmlformats.org/officeDocument/2006/relationships/chart" Target="../charts/chart48.xml"/><Relationship Id="rId12" Type="http://schemas.openxmlformats.org/officeDocument/2006/relationships/chart" Target="../charts/chart53.xml"/><Relationship Id="rId17" Type="http://schemas.openxmlformats.org/officeDocument/2006/relationships/chart" Target="../charts/chart58.xml"/><Relationship Id="rId25" Type="http://schemas.openxmlformats.org/officeDocument/2006/relationships/chart" Target="../charts/chart66.xml"/><Relationship Id="rId33" Type="http://schemas.openxmlformats.org/officeDocument/2006/relationships/chart" Target="../charts/chart74.xml"/><Relationship Id="rId38" Type="http://schemas.openxmlformats.org/officeDocument/2006/relationships/chart" Target="../charts/chart79.xml"/><Relationship Id="rId2" Type="http://schemas.openxmlformats.org/officeDocument/2006/relationships/chart" Target="../charts/chart43.xml"/><Relationship Id="rId16" Type="http://schemas.openxmlformats.org/officeDocument/2006/relationships/chart" Target="../charts/chart57.xml"/><Relationship Id="rId20" Type="http://schemas.openxmlformats.org/officeDocument/2006/relationships/chart" Target="../charts/chart61.xml"/><Relationship Id="rId29" Type="http://schemas.openxmlformats.org/officeDocument/2006/relationships/chart" Target="../charts/chart70.xml"/><Relationship Id="rId41" Type="http://schemas.openxmlformats.org/officeDocument/2006/relationships/chart" Target="../charts/chart82.xml"/><Relationship Id="rId1" Type="http://schemas.openxmlformats.org/officeDocument/2006/relationships/chart" Target="../charts/chart42.xml"/><Relationship Id="rId6" Type="http://schemas.openxmlformats.org/officeDocument/2006/relationships/chart" Target="../charts/chart47.xml"/><Relationship Id="rId11" Type="http://schemas.openxmlformats.org/officeDocument/2006/relationships/chart" Target="../charts/chart52.xml"/><Relationship Id="rId24" Type="http://schemas.openxmlformats.org/officeDocument/2006/relationships/chart" Target="../charts/chart65.xml"/><Relationship Id="rId32" Type="http://schemas.openxmlformats.org/officeDocument/2006/relationships/chart" Target="../charts/chart73.xml"/><Relationship Id="rId37" Type="http://schemas.openxmlformats.org/officeDocument/2006/relationships/chart" Target="../charts/chart78.xml"/><Relationship Id="rId40" Type="http://schemas.openxmlformats.org/officeDocument/2006/relationships/chart" Target="../charts/chart81.xml"/><Relationship Id="rId5" Type="http://schemas.openxmlformats.org/officeDocument/2006/relationships/chart" Target="../charts/chart46.xml"/><Relationship Id="rId15" Type="http://schemas.openxmlformats.org/officeDocument/2006/relationships/chart" Target="../charts/chart56.xml"/><Relationship Id="rId23" Type="http://schemas.openxmlformats.org/officeDocument/2006/relationships/chart" Target="../charts/chart64.xml"/><Relationship Id="rId28" Type="http://schemas.openxmlformats.org/officeDocument/2006/relationships/chart" Target="../charts/chart69.xml"/><Relationship Id="rId36" Type="http://schemas.openxmlformats.org/officeDocument/2006/relationships/chart" Target="../charts/chart77.xml"/><Relationship Id="rId10" Type="http://schemas.openxmlformats.org/officeDocument/2006/relationships/chart" Target="../charts/chart51.xml"/><Relationship Id="rId19" Type="http://schemas.openxmlformats.org/officeDocument/2006/relationships/chart" Target="../charts/chart60.xml"/><Relationship Id="rId31" Type="http://schemas.openxmlformats.org/officeDocument/2006/relationships/chart" Target="../charts/chart72.xml"/><Relationship Id="rId4" Type="http://schemas.openxmlformats.org/officeDocument/2006/relationships/chart" Target="../charts/chart45.xml"/><Relationship Id="rId9" Type="http://schemas.openxmlformats.org/officeDocument/2006/relationships/chart" Target="../charts/chart50.xml"/><Relationship Id="rId14" Type="http://schemas.openxmlformats.org/officeDocument/2006/relationships/chart" Target="../charts/chart55.xml"/><Relationship Id="rId22" Type="http://schemas.openxmlformats.org/officeDocument/2006/relationships/chart" Target="../charts/chart63.xml"/><Relationship Id="rId27" Type="http://schemas.openxmlformats.org/officeDocument/2006/relationships/chart" Target="../charts/chart68.xml"/><Relationship Id="rId30" Type="http://schemas.openxmlformats.org/officeDocument/2006/relationships/chart" Target="../charts/chart71.xml"/><Relationship Id="rId35" Type="http://schemas.openxmlformats.org/officeDocument/2006/relationships/chart" Target="../charts/chart76.xml"/></Relationships>
</file>

<file path=xl/drawings/_rels/drawing57.xml.rels><?xml version="1.0" encoding="UTF-8" standalone="yes"?>
<Relationships xmlns="http://schemas.openxmlformats.org/package/2006/relationships"><Relationship Id="rId8" Type="http://schemas.openxmlformats.org/officeDocument/2006/relationships/chart" Target="../charts/chart90.xml"/><Relationship Id="rId13" Type="http://schemas.openxmlformats.org/officeDocument/2006/relationships/chart" Target="../charts/chart95.xml"/><Relationship Id="rId18" Type="http://schemas.openxmlformats.org/officeDocument/2006/relationships/chart" Target="../charts/chart100.xml"/><Relationship Id="rId26" Type="http://schemas.openxmlformats.org/officeDocument/2006/relationships/chart" Target="../charts/chart108.xml"/><Relationship Id="rId39" Type="http://schemas.openxmlformats.org/officeDocument/2006/relationships/chart" Target="../charts/chart121.xml"/><Relationship Id="rId3" Type="http://schemas.openxmlformats.org/officeDocument/2006/relationships/chart" Target="../charts/chart85.xml"/><Relationship Id="rId21" Type="http://schemas.openxmlformats.org/officeDocument/2006/relationships/chart" Target="../charts/chart103.xml"/><Relationship Id="rId34" Type="http://schemas.openxmlformats.org/officeDocument/2006/relationships/chart" Target="../charts/chart116.xml"/><Relationship Id="rId7" Type="http://schemas.openxmlformats.org/officeDocument/2006/relationships/chart" Target="../charts/chart89.xml"/><Relationship Id="rId12" Type="http://schemas.openxmlformats.org/officeDocument/2006/relationships/chart" Target="../charts/chart94.xml"/><Relationship Id="rId17" Type="http://schemas.openxmlformats.org/officeDocument/2006/relationships/chart" Target="../charts/chart99.xml"/><Relationship Id="rId25" Type="http://schemas.openxmlformats.org/officeDocument/2006/relationships/chart" Target="../charts/chart107.xml"/><Relationship Id="rId33" Type="http://schemas.openxmlformats.org/officeDocument/2006/relationships/chart" Target="../charts/chart115.xml"/><Relationship Id="rId38" Type="http://schemas.openxmlformats.org/officeDocument/2006/relationships/chart" Target="../charts/chart120.xml"/><Relationship Id="rId2" Type="http://schemas.openxmlformats.org/officeDocument/2006/relationships/chart" Target="../charts/chart84.xml"/><Relationship Id="rId16" Type="http://schemas.openxmlformats.org/officeDocument/2006/relationships/chart" Target="../charts/chart98.xml"/><Relationship Id="rId20" Type="http://schemas.openxmlformats.org/officeDocument/2006/relationships/chart" Target="../charts/chart102.xml"/><Relationship Id="rId29" Type="http://schemas.openxmlformats.org/officeDocument/2006/relationships/chart" Target="../charts/chart111.xml"/><Relationship Id="rId41" Type="http://schemas.openxmlformats.org/officeDocument/2006/relationships/chart" Target="../charts/chart123.xml"/><Relationship Id="rId1" Type="http://schemas.openxmlformats.org/officeDocument/2006/relationships/chart" Target="../charts/chart83.xml"/><Relationship Id="rId6" Type="http://schemas.openxmlformats.org/officeDocument/2006/relationships/chart" Target="../charts/chart88.xml"/><Relationship Id="rId11" Type="http://schemas.openxmlformats.org/officeDocument/2006/relationships/chart" Target="../charts/chart93.xml"/><Relationship Id="rId24" Type="http://schemas.openxmlformats.org/officeDocument/2006/relationships/chart" Target="../charts/chart106.xml"/><Relationship Id="rId32" Type="http://schemas.openxmlformats.org/officeDocument/2006/relationships/chart" Target="../charts/chart114.xml"/><Relationship Id="rId37" Type="http://schemas.openxmlformats.org/officeDocument/2006/relationships/chart" Target="../charts/chart119.xml"/><Relationship Id="rId40" Type="http://schemas.openxmlformats.org/officeDocument/2006/relationships/chart" Target="../charts/chart122.xml"/><Relationship Id="rId5" Type="http://schemas.openxmlformats.org/officeDocument/2006/relationships/chart" Target="../charts/chart87.xml"/><Relationship Id="rId15" Type="http://schemas.openxmlformats.org/officeDocument/2006/relationships/chart" Target="../charts/chart97.xml"/><Relationship Id="rId23" Type="http://schemas.openxmlformats.org/officeDocument/2006/relationships/chart" Target="../charts/chart105.xml"/><Relationship Id="rId28" Type="http://schemas.openxmlformats.org/officeDocument/2006/relationships/chart" Target="../charts/chart110.xml"/><Relationship Id="rId36" Type="http://schemas.openxmlformats.org/officeDocument/2006/relationships/chart" Target="../charts/chart118.xml"/><Relationship Id="rId10" Type="http://schemas.openxmlformats.org/officeDocument/2006/relationships/chart" Target="../charts/chart92.xml"/><Relationship Id="rId19" Type="http://schemas.openxmlformats.org/officeDocument/2006/relationships/chart" Target="../charts/chart101.xml"/><Relationship Id="rId31" Type="http://schemas.openxmlformats.org/officeDocument/2006/relationships/chart" Target="../charts/chart113.xml"/><Relationship Id="rId4" Type="http://schemas.openxmlformats.org/officeDocument/2006/relationships/chart" Target="../charts/chart86.xml"/><Relationship Id="rId9" Type="http://schemas.openxmlformats.org/officeDocument/2006/relationships/chart" Target="../charts/chart91.xml"/><Relationship Id="rId14" Type="http://schemas.openxmlformats.org/officeDocument/2006/relationships/chart" Target="../charts/chart96.xml"/><Relationship Id="rId22" Type="http://schemas.openxmlformats.org/officeDocument/2006/relationships/chart" Target="../charts/chart104.xml"/><Relationship Id="rId27" Type="http://schemas.openxmlformats.org/officeDocument/2006/relationships/chart" Target="../charts/chart109.xml"/><Relationship Id="rId30" Type="http://schemas.openxmlformats.org/officeDocument/2006/relationships/chart" Target="../charts/chart112.xml"/><Relationship Id="rId35" Type="http://schemas.openxmlformats.org/officeDocument/2006/relationships/chart" Target="../charts/chart117.xml"/></Relationships>
</file>

<file path=xl/drawings/drawing1.xml><?xml version="1.0" encoding="utf-8"?>
<xdr:wsDr xmlns:xdr="http://schemas.openxmlformats.org/drawingml/2006/spreadsheetDrawing" xmlns:a="http://schemas.openxmlformats.org/drawingml/2006/main">
  <xdr:twoCellAnchor>
    <xdr:from>
      <xdr:col>45</xdr:col>
      <xdr:colOff>0</xdr:colOff>
      <xdr:row>4</xdr:row>
      <xdr:rowOff>0</xdr:rowOff>
    </xdr:from>
    <xdr:to>
      <xdr:col>45</xdr:col>
      <xdr:colOff>0</xdr:colOff>
      <xdr:row>4</xdr:row>
      <xdr:rowOff>0</xdr:rowOff>
    </xdr:to>
    <xdr:graphicFrame macro="">
      <xdr:nvGraphicFramePr>
        <xdr:cNvPr id="6540934" name="Chart 1">
          <a:extLst>
            <a:ext uri="{FF2B5EF4-FFF2-40B4-BE49-F238E27FC236}">
              <a16:creationId xmlns:a16="http://schemas.microsoft.com/office/drawing/2014/main" id="{00000000-0008-0000-0000-000086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6540935" name="Chart 2">
          <a:extLst>
            <a:ext uri="{FF2B5EF4-FFF2-40B4-BE49-F238E27FC236}">
              <a16:creationId xmlns:a16="http://schemas.microsoft.com/office/drawing/2014/main" id="{00000000-0008-0000-0000-000087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6540936" name="Chart 3">
          <a:extLst>
            <a:ext uri="{FF2B5EF4-FFF2-40B4-BE49-F238E27FC236}">
              <a16:creationId xmlns:a16="http://schemas.microsoft.com/office/drawing/2014/main" id="{00000000-0008-0000-0000-000088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6540937" name="Chart 4">
          <a:extLst>
            <a:ext uri="{FF2B5EF4-FFF2-40B4-BE49-F238E27FC236}">
              <a16:creationId xmlns:a16="http://schemas.microsoft.com/office/drawing/2014/main" id="{00000000-0008-0000-0000-000089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6540938" name="Chart 5">
          <a:extLst>
            <a:ext uri="{FF2B5EF4-FFF2-40B4-BE49-F238E27FC236}">
              <a16:creationId xmlns:a16="http://schemas.microsoft.com/office/drawing/2014/main" id="{00000000-0008-0000-0000-00008A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6540939" name="Chart 6">
          <a:extLst>
            <a:ext uri="{FF2B5EF4-FFF2-40B4-BE49-F238E27FC236}">
              <a16:creationId xmlns:a16="http://schemas.microsoft.com/office/drawing/2014/main" id="{00000000-0008-0000-0000-00008B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6540940" name="Chart 7">
          <a:extLst>
            <a:ext uri="{FF2B5EF4-FFF2-40B4-BE49-F238E27FC236}">
              <a16:creationId xmlns:a16="http://schemas.microsoft.com/office/drawing/2014/main" id="{00000000-0008-0000-0000-00008C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6540941" name="Chart 8">
          <a:extLst>
            <a:ext uri="{FF2B5EF4-FFF2-40B4-BE49-F238E27FC236}">
              <a16:creationId xmlns:a16="http://schemas.microsoft.com/office/drawing/2014/main" id="{00000000-0008-0000-0000-00008D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6540942" name="Chart 9">
          <a:extLst>
            <a:ext uri="{FF2B5EF4-FFF2-40B4-BE49-F238E27FC236}">
              <a16:creationId xmlns:a16="http://schemas.microsoft.com/office/drawing/2014/main" id="{00000000-0008-0000-0000-00008E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6540943" name="Chart 10">
          <a:extLst>
            <a:ext uri="{FF2B5EF4-FFF2-40B4-BE49-F238E27FC236}">
              <a16:creationId xmlns:a16="http://schemas.microsoft.com/office/drawing/2014/main" id="{00000000-0008-0000-0000-00008F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6540944" name="Chart 11">
          <a:extLst>
            <a:ext uri="{FF2B5EF4-FFF2-40B4-BE49-F238E27FC236}">
              <a16:creationId xmlns:a16="http://schemas.microsoft.com/office/drawing/2014/main" id="{00000000-0008-0000-0000-000090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106</xdr:row>
      <xdr:rowOff>0</xdr:rowOff>
    </xdr:from>
    <xdr:to>
      <xdr:col>15</xdr:col>
      <xdr:colOff>0</xdr:colOff>
      <xdr:row>106</xdr:row>
      <xdr:rowOff>0</xdr:rowOff>
    </xdr:to>
    <xdr:graphicFrame macro="">
      <xdr:nvGraphicFramePr>
        <xdr:cNvPr id="6540945" name="Chart 12">
          <a:extLst>
            <a:ext uri="{FF2B5EF4-FFF2-40B4-BE49-F238E27FC236}">
              <a16:creationId xmlns:a16="http://schemas.microsoft.com/office/drawing/2014/main" id="{00000000-0008-0000-0000-000091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0</xdr:colOff>
      <xdr:row>106</xdr:row>
      <xdr:rowOff>0</xdr:rowOff>
    </xdr:from>
    <xdr:to>
      <xdr:col>15</xdr:col>
      <xdr:colOff>0</xdr:colOff>
      <xdr:row>106</xdr:row>
      <xdr:rowOff>0</xdr:rowOff>
    </xdr:to>
    <xdr:graphicFrame macro="">
      <xdr:nvGraphicFramePr>
        <xdr:cNvPr id="6540946" name="Chart 13">
          <a:extLst>
            <a:ext uri="{FF2B5EF4-FFF2-40B4-BE49-F238E27FC236}">
              <a16:creationId xmlns:a16="http://schemas.microsoft.com/office/drawing/2014/main" id="{00000000-0008-0000-0000-000092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106</xdr:row>
      <xdr:rowOff>0</xdr:rowOff>
    </xdr:from>
    <xdr:to>
      <xdr:col>15</xdr:col>
      <xdr:colOff>0</xdr:colOff>
      <xdr:row>106</xdr:row>
      <xdr:rowOff>0</xdr:rowOff>
    </xdr:to>
    <xdr:graphicFrame macro="">
      <xdr:nvGraphicFramePr>
        <xdr:cNvPr id="6540947" name="Chart 14">
          <a:extLst>
            <a:ext uri="{FF2B5EF4-FFF2-40B4-BE49-F238E27FC236}">
              <a16:creationId xmlns:a16="http://schemas.microsoft.com/office/drawing/2014/main" id="{00000000-0008-0000-0000-000093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106</xdr:row>
      <xdr:rowOff>0</xdr:rowOff>
    </xdr:from>
    <xdr:to>
      <xdr:col>15</xdr:col>
      <xdr:colOff>0</xdr:colOff>
      <xdr:row>106</xdr:row>
      <xdr:rowOff>0</xdr:rowOff>
    </xdr:to>
    <xdr:graphicFrame macro="">
      <xdr:nvGraphicFramePr>
        <xdr:cNvPr id="6540948" name="Chart 15">
          <a:extLst>
            <a:ext uri="{FF2B5EF4-FFF2-40B4-BE49-F238E27FC236}">
              <a16:creationId xmlns:a16="http://schemas.microsoft.com/office/drawing/2014/main" id="{00000000-0008-0000-0000-000094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0</xdr:colOff>
      <xdr:row>106</xdr:row>
      <xdr:rowOff>0</xdr:rowOff>
    </xdr:from>
    <xdr:to>
      <xdr:col>15</xdr:col>
      <xdr:colOff>0</xdr:colOff>
      <xdr:row>106</xdr:row>
      <xdr:rowOff>0</xdr:rowOff>
    </xdr:to>
    <xdr:graphicFrame macro="">
      <xdr:nvGraphicFramePr>
        <xdr:cNvPr id="6540949" name="Chart 16">
          <a:extLst>
            <a:ext uri="{FF2B5EF4-FFF2-40B4-BE49-F238E27FC236}">
              <a16:creationId xmlns:a16="http://schemas.microsoft.com/office/drawing/2014/main" id="{00000000-0008-0000-0000-000095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106</xdr:row>
      <xdr:rowOff>0</xdr:rowOff>
    </xdr:from>
    <xdr:to>
      <xdr:col>15</xdr:col>
      <xdr:colOff>0</xdr:colOff>
      <xdr:row>106</xdr:row>
      <xdr:rowOff>0</xdr:rowOff>
    </xdr:to>
    <xdr:graphicFrame macro="">
      <xdr:nvGraphicFramePr>
        <xdr:cNvPr id="6540950" name="Chart 17">
          <a:extLst>
            <a:ext uri="{FF2B5EF4-FFF2-40B4-BE49-F238E27FC236}">
              <a16:creationId xmlns:a16="http://schemas.microsoft.com/office/drawing/2014/main" id="{00000000-0008-0000-0000-000096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0</xdr:colOff>
      <xdr:row>106</xdr:row>
      <xdr:rowOff>0</xdr:rowOff>
    </xdr:from>
    <xdr:to>
      <xdr:col>15</xdr:col>
      <xdr:colOff>0</xdr:colOff>
      <xdr:row>106</xdr:row>
      <xdr:rowOff>0</xdr:rowOff>
    </xdr:to>
    <xdr:graphicFrame macro="">
      <xdr:nvGraphicFramePr>
        <xdr:cNvPr id="6540951" name="Chart 18">
          <a:extLst>
            <a:ext uri="{FF2B5EF4-FFF2-40B4-BE49-F238E27FC236}">
              <a16:creationId xmlns:a16="http://schemas.microsoft.com/office/drawing/2014/main" id="{00000000-0008-0000-0000-000097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106</xdr:row>
      <xdr:rowOff>0</xdr:rowOff>
    </xdr:from>
    <xdr:to>
      <xdr:col>15</xdr:col>
      <xdr:colOff>0</xdr:colOff>
      <xdr:row>106</xdr:row>
      <xdr:rowOff>0</xdr:rowOff>
    </xdr:to>
    <xdr:graphicFrame macro="">
      <xdr:nvGraphicFramePr>
        <xdr:cNvPr id="6540952" name="Chart 19">
          <a:extLst>
            <a:ext uri="{FF2B5EF4-FFF2-40B4-BE49-F238E27FC236}">
              <a16:creationId xmlns:a16="http://schemas.microsoft.com/office/drawing/2014/main" id="{00000000-0008-0000-0000-000098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15</xdr:col>
      <xdr:colOff>0</xdr:colOff>
      <xdr:row>106</xdr:row>
      <xdr:rowOff>0</xdr:rowOff>
    </xdr:from>
    <xdr:to>
      <xdr:col>15</xdr:col>
      <xdr:colOff>0</xdr:colOff>
      <xdr:row>106</xdr:row>
      <xdr:rowOff>0</xdr:rowOff>
    </xdr:to>
    <xdr:graphicFrame macro="">
      <xdr:nvGraphicFramePr>
        <xdr:cNvPr id="6540953" name="Chart 20">
          <a:extLst>
            <a:ext uri="{FF2B5EF4-FFF2-40B4-BE49-F238E27FC236}">
              <a16:creationId xmlns:a16="http://schemas.microsoft.com/office/drawing/2014/main" id="{00000000-0008-0000-0000-000099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15</xdr:col>
      <xdr:colOff>0</xdr:colOff>
      <xdr:row>106</xdr:row>
      <xdr:rowOff>0</xdr:rowOff>
    </xdr:from>
    <xdr:to>
      <xdr:col>15</xdr:col>
      <xdr:colOff>0</xdr:colOff>
      <xdr:row>106</xdr:row>
      <xdr:rowOff>0</xdr:rowOff>
    </xdr:to>
    <xdr:graphicFrame macro="">
      <xdr:nvGraphicFramePr>
        <xdr:cNvPr id="6540954" name="Chart 21">
          <a:extLst>
            <a:ext uri="{FF2B5EF4-FFF2-40B4-BE49-F238E27FC236}">
              <a16:creationId xmlns:a16="http://schemas.microsoft.com/office/drawing/2014/main" id="{00000000-0008-0000-0000-00009A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15</xdr:col>
      <xdr:colOff>0</xdr:colOff>
      <xdr:row>106</xdr:row>
      <xdr:rowOff>0</xdr:rowOff>
    </xdr:from>
    <xdr:to>
      <xdr:col>15</xdr:col>
      <xdr:colOff>0</xdr:colOff>
      <xdr:row>106</xdr:row>
      <xdr:rowOff>0</xdr:rowOff>
    </xdr:to>
    <xdr:graphicFrame macro="">
      <xdr:nvGraphicFramePr>
        <xdr:cNvPr id="6540955" name="Chart 22">
          <a:extLst>
            <a:ext uri="{FF2B5EF4-FFF2-40B4-BE49-F238E27FC236}">
              <a16:creationId xmlns:a16="http://schemas.microsoft.com/office/drawing/2014/main" id="{00000000-0008-0000-0000-00009B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15</xdr:col>
      <xdr:colOff>0</xdr:colOff>
      <xdr:row>106</xdr:row>
      <xdr:rowOff>0</xdr:rowOff>
    </xdr:from>
    <xdr:to>
      <xdr:col>15</xdr:col>
      <xdr:colOff>0</xdr:colOff>
      <xdr:row>106</xdr:row>
      <xdr:rowOff>0</xdr:rowOff>
    </xdr:to>
    <xdr:graphicFrame macro="">
      <xdr:nvGraphicFramePr>
        <xdr:cNvPr id="6540956" name="Chart 23">
          <a:extLst>
            <a:ext uri="{FF2B5EF4-FFF2-40B4-BE49-F238E27FC236}">
              <a16:creationId xmlns:a16="http://schemas.microsoft.com/office/drawing/2014/main" id="{00000000-0008-0000-0000-00009C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15</xdr:col>
      <xdr:colOff>0</xdr:colOff>
      <xdr:row>106</xdr:row>
      <xdr:rowOff>0</xdr:rowOff>
    </xdr:from>
    <xdr:to>
      <xdr:col>15</xdr:col>
      <xdr:colOff>0</xdr:colOff>
      <xdr:row>106</xdr:row>
      <xdr:rowOff>0</xdr:rowOff>
    </xdr:to>
    <xdr:graphicFrame macro="">
      <xdr:nvGraphicFramePr>
        <xdr:cNvPr id="6540957" name="Chart 24">
          <a:extLst>
            <a:ext uri="{FF2B5EF4-FFF2-40B4-BE49-F238E27FC236}">
              <a16:creationId xmlns:a16="http://schemas.microsoft.com/office/drawing/2014/main" id="{00000000-0008-0000-0000-00009D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15</xdr:col>
      <xdr:colOff>0</xdr:colOff>
      <xdr:row>106</xdr:row>
      <xdr:rowOff>0</xdr:rowOff>
    </xdr:from>
    <xdr:to>
      <xdr:col>15</xdr:col>
      <xdr:colOff>0</xdr:colOff>
      <xdr:row>106</xdr:row>
      <xdr:rowOff>0</xdr:rowOff>
    </xdr:to>
    <xdr:graphicFrame macro="">
      <xdr:nvGraphicFramePr>
        <xdr:cNvPr id="6540958" name="Chart 25">
          <a:extLst>
            <a:ext uri="{FF2B5EF4-FFF2-40B4-BE49-F238E27FC236}">
              <a16:creationId xmlns:a16="http://schemas.microsoft.com/office/drawing/2014/main" id="{00000000-0008-0000-0000-00009E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15</xdr:col>
      <xdr:colOff>0</xdr:colOff>
      <xdr:row>106</xdr:row>
      <xdr:rowOff>0</xdr:rowOff>
    </xdr:from>
    <xdr:to>
      <xdr:col>15</xdr:col>
      <xdr:colOff>0</xdr:colOff>
      <xdr:row>106</xdr:row>
      <xdr:rowOff>0</xdr:rowOff>
    </xdr:to>
    <xdr:graphicFrame macro="">
      <xdr:nvGraphicFramePr>
        <xdr:cNvPr id="6540959" name="Chart 26">
          <a:extLst>
            <a:ext uri="{FF2B5EF4-FFF2-40B4-BE49-F238E27FC236}">
              <a16:creationId xmlns:a16="http://schemas.microsoft.com/office/drawing/2014/main" id="{00000000-0008-0000-0000-00009F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15</xdr:col>
      <xdr:colOff>0</xdr:colOff>
      <xdr:row>106</xdr:row>
      <xdr:rowOff>0</xdr:rowOff>
    </xdr:from>
    <xdr:to>
      <xdr:col>15</xdr:col>
      <xdr:colOff>0</xdr:colOff>
      <xdr:row>106</xdr:row>
      <xdr:rowOff>0</xdr:rowOff>
    </xdr:to>
    <xdr:graphicFrame macro="">
      <xdr:nvGraphicFramePr>
        <xdr:cNvPr id="6540960" name="Chart 27">
          <a:extLst>
            <a:ext uri="{FF2B5EF4-FFF2-40B4-BE49-F238E27FC236}">
              <a16:creationId xmlns:a16="http://schemas.microsoft.com/office/drawing/2014/main" id="{00000000-0008-0000-0000-0000A0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23</xdr:col>
      <xdr:colOff>0</xdr:colOff>
      <xdr:row>516</xdr:row>
      <xdr:rowOff>0</xdr:rowOff>
    </xdr:from>
    <xdr:to>
      <xdr:col>32</xdr:col>
      <xdr:colOff>0</xdr:colOff>
      <xdr:row>529</xdr:row>
      <xdr:rowOff>0</xdr:rowOff>
    </xdr:to>
    <xdr:graphicFrame macro="">
      <xdr:nvGraphicFramePr>
        <xdr:cNvPr id="6540961" name="Chart 28">
          <a:extLst>
            <a:ext uri="{FF2B5EF4-FFF2-40B4-BE49-F238E27FC236}">
              <a16:creationId xmlns:a16="http://schemas.microsoft.com/office/drawing/2014/main" id="{00000000-0008-0000-0000-0000A1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32</xdr:col>
      <xdr:colOff>0</xdr:colOff>
      <xdr:row>516</xdr:row>
      <xdr:rowOff>0</xdr:rowOff>
    </xdr:from>
    <xdr:to>
      <xdr:col>41</xdr:col>
      <xdr:colOff>0</xdr:colOff>
      <xdr:row>529</xdr:row>
      <xdr:rowOff>0</xdr:rowOff>
    </xdr:to>
    <xdr:graphicFrame macro="">
      <xdr:nvGraphicFramePr>
        <xdr:cNvPr id="6540962" name="Chart 29">
          <a:extLst>
            <a:ext uri="{FF2B5EF4-FFF2-40B4-BE49-F238E27FC236}">
              <a16:creationId xmlns:a16="http://schemas.microsoft.com/office/drawing/2014/main" id="{00000000-0008-0000-0000-0000A2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22</xdr:col>
      <xdr:colOff>723900</xdr:colOff>
      <xdr:row>542</xdr:row>
      <xdr:rowOff>47625</xdr:rowOff>
    </xdr:from>
    <xdr:to>
      <xdr:col>31</xdr:col>
      <xdr:colOff>552450</xdr:colOff>
      <xdr:row>555</xdr:row>
      <xdr:rowOff>114300</xdr:rowOff>
    </xdr:to>
    <xdr:graphicFrame macro="">
      <xdr:nvGraphicFramePr>
        <xdr:cNvPr id="6540963" name="Chart 30">
          <a:extLst>
            <a:ext uri="{FF2B5EF4-FFF2-40B4-BE49-F238E27FC236}">
              <a16:creationId xmlns:a16="http://schemas.microsoft.com/office/drawing/2014/main" id="{00000000-0008-0000-0000-0000A3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32</xdr:col>
      <xdr:colOff>0</xdr:colOff>
      <xdr:row>529</xdr:row>
      <xdr:rowOff>0</xdr:rowOff>
    </xdr:from>
    <xdr:to>
      <xdr:col>41</xdr:col>
      <xdr:colOff>0</xdr:colOff>
      <xdr:row>542</xdr:row>
      <xdr:rowOff>0</xdr:rowOff>
    </xdr:to>
    <xdr:graphicFrame macro="">
      <xdr:nvGraphicFramePr>
        <xdr:cNvPr id="6540964" name="Chart 31">
          <a:extLst>
            <a:ext uri="{FF2B5EF4-FFF2-40B4-BE49-F238E27FC236}">
              <a16:creationId xmlns:a16="http://schemas.microsoft.com/office/drawing/2014/main" id="{00000000-0008-0000-0000-0000A4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22</xdr:col>
      <xdr:colOff>723900</xdr:colOff>
      <xdr:row>555</xdr:row>
      <xdr:rowOff>114300</xdr:rowOff>
    </xdr:from>
    <xdr:to>
      <xdr:col>31</xdr:col>
      <xdr:colOff>552450</xdr:colOff>
      <xdr:row>568</xdr:row>
      <xdr:rowOff>9525</xdr:rowOff>
    </xdr:to>
    <xdr:graphicFrame macro="">
      <xdr:nvGraphicFramePr>
        <xdr:cNvPr id="6540965" name="Chart 32">
          <a:extLst>
            <a:ext uri="{FF2B5EF4-FFF2-40B4-BE49-F238E27FC236}">
              <a16:creationId xmlns:a16="http://schemas.microsoft.com/office/drawing/2014/main" id="{00000000-0008-0000-0000-0000A5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32</xdr:col>
      <xdr:colOff>0</xdr:colOff>
      <xdr:row>542</xdr:row>
      <xdr:rowOff>0</xdr:rowOff>
    </xdr:from>
    <xdr:to>
      <xdr:col>41</xdr:col>
      <xdr:colOff>0</xdr:colOff>
      <xdr:row>555</xdr:row>
      <xdr:rowOff>0</xdr:rowOff>
    </xdr:to>
    <xdr:graphicFrame macro="">
      <xdr:nvGraphicFramePr>
        <xdr:cNvPr id="6540966" name="Chart 33">
          <a:extLst>
            <a:ext uri="{FF2B5EF4-FFF2-40B4-BE49-F238E27FC236}">
              <a16:creationId xmlns:a16="http://schemas.microsoft.com/office/drawing/2014/main" id="{00000000-0008-0000-0000-0000A6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22</xdr:col>
      <xdr:colOff>723900</xdr:colOff>
      <xdr:row>568</xdr:row>
      <xdr:rowOff>9525</xdr:rowOff>
    </xdr:from>
    <xdr:to>
      <xdr:col>31</xdr:col>
      <xdr:colOff>552450</xdr:colOff>
      <xdr:row>582</xdr:row>
      <xdr:rowOff>123825</xdr:rowOff>
    </xdr:to>
    <xdr:graphicFrame macro="">
      <xdr:nvGraphicFramePr>
        <xdr:cNvPr id="6540967" name="Chart 34">
          <a:extLst>
            <a:ext uri="{FF2B5EF4-FFF2-40B4-BE49-F238E27FC236}">
              <a16:creationId xmlns:a16="http://schemas.microsoft.com/office/drawing/2014/main" id="{00000000-0008-0000-0000-0000A7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32</xdr:col>
      <xdr:colOff>0</xdr:colOff>
      <xdr:row>554</xdr:row>
      <xdr:rowOff>152400</xdr:rowOff>
    </xdr:from>
    <xdr:to>
      <xdr:col>41</xdr:col>
      <xdr:colOff>9525</xdr:colOff>
      <xdr:row>568</xdr:row>
      <xdr:rowOff>38100</xdr:rowOff>
    </xdr:to>
    <xdr:graphicFrame macro="">
      <xdr:nvGraphicFramePr>
        <xdr:cNvPr id="6540968" name="Chart 35">
          <a:extLst>
            <a:ext uri="{FF2B5EF4-FFF2-40B4-BE49-F238E27FC236}">
              <a16:creationId xmlns:a16="http://schemas.microsoft.com/office/drawing/2014/main" id="{00000000-0008-0000-0000-0000A8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editAs="oneCell">
    <xdr:from>
      <xdr:col>4</xdr:col>
      <xdr:colOff>381001</xdr:colOff>
      <xdr:row>109</xdr:row>
      <xdr:rowOff>0</xdr:rowOff>
    </xdr:from>
    <xdr:to>
      <xdr:col>17</xdr:col>
      <xdr:colOff>280149</xdr:colOff>
      <xdr:row>116</xdr:row>
      <xdr:rowOff>28576</xdr:rowOff>
    </xdr:to>
    <xdr:sp macro="" textlink="">
      <xdr:nvSpPr>
        <xdr:cNvPr id="1068" name="Text Box 44">
          <a:extLst>
            <a:ext uri="{FF2B5EF4-FFF2-40B4-BE49-F238E27FC236}">
              <a16:creationId xmlns:a16="http://schemas.microsoft.com/office/drawing/2014/main" id="{00000000-0008-0000-0000-00002C040000}"/>
            </a:ext>
          </a:extLst>
        </xdr:cNvPr>
        <xdr:cNvSpPr txBox="1">
          <a:spLocks noChangeArrowheads="1"/>
        </xdr:cNvSpPr>
      </xdr:nvSpPr>
      <xdr:spPr bwMode="auto">
        <a:xfrm>
          <a:off x="2342030" y="20887765"/>
          <a:ext cx="7687236" cy="1395694"/>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0" i="0" u="none" strike="noStrike" baseline="0">
              <a:solidFill>
                <a:srgbClr val="000000"/>
              </a:solidFill>
              <a:latin typeface="Times New Roman"/>
              <a:cs typeface="Times New Roman"/>
            </a:rPr>
            <a:t>The number of age readings,  the coefficient of variation (CV), the percent agreement and the RELATIVE bias are presented by MODAL age for each age reader and for all readers combined. A weighted mean CV and a weighted mean percent agreement are given by reader and all readers combined. The CV's by MODAL age for each individual age reader and all readers combined indicate the precision in age reading by MODAL age. The weighted mean CV's over all MODAL age groups comined indicate the precision in age reading by reader and for all age readers combined.</a:t>
          </a:r>
        </a:p>
      </xdr:txBody>
    </xdr:sp>
    <xdr:clientData/>
  </xdr:twoCellAnchor>
  <xdr:twoCellAnchor editAs="oneCell">
    <xdr:from>
      <xdr:col>5</xdr:col>
      <xdr:colOff>152400</xdr:colOff>
      <xdr:row>199</xdr:row>
      <xdr:rowOff>152400</xdr:rowOff>
    </xdr:from>
    <xdr:to>
      <xdr:col>22</xdr:col>
      <xdr:colOff>332255</xdr:colOff>
      <xdr:row>204</xdr:row>
      <xdr:rowOff>114300</xdr:rowOff>
    </xdr:to>
    <xdr:sp macro="" textlink="">
      <xdr:nvSpPr>
        <xdr:cNvPr id="1069" name="Text Box 45">
          <a:extLst>
            <a:ext uri="{FF2B5EF4-FFF2-40B4-BE49-F238E27FC236}">
              <a16:creationId xmlns:a16="http://schemas.microsoft.com/office/drawing/2014/main" id="{00000000-0008-0000-0000-00002D040000}"/>
            </a:ext>
          </a:extLst>
        </xdr:cNvPr>
        <xdr:cNvSpPr txBox="1">
          <a:spLocks noChangeArrowheads="1"/>
        </xdr:cNvSpPr>
      </xdr:nvSpPr>
      <xdr:spPr bwMode="auto">
        <a:xfrm>
          <a:off x="2590800" y="38195250"/>
          <a:ext cx="9858375" cy="914400"/>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sng" strike="noStrike" baseline="0">
              <a:solidFill>
                <a:srgbClr val="000000"/>
              </a:solidFill>
              <a:latin typeface="Times New Roman"/>
              <a:cs typeface="Times New Roman"/>
            </a:rPr>
            <a:t>Upper table</a:t>
          </a:r>
          <a:r>
            <a:rPr lang="nb-NO" sz="1300" b="0" i="0" u="none" strike="noStrike" baseline="0">
              <a:solidFill>
                <a:srgbClr val="000000"/>
              </a:solidFill>
              <a:latin typeface="Times New Roman"/>
              <a:cs typeface="Times New Roman"/>
            </a:rPr>
            <a:t>: The age compositions estimated by each age reader and all age readers combined.</a:t>
          </a:r>
        </a:p>
        <a:p>
          <a:pPr algn="l" rtl="0">
            <a:defRPr sz="1000"/>
          </a:pPr>
          <a:r>
            <a:rPr lang="nb-NO" sz="1300" b="0" i="0" u="sng" strike="noStrike" baseline="0">
              <a:solidFill>
                <a:srgbClr val="000000"/>
              </a:solidFill>
              <a:latin typeface="Times New Roman"/>
              <a:cs typeface="Times New Roman"/>
            </a:rPr>
            <a:t>Midle table</a:t>
          </a:r>
          <a:r>
            <a:rPr lang="nb-NO" sz="1300" b="0" i="0" u="none" strike="noStrike" baseline="0">
              <a:solidFill>
                <a:srgbClr val="000000"/>
              </a:solidFill>
              <a:latin typeface="Times New Roman"/>
              <a:cs typeface="Times New Roman"/>
            </a:rPr>
            <a:t>: The estimated mean length at age by age reader and by all age readers combined.</a:t>
          </a:r>
        </a:p>
        <a:p>
          <a:pPr algn="l" rtl="0">
            <a:defRPr sz="1000"/>
          </a:pPr>
          <a:r>
            <a:rPr lang="nb-NO" sz="1300" b="0" i="0" u="sng" strike="noStrike" baseline="0">
              <a:solidFill>
                <a:srgbClr val="000000"/>
              </a:solidFill>
              <a:latin typeface="Times New Roman"/>
              <a:cs typeface="Times New Roman"/>
            </a:rPr>
            <a:t>Lower table</a:t>
          </a:r>
          <a:r>
            <a:rPr lang="nb-NO" sz="1300" b="0" i="0" u="none" strike="noStrike" baseline="0">
              <a:solidFill>
                <a:srgbClr val="000000"/>
              </a:solidFill>
              <a:latin typeface="Times New Roman"/>
              <a:cs typeface="Times New Roman"/>
            </a:rPr>
            <a:t>: Bias tests: non-parametrically with a one-sample Wilcoxon rank sum test.The inter-reader bias test and the reader against MODAL</a:t>
          </a:r>
        </a:p>
        <a:p>
          <a:pPr algn="l" rtl="0">
            <a:defRPr sz="1000"/>
          </a:pPr>
          <a:r>
            <a:rPr lang="nb-NO" sz="1300" b="0" i="0" u="none" strike="noStrike" baseline="0">
              <a:solidFill>
                <a:srgbClr val="000000"/>
              </a:solidFill>
              <a:latin typeface="Times New Roman"/>
              <a:cs typeface="Times New Roman"/>
            </a:rPr>
            <a:t>                       age bias   test.</a:t>
          </a:r>
        </a:p>
      </xdr:txBody>
    </xdr:sp>
    <xdr:clientData/>
  </xdr:twoCellAnchor>
  <xdr:twoCellAnchor editAs="oneCell">
    <xdr:from>
      <xdr:col>22</xdr:col>
      <xdr:colOff>714375</xdr:colOff>
      <xdr:row>512</xdr:row>
      <xdr:rowOff>0</xdr:rowOff>
    </xdr:from>
    <xdr:to>
      <xdr:col>39</xdr:col>
      <xdr:colOff>275104</xdr:colOff>
      <xdr:row>515</xdr:row>
      <xdr:rowOff>180974</xdr:rowOff>
    </xdr:to>
    <xdr:sp macro="" textlink="">
      <xdr:nvSpPr>
        <xdr:cNvPr id="1070" name="Text Box 46">
          <a:extLst>
            <a:ext uri="{FF2B5EF4-FFF2-40B4-BE49-F238E27FC236}">
              <a16:creationId xmlns:a16="http://schemas.microsoft.com/office/drawing/2014/main" id="{00000000-0008-0000-0000-00002E040000}"/>
            </a:ext>
          </a:extLst>
        </xdr:cNvPr>
        <xdr:cNvSpPr txBox="1">
          <a:spLocks noChangeArrowheads="1"/>
        </xdr:cNvSpPr>
      </xdr:nvSpPr>
      <xdr:spPr bwMode="auto">
        <a:xfrm>
          <a:off x="15363825" y="98469450"/>
          <a:ext cx="9458325" cy="895350"/>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0" i="0" u="none" strike="noStrike" baseline="0">
              <a:solidFill>
                <a:srgbClr val="000000"/>
              </a:solidFill>
              <a:latin typeface="Times New Roman"/>
              <a:cs typeface="Times New Roman"/>
            </a:rPr>
            <a:t>In the age bias plots below the mean age recorded +/- 2stdev of each age reader and all readers combined are plotted against the MODAL age. The estimated mean age corresponds to MODAL age, if the estimated mean age is on the 1:1 equilibrium line (solid line). RELATIVE bias is the age difference between estimated mean age and MODAL age.</a:t>
          </a:r>
        </a:p>
      </xdr:txBody>
    </xdr:sp>
    <xdr:clientData/>
  </xdr:twoCellAnchor>
  <xdr:twoCellAnchor editAs="oneCell">
    <xdr:from>
      <xdr:col>15</xdr:col>
      <xdr:colOff>38100</xdr:colOff>
      <xdr:row>4</xdr:row>
      <xdr:rowOff>104775</xdr:rowOff>
    </xdr:from>
    <xdr:to>
      <xdr:col>17</xdr:col>
      <xdr:colOff>28575</xdr:colOff>
      <xdr:row>17</xdr:row>
      <xdr:rowOff>123826</xdr:rowOff>
    </xdr:to>
    <xdr:sp macro="" textlink="">
      <xdr:nvSpPr>
        <xdr:cNvPr id="1071" name="Text Box 47">
          <a:extLst>
            <a:ext uri="{FF2B5EF4-FFF2-40B4-BE49-F238E27FC236}">
              <a16:creationId xmlns:a16="http://schemas.microsoft.com/office/drawing/2014/main" id="{00000000-0008-0000-0000-00002F040000}"/>
            </a:ext>
          </a:extLst>
        </xdr:cNvPr>
        <xdr:cNvSpPr txBox="1">
          <a:spLocks noChangeArrowheads="1"/>
        </xdr:cNvSpPr>
      </xdr:nvSpPr>
      <xdr:spPr bwMode="auto">
        <a:xfrm>
          <a:off x="11287125" y="1590675"/>
          <a:ext cx="1038225" cy="2124075"/>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If the modal age can not be estimated by excel, then the </a:t>
          </a:r>
          <a:r>
            <a:rPr lang="nb-NO" sz="1300" b="0" i="0" u="sng" strike="noStrike" baseline="0">
              <a:solidFill>
                <a:srgbClr val="000000"/>
              </a:solidFill>
              <a:latin typeface="Times New Roman"/>
              <a:cs typeface="Times New Roman"/>
            </a:rPr>
            <a:t>rounded mean age</a:t>
          </a:r>
          <a:r>
            <a:rPr lang="nb-NO" sz="1300" b="0" i="0" u="none" strike="noStrike" baseline="0">
              <a:solidFill>
                <a:srgbClr val="000000"/>
              </a:solidFill>
              <a:latin typeface="Times New Roman"/>
              <a:cs typeface="Times New Roman"/>
            </a:rPr>
            <a:t> can be inserted instead. </a:t>
          </a:r>
        </a:p>
      </xdr:txBody>
    </xdr:sp>
    <xdr:clientData/>
  </xdr:twoCellAnchor>
  <xdr:twoCellAnchor>
    <xdr:from>
      <xdr:col>23</xdr:col>
      <xdr:colOff>0</xdr:colOff>
      <xdr:row>722</xdr:row>
      <xdr:rowOff>0</xdr:rowOff>
    </xdr:from>
    <xdr:to>
      <xdr:col>39</xdr:col>
      <xdr:colOff>9525</xdr:colOff>
      <xdr:row>764</xdr:row>
      <xdr:rowOff>57150</xdr:rowOff>
    </xdr:to>
    <xdr:graphicFrame macro="">
      <xdr:nvGraphicFramePr>
        <xdr:cNvPr id="6540973" name="Chart 48">
          <a:extLst>
            <a:ext uri="{FF2B5EF4-FFF2-40B4-BE49-F238E27FC236}">
              <a16:creationId xmlns:a16="http://schemas.microsoft.com/office/drawing/2014/main" id="{00000000-0008-0000-0000-0000AD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editAs="oneCell">
    <xdr:from>
      <xdr:col>25</xdr:col>
      <xdr:colOff>9525</xdr:colOff>
      <xdr:row>764</xdr:row>
      <xdr:rowOff>133350</xdr:rowOff>
    </xdr:from>
    <xdr:to>
      <xdr:col>37</xdr:col>
      <xdr:colOff>56030</xdr:colOff>
      <xdr:row>771</xdr:row>
      <xdr:rowOff>33619</xdr:rowOff>
    </xdr:to>
    <xdr:sp macro="" textlink="">
      <xdr:nvSpPr>
        <xdr:cNvPr id="1073" name="Text Box 49">
          <a:extLst>
            <a:ext uri="{FF2B5EF4-FFF2-40B4-BE49-F238E27FC236}">
              <a16:creationId xmlns:a16="http://schemas.microsoft.com/office/drawing/2014/main" id="{00000000-0008-0000-0000-000031040000}"/>
            </a:ext>
          </a:extLst>
        </xdr:cNvPr>
        <xdr:cNvSpPr txBox="1">
          <a:spLocks noChangeArrowheads="1"/>
        </xdr:cNvSpPr>
      </xdr:nvSpPr>
      <xdr:spPr bwMode="auto">
        <a:xfrm>
          <a:off x="16571819" y="140240497"/>
          <a:ext cx="7050181" cy="998444"/>
        </a:xfrm>
        <a:prstGeom prst="rect">
          <a:avLst/>
        </a:prstGeom>
        <a:noFill/>
        <a:ln w="9525">
          <a:noFill/>
          <a:miter lim="800000"/>
          <a:headEnd/>
          <a:tailEnd/>
        </a:ln>
      </xdr:spPr>
      <xdr:txBody>
        <a:bodyPr vertOverflow="clip" wrap="square" lIns="27432" tIns="27432" rIns="0" bIns="0" anchor="t" upright="1"/>
        <a:lstStyle/>
        <a:p>
          <a:pPr algn="l" rtl="0">
            <a:defRPr sz="1000"/>
          </a:pPr>
          <a:r>
            <a:rPr lang="nb-NO" sz="1200" b="0" i="0" u="none" strike="noStrike" baseline="0">
              <a:solidFill>
                <a:srgbClr val="000000"/>
              </a:solidFill>
              <a:latin typeface="Tms Rmn"/>
            </a:rPr>
            <a:t>The distribution of the age reading errors in percentage by MODAL age as observed from the whole group of age readers in an age reading comparison to MODAL age. The achieved precision in age reading by MODAL age group  is shown by the spread of the age readings errors. There appears to be no RELATIVE bias, if the age reading errors are normally distributed. The distributions are skewed, if RELATIVE bias occurs. </a:t>
          </a:r>
        </a:p>
      </xdr:txBody>
    </xdr:sp>
    <xdr:clientData/>
  </xdr:twoCellAnchor>
  <xdr:twoCellAnchor editAs="oneCell">
    <xdr:from>
      <xdr:col>36</xdr:col>
      <xdr:colOff>0</xdr:colOff>
      <xdr:row>4</xdr:row>
      <xdr:rowOff>28575</xdr:rowOff>
    </xdr:from>
    <xdr:to>
      <xdr:col>38</xdr:col>
      <xdr:colOff>333375</xdr:colOff>
      <xdr:row>24</xdr:row>
      <xdr:rowOff>66675</xdr:rowOff>
    </xdr:to>
    <xdr:sp macro="" textlink="">
      <xdr:nvSpPr>
        <xdr:cNvPr id="1074" name="Text Box 50">
          <a:extLst>
            <a:ext uri="{FF2B5EF4-FFF2-40B4-BE49-F238E27FC236}">
              <a16:creationId xmlns:a16="http://schemas.microsoft.com/office/drawing/2014/main" id="{00000000-0008-0000-0000-000032040000}"/>
            </a:ext>
          </a:extLst>
        </xdr:cNvPr>
        <xdr:cNvSpPr txBox="1">
          <a:spLocks noChangeArrowheads="1"/>
        </xdr:cNvSpPr>
      </xdr:nvSpPr>
      <xdr:spPr bwMode="auto">
        <a:xfrm>
          <a:off x="22698075" y="1514475"/>
          <a:ext cx="1543050" cy="3276600"/>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Only two readers can be compared at the same time in the work table for the bias test.  Please insert the bias test results in Table 3 "Inter-reader bias test". If you have extended the set to over 200 calcified structures, make sure that you have dragged down the formulas of this work table!</a:t>
          </a:r>
        </a:p>
      </xdr:txBody>
    </xdr:sp>
    <xdr:clientData/>
  </xdr:twoCellAnchor>
  <xdr:twoCellAnchor editAs="oneCell">
    <xdr:from>
      <xdr:col>13</xdr:col>
      <xdr:colOff>9525</xdr:colOff>
      <xdr:row>238</xdr:row>
      <xdr:rowOff>133350</xdr:rowOff>
    </xdr:from>
    <xdr:to>
      <xdr:col>16</xdr:col>
      <xdr:colOff>600076</xdr:colOff>
      <xdr:row>249</xdr:row>
      <xdr:rowOff>156881</xdr:rowOff>
    </xdr:to>
    <xdr:sp macro="" textlink="">
      <xdr:nvSpPr>
        <xdr:cNvPr id="1075" name="Text Box 51">
          <a:extLst>
            <a:ext uri="{FF2B5EF4-FFF2-40B4-BE49-F238E27FC236}">
              <a16:creationId xmlns:a16="http://schemas.microsoft.com/office/drawing/2014/main" id="{00000000-0008-0000-0000-000033040000}"/>
            </a:ext>
          </a:extLst>
        </xdr:cNvPr>
        <xdr:cNvSpPr txBox="1">
          <a:spLocks noChangeArrowheads="1"/>
        </xdr:cNvSpPr>
      </xdr:nvSpPr>
      <xdr:spPr bwMode="auto">
        <a:xfrm>
          <a:off x="9963150" y="48310800"/>
          <a:ext cx="2247900" cy="1962150"/>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The inter-reader bias test table has to be filled in by hand. There is a work table on the right hand side of Table 1, where age reading results of only 2 readers can be inserted at the same time. The results on bias should be inserted manually in this Table 3!</a:t>
          </a:r>
        </a:p>
      </xdr:txBody>
    </xdr:sp>
    <xdr:clientData/>
  </xdr:twoCellAnchor>
  <xdr:twoCellAnchor>
    <xdr:from>
      <xdr:col>23</xdr:col>
      <xdr:colOff>9525</xdr:colOff>
      <xdr:row>810</xdr:row>
      <xdr:rowOff>0</xdr:rowOff>
    </xdr:from>
    <xdr:to>
      <xdr:col>38</xdr:col>
      <xdr:colOff>485775</xdr:colOff>
      <xdr:row>842</xdr:row>
      <xdr:rowOff>0</xdr:rowOff>
    </xdr:to>
    <xdr:graphicFrame macro="">
      <xdr:nvGraphicFramePr>
        <xdr:cNvPr id="6540977" name="Chart 52">
          <a:extLst>
            <a:ext uri="{FF2B5EF4-FFF2-40B4-BE49-F238E27FC236}">
              <a16:creationId xmlns:a16="http://schemas.microsoft.com/office/drawing/2014/main" id="{00000000-0008-0000-0000-0000B1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editAs="oneCell">
    <xdr:from>
      <xdr:col>25</xdr:col>
      <xdr:colOff>0</xdr:colOff>
      <xdr:row>843</xdr:row>
      <xdr:rowOff>0</xdr:rowOff>
    </xdr:from>
    <xdr:to>
      <xdr:col>37</xdr:col>
      <xdr:colOff>46505</xdr:colOff>
      <xdr:row>844</xdr:row>
      <xdr:rowOff>28574</xdr:rowOff>
    </xdr:to>
    <xdr:sp macro="" textlink="">
      <xdr:nvSpPr>
        <xdr:cNvPr id="1077" name="Text Box 53">
          <a:extLst>
            <a:ext uri="{FF2B5EF4-FFF2-40B4-BE49-F238E27FC236}">
              <a16:creationId xmlns:a16="http://schemas.microsoft.com/office/drawing/2014/main" id="{00000000-0008-0000-0000-000035040000}"/>
            </a:ext>
          </a:extLst>
        </xdr:cNvPr>
        <xdr:cNvSpPr txBox="1">
          <a:spLocks noChangeArrowheads="1"/>
        </xdr:cNvSpPr>
      </xdr:nvSpPr>
      <xdr:spPr bwMode="auto">
        <a:xfrm>
          <a:off x="16516350" y="153676350"/>
          <a:ext cx="7067550" cy="257175"/>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1" i="0" u="none" strike="noStrike" baseline="0">
              <a:solidFill>
                <a:srgbClr val="000000"/>
              </a:solidFill>
              <a:latin typeface="Tms Rmn"/>
            </a:rPr>
            <a:t>The mean length at age as estimated by each age reader.</a:t>
          </a:r>
        </a:p>
      </xdr:txBody>
    </xdr:sp>
    <xdr:clientData/>
  </xdr:twoCellAnchor>
  <xdr:twoCellAnchor>
    <xdr:from>
      <xdr:col>23</xdr:col>
      <xdr:colOff>9525</xdr:colOff>
      <xdr:row>668</xdr:row>
      <xdr:rowOff>9525</xdr:rowOff>
    </xdr:from>
    <xdr:to>
      <xdr:col>37</xdr:col>
      <xdr:colOff>495300</xdr:colOff>
      <xdr:row>690</xdr:row>
      <xdr:rowOff>0</xdr:rowOff>
    </xdr:to>
    <xdr:graphicFrame macro="">
      <xdr:nvGraphicFramePr>
        <xdr:cNvPr id="6540979" name="Chart 54">
          <a:extLst>
            <a:ext uri="{FF2B5EF4-FFF2-40B4-BE49-F238E27FC236}">
              <a16:creationId xmlns:a16="http://schemas.microsoft.com/office/drawing/2014/main" id="{00000000-0008-0000-0000-0000B3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editAs="oneCell">
    <xdr:from>
      <xdr:col>25</xdr:col>
      <xdr:colOff>0</xdr:colOff>
      <xdr:row>690</xdr:row>
      <xdr:rowOff>0</xdr:rowOff>
    </xdr:from>
    <xdr:to>
      <xdr:col>36</xdr:col>
      <xdr:colOff>465604</xdr:colOff>
      <xdr:row>695</xdr:row>
      <xdr:rowOff>1</xdr:rowOff>
    </xdr:to>
    <xdr:sp macro="" textlink="">
      <xdr:nvSpPr>
        <xdr:cNvPr id="1079" name="Text Box 55">
          <a:extLst>
            <a:ext uri="{FF2B5EF4-FFF2-40B4-BE49-F238E27FC236}">
              <a16:creationId xmlns:a16="http://schemas.microsoft.com/office/drawing/2014/main" id="{00000000-0008-0000-0000-000037040000}"/>
            </a:ext>
          </a:extLst>
        </xdr:cNvPr>
        <xdr:cNvSpPr txBox="1">
          <a:spLocks noChangeArrowheads="1"/>
        </xdr:cNvSpPr>
      </xdr:nvSpPr>
      <xdr:spPr bwMode="auto">
        <a:xfrm>
          <a:off x="16516350" y="128330325"/>
          <a:ext cx="6781800" cy="962025"/>
        </a:xfrm>
        <a:prstGeom prst="rect">
          <a:avLst/>
        </a:prstGeom>
        <a:noFill/>
        <a:ln w="9525">
          <a:noFill/>
          <a:miter lim="800000"/>
          <a:headEnd/>
          <a:tailEnd/>
        </a:ln>
      </xdr:spPr>
      <xdr:txBody>
        <a:bodyPr vertOverflow="clip" wrap="square" lIns="27432" tIns="27432" rIns="0" bIns="0" anchor="t" upright="1"/>
        <a:lstStyle/>
        <a:p>
          <a:pPr algn="l" rtl="0">
            <a:defRPr sz="1000"/>
          </a:pPr>
          <a:r>
            <a:rPr lang="nb-NO" sz="1200" b="0" i="0" u="none" strike="noStrike" baseline="0">
              <a:solidFill>
                <a:srgbClr val="000000"/>
              </a:solidFill>
              <a:latin typeface="Tms Rmn"/>
            </a:rPr>
            <a:t>The coefficient of variation (CV%), percent agreement and the standard deviation (STDEV) are plotted against MODAL age. </a:t>
          </a:r>
        </a:p>
        <a:p>
          <a:pPr algn="l" rtl="0">
            <a:defRPr sz="1000"/>
          </a:pPr>
          <a:r>
            <a:rPr lang="nb-NO" sz="1200" b="0" i="0" u="none" strike="noStrike" baseline="0">
              <a:solidFill>
                <a:srgbClr val="000000"/>
              </a:solidFill>
              <a:latin typeface="Tms Rmn"/>
            </a:rPr>
            <a:t>CV is much less age dependent than the standard deviation (STDEV) and the percent agreement. CV is therefore a better index for the precision in age reading. Problems in age reading are indicated by relatively high CV's at age.</a:t>
          </a:r>
        </a:p>
      </xdr:txBody>
    </xdr:sp>
    <xdr:clientData/>
  </xdr:twoCellAnchor>
  <xdr:twoCellAnchor editAs="oneCell">
    <xdr:from>
      <xdr:col>13</xdr:col>
      <xdr:colOff>38100</xdr:colOff>
      <xdr:row>247</xdr:row>
      <xdr:rowOff>0</xdr:rowOff>
    </xdr:from>
    <xdr:to>
      <xdr:col>16</xdr:col>
      <xdr:colOff>638176</xdr:colOff>
      <xdr:row>260</xdr:row>
      <xdr:rowOff>238126</xdr:rowOff>
    </xdr:to>
    <xdr:sp macro="" textlink="">
      <xdr:nvSpPr>
        <xdr:cNvPr id="1080" name="Text Box 56">
          <a:extLst>
            <a:ext uri="{FF2B5EF4-FFF2-40B4-BE49-F238E27FC236}">
              <a16:creationId xmlns:a16="http://schemas.microsoft.com/office/drawing/2014/main" id="{00000000-0008-0000-0000-000038040000}"/>
            </a:ext>
          </a:extLst>
        </xdr:cNvPr>
        <xdr:cNvSpPr txBox="1">
          <a:spLocks noChangeArrowheads="1"/>
        </xdr:cNvSpPr>
      </xdr:nvSpPr>
      <xdr:spPr bwMode="auto">
        <a:xfrm>
          <a:off x="9991725" y="50434875"/>
          <a:ext cx="2257425" cy="2705100"/>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The reader against MODAL age bias test table has to be filled in by hand. There is a work table on the right hand side of Table 1, where age reading results of one reader and the modal age can be inserted at the same time. The results on bias should be inserted manually in Table 3!</a:t>
          </a:r>
        </a:p>
      </xdr:txBody>
    </xdr:sp>
    <xdr:clientData/>
  </xdr:twoCellAnchor>
  <xdr:twoCellAnchor editAs="oneCell">
    <xdr:from>
      <xdr:col>37</xdr:col>
      <xdr:colOff>38100</xdr:colOff>
      <xdr:row>422</xdr:row>
      <xdr:rowOff>0</xdr:rowOff>
    </xdr:from>
    <xdr:to>
      <xdr:col>40</xdr:col>
      <xdr:colOff>257174</xdr:colOff>
      <xdr:row>436</xdr:row>
      <xdr:rowOff>5464</xdr:rowOff>
    </xdr:to>
    <xdr:sp macro="" textlink="">
      <xdr:nvSpPr>
        <xdr:cNvPr id="1081" name="Text Box 57">
          <a:extLst>
            <a:ext uri="{FF2B5EF4-FFF2-40B4-BE49-F238E27FC236}">
              <a16:creationId xmlns:a16="http://schemas.microsoft.com/office/drawing/2014/main" id="{00000000-0008-0000-0000-000039040000}"/>
            </a:ext>
          </a:extLst>
        </xdr:cNvPr>
        <xdr:cNvSpPr txBox="1">
          <a:spLocks noChangeArrowheads="1"/>
        </xdr:cNvSpPr>
      </xdr:nvSpPr>
      <xdr:spPr bwMode="auto">
        <a:xfrm>
          <a:off x="23441025" y="83724750"/>
          <a:ext cx="1733550" cy="2295525"/>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0" i="0" u="none" strike="noStrike" baseline="0">
              <a:solidFill>
                <a:srgbClr val="000000"/>
              </a:solidFill>
              <a:latin typeface="Times New Roman"/>
              <a:cs typeface="Times New Roman"/>
            </a:rPr>
            <a:t>The names of the strata still have to be filled in!   The names of the strata given in </a:t>
          </a:r>
          <a:r>
            <a:rPr lang="nb-NO" sz="1400" b="1" i="0" u="none" strike="noStrike" baseline="0">
              <a:solidFill>
                <a:srgbClr val="003366"/>
              </a:solidFill>
              <a:latin typeface="Times New Roman"/>
              <a:cs typeface="Times New Roman"/>
            </a:rPr>
            <a:t>blue</a:t>
          </a:r>
          <a:r>
            <a:rPr lang="nb-NO" sz="1400" b="0" i="0" u="none" strike="noStrike" baseline="0">
              <a:solidFill>
                <a:srgbClr val="000000"/>
              </a:solidFill>
              <a:latin typeface="Times New Roman"/>
              <a:cs typeface="Times New Roman"/>
            </a:rPr>
            <a:t> in Table 5 should exactly correspond to the names of the strata as used in column A of Table 1.</a:t>
          </a:r>
        </a:p>
      </xdr:txBody>
    </xdr:sp>
    <xdr:clientData/>
  </xdr:twoCellAnchor>
  <xdr:twoCellAnchor>
    <xdr:from>
      <xdr:col>23</xdr:col>
      <xdr:colOff>28575</xdr:colOff>
      <xdr:row>774</xdr:row>
      <xdr:rowOff>9525</xdr:rowOff>
    </xdr:from>
    <xdr:to>
      <xdr:col>38</xdr:col>
      <xdr:colOff>495300</xdr:colOff>
      <xdr:row>803</xdr:row>
      <xdr:rowOff>28575</xdr:rowOff>
    </xdr:to>
    <xdr:graphicFrame macro="">
      <xdr:nvGraphicFramePr>
        <xdr:cNvPr id="6540983" name="Chart 58">
          <a:extLst>
            <a:ext uri="{FF2B5EF4-FFF2-40B4-BE49-F238E27FC236}">
              <a16:creationId xmlns:a16="http://schemas.microsoft.com/office/drawing/2014/main" id="{00000000-0008-0000-0000-0000B7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32</xdr:col>
      <xdr:colOff>0</xdr:colOff>
      <xdr:row>568</xdr:row>
      <xdr:rowOff>47625</xdr:rowOff>
    </xdr:from>
    <xdr:to>
      <xdr:col>41</xdr:col>
      <xdr:colOff>28575</xdr:colOff>
      <xdr:row>582</xdr:row>
      <xdr:rowOff>38100</xdr:rowOff>
    </xdr:to>
    <xdr:graphicFrame macro="">
      <xdr:nvGraphicFramePr>
        <xdr:cNvPr id="6540984" name="Chart 64">
          <a:extLst>
            <a:ext uri="{FF2B5EF4-FFF2-40B4-BE49-F238E27FC236}">
              <a16:creationId xmlns:a16="http://schemas.microsoft.com/office/drawing/2014/main" id="{00000000-0008-0000-0000-0000B8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22</xdr:col>
      <xdr:colOff>714375</xdr:colOff>
      <xdr:row>528</xdr:row>
      <xdr:rowOff>104775</xdr:rowOff>
    </xdr:from>
    <xdr:to>
      <xdr:col>31</xdr:col>
      <xdr:colOff>542925</xdr:colOff>
      <xdr:row>542</xdr:row>
      <xdr:rowOff>28575</xdr:rowOff>
    </xdr:to>
    <xdr:graphicFrame macro="">
      <xdr:nvGraphicFramePr>
        <xdr:cNvPr id="6540985" name="Chart 81">
          <a:extLst>
            <a:ext uri="{FF2B5EF4-FFF2-40B4-BE49-F238E27FC236}">
              <a16:creationId xmlns:a16="http://schemas.microsoft.com/office/drawing/2014/main" id="{00000000-0008-0000-0000-0000B9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0.14216</cdr:x>
      <cdr:y>0</cdr:y>
    </cdr:from>
    <cdr:to>
      <cdr:x>0.58571</cdr:x>
      <cdr:y>0.44812</cdr:y>
    </cdr:to>
    <cdr:sp macro="" textlink="">
      <cdr:nvSpPr>
        <cdr:cNvPr id="2049" name="Text 1"/>
        <cdr:cNvSpPr txBox="1">
          <a:spLocks xmlns:a="http://schemas.openxmlformats.org/drawingml/2006/main" noChangeArrowheads="1"/>
        </cdr:cNvSpPr>
      </cdr:nvSpPr>
      <cdr:spPr bwMode="auto">
        <a:xfrm xmlns:a="http://schemas.openxmlformats.org/drawingml/2006/main">
          <a:off x="107438" y="-86248"/>
          <a:ext cx="325310" cy="32866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3.xml><?xml version="1.0" encoding="utf-8"?>
<c:userShapes xmlns:c="http://schemas.openxmlformats.org/drawingml/2006/chart">
  <cdr:relSizeAnchor xmlns:cdr="http://schemas.openxmlformats.org/drawingml/2006/chartDrawing">
    <cdr:from>
      <cdr:x>0.42843</cdr:x>
      <cdr:y>0</cdr:y>
    </cdr:from>
    <cdr:to>
      <cdr:x>0.58136</cdr:x>
      <cdr:y>0.36371</cdr:y>
    </cdr:to>
    <cdr:sp macro="" textlink="">
      <cdr:nvSpPr>
        <cdr:cNvPr id="3073" name="Text 1"/>
        <cdr:cNvSpPr txBox="1">
          <a:spLocks xmlns:a="http://schemas.openxmlformats.org/drawingml/2006/main" noChangeArrowheads="1"/>
        </cdr:cNvSpPr>
      </cdr:nvSpPr>
      <cdr:spPr bwMode="auto">
        <a:xfrm xmlns:a="http://schemas.openxmlformats.org/drawingml/2006/main">
          <a:off x="317398" y="-31525"/>
          <a:ext cx="112159" cy="2667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cm</a:t>
          </a:r>
        </a:p>
      </cdr:txBody>
    </cdr:sp>
  </cdr:relSizeAnchor>
</c:userShapes>
</file>

<file path=xl/drawings/drawing4.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4097"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5.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5121"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6.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6145"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7.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7169"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8.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8193"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9.xml><?xml version="1.0" encoding="utf-8"?>
<c:userShapes xmlns:c="http://schemas.openxmlformats.org/drawingml/2006/chart">
  <cdr:relSizeAnchor xmlns:cdr="http://schemas.openxmlformats.org/drawingml/2006/chartDrawing">
    <cdr:from>
      <cdr:x>0.12954</cdr:x>
      <cdr:y>0</cdr:y>
    </cdr:from>
    <cdr:to>
      <cdr:x>0.99402</cdr:x>
      <cdr:y>0.76832</cdr:y>
    </cdr:to>
    <cdr:sp macro="" textlink="">
      <cdr:nvSpPr>
        <cdr:cNvPr id="9217" name="Text 1"/>
        <cdr:cNvSpPr txBox="1">
          <a:spLocks xmlns:a="http://schemas.openxmlformats.org/drawingml/2006/main" noChangeArrowheads="1"/>
        </cdr:cNvSpPr>
      </cdr:nvSpPr>
      <cdr:spPr bwMode="auto">
        <a:xfrm xmlns:a="http://schemas.openxmlformats.org/drawingml/2006/main">
          <a:off x="98184" y="-116083"/>
          <a:ext cx="634027" cy="563509"/>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10.xml><?xml version="1.0" encoding="utf-8"?>
<c:userShapes xmlns:c="http://schemas.openxmlformats.org/drawingml/2006/chart">
  <cdr:relSizeAnchor xmlns:cdr="http://schemas.openxmlformats.org/drawingml/2006/chartDrawing">
    <cdr:from>
      <cdr:x>0.12954</cdr:x>
      <cdr:y>0</cdr:y>
    </cdr:from>
    <cdr:to>
      <cdr:x>0.99402</cdr:x>
      <cdr:y>0.76832</cdr:y>
    </cdr:to>
    <cdr:sp macro="" textlink="">
      <cdr:nvSpPr>
        <cdr:cNvPr id="10241" name="Text 1"/>
        <cdr:cNvSpPr txBox="1">
          <a:spLocks xmlns:a="http://schemas.openxmlformats.org/drawingml/2006/main" noChangeArrowheads="1"/>
        </cdr:cNvSpPr>
      </cdr:nvSpPr>
      <cdr:spPr bwMode="auto">
        <a:xfrm xmlns:a="http://schemas.openxmlformats.org/drawingml/2006/main">
          <a:off x="98184" y="-116083"/>
          <a:ext cx="634027" cy="563509"/>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11.xml><?xml version="1.0" encoding="utf-8"?>
<c:userShapes xmlns:c="http://schemas.openxmlformats.org/drawingml/2006/chart">
  <cdr:relSizeAnchor xmlns:cdr="http://schemas.openxmlformats.org/drawingml/2006/chartDrawing">
    <cdr:from>
      <cdr:x>0.13933</cdr:x>
      <cdr:y>0</cdr:y>
    </cdr:from>
    <cdr:to>
      <cdr:x>0.99402</cdr:x>
      <cdr:y>0.66804</cdr:y>
    </cdr:to>
    <cdr:sp macro="" textlink="">
      <cdr:nvSpPr>
        <cdr:cNvPr id="11265" name="Text 1"/>
        <cdr:cNvSpPr txBox="1">
          <a:spLocks xmlns:a="http://schemas.openxmlformats.org/drawingml/2006/main" noChangeArrowheads="1"/>
        </cdr:cNvSpPr>
      </cdr:nvSpPr>
      <cdr:spPr bwMode="auto">
        <a:xfrm xmlns:a="http://schemas.openxmlformats.org/drawingml/2006/main">
          <a:off x="105364" y="-94544"/>
          <a:ext cx="626847" cy="489959"/>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12.xml><?xml version="1.0" encoding="utf-8"?>
<c:userShapes xmlns:c="http://schemas.openxmlformats.org/drawingml/2006/chart">
  <cdr:relSizeAnchor xmlns:cdr="http://schemas.openxmlformats.org/drawingml/2006/chartDrawing">
    <cdr:from>
      <cdr:x>0</cdr:x>
      <cdr:y>0.49456</cdr:y>
    </cdr:from>
    <cdr:to>
      <cdr:x>1</cdr:x>
      <cdr:y>0.87111</cdr:y>
    </cdr:to>
    <cdr:sp macro="" textlink="">
      <cdr:nvSpPr>
        <cdr:cNvPr id="12289" name="Text 1"/>
        <cdr:cNvSpPr txBox="1">
          <a:spLocks xmlns:a="http://schemas.openxmlformats.org/drawingml/2006/main" noChangeArrowheads="1"/>
        </cdr:cNvSpPr>
      </cdr:nvSpPr>
      <cdr:spPr bwMode="auto">
        <a:xfrm xmlns:a="http://schemas.openxmlformats.org/drawingml/2006/main">
          <a:off x="673978" y="365899"/>
          <a:ext cx="914345" cy="27617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vertOverflow="clip" wrap="square" lIns="36576" tIns="27432" rIns="36576" bIns="27432" anchor="ctr" upright="1"/>
        <a:lstStyle xmlns:a="http://schemas.openxmlformats.org/drawingml/2006/main"/>
        <a:p xmlns:a="http://schemas.openxmlformats.org/drawingml/2006/main">
          <a:pPr algn="ctr" rtl="0">
            <a:defRPr sz="1000"/>
          </a:pPr>
          <a:r>
            <a:rPr lang="nb-NO" sz="1400" b="0" i="0" u="none" strike="noStrike" baseline="0">
              <a:solidFill>
                <a:srgbClr val="000000"/>
              </a:solidFill>
              <a:latin typeface="Arial"/>
              <a:cs typeface="Arial"/>
            </a:rPr>
            <a:t>Modal age</a:t>
          </a:r>
        </a:p>
      </cdr:txBody>
    </cdr:sp>
  </cdr:relSizeAnchor>
</c:userShapes>
</file>

<file path=xl/drawings/drawing13.xml><?xml version="1.0" encoding="utf-8"?>
<c:userShapes xmlns:c="http://schemas.openxmlformats.org/drawingml/2006/chart">
  <cdr:relSizeAnchor xmlns:cdr="http://schemas.openxmlformats.org/drawingml/2006/chartDrawing">
    <cdr:from>
      <cdr:x>0.79824</cdr:x>
      <cdr:y>0.06515</cdr:y>
    </cdr:from>
    <cdr:to>
      <cdr:x>0.82195</cdr:x>
      <cdr:y>0.06515</cdr:y>
    </cdr:to>
    <cdr:sp macro="" textlink="">
      <cdr:nvSpPr>
        <cdr:cNvPr id="13313" name="Text 1"/>
        <cdr:cNvSpPr txBox="1">
          <a:spLocks xmlns:a="http://schemas.openxmlformats.org/drawingml/2006/main" noChangeArrowheads="1"/>
        </cdr:cNvSpPr>
      </cdr:nvSpPr>
      <cdr:spPr bwMode="auto">
        <a:xfrm xmlns:a="http://schemas.openxmlformats.org/drawingml/2006/main">
          <a:off x="588622" y="50960"/>
          <a:ext cx="17390" cy="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14.xml><?xml version="1.0" encoding="utf-8"?>
<c:userShapes xmlns:c="http://schemas.openxmlformats.org/drawingml/2006/chart">
  <cdr:relSizeAnchor xmlns:cdr="http://schemas.openxmlformats.org/drawingml/2006/chartDrawing">
    <cdr:from>
      <cdr:x>0.79867</cdr:x>
      <cdr:y>0.06537</cdr:y>
    </cdr:from>
    <cdr:to>
      <cdr:x>0.83021</cdr:x>
      <cdr:y>0.06537</cdr:y>
    </cdr:to>
    <cdr:sp macro="" textlink="">
      <cdr:nvSpPr>
        <cdr:cNvPr id="14337" name="Text 1"/>
        <cdr:cNvSpPr txBox="1">
          <a:spLocks xmlns:a="http://schemas.openxmlformats.org/drawingml/2006/main" noChangeArrowheads="1"/>
        </cdr:cNvSpPr>
      </cdr:nvSpPr>
      <cdr:spPr bwMode="auto">
        <a:xfrm xmlns:a="http://schemas.openxmlformats.org/drawingml/2006/main">
          <a:off x="588941" y="51119"/>
          <a:ext cx="23134" cy="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15.xml><?xml version="1.0" encoding="utf-8"?>
<c:userShapes xmlns:c="http://schemas.openxmlformats.org/drawingml/2006/chart">
  <cdr:relSizeAnchor xmlns:cdr="http://schemas.openxmlformats.org/drawingml/2006/chartDrawing">
    <cdr:from>
      <cdr:x>0.79889</cdr:x>
      <cdr:y>0.11192</cdr:y>
    </cdr:from>
    <cdr:to>
      <cdr:x>0.83631</cdr:x>
      <cdr:y>0.11475</cdr:y>
    </cdr:to>
    <cdr:sp macro="" textlink="">
      <cdr:nvSpPr>
        <cdr:cNvPr id="15361" name="Text 1"/>
        <cdr:cNvSpPr txBox="1">
          <a:spLocks xmlns:a="http://schemas.openxmlformats.org/drawingml/2006/main" noChangeArrowheads="1"/>
        </cdr:cNvSpPr>
      </cdr:nvSpPr>
      <cdr:spPr bwMode="auto">
        <a:xfrm xmlns:a="http://schemas.openxmlformats.org/drawingml/2006/main">
          <a:off x="589101" y="85261"/>
          <a:ext cx="27441" cy="2075"/>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16.xml><?xml version="1.0" encoding="utf-8"?>
<c:userShapes xmlns:c="http://schemas.openxmlformats.org/drawingml/2006/chart">
  <cdr:relSizeAnchor xmlns:cdr="http://schemas.openxmlformats.org/drawingml/2006/chartDrawing">
    <cdr:from>
      <cdr:x>0.79889</cdr:x>
      <cdr:y>0.10931</cdr:y>
    </cdr:from>
    <cdr:to>
      <cdr:x>0.83913</cdr:x>
      <cdr:y>0.11236</cdr:y>
    </cdr:to>
    <cdr:sp macro="" textlink="">
      <cdr:nvSpPr>
        <cdr:cNvPr id="16385" name="Text 1"/>
        <cdr:cNvSpPr txBox="1">
          <a:spLocks xmlns:a="http://schemas.openxmlformats.org/drawingml/2006/main" noChangeArrowheads="1"/>
        </cdr:cNvSpPr>
      </cdr:nvSpPr>
      <cdr:spPr bwMode="auto">
        <a:xfrm xmlns:a="http://schemas.openxmlformats.org/drawingml/2006/main">
          <a:off x="589101" y="83347"/>
          <a:ext cx="29515" cy="223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17.xml><?xml version="1.0" encoding="utf-8"?>
<c:userShapes xmlns:c="http://schemas.openxmlformats.org/drawingml/2006/chart">
  <cdr:relSizeAnchor xmlns:cdr="http://schemas.openxmlformats.org/drawingml/2006/chartDrawing">
    <cdr:from>
      <cdr:x>0.79954</cdr:x>
      <cdr:y>0.10931</cdr:y>
    </cdr:from>
    <cdr:to>
      <cdr:x>0.84392</cdr:x>
      <cdr:y>0.11236</cdr:y>
    </cdr:to>
    <cdr:sp macro="" textlink="">
      <cdr:nvSpPr>
        <cdr:cNvPr id="17409" name="Text 1"/>
        <cdr:cNvSpPr txBox="1">
          <a:spLocks xmlns:a="http://schemas.openxmlformats.org/drawingml/2006/main" noChangeArrowheads="1"/>
        </cdr:cNvSpPr>
      </cdr:nvSpPr>
      <cdr:spPr bwMode="auto">
        <a:xfrm xmlns:a="http://schemas.openxmlformats.org/drawingml/2006/main">
          <a:off x="589579" y="83347"/>
          <a:ext cx="32547" cy="223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18.xml><?xml version="1.0" encoding="utf-8"?>
<c:userShapes xmlns:c="http://schemas.openxmlformats.org/drawingml/2006/chart">
  <cdr:relSizeAnchor xmlns:cdr="http://schemas.openxmlformats.org/drawingml/2006/chartDrawing">
    <cdr:from>
      <cdr:x>0.79954</cdr:x>
      <cdr:y>0.10931</cdr:y>
    </cdr:from>
    <cdr:to>
      <cdr:x>0.84392</cdr:x>
      <cdr:y>0.1117</cdr:y>
    </cdr:to>
    <cdr:sp macro="" textlink="">
      <cdr:nvSpPr>
        <cdr:cNvPr id="18433" name="Text 1"/>
        <cdr:cNvSpPr txBox="1">
          <a:spLocks xmlns:a="http://schemas.openxmlformats.org/drawingml/2006/main" noChangeArrowheads="1"/>
        </cdr:cNvSpPr>
      </cdr:nvSpPr>
      <cdr:spPr bwMode="auto">
        <a:xfrm xmlns:a="http://schemas.openxmlformats.org/drawingml/2006/main">
          <a:off x="589579" y="83347"/>
          <a:ext cx="32547" cy="1755"/>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19.xml><?xml version="1.0" encoding="utf-8"?>
<c:userShapes xmlns:c="http://schemas.openxmlformats.org/drawingml/2006/chart">
  <cdr:relSizeAnchor xmlns:cdr="http://schemas.openxmlformats.org/drawingml/2006/chartDrawing">
    <cdr:from>
      <cdr:x>0.7978</cdr:x>
      <cdr:y>0.11323</cdr:y>
    </cdr:from>
    <cdr:to>
      <cdr:x>0.82195</cdr:x>
      <cdr:y>0.11627</cdr:y>
    </cdr:to>
    <cdr:sp macro="" textlink="">
      <cdr:nvSpPr>
        <cdr:cNvPr id="19457" name="Text 1"/>
        <cdr:cNvSpPr txBox="1">
          <a:spLocks xmlns:a="http://schemas.openxmlformats.org/drawingml/2006/main" noChangeArrowheads="1"/>
        </cdr:cNvSpPr>
      </cdr:nvSpPr>
      <cdr:spPr bwMode="auto">
        <a:xfrm xmlns:a="http://schemas.openxmlformats.org/drawingml/2006/main">
          <a:off x="588303" y="86219"/>
          <a:ext cx="17709" cy="223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20.xml><?xml version="1.0" encoding="utf-8"?>
<c:userShapes xmlns:c="http://schemas.openxmlformats.org/drawingml/2006/chart">
  <cdr:relSizeAnchor xmlns:cdr="http://schemas.openxmlformats.org/drawingml/2006/chartDrawing">
    <cdr:from>
      <cdr:x>0.79715</cdr:x>
      <cdr:y>0.11323</cdr:y>
    </cdr:from>
    <cdr:to>
      <cdr:x>0.82043</cdr:x>
      <cdr:y>0.11627</cdr:y>
    </cdr:to>
    <cdr:sp macro="" textlink="">
      <cdr:nvSpPr>
        <cdr:cNvPr id="20481" name="Text 1"/>
        <cdr:cNvSpPr txBox="1">
          <a:spLocks xmlns:a="http://schemas.openxmlformats.org/drawingml/2006/main" noChangeArrowheads="1"/>
        </cdr:cNvSpPr>
      </cdr:nvSpPr>
      <cdr:spPr bwMode="auto">
        <a:xfrm xmlns:a="http://schemas.openxmlformats.org/drawingml/2006/main">
          <a:off x="587824" y="86219"/>
          <a:ext cx="17071" cy="223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21.xml><?xml version="1.0" encoding="utf-8"?>
<c:userShapes xmlns:c="http://schemas.openxmlformats.org/drawingml/2006/chart">
  <cdr:relSizeAnchor xmlns:cdr="http://schemas.openxmlformats.org/drawingml/2006/chartDrawing">
    <cdr:from>
      <cdr:x>0.79715</cdr:x>
      <cdr:y>0.22743</cdr:y>
    </cdr:from>
    <cdr:to>
      <cdr:x>0.81912</cdr:x>
      <cdr:y>0.24027</cdr:y>
    </cdr:to>
    <cdr:sp macro="" textlink="">
      <cdr:nvSpPr>
        <cdr:cNvPr id="21505" name="Text 1"/>
        <cdr:cNvSpPr txBox="1">
          <a:spLocks xmlns:a="http://schemas.openxmlformats.org/drawingml/2006/main" noChangeArrowheads="1"/>
        </cdr:cNvSpPr>
      </cdr:nvSpPr>
      <cdr:spPr bwMode="auto">
        <a:xfrm xmlns:a="http://schemas.openxmlformats.org/drawingml/2006/main">
          <a:off x="587824" y="169979"/>
          <a:ext cx="16114" cy="941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22.xml><?xml version="1.0" encoding="utf-8"?>
<c:userShapes xmlns:c="http://schemas.openxmlformats.org/drawingml/2006/chart">
  <cdr:relSizeAnchor xmlns:cdr="http://schemas.openxmlformats.org/drawingml/2006/chartDrawing">
    <cdr:from>
      <cdr:x>0.79715</cdr:x>
      <cdr:y>0.11323</cdr:y>
    </cdr:from>
    <cdr:to>
      <cdr:x>0.82043</cdr:x>
      <cdr:y>0.11627</cdr:y>
    </cdr:to>
    <cdr:sp macro="" textlink="">
      <cdr:nvSpPr>
        <cdr:cNvPr id="22529" name="Text 1"/>
        <cdr:cNvSpPr txBox="1">
          <a:spLocks xmlns:a="http://schemas.openxmlformats.org/drawingml/2006/main" noChangeArrowheads="1"/>
        </cdr:cNvSpPr>
      </cdr:nvSpPr>
      <cdr:spPr bwMode="auto">
        <a:xfrm xmlns:a="http://schemas.openxmlformats.org/drawingml/2006/main">
          <a:off x="587824" y="86219"/>
          <a:ext cx="17071" cy="223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23.xml><?xml version="1.0" encoding="utf-8"?>
<c:userShapes xmlns:c="http://schemas.openxmlformats.org/drawingml/2006/chart">
  <cdr:relSizeAnchor xmlns:cdr="http://schemas.openxmlformats.org/drawingml/2006/chartDrawing">
    <cdr:from>
      <cdr:x>0.79715</cdr:x>
      <cdr:y>0.14107</cdr:y>
    </cdr:from>
    <cdr:to>
      <cdr:x>0.82043</cdr:x>
      <cdr:y>0.1452</cdr:y>
    </cdr:to>
    <cdr:sp macro="" textlink="">
      <cdr:nvSpPr>
        <cdr:cNvPr id="23553" name="Text 1"/>
        <cdr:cNvSpPr txBox="1">
          <a:spLocks xmlns:a="http://schemas.openxmlformats.org/drawingml/2006/main" noChangeArrowheads="1"/>
        </cdr:cNvSpPr>
      </cdr:nvSpPr>
      <cdr:spPr bwMode="auto">
        <a:xfrm xmlns:a="http://schemas.openxmlformats.org/drawingml/2006/main">
          <a:off x="587824" y="106640"/>
          <a:ext cx="17071" cy="3032"/>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24.xml><?xml version="1.0" encoding="utf-8"?>
<c:userShapes xmlns:c="http://schemas.openxmlformats.org/drawingml/2006/chart">
  <cdr:relSizeAnchor xmlns:cdr="http://schemas.openxmlformats.org/drawingml/2006/chartDrawing">
    <cdr:from>
      <cdr:x>0.79715</cdr:x>
      <cdr:y>0.11257</cdr:y>
    </cdr:from>
    <cdr:to>
      <cdr:x>0.81912</cdr:x>
      <cdr:y>0.11519</cdr:y>
    </cdr:to>
    <cdr:sp macro="" textlink="">
      <cdr:nvSpPr>
        <cdr:cNvPr id="24577" name="Text 1"/>
        <cdr:cNvSpPr txBox="1">
          <a:spLocks xmlns:a="http://schemas.openxmlformats.org/drawingml/2006/main" noChangeArrowheads="1"/>
        </cdr:cNvSpPr>
      </cdr:nvSpPr>
      <cdr:spPr bwMode="auto">
        <a:xfrm xmlns:a="http://schemas.openxmlformats.org/drawingml/2006/main">
          <a:off x="587824" y="85740"/>
          <a:ext cx="16114" cy="1915"/>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25.xml><?xml version="1.0" encoding="utf-8"?>
<c:userShapes xmlns:c="http://schemas.openxmlformats.org/drawingml/2006/chart">
  <cdr:relSizeAnchor xmlns:cdr="http://schemas.openxmlformats.org/drawingml/2006/chartDrawing">
    <cdr:from>
      <cdr:x>0.79715</cdr:x>
      <cdr:y>0.11301</cdr:y>
    </cdr:from>
    <cdr:to>
      <cdr:x>0.81999</cdr:x>
      <cdr:y>0.11606</cdr:y>
    </cdr:to>
    <cdr:sp macro="" textlink="">
      <cdr:nvSpPr>
        <cdr:cNvPr id="25601" name="Text 1"/>
        <cdr:cNvSpPr txBox="1">
          <a:spLocks xmlns:a="http://schemas.openxmlformats.org/drawingml/2006/main" noChangeArrowheads="1"/>
        </cdr:cNvSpPr>
      </cdr:nvSpPr>
      <cdr:spPr bwMode="auto">
        <a:xfrm xmlns:a="http://schemas.openxmlformats.org/drawingml/2006/main">
          <a:off x="587824" y="86059"/>
          <a:ext cx="16752" cy="223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26.xml><?xml version="1.0" encoding="utf-8"?>
<c:userShapes xmlns:c="http://schemas.openxmlformats.org/drawingml/2006/chart">
  <cdr:relSizeAnchor xmlns:cdr="http://schemas.openxmlformats.org/drawingml/2006/chartDrawing">
    <cdr:from>
      <cdr:x>0.7978</cdr:x>
      <cdr:y>0.06515</cdr:y>
    </cdr:from>
    <cdr:to>
      <cdr:x>0.82043</cdr:x>
      <cdr:y>0.06515</cdr:y>
    </cdr:to>
    <cdr:sp macro="" textlink="">
      <cdr:nvSpPr>
        <cdr:cNvPr id="26625" name="Text 1"/>
        <cdr:cNvSpPr txBox="1">
          <a:spLocks xmlns:a="http://schemas.openxmlformats.org/drawingml/2006/main" noChangeArrowheads="1"/>
        </cdr:cNvSpPr>
      </cdr:nvSpPr>
      <cdr:spPr bwMode="auto">
        <a:xfrm xmlns:a="http://schemas.openxmlformats.org/drawingml/2006/main">
          <a:off x="588303" y="50960"/>
          <a:ext cx="16592" cy="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27.xml><?xml version="1.0" encoding="utf-8"?>
<c:userShapes xmlns:c="http://schemas.openxmlformats.org/drawingml/2006/chart">
  <cdr:relSizeAnchor xmlns:cdr="http://schemas.openxmlformats.org/drawingml/2006/chartDrawing">
    <cdr:from>
      <cdr:x>0.79954</cdr:x>
      <cdr:y>0.22852</cdr:y>
    </cdr:from>
    <cdr:to>
      <cdr:x>0.83631</cdr:x>
      <cdr:y>0.24244</cdr:y>
    </cdr:to>
    <cdr:sp macro="" textlink="">
      <cdr:nvSpPr>
        <cdr:cNvPr id="27649" name="Text 1"/>
        <cdr:cNvSpPr txBox="1">
          <a:spLocks xmlns:a="http://schemas.openxmlformats.org/drawingml/2006/main" noChangeArrowheads="1"/>
        </cdr:cNvSpPr>
      </cdr:nvSpPr>
      <cdr:spPr bwMode="auto">
        <a:xfrm xmlns:a="http://schemas.openxmlformats.org/drawingml/2006/main">
          <a:off x="589579" y="170777"/>
          <a:ext cx="26963" cy="10211"/>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28.xml><?xml version="1.0" encoding="utf-8"?>
<c:userShapes xmlns:c="http://schemas.openxmlformats.org/drawingml/2006/chart">
  <cdr:relSizeAnchor xmlns:cdr="http://schemas.openxmlformats.org/drawingml/2006/chartDrawing">
    <cdr:from>
      <cdr:x>0.00954</cdr:x>
      <cdr:y>0.0218</cdr:y>
    </cdr:from>
    <cdr:to>
      <cdr:x>0.0867</cdr:x>
      <cdr:y>0.09788</cdr:y>
    </cdr:to>
    <cdr:sp macro="" textlink="">
      <cdr:nvSpPr>
        <cdr:cNvPr id="46081" name="Text Box 2049"/>
        <cdr:cNvSpPr txBox="1">
          <a:spLocks xmlns:a="http://schemas.openxmlformats.org/drawingml/2006/main" noChangeArrowheads="1"/>
        </cdr:cNvSpPr>
      </cdr:nvSpPr>
      <cdr:spPr bwMode="auto">
        <a:xfrm xmlns:a="http://schemas.openxmlformats.org/drawingml/2006/main">
          <a:off x="80832" y="75029"/>
          <a:ext cx="654025" cy="26186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none" lIns="27432" tIns="27432" rIns="27432" bIns="27432" anchor="ctr" upright="1">
          <a:spAutoFit/>
        </a:bodyPr>
        <a:lstStyle xmlns:a="http://schemas.openxmlformats.org/drawingml/2006/main"/>
        <a:p xmlns:a="http://schemas.openxmlformats.org/drawingml/2006/main">
          <a:pPr algn="ctr" rtl="0">
            <a:defRPr sz="1000"/>
          </a:pPr>
          <a:r>
            <a:rPr lang="nb-NO" sz="1400" b="1" i="0" u="none" strike="noStrike" baseline="0">
              <a:solidFill>
                <a:srgbClr val="000000"/>
              </a:solidFill>
              <a:latin typeface="Arial"/>
              <a:cs typeface="Arial"/>
            </a:rPr>
            <a:t>STDEV</a:t>
          </a:r>
        </a:p>
      </cdr:txBody>
    </cdr:sp>
  </cdr:relSizeAnchor>
  <cdr:relSizeAnchor xmlns:cdr="http://schemas.openxmlformats.org/drawingml/2006/chartDrawing">
    <cdr:from>
      <cdr:x>0.82632</cdr:x>
      <cdr:y>0.0218</cdr:y>
    </cdr:from>
    <cdr:to>
      <cdr:x>1</cdr:x>
      <cdr:y>0.09788</cdr:y>
    </cdr:to>
    <cdr:sp macro="" textlink="">
      <cdr:nvSpPr>
        <cdr:cNvPr id="46082" name="Text Box 2050"/>
        <cdr:cNvSpPr txBox="1">
          <a:spLocks xmlns:a="http://schemas.openxmlformats.org/drawingml/2006/main" noChangeArrowheads="1"/>
        </cdr:cNvSpPr>
      </cdr:nvSpPr>
      <cdr:spPr bwMode="auto">
        <a:xfrm xmlns:a="http://schemas.openxmlformats.org/drawingml/2006/main">
          <a:off x="7017156" y="75029"/>
          <a:ext cx="1472006" cy="26186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none" lIns="27432" tIns="27432" rIns="27432" bIns="27432" anchor="ctr" upright="1">
          <a:spAutoFit/>
        </a:bodyPr>
        <a:lstStyle xmlns:a="http://schemas.openxmlformats.org/drawingml/2006/main"/>
        <a:p xmlns:a="http://schemas.openxmlformats.org/drawingml/2006/main">
          <a:pPr algn="ctr" rtl="0">
            <a:defRPr sz="1000"/>
          </a:pPr>
          <a:r>
            <a:rPr lang="nb-NO" sz="1400" b="1" i="0" u="none" strike="noStrike" baseline="0">
              <a:solidFill>
                <a:srgbClr val="000000"/>
              </a:solidFill>
              <a:latin typeface="Arial"/>
              <a:cs typeface="Arial"/>
            </a:rPr>
            <a:t>Agreement &amp; CV</a:t>
          </a:r>
        </a:p>
      </cdr:txBody>
    </cdr:sp>
  </cdr:relSizeAnchor>
</c:userShapes>
</file>

<file path=xl/drawings/drawing29.xml><?xml version="1.0" encoding="utf-8"?>
<xdr:wsDr xmlns:xdr="http://schemas.openxmlformats.org/drawingml/2006/spreadsheetDrawing" xmlns:a="http://schemas.openxmlformats.org/drawingml/2006/main">
  <xdr:twoCellAnchor>
    <xdr:from>
      <xdr:col>45</xdr:col>
      <xdr:colOff>0</xdr:colOff>
      <xdr:row>4</xdr:row>
      <xdr:rowOff>0</xdr:rowOff>
    </xdr:from>
    <xdr:to>
      <xdr:col>45</xdr:col>
      <xdr:colOff>0</xdr:colOff>
      <xdr:row>4</xdr:row>
      <xdr:rowOff>0</xdr:rowOff>
    </xdr:to>
    <xdr:graphicFrame macro="">
      <xdr:nvGraphicFramePr>
        <xdr:cNvPr id="2" name="Chart 1">
          <a:extLst>
            <a:ext uri="{FF2B5EF4-FFF2-40B4-BE49-F238E27FC236}">
              <a16:creationId xmlns:a16="http://schemas.microsoft.com/office/drawing/2014/main" id="{87379305-2519-4C0F-84C5-1B266C733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3" name="Chart 2">
          <a:extLst>
            <a:ext uri="{FF2B5EF4-FFF2-40B4-BE49-F238E27FC236}">
              <a16:creationId xmlns:a16="http://schemas.microsoft.com/office/drawing/2014/main" id="{AA667E02-9BC8-4BEF-9F96-40E38243C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4" name="Chart 3">
          <a:extLst>
            <a:ext uri="{FF2B5EF4-FFF2-40B4-BE49-F238E27FC236}">
              <a16:creationId xmlns:a16="http://schemas.microsoft.com/office/drawing/2014/main" id="{F9919475-A40E-42F1-BEB6-EE445BE8B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5" name="Chart 4">
          <a:extLst>
            <a:ext uri="{FF2B5EF4-FFF2-40B4-BE49-F238E27FC236}">
              <a16:creationId xmlns:a16="http://schemas.microsoft.com/office/drawing/2014/main" id="{96AACB47-9A66-4988-8567-04F4F1D08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6" name="Chart 5">
          <a:extLst>
            <a:ext uri="{FF2B5EF4-FFF2-40B4-BE49-F238E27FC236}">
              <a16:creationId xmlns:a16="http://schemas.microsoft.com/office/drawing/2014/main" id="{7D39F072-7A34-4C95-BD55-77EF7E3A71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7" name="Chart 6">
          <a:extLst>
            <a:ext uri="{FF2B5EF4-FFF2-40B4-BE49-F238E27FC236}">
              <a16:creationId xmlns:a16="http://schemas.microsoft.com/office/drawing/2014/main" id="{66BE67F9-DD77-49EB-80D3-7773A64D8A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8" name="Chart 7">
          <a:extLst>
            <a:ext uri="{FF2B5EF4-FFF2-40B4-BE49-F238E27FC236}">
              <a16:creationId xmlns:a16="http://schemas.microsoft.com/office/drawing/2014/main" id="{B1063C41-81AF-4C68-A4B4-20EC9DE05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9" name="Chart 8">
          <a:extLst>
            <a:ext uri="{FF2B5EF4-FFF2-40B4-BE49-F238E27FC236}">
              <a16:creationId xmlns:a16="http://schemas.microsoft.com/office/drawing/2014/main" id="{F3D89D83-E06E-481A-90F1-AC8C8EAF12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10" name="Chart 9">
          <a:extLst>
            <a:ext uri="{FF2B5EF4-FFF2-40B4-BE49-F238E27FC236}">
              <a16:creationId xmlns:a16="http://schemas.microsoft.com/office/drawing/2014/main" id="{022D1F7D-02A9-4BE6-863E-0111EB97F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11" name="Chart 10">
          <a:extLst>
            <a:ext uri="{FF2B5EF4-FFF2-40B4-BE49-F238E27FC236}">
              <a16:creationId xmlns:a16="http://schemas.microsoft.com/office/drawing/2014/main" id="{67B61A0F-C972-4572-AC6E-F606B7EAA1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12" name="Chart 11">
          <a:extLst>
            <a:ext uri="{FF2B5EF4-FFF2-40B4-BE49-F238E27FC236}">
              <a16:creationId xmlns:a16="http://schemas.microsoft.com/office/drawing/2014/main" id="{725066CD-1078-41A8-8B8B-727EFE3C0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96</xdr:row>
      <xdr:rowOff>0</xdr:rowOff>
    </xdr:from>
    <xdr:to>
      <xdr:col>15</xdr:col>
      <xdr:colOff>0</xdr:colOff>
      <xdr:row>96</xdr:row>
      <xdr:rowOff>0</xdr:rowOff>
    </xdr:to>
    <xdr:graphicFrame macro="">
      <xdr:nvGraphicFramePr>
        <xdr:cNvPr id="13" name="Chart 12">
          <a:extLst>
            <a:ext uri="{FF2B5EF4-FFF2-40B4-BE49-F238E27FC236}">
              <a16:creationId xmlns:a16="http://schemas.microsoft.com/office/drawing/2014/main" id="{AF686A67-343C-45B7-A0C8-75939B490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0</xdr:colOff>
      <xdr:row>96</xdr:row>
      <xdr:rowOff>0</xdr:rowOff>
    </xdr:from>
    <xdr:to>
      <xdr:col>15</xdr:col>
      <xdr:colOff>0</xdr:colOff>
      <xdr:row>96</xdr:row>
      <xdr:rowOff>0</xdr:rowOff>
    </xdr:to>
    <xdr:graphicFrame macro="">
      <xdr:nvGraphicFramePr>
        <xdr:cNvPr id="14" name="Chart 13">
          <a:extLst>
            <a:ext uri="{FF2B5EF4-FFF2-40B4-BE49-F238E27FC236}">
              <a16:creationId xmlns:a16="http://schemas.microsoft.com/office/drawing/2014/main" id="{339A2FFF-8F68-4172-BB5A-931C283D2B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96</xdr:row>
      <xdr:rowOff>0</xdr:rowOff>
    </xdr:from>
    <xdr:to>
      <xdr:col>15</xdr:col>
      <xdr:colOff>0</xdr:colOff>
      <xdr:row>96</xdr:row>
      <xdr:rowOff>0</xdr:rowOff>
    </xdr:to>
    <xdr:graphicFrame macro="">
      <xdr:nvGraphicFramePr>
        <xdr:cNvPr id="15" name="Chart 14">
          <a:extLst>
            <a:ext uri="{FF2B5EF4-FFF2-40B4-BE49-F238E27FC236}">
              <a16:creationId xmlns:a16="http://schemas.microsoft.com/office/drawing/2014/main" id="{0FBC5F2B-0DE3-4324-82D8-DCC92043A5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96</xdr:row>
      <xdr:rowOff>0</xdr:rowOff>
    </xdr:from>
    <xdr:to>
      <xdr:col>15</xdr:col>
      <xdr:colOff>0</xdr:colOff>
      <xdr:row>96</xdr:row>
      <xdr:rowOff>0</xdr:rowOff>
    </xdr:to>
    <xdr:graphicFrame macro="">
      <xdr:nvGraphicFramePr>
        <xdr:cNvPr id="16" name="Chart 15">
          <a:extLst>
            <a:ext uri="{FF2B5EF4-FFF2-40B4-BE49-F238E27FC236}">
              <a16:creationId xmlns:a16="http://schemas.microsoft.com/office/drawing/2014/main" id="{BE1A01D9-ACDE-4A3E-B051-C5B487C1EC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0</xdr:colOff>
      <xdr:row>96</xdr:row>
      <xdr:rowOff>0</xdr:rowOff>
    </xdr:from>
    <xdr:to>
      <xdr:col>15</xdr:col>
      <xdr:colOff>0</xdr:colOff>
      <xdr:row>96</xdr:row>
      <xdr:rowOff>0</xdr:rowOff>
    </xdr:to>
    <xdr:graphicFrame macro="">
      <xdr:nvGraphicFramePr>
        <xdr:cNvPr id="17" name="Chart 16">
          <a:extLst>
            <a:ext uri="{FF2B5EF4-FFF2-40B4-BE49-F238E27FC236}">
              <a16:creationId xmlns:a16="http://schemas.microsoft.com/office/drawing/2014/main" id="{4839C02B-B996-46A7-A677-F52AB984B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96</xdr:row>
      <xdr:rowOff>0</xdr:rowOff>
    </xdr:from>
    <xdr:to>
      <xdr:col>15</xdr:col>
      <xdr:colOff>0</xdr:colOff>
      <xdr:row>96</xdr:row>
      <xdr:rowOff>0</xdr:rowOff>
    </xdr:to>
    <xdr:graphicFrame macro="">
      <xdr:nvGraphicFramePr>
        <xdr:cNvPr id="18" name="Chart 17">
          <a:extLst>
            <a:ext uri="{FF2B5EF4-FFF2-40B4-BE49-F238E27FC236}">
              <a16:creationId xmlns:a16="http://schemas.microsoft.com/office/drawing/2014/main" id="{9A86765E-849C-4CAB-B86A-FFAE6E449C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0</xdr:colOff>
      <xdr:row>96</xdr:row>
      <xdr:rowOff>0</xdr:rowOff>
    </xdr:from>
    <xdr:to>
      <xdr:col>15</xdr:col>
      <xdr:colOff>0</xdr:colOff>
      <xdr:row>96</xdr:row>
      <xdr:rowOff>0</xdr:rowOff>
    </xdr:to>
    <xdr:graphicFrame macro="">
      <xdr:nvGraphicFramePr>
        <xdr:cNvPr id="19" name="Chart 18">
          <a:extLst>
            <a:ext uri="{FF2B5EF4-FFF2-40B4-BE49-F238E27FC236}">
              <a16:creationId xmlns:a16="http://schemas.microsoft.com/office/drawing/2014/main" id="{4E33D857-0508-4BCD-AC26-177C19DD09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96</xdr:row>
      <xdr:rowOff>0</xdr:rowOff>
    </xdr:from>
    <xdr:to>
      <xdr:col>15</xdr:col>
      <xdr:colOff>0</xdr:colOff>
      <xdr:row>96</xdr:row>
      <xdr:rowOff>0</xdr:rowOff>
    </xdr:to>
    <xdr:graphicFrame macro="">
      <xdr:nvGraphicFramePr>
        <xdr:cNvPr id="20" name="Chart 19">
          <a:extLst>
            <a:ext uri="{FF2B5EF4-FFF2-40B4-BE49-F238E27FC236}">
              <a16:creationId xmlns:a16="http://schemas.microsoft.com/office/drawing/2014/main" id="{9B5B1AD6-087D-47C6-B8D6-07C58C233A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15</xdr:col>
      <xdr:colOff>0</xdr:colOff>
      <xdr:row>96</xdr:row>
      <xdr:rowOff>0</xdr:rowOff>
    </xdr:from>
    <xdr:to>
      <xdr:col>15</xdr:col>
      <xdr:colOff>0</xdr:colOff>
      <xdr:row>96</xdr:row>
      <xdr:rowOff>0</xdr:rowOff>
    </xdr:to>
    <xdr:graphicFrame macro="">
      <xdr:nvGraphicFramePr>
        <xdr:cNvPr id="21" name="Chart 20">
          <a:extLst>
            <a:ext uri="{FF2B5EF4-FFF2-40B4-BE49-F238E27FC236}">
              <a16:creationId xmlns:a16="http://schemas.microsoft.com/office/drawing/2014/main" id="{3A7DF6A3-E6B7-4497-ADEA-03FE37959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15</xdr:col>
      <xdr:colOff>0</xdr:colOff>
      <xdr:row>96</xdr:row>
      <xdr:rowOff>0</xdr:rowOff>
    </xdr:from>
    <xdr:to>
      <xdr:col>15</xdr:col>
      <xdr:colOff>0</xdr:colOff>
      <xdr:row>96</xdr:row>
      <xdr:rowOff>0</xdr:rowOff>
    </xdr:to>
    <xdr:graphicFrame macro="">
      <xdr:nvGraphicFramePr>
        <xdr:cNvPr id="22" name="Chart 21">
          <a:extLst>
            <a:ext uri="{FF2B5EF4-FFF2-40B4-BE49-F238E27FC236}">
              <a16:creationId xmlns:a16="http://schemas.microsoft.com/office/drawing/2014/main" id="{9B810FDC-BFC3-4310-986F-9F22829304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15</xdr:col>
      <xdr:colOff>0</xdr:colOff>
      <xdr:row>96</xdr:row>
      <xdr:rowOff>0</xdr:rowOff>
    </xdr:from>
    <xdr:to>
      <xdr:col>15</xdr:col>
      <xdr:colOff>0</xdr:colOff>
      <xdr:row>96</xdr:row>
      <xdr:rowOff>0</xdr:rowOff>
    </xdr:to>
    <xdr:graphicFrame macro="">
      <xdr:nvGraphicFramePr>
        <xdr:cNvPr id="23" name="Chart 22">
          <a:extLst>
            <a:ext uri="{FF2B5EF4-FFF2-40B4-BE49-F238E27FC236}">
              <a16:creationId xmlns:a16="http://schemas.microsoft.com/office/drawing/2014/main" id="{2A783A4C-587A-4FFD-A096-09567C029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15</xdr:col>
      <xdr:colOff>0</xdr:colOff>
      <xdr:row>96</xdr:row>
      <xdr:rowOff>0</xdr:rowOff>
    </xdr:from>
    <xdr:to>
      <xdr:col>15</xdr:col>
      <xdr:colOff>0</xdr:colOff>
      <xdr:row>96</xdr:row>
      <xdr:rowOff>0</xdr:rowOff>
    </xdr:to>
    <xdr:graphicFrame macro="">
      <xdr:nvGraphicFramePr>
        <xdr:cNvPr id="24" name="Chart 23">
          <a:extLst>
            <a:ext uri="{FF2B5EF4-FFF2-40B4-BE49-F238E27FC236}">
              <a16:creationId xmlns:a16="http://schemas.microsoft.com/office/drawing/2014/main" id="{0C97E910-C591-4DD6-990B-31C35F0910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15</xdr:col>
      <xdr:colOff>0</xdr:colOff>
      <xdr:row>96</xdr:row>
      <xdr:rowOff>0</xdr:rowOff>
    </xdr:from>
    <xdr:to>
      <xdr:col>15</xdr:col>
      <xdr:colOff>0</xdr:colOff>
      <xdr:row>96</xdr:row>
      <xdr:rowOff>0</xdr:rowOff>
    </xdr:to>
    <xdr:graphicFrame macro="">
      <xdr:nvGraphicFramePr>
        <xdr:cNvPr id="25" name="Chart 24">
          <a:extLst>
            <a:ext uri="{FF2B5EF4-FFF2-40B4-BE49-F238E27FC236}">
              <a16:creationId xmlns:a16="http://schemas.microsoft.com/office/drawing/2014/main" id="{0EF5737F-AE9D-40C0-91F3-0146D9532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15</xdr:col>
      <xdr:colOff>0</xdr:colOff>
      <xdr:row>96</xdr:row>
      <xdr:rowOff>0</xdr:rowOff>
    </xdr:from>
    <xdr:to>
      <xdr:col>15</xdr:col>
      <xdr:colOff>0</xdr:colOff>
      <xdr:row>96</xdr:row>
      <xdr:rowOff>0</xdr:rowOff>
    </xdr:to>
    <xdr:graphicFrame macro="">
      <xdr:nvGraphicFramePr>
        <xdr:cNvPr id="26" name="Chart 25">
          <a:extLst>
            <a:ext uri="{FF2B5EF4-FFF2-40B4-BE49-F238E27FC236}">
              <a16:creationId xmlns:a16="http://schemas.microsoft.com/office/drawing/2014/main" id="{D1886D8A-9207-4702-BDB8-34A8E72423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15</xdr:col>
      <xdr:colOff>0</xdr:colOff>
      <xdr:row>96</xdr:row>
      <xdr:rowOff>0</xdr:rowOff>
    </xdr:from>
    <xdr:to>
      <xdr:col>15</xdr:col>
      <xdr:colOff>0</xdr:colOff>
      <xdr:row>96</xdr:row>
      <xdr:rowOff>0</xdr:rowOff>
    </xdr:to>
    <xdr:graphicFrame macro="">
      <xdr:nvGraphicFramePr>
        <xdr:cNvPr id="27" name="Chart 26">
          <a:extLst>
            <a:ext uri="{FF2B5EF4-FFF2-40B4-BE49-F238E27FC236}">
              <a16:creationId xmlns:a16="http://schemas.microsoft.com/office/drawing/2014/main" id="{46D1CB35-6F64-45AC-AFCB-5F2833413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15</xdr:col>
      <xdr:colOff>0</xdr:colOff>
      <xdr:row>96</xdr:row>
      <xdr:rowOff>0</xdr:rowOff>
    </xdr:from>
    <xdr:to>
      <xdr:col>15</xdr:col>
      <xdr:colOff>0</xdr:colOff>
      <xdr:row>96</xdr:row>
      <xdr:rowOff>0</xdr:rowOff>
    </xdr:to>
    <xdr:graphicFrame macro="">
      <xdr:nvGraphicFramePr>
        <xdr:cNvPr id="28" name="Chart 27">
          <a:extLst>
            <a:ext uri="{FF2B5EF4-FFF2-40B4-BE49-F238E27FC236}">
              <a16:creationId xmlns:a16="http://schemas.microsoft.com/office/drawing/2014/main" id="{C78CEBE8-460D-47E1-A043-A949B97123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23</xdr:col>
      <xdr:colOff>0</xdr:colOff>
      <xdr:row>567</xdr:row>
      <xdr:rowOff>0</xdr:rowOff>
    </xdr:from>
    <xdr:to>
      <xdr:col>32</xdr:col>
      <xdr:colOff>0</xdr:colOff>
      <xdr:row>580</xdr:row>
      <xdr:rowOff>0</xdr:rowOff>
    </xdr:to>
    <xdr:graphicFrame macro="">
      <xdr:nvGraphicFramePr>
        <xdr:cNvPr id="29" name="Chart 28">
          <a:extLst>
            <a:ext uri="{FF2B5EF4-FFF2-40B4-BE49-F238E27FC236}">
              <a16:creationId xmlns:a16="http://schemas.microsoft.com/office/drawing/2014/main" id="{48E803EA-23D8-4556-8151-C80E93E790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32</xdr:col>
      <xdr:colOff>0</xdr:colOff>
      <xdr:row>567</xdr:row>
      <xdr:rowOff>0</xdr:rowOff>
    </xdr:from>
    <xdr:to>
      <xdr:col>41</xdr:col>
      <xdr:colOff>0</xdr:colOff>
      <xdr:row>580</xdr:row>
      <xdr:rowOff>0</xdr:rowOff>
    </xdr:to>
    <xdr:graphicFrame macro="">
      <xdr:nvGraphicFramePr>
        <xdr:cNvPr id="30" name="Chart 29">
          <a:extLst>
            <a:ext uri="{FF2B5EF4-FFF2-40B4-BE49-F238E27FC236}">
              <a16:creationId xmlns:a16="http://schemas.microsoft.com/office/drawing/2014/main" id="{34156F56-248E-43AD-9088-8883F6C08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22</xdr:col>
      <xdr:colOff>723900</xdr:colOff>
      <xdr:row>593</xdr:row>
      <xdr:rowOff>47625</xdr:rowOff>
    </xdr:from>
    <xdr:to>
      <xdr:col>31</xdr:col>
      <xdr:colOff>552450</xdr:colOff>
      <xdr:row>606</xdr:row>
      <xdr:rowOff>114300</xdr:rowOff>
    </xdr:to>
    <xdr:graphicFrame macro="">
      <xdr:nvGraphicFramePr>
        <xdr:cNvPr id="31" name="Chart 30">
          <a:extLst>
            <a:ext uri="{FF2B5EF4-FFF2-40B4-BE49-F238E27FC236}">
              <a16:creationId xmlns:a16="http://schemas.microsoft.com/office/drawing/2014/main" id="{032124A0-4275-404B-A563-7637217F3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32</xdr:col>
      <xdr:colOff>0</xdr:colOff>
      <xdr:row>580</xdr:row>
      <xdr:rowOff>0</xdr:rowOff>
    </xdr:from>
    <xdr:to>
      <xdr:col>41</xdr:col>
      <xdr:colOff>0</xdr:colOff>
      <xdr:row>593</xdr:row>
      <xdr:rowOff>0</xdr:rowOff>
    </xdr:to>
    <xdr:graphicFrame macro="">
      <xdr:nvGraphicFramePr>
        <xdr:cNvPr id="32" name="Chart 31">
          <a:extLst>
            <a:ext uri="{FF2B5EF4-FFF2-40B4-BE49-F238E27FC236}">
              <a16:creationId xmlns:a16="http://schemas.microsoft.com/office/drawing/2014/main" id="{59540AF0-4BB4-4BAA-B07C-30E04EB34C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22</xdr:col>
      <xdr:colOff>723900</xdr:colOff>
      <xdr:row>606</xdr:row>
      <xdr:rowOff>114300</xdr:rowOff>
    </xdr:from>
    <xdr:to>
      <xdr:col>31</xdr:col>
      <xdr:colOff>552450</xdr:colOff>
      <xdr:row>619</xdr:row>
      <xdr:rowOff>9525</xdr:rowOff>
    </xdr:to>
    <xdr:graphicFrame macro="">
      <xdr:nvGraphicFramePr>
        <xdr:cNvPr id="33" name="Chart 32">
          <a:extLst>
            <a:ext uri="{FF2B5EF4-FFF2-40B4-BE49-F238E27FC236}">
              <a16:creationId xmlns:a16="http://schemas.microsoft.com/office/drawing/2014/main" id="{3D709E83-8F94-48C5-895F-409AECD0D6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32</xdr:col>
      <xdr:colOff>0</xdr:colOff>
      <xdr:row>593</xdr:row>
      <xdr:rowOff>0</xdr:rowOff>
    </xdr:from>
    <xdr:to>
      <xdr:col>41</xdr:col>
      <xdr:colOff>0</xdr:colOff>
      <xdr:row>606</xdr:row>
      <xdr:rowOff>0</xdr:rowOff>
    </xdr:to>
    <xdr:graphicFrame macro="">
      <xdr:nvGraphicFramePr>
        <xdr:cNvPr id="34" name="Chart 33">
          <a:extLst>
            <a:ext uri="{FF2B5EF4-FFF2-40B4-BE49-F238E27FC236}">
              <a16:creationId xmlns:a16="http://schemas.microsoft.com/office/drawing/2014/main" id="{1E21C08F-CDE1-4F00-9D0D-0CDAA5C37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22</xdr:col>
      <xdr:colOff>723900</xdr:colOff>
      <xdr:row>619</xdr:row>
      <xdr:rowOff>9525</xdr:rowOff>
    </xdr:from>
    <xdr:to>
      <xdr:col>31</xdr:col>
      <xdr:colOff>552450</xdr:colOff>
      <xdr:row>633</xdr:row>
      <xdr:rowOff>123825</xdr:rowOff>
    </xdr:to>
    <xdr:graphicFrame macro="">
      <xdr:nvGraphicFramePr>
        <xdr:cNvPr id="35" name="Chart 34">
          <a:extLst>
            <a:ext uri="{FF2B5EF4-FFF2-40B4-BE49-F238E27FC236}">
              <a16:creationId xmlns:a16="http://schemas.microsoft.com/office/drawing/2014/main" id="{4153811B-8C4B-4F51-84B5-10F984C21C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32</xdr:col>
      <xdr:colOff>0</xdr:colOff>
      <xdr:row>605</xdr:row>
      <xdr:rowOff>152400</xdr:rowOff>
    </xdr:from>
    <xdr:to>
      <xdr:col>41</xdr:col>
      <xdr:colOff>9525</xdr:colOff>
      <xdr:row>619</xdr:row>
      <xdr:rowOff>38100</xdr:rowOff>
    </xdr:to>
    <xdr:graphicFrame macro="">
      <xdr:nvGraphicFramePr>
        <xdr:cNvPr id="36" name="Chart 35">
          <a:extLst>
            <a:ext uri="{FF2B5EF4-FFF2-40B4-BE49-F238E27FC236}">
              <a16:creationId xmlns:a16="http://schemas.microsoft.com/office/drawing/2014/main" id="{EEC93F12-1C90-4470-AC56-0793B1E91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editAs="oneCell">
    <xdr:from>
      <xdr:col>4</xdr:col>
      <xdr:colOff>381001</xdr:colOff>
      <xdr:row>30</xdr:row>
      <xdr:rowOff>0</xdr:rowOff>
    </xdr:from>
    <xdr:to>
      <xdr:col>17</xdr:col>
      <xdr:colOff>280149</xdr:colOff>
      <xdr:row>38</xdr:row>
      <xdr:rowOff>140635</xdr:rowOff>
    </xdr:to>
    <xdr:sp macro="" textlink="">
      <xdr:nvSpPr>
        <xdr:cNvPr id="37" name="Text Box 44">
          <a:extLst>
            <a:ext uri="{FF2B5EF4-FFF2-40B4-BE49-F238E27FC236}">
              <a16:creationId xmlns:a16="http://schemas.microsoft.com/office/drawing/2014/main" id="{B94F9AB8-BBC5-455D-BE0E-681F240CFE24}"/>
            </a:ext>
          </a:extLst>
        </xdr:cNvPr>
        <xdr:cNvSpPr txBox="1">
          <a:spLocks noChangeArrowheads="1"/>
        </xdr:cNvSpPr>
      </xdr:nvSpPr>
      <xdr:spPr bwMode="auto">
        <a:xfrm>
          <a:off x="3009901" y="17145000"/>
          <a:ext cx="7687236" cy="1400176"/>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0" i="0" u="none" strike="noStrike" baseline="0">
              <a:solidFill>
                <a:srgbClr val="000000"/>
              </a:solidFill>
              <a:latin typeface="Times New Roman"/>
              <a:cs typeface="Times New Roman"/>
            </a:rPr>
            <a:t>The number of age readings,  the coefficient of variation (CV), the percent agreement and the RELATIVE bias are presented by MODAL age for each age reader and for all readers combined. A weighted mean CV and a weighted mean percent agreement are given by reader and all readers combined. The CV's by MODAL age for each individual age reader and all readers combined indicate the precision in age reading by MODAL age. The weighted mean CV's over all MODAL age groups comined indicate the precision in age reading by reader and for all age readers combined.</a:t>
          </a:r>
        </a:p>
      </xdr:txBody>
    </xdr:sp>
    <xdr:clientData/>
  </xdr:twoCellAnchor>
  <xdr:twoCellAnchor editAs="oneCell">
    <xdr:from>
      <xdr:col>5</xdr:col>
      <xdr:colOff>152400</xdr:colOff>
      <xdr:row>140</xdr:row>
      <xdr:rowOff>152400</xdr:rowOff>
    </xdr:from>
    <xdr:to>
      <xdr:col>22</xdr:col>
      <xdr:colOff>332255</xdr:colOff>
      <xdr:row>146</xdr:row>
      <xdr:rowOff>125505</xdr:rowOff>
    </xdr:to>
    <xdr:sp macro="" textlink="">
      <xdr:nvSpPr>
        <xdr:cNvPr id="38" name="Text Box 45">
          <a:extLst>
            <a:ext uri="{FF2B5EF4-FFF2-40B4-BE49-F238E27FC236}">
              <a16:creationId xmlns:a16="http://schemas.microsoft.com/office/drawing/2014/main" id="{07142423-6768-49A5-8C34-010EDF5A5779}"/>
            </a:ext>
          </a:extLst>
        </xdr:cNvPr>
        <xdr:cNvSpPr txBox="1">
          <a:spLocks noChangeArrowheads="1"/>
        </xdr:cNvSpPr>
      </xdr:nvSpPr>
      <xdr:spPr bwMode="auto">
        <a:xfrm>
          <a:off x="3248025" y="36528375"/>
          <a:ext cx="9852212" cy="914400"/>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sng" strike="noStrike" baseline="0">
              <a:solidFill>
                <a:srgbClr val="000000"/>
              </a:solidFill>
              <a:latin typeface="Times New Roman"/>
              <a:cs typeface="Times New Roman"/>
            </a:rPr>
            <a:t>Upper table</a:t>
          </a:r>
          <a:r>
            <a:rPr lang="nb-NO" sz="1300" b="0" i="0" u="none" strike="noStrike" baseline="0">
              <a:solidFill>
                <a:srgbClr val="000000"/>
              </a:solidFill>
              <a:latin typeface="Times New Roman"/>
              <a:cs typeface="Times New Roman"/>
            </a:rPr>
            <a:t>: The age compositions estimated by each age reader and all age readers combined.</a:t>
          </a:r>
        </a:p>
        <a:p>
          <a:pPr algn="l" rtl="0">
            <a:defRPr sz="1000"/>
          </a:pPr>
          <a:r>
            <a:rPr lang="nb-NO" sz="1300" b="0" i="0" u="sng" strike="noStrike" baseline="0">
              <a:solidFill>
                <a:srgbClr val="000000"/>
              </a:solidFill>
              <a:latin typeface="Times New Roman"/>
              <a:cs typeface="Times New Roman"/>
            </a:rPr>
            <a:t>Midle table</a:t>
          </a:r>
          <a:r>
            <a:rPr lang="nb-NO" sz="1300" b="0" i="0" u="none" strike="noStrike" baseline="0">
              <a:solidFill>
                <a:srgbClr val="000000"/>
              </a:solidFill>
              <a:latin typeface="Times New Roman"/>
              <a:cs typeface="Times New Roman"/>
            </a:rPr>
            <a:t>: The estimated mean length at age by age reader and by all age readers combined.</a:t>
          </a:r>
        </a:p>
        <a:p>
          <a:pPr algn="l" rtl="0">
            <a:defRPr sz="1000"/>
          </a:pPr>
          <a:r>
            <a:rPr lang="nb-NO" sz="1300" b="0" i="0" u="sng" strike="noStrike" baseline="0">
              <a:solidFill>
                <a:srgbClr val="000000"/>
              </a:solidFill>
              <a:latin typeface="Times New Roman"/>
              <a:cs typeface="Times New Roman"/>
            </a:rPr>
            <a:t>Lower table</a:t>
          </a:r>
          <a:r>
            <a:rPr lang="nb-NO" sz="1300" b="0" i="0" u="none" strike="noStrike" baseline="0">
              <a:solidFill>
                <a:srgbClr val="000000"/>
              </a:solidFill>
              <a:latin typeface="Times New Roman"/>
              <a:cs typeface="Times New Roman"/>
            </a:rPr>
            <a:t>: Bias tests: non-parametrically with a one-sample Wilcoxon rank sum test.The inter-reader bias test and the reader against MODAL</a:t>
          </a:r>
        </a:p>
        <a:p>
          <a:pPr algn="l" rtl="0">
            <a:defRPr sz="1000"/>
          </a:pPr>
          <a:r>
            <a:rPr lang="nb-NO" sz="1300" b="0" i="0" u="none" strike="noStrike" baseline="0">
              <a:solidFill>
                <a:srgbClr val="000000"/>
              </a:solidFill>
              <a:latin typeface="Times New Roman"/>
              <a:cs typeface="Times New Roman"/>
            </a:rPr>
            <a:t>                       age bias   test.</a:t>
          </a:r>
        </a:p>
      </xdr:txBody>
    </xdr:sp>
    <xdr:clientData/>
  </xdr:twoCellAnchor>
  <xdr:twoCellAnchor editAs="oneCell">
    <xdr:from>
      <xdr:col>22</xdr:col>
      <xdr:colOff>714375</xdr:colOff>
      <xdr:row>495</xdr:row>
      <xdr:rowOff>0</xdr:rowOff>
    </xdr:from>
    <xdr:to>
      <xdr:col>39</xdr:col>
      <xdr:colOff>409574</xdr:colOff>
      <xdr:row>498</xdr:row>
      <xdr:rowOff>180974</xdr:rowOff>
    </xdr:to>
    <xdr:sp macro="" textlink="">
      <xdr:nvSpPr>
        <xdr:cNvPr id="39" name="Text Box 46">
          <a:extLst>
            <a:ext uri="{FF2B5EF4-FFF2-40B4-BE49-F238E27FC236}">
              <a16:creationId xmlns:a16="http://schemas.microsoft.com/office/drawing/2014/main" id="{4DA95C70-54FC-4E63-8554-7AD56E856897}"/>
            </a:ext>
          </a:extLst>
        </xdr:cNvPr>
        <xdr:cNvSpPr txBox="1">
          <a:spLocks noChangeArrowheads="1"/>
        </xdr:cNvSpPr>
      </xdr:nvSpPr>
      <xdr:spPr bwMode="auto">
        <a:xfrm>
          <a:off x="14192250" y="96983550"/>
          <a:ext cx="9458325" cy="895350"/>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0" i="0" u="none" strike="noStrike" baseline="0">
              <a:solidFill>
                <a:srgbClr val="000000"/>
              </a:solidFill>
              <a:latin typeface="Times New Roman"/>
              <a:cs typeface="Times New Roman"/>
            </a:rPr>
            <a:t>In the age bias plots below the mean age recorded +/- 2stdev of each age reader and all readers combined are plotted against the MODAL age. The estimated mean age corresponds to MODAL age, if the estimated mean age is on the 1:1 equilibrium line (solid line). RELATIVE bias is the age difference between estimated mean age and MODAL age.</a:t>
          </a:r>
        </a:p>
      </xdr:txBody>
    </xdr:sp>
    <xdr:clientData/>
  </xdr:twoCellAnchor>
  <xdr:twoCellAnchor editAs="oneCell">
    <xdr:from>
      <xdr:col>15</xdr:col>
      <xdr:colOff>38100</xdr:colOff>
      <xdr:row>4</xdr:row>
      <xdr:rowOff>104775</xdr:rowOff>
    </xdr:from>
    <xdr:to>
      <xdr:col>17</xdr:col>
      <xdr:colOff>28575</xdr:colOff>
      <xdr:row>17</xdr:row>
      <xdr:rowOff>123826</xdr:rowOff>
    </xdr:to>
    <xdr:sp macro="" textlink="">
      <xdr:nvSpPr>
        <xdr:cNvPr id="40" name="Text Box 47">
          <a:extLst>
            <a:ext uri="{FF2B5EF4-FFF2-40B4-BE49-F238E27FC236}">
              <a16:creationId xmlns:a16="http://schemas.microsoft.com/office/drawing/2014/main" id="{950D8E43-5B44-4AB2-BE9E-BB98BD16CDF1}"/>
            </a:ext>
          </a:extLst>
        </xdr:cNvPr>
        <xdr:cNvSpPr txBox="1">
          <a:spLocks noChangeArrowheads="1"/>
        </xdr:cNvSpPr>
      </xdr:nvSpPr>
      <xdr:spPr bwMode="auto">
        <a:xfrm>
          <a:off x="10115550" y="1057275"/>
          <a:ext cx="1038225" cy="2000251"/>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If the modal age can not be estimated by excel, then the </a:t>
          </a:r>
          <a:r>
            <a:rPr lang="nb-NO" sz="1300" b="0" i="0" u="sng" strike="noStrike" baseline="0">
              <a:solidFill>
                <a:srgbClr val="000000"/>
              </a:solidFill>
              <a:latin typeface="Times New Roman"/>
              <a:cs typeface="Times New Roman"/>
            </a:rPr>
            <a:t>rounded mean age</a:t>
          </a:r>
          <a:r>
            <a:rPr lang="nb-NO" sz="1300" b="0" i="0" u="none" strike="noStrike" baseline="0">
              <a:solidFill>
                <a:srgbClr val="000000"/>
              </a:solidFill>
              <a:latin typeface="Times New Roman"/>
              <a:cs typeface="Times New Roman"/>
            </a:rPr>
            <a:t> can be inserted instead. </a:t>
          </a:r>
        </a:p>
      </xdr:txBody>
    </xdr:sp>
    <xdr:clientData/>
  </xdr:twoCellAnchor>
  <xdr:twoCellAnchor>
    <xdr:from>
      <xdr:col>23</xdr:col>
      <xdr:colOff>0</xdr:colOff>
      <xdr:row>773</xdr:row>
      <xdr:rowOff>0</xdr:rowOff>
    </xdr:from>
    <xdr:to>
      <xdr:col>39</xdr:col>
      <xdr:colOff>9525</xdr:colOff>
      <xdr:row>815</xdr:row>
      <xdr:rowOff>57150</xdr:rowOff>
    </xdr:to>
    <xdr:graphicFrame macro="">
      <xdr:nvGraphicFramePr>
        <xdr:cNvPr id="41" name="Chart 48">
          <a:extLst>
            <a:ext uri="{FF2B5EF4-FFF2-40B4-BE49-F238E27FC236}">
              <a16:creationId xmlns:a16="http://schemas.microsoft.com/office/drawing/2014/main" id="{F3AFF415-A929-4DD5-954B-61F85F5A3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editAs="oneCell">
    <xdr:from>
      <xdr:col>25</xdr:col>
      <xdr:colOff>9525</xdr:colOff>
      <xdr:row>747</xdr:row>
      <xdr:rowOff>133350</xdr:rowOff>
    </xdr:from>
    <xdr:to>
      <xdr:col>37</xdr:col>
      <xdr:colOff>190501</xdr:colOff>
      <xdr:row>754</xdr:row>
      <xdr:rowOff>33618</xdr:rowOff>
    </xdr:to>
    <xdr:sp macro="" textlink="">
      <xdr:nvSpPr>
        <xdr:cNvPr id="42" name="Text Box 49">
          <a:extLst>
            <a:ext uri="{FF2B5EF4-FFF2-40B4-BE49-F238E27FC236}">
              <a16:creationId xmlns:a16="http://schemas.microsoft.com/office/drawing/2014/main" id="{EC3F0AE9-FF53-4A37-B68C-AFDAEF0ECCD4}"/>
            </a:ext>
          </a:extLst>
        </xdr:cNvPr>
        <xdr:cNvSpPr txBox="1">
          <a:spLocks noChangeArrowheads="1"/>
        </xdr:cNvSpPr>
      </xdr:nvSpPr>
      <xdr:spPr bwMode="auto">
        <a:xfrm>
          <a:off x="15354300" y="139322175"/>
          <a:ext cx="7067550" cy="1033743"/>
        </a:xfrm>
        <a:prstGeom prst="rect">
          <a:avLst/>
        </a:prstGeom>
        <a:noFill/>
        <a:ln w="9525">
          <a:noFill/>
          <a:miter lim="800000"/>
          <a:headEnd/>
          <a:tailEnd/>
        </a:ln>
      </xdr:spPr>
      <xdr:txBody>
        <a:bodyPr vertOverflow="clip" wrap="square" lIns="27432" tIns="27432" rIns="0" bIns="0" anchor="t" upright="1"/>
        <a:lstStyle/>
        <a:p>
          <a:pPr algn="l" rtl="0">
            <a:defRPr sz="1000"/>
          </a:pPr>
          <a:r>
            <a:rPr lang="nb-NO" sz="1200" b="0" i="0" u="none" strike="noStrike" baseline="0">
              <a:solidFill>
                <a:srgbClr val="000000"/>
              </a:solidFill>
              <a:latin typeface="Tms Rmn"/>
            </a:rPr>
            <a:t>The distribution of the age reading errors in percentage by MODAL age as observed from the whole group of age readers in an age reading comparison to MODAL age. The achieved precision in age reading by MODAL age group  is shown by the spread of the age readings errors. There appears to be no RELATIVE bias, if the age reading errors are normally distributed. The distributions are skewed, if RELATIVE bias occurs. </a:t>
          </a:r>
        </a:p>
      </xdr:txBody>
    </xdr:sp>
    <xdr:clientData/>
  </xdr:twoCellAnchor>
  <xdr:twoCellAnchor editAs="oneCell">
    <xdr:from>
      <xdr:col>36</xdr:col>
      <xdr:colOff>0</xdr:colOff>
      <xdr:row>4</xdr:row>
      <xdr:rowOff>28575</xdr:rowOff>
    </xdr:from>
    <xdr:to>
      <xdr:col>38</xdr:col>
      <xdr:colOff>333376</xdr:colOff>
      <xdr:row>24</xdr:row>
      <xdr:rowOff>66675</xdr:rowOff>
    </xdr:to>
    <xdr:sp macro="" textlink="">
      <xdr:nvSpPr>
        <xdr:cNvPr id="43" name="Text Box 50">
          <a:extLst>
            <a:ext uri="{FF2B5EF4-FFF2-40B4-BE49-F238E27FC236}">
              <a16:creationId xmlns:a16="http://schemas.microsoft.com/office/drawing/2014/main" id="{63D1453E-4C39-4A4C-B1E5-431114D76C64}"/>
            </a:ext>
          </a:extLst>
        </xdr:cNvPr>
        <xdr:cNvSpPr txBox="1">
          <a:spLocks noChangeArrowheads="1"/>
        </xdr:cNvSpPr>
      </xdr:nvSpPr>
      <xdr:spPr bwMode="auto">
        <a:xfrm>
          <a:off x="21526500" y="981075"/>
          <a:ext cx="1543050" cy="3086100"/>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Only two readers can be compared at the same time in the work table for the bias test.  Please insert the bias test results in Table 3 "Inter-reader bias test". If you have extended the set to over 200 calcified structures, make sure that you have dragged down the formulas of this work table!</a:t>
          </a:r>
        </a:p>
      </xdr:txBody>
    </xdr:sp>
    <xdr:clientData/>
  </xdr:twoCellAnchor>
  <xdr:twoCellAnchor editAs="oneCell">
    <xdr:from>
      <xdr:col>13</xdr:col>
      <xdr:colOff>9525</xdr:colOff>
      <xdr:row>199</xdr:row>
      <xdr:rowOff>133350</xdr:rowOff>
    </xdr:from>
    <xdr:to>
      <xdr:col>16</xdr:col>
      <xdr:colOff>600076</xdr:colOff>
      <xdr:row>210</xdr:row>
      <xdr:rowOff>100852</xdr:rowOff>
    </xdr:to>
    <xdr:sp macro="" textlink="">
      <xdr:nvSpPr>
        <xdr:cNvPr id="44" name="Text Box 51">
          <a:extLst>
            <a:ext uri="{FF2B5EF4-FFF2-40B4-BE49-F238E27FC236}">
              <a16:creationId xmlns:a16="http://schemas.microsoft.com/office/drawing/2014/main" id="{04C2B5B4-4321-4FA4-AFE0-AED7154BC2B2}"/>
            </a:ext>
          </a:extLst>
        </xdr:cNvPr>
        <xdr:cNvSpPr txBox="1">
          <a:spLocks noChangeArrowheads="1"/>
        </xdr:cNvSpPr>
      </xdr:nvSpPr>
      <xdr:spPr bwMode="auto">
        <a:xfrm>
          <a:off x="8791575" y="46643925"/>
          <a:ext cx="2247901" cy="1962150"/>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The inter-reader bias test table has to be filled in by hand. There is a work table on the right hand side of Table 1, where age reading results of only 2 readers can be inserted at the same time. The results on bias should be inserted manually in this Table 3!</a:t>
          </a:r>
        </a:p>
      </xdr:txBody>
    </xdr:sp>
    <xdr:clientData/>
  </xdr:twoCellAnchor>
  <xdr:twoCellAnchor>
    <xdr:from>
      <xdr:col>23</xdr:col>
      <xdr:colOff>9525</xdr:colOff>
      <xdr:row>861</xdr:row>
      <xdr:rowOff>0</xdr:rowOff>
    </xdr:from>
    <xdr:to>
      <xdr:col>38</xdr:col>
      <xdr:colOff>485775</xdr:colOff>
      <xdr:row>893</xdr:row>
      <xdr:rowOff>0</xdr:rowOff>
    </xdr:to>
    <xdr:graphicFrame macro="">
      <xdr:nvGraphicFramePr>
        <xdr:cNvPr id="45" name="Chart 52">
          <a:extLst>
            <a:ext uri="{FF2B5EF4-FFF2-40B4-BE49-F238E27FC236}">
              <a16:creationId xmlns:a16="http://schemas.microsoft.com/office/drawing/2014/main" id="{3CC9BFBE-999E-4FE2-BB2D-CCC400377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editAs="oneCell">
    <xdr:from>
      <xdr:col>25</xdr:col>
      <xdr:colOff>0</xdr:colOff>
      <xdr:row>826</xdr:row>
      <xdr:rowOff>0</xdr:rowOff>
    </xdr:from>
    <xdr:to>
      <xdr:col>37</xdr:col>
      <xdr:colOff>180976</xdr:colOff>
      <xdr:row>827</xdr:row>
      <xdr:rowOff>28574</xdr:rowOff>
    </xdr:to>
    <xdr:sp macro="" textlink="">
      <xdr:nvSpPr>
        <xdr:cNvPr id="46" name="Text Box 53">
          <a:extLst>
            <a:ext uri="{FF2B5EF4-FFF2-40B4-BE49-F238E27FC236}">
              <a16:creationId xmlns:a16="http://schemas.microsoft.com/office/drawing/2014/main" id="{C6B7D509-4ECB-4926-8602-D87DE4767D4B}"/>
            </a:ext>
          </a:extLst>
        </xdr:cNvPr>
        <xdr:cNvSpPr txBox="1">
          <a:spLocks noChangeArrowheads="1"/>
        </xdr:cNvSpPr>
      </xdr:nvSpPr>
      <xdr:spPr bwMode="auto">
        <a:xfrm>
          <a:off x="15344775" y="152304750"/>
          <a:ext cx="7067550" cy="257174"/>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1" i="0" u="none" strike="noStrike" baseline="0">
              <a:solidFill>
                <a:srgbClr val="000000"/>
              </a:solidFill>
              <a:latin typeface="Tms Rmn"/>
            </a:rPr>
            <a:t>The mean length at age as estimated by each age reader.</a:t>
          </a:r>
        </a:p>
      </xdr:txBody>
    </xdr:sp>
    <xdr:clientData/>
  </xdr:twoCellAnchor>
  <xdr:twoCellAnchor>
    <xdr:from>
      <xdr:col>23</xdr:col>
      <xdr:colOff>9525</xdr:colOff>
      <xdr:row>719</xdr:row>
      <xdr:rowOff>9525</xdr:rowOff>
    </xdr:from>
    <xdr:to>
      <xdr:col>37</xdr:col>
      <xdr:colOff>495300</xdr:colOff>
      <xdr:row>741</xdr:row>
      <xdr:rowOff>0</xdr:rowOff>
    </xdr:to>
    <xdr:graphicFrame macro="">
      <xdr:nvGraphicFramePr>
        <xdr:cNvPr id="47" name="Chart 54">
          <a:extLst>
            <a:ext uri="{FF2B5EF4-FFF2-40B4-BE49-F238E27FC236}">
              <a16:creationId xmlns:a16="http://schemas.microsoft.com/office/drawing/2014/main" id="{BC19885C-32FD-49A2-AB05-11AA63DB3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editAs="oneCell">
    <xdr:from>
      <xdr:col>25</xdr:col>
      <xdr:colOff>0</xdr:colOff>
      <xdr:row>673</xdr:row>
      <xdr:rowOff>0</xdr:rowOff>
    </xdr:from>
    <xdr:to>
      <xdr:col>36</xdr:col>
      <xdr:colOff>600074</xdr:colOff>
      <xdr:row>678</xdr:row>
      <xdr:rowOff>1</xdr:rowOff>
    </xdr:to>
    <xdr:sp macro="" textlink="">
      <xdr:nvSpPr>
        <xdr:cNvPr id="48" name="Text Box 55">
          <a:extLst>
            <a:ext uri="{FF2B5EF4-FFF2-40B4-BE49-F238E27FC236}">
              <a16:creationId xmlns:a16="http://schemas.microsoft.com/office/drawing/2014/main" id="{FE0694B8-A84E-4786-B2DD-74420F5BE7A4}"/>
            </a:ext>
          </a:extLst>
        </xdr:cNvPr>
        <xdr:cNvSpPr txBox="1">
          <a:spLocks noChangeArrowheads="1"/>
        </xdr:cNvSpPr>
      </xdr:nvSpPr>
      <xdr:spPr bwMode="auto">
        <a:xfrm>
          <a:off x="15344775" y="126958725"/>
          <a:ext cx="6781799" cy="962026"/>
        </a:xfrm>
        <a:prstGeom prst="rect">
          <a:avLst/>
        </a:prstGeom>
        <a:noFill/>
        <a:ln w="9525">
          <a:noFill/>
          <a:miter lim="800000"/>
          <a:headEnd/>
          <a:tailEnd/>
        </a:ln>
      </xdr:spPr>
      <xdr:txBody>
        <a:bodyPr vertOverflow="clip" wrap="square" lIns="27432" tIns="27432" rIns="0" bIns="0" anchor="t" upright="1"/>
        <a:lstStyle/>
        <a:p>
          <a:pPr algn="l" rtl="0">
            <a:defRPr sz="1000"/>
          </a:pPr>
          <a:r>
            <a:rPr lang="nb-NO" sz="1200" b="0" i="0" u="none" strike="noStrike" baseline="0">
              <a:solidFill>
                <a:srgbClr val="000000"/>
              </a:solidFill>
              <a:latin typeface="Tms Rmn"/>
            </a:rPr>
            <a:t>The coefficient of variation (CV%), percent agreement and the standard deviation (STDEV) are plotted against MODAL age. </a:t>
          </a:r>
        </a:p>
        <a:p>
          <a:pPr algn="l" rtl="0">
            <a:defRPr sz="1000"/>
          </a:pPr>
          <a:r>
            <a:rPr lang="nb-NO" sz="1200" b="0" i="0" u="none" strike="noStrike" baseline="0">
              <a:solidFill>
                <a:srgbClr val="000000"/>
              </a:solidFill>
              <a:latin typeface="Tms Rmn"/>
            </a:rPr>
            <a:t>CV is much less age dependent than the standard deviation (STDEV) and the percent agreement. CV is therefore a better index for the precision in age reading. Problems in age reading are indicated by relatively high CV's at age.</a:t>
          </a:r>
        </a:p>
      </xdr:txBody>
    </xdr:sp>
    <xdr:clientData/>
  </xdr:twoCellAnchor>
  <xdr:twoCellAnchor editAs="oneCell">
    <xdr:from>
      <xdr:col>13</xdr:col>
      <xdr:colOff>38100</xdr:colOff>
      <xdr:row>209</xdr:row>
      <xdr:rowOff>0</xdr:rowOff>
    </xdr:from>
    <xdr:to>
      <xdr:col>16</xdr:col>
      <xdr:colOff>638176</xdr:colOff>
      <xdr:row>223</xdr:row>
      <xdr:rowOff>70038</xdr:rowOff>
    </xdr:to>
    <xdr:sp macro="" textlink="">
      <xdr:nvSpPr>
        <xdr:cNvPr id="49" name="Text Box 56">
          <a:extLst>
            <a:ext uri="{FF2B5EF4-FFF2-40B4-BE49-F238E27FC236}">
              <a16:creationId xmlns:a16="http://schemas.microsoft.com/office/drawing/2014/main" id="{EF599D38-E021-45C3-9B01-681CFD85BDE6}"/>
            </a:ext>
          </a:extLst>
        </xdr:cNvPr>
        <xdr:cNvSpPr txBox="1">
          <a:spLocks noChangeArrowheads="1"/>
        </xdr:cNvSpPr>
      </xdr:nvSpPr>
      <xdr:spPr bwMode="auto">
        <a:xfrm>
          <a:off x="8820150" y="48929925"/>
          <a:ext cx="2257426" cy="2705100"/>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The reader against MODAL age bias test table has to be filled in by hand. There is a work table on the right hand side of Table 1, where age reading results of one reader and the modal age can be inserted at the same time. The results on bias should be inserted manually in Table 3!</a:t>
          </a:r>
        </a:p>
      </xdr:txBody>
    </xdr:sp>
    <xdr:clientData/>
  </xdr:twoCellAnchor>
  <xdr:twoCellAnchor editAs="oneCell">
    <xdr:from>
      <xdr:col>37</xdr:col>
      <xdr:colOff>38100</xdr:colOff>
      <xdr:row>473</xdr:row>
      <xdr:rowOff>0</xdr:rowOff>
    </xdr:from>
    <xdr:to>
      <xdr:col>40</xdr:col>
      <xdr:colOff>257173</xdr:colOff>
      <xdr:row>487</xdr:row>
      <xdr:rowOff>5464</xdr:rowOff>
    </xdr:to>
    <xdr:sp macro="" textlink="">
      <xdr:nvSpPr>
        <xdr:cNvPr id="50" name="Text Box 57">
          <a:extLst>
            <a:ext uri="{FF2B5EF4-FFF2-40B4-BE49-F238E27FC236}">
              <a16:creationId xmlns:a16="http://schemas.microsoft.com/office/drawing/2014/main" id="{71DF7B93-CA22-45E0-BDF5-CF9621BF1329}"/>
            </a:ext>
          </a:extLst>
        </xdr:cNvPr>
        <xdr:cNvSpPr txBox="1">
          <a:spLocks noChangeArrowheads="1"/>
        </xdr:cNvSpPr>
      </xdr:nvSpPr>
      <xdr:spPr bwMode="auto">
        <a:xfrm>
          <a:off x="22269450" y="82219800"/>
          <a:ext cx="1733549" cy="2302669"/>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0" i="0" u="none" strike="noStrike" baseline="0">
              <a:solidFill>
                <a:srgbClr val="000000"/>
              </a:solidFill>
              <a:latin typeface="Times New Roman"/>
              <a:cs typeface="Times New Roman"/>
            </a:rPr>
            <a:t>The names of the strata still have to be filled in!   The names of the strata given in </a:t>
          </a:r>
          <a:r>
            <a:rPr lang="nb-NO" sz="1400" b="1" i="0" u="none" strike="noStrike" baseline="0">
              <a:solidFill>
                <a:srgbClr val="003366"/>
              </a:solidFill>
              <a:latin typeface="Times New Roman"/>
              <a:cs typeface="Times New Roman"/>
            </a:rPr>
            <a:t>blue</a:t>
          </a:r>
          <a:r>
            <a:rPr lang="nb-NO" sz="1400" b="0" i="0" u="none" strike="noStrike" baseline="0">
              <a:solidFill>
                <a:srgbClr val="000000"/>
              </a:solidFill>
              <a:latin typeface="Times New Roman"/>
              <a:cs typeface="Times New Roman"/>
            </a:rPr>
            <a:t> in Table 5 should exactly correspond to the names of the strata as used in column A of Table 1.</a:t>
          </a:r>
        </a:p>
      </xdr:txBody>
    </xdr:sp>
    <xdr:clientData/>
  </xdr:twoCellAnchor>
  <xdr:twoCellAnchor>
    <xdr:from>
      <xdr:col>23</xdr:col>
      <xdr:colOff>28575</xdr:colOff>
      <xdr:row>825</xdr:row>
      <xdr:rowOff>9525</xdr:rowOff>
    </xdr:from>
    <xdr:to>
      <xdr:col>38</xdr:col>
      <xdr:colOff>495300</xdr:colOff>
      <xdr:row>854</xdr:row>
      <xdr:rowOff>28575</xdr:rowOff>
    </xdr:to>
    <xdr:graphicFrame macro="">
      <xdr:nvGraphicFramePr>
        <xdr:cNvPr id="51" name="Chart 58">
          <a:extLst>
            <a:ext uri="{FF2B5EF4-FFF2-40B4-BE49-F238E27FC236}">
              <a16:creationId xmlns:a16="http://schemas.microsoft.com/office/drawing/2014/main" id="{3E27F756-9B06-4C9A-AA5C-FC7751F437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32</xdr:col>
      <xdr:colOff>0</xdr:colOff>
      <xdr:row>619</xdr:row>
      <xdr:rowOff>47625</xdr:rowOff>
    </xdr:from>
    <xdr:to>
      <xdr:col>41</xdr:col>
      <xdr:colOff>28575</xdr:colOff>
      <xdr:row>633</xdr:row>
      <xdr:rowOff>38100</xdr:rowOff>
    </xdr:to>
    <xdr:graphicFrame macro="">
      <xdr:nvGraphicFramePr>
        <xdr:cNvPr id="52" name="Chart 64">
          <a:extLst>
            <a:ext uri="{FF2B5EF4-FFF2-40B4-BE49-F238E27FC236}">
              <a16:creationId xmlns:a16="http://schemas.microsoft.com/office/drawing/2014/main" id="{2F8F2689-DCCB-4E39-A45E-BEA240F53E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22</xdr:col>
      <xdr:colOff>714375</xdr:colOff>
      <xdr:row>579</xdr:row>
      <xdr:rowOff>104775</xdr:rowOff>
    </xdr:from>
    <xdr:to>
      <xdr:col>31</xdr:col>
      <xdr:colOff>542925</xdr:colOff>
      <xdr:row>593</xdr:row>
      <xdr:rowOff>28575</xdr:rowOff>
    </xdr:to>
    <xdr:graphicFrame macro="">
      <xdr:nvGraphicFramePr>
        <xdr:cNvPr id="53" name="Chart 81">
          <a:extLst>
            <a:ext uri="{FF2B5EF4-FFF2-40B4-BE49-F238E27FC236}">
              <a16:creationId xmlns:a16="http://schemas.microsoft.com/office/drawing/2014/main" id="{DA3FF275-18CD-4F4E-8839-60543BE0B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wsDr>
</file>

<file path=xl/drawings/drawing30.xml><?xml version="1.0" encoding="utf-8"?>
<c:userShapes xmlns:c="http://schemas.openxmlformats.org/drawingml/2006/chart">
  <cdr:relSizeAnchor xmlns:cdr="http://schemas.openxmlformats.org/drawingml/2006/chartDrawing">
    <cdr:from>
      <cdr:x>0.14216</cdr:x>
      <cdr:y>0</cdr:y>
    </cdr:from>
    <cdr:to>
      <cdr:x>0.58571</cdr:x>
      <cdr:y>0.44812</cdr:y>
    </cdr:to>
    <cdr:sp macro="" textlink="">
      <cdr:nvSpPr>
        <cdr:cNvPr id="2049" name="Text 1"/>
        <cdr:cNvSpPr txBox="1">
          <a:spLocks xmlns:a="http://schemas.openxmlformats.org/drawingml/2006/main" noChangeArrowheads="1"/>
        </cdr:cNvSpPr>
      </cdr:nvSpPr>
      <cdr:spPr bwMode="auto">
        <a:xfrm xmlns:a="http://schemas.openxmlformats.org/drawingml/2006/main">
          <a:off x="107438" y="-86248"/>
          <a:ext cx="325310" cy="32866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31.xml><?xml version="1.0" encoding="utf-8"?>
<c:userShapes xmlns:c="http://schemas.openxmlformats.org/drawingml/2006/chart">
  <cdr:relSizeAnchor xmlns:cdr="http://schemas.openxmlformats.org/drawingml/2006/chartDrawing">
    <cdr:from>
      <cdr:x>0.42843</cdr:x>
      <cdr:y>0</cdr:y>
    </cdr:from>
    <cdr:to>
      <cdr:x>0.58136</cdr:x>
      <cdr:y>0.36371</cdr:y>
    </cdr:to>
    <cdr:sp macro="" textlink="">
      <cdr:nvSpPr>
        <cdr:cNvPr id="3073" name="Text 1"/>
        <cdr:cNvSpPr txBox="1">
          <a:spLocks xmlns:a="http://schemas.openxmlformats.org/drawingml/2006/main" noChangeArrowheads="1"/>
        </cdr:cNvSpPr>
      </cdr:nvSpPr>
      <cdr:spPr bwMode="auto">
        <a:xfrm xmlns:a="http://schemas.openxmlformats.org/drawingml/2006/main">
          <a:off x="317398" y="-31525"/>
          <a:ext cx="112159" cy="2667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cm</a:t>
          </a:r>
        </a:p>
      </cdr:txBody>
    </cdr:sp>
  </cdr:relSizeAnchor>
</c:userShapes>
</file>

<file path=xl/drawings/drawing32.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4097"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33.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5121"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34.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6145"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35.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7169"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36.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8193"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37.xml><?xml version="1.0" encoding="utf-8"?>
<c:userShapes xmlns:c="http://schemas.openxmlformats.org/drawingml/2006/chart">
  <cdr:relSizeAnchor xmlns:cdr="http://schemas.openxmlformats.org/drawingml/2006/chartDrawing">
    <cdr:from>
      <cdr:x>0.12954</cdr:x>
      <cdr:y>0</cdr:y>
    </cdr:from>
    <cdr:to>
      <cdr:x>0.99402</cdr:x>
      <cdr:y>0.76832</cdr:y>
    </cdr:to>
    <cdr:sp macro="" textlink="">
      <cdr:nvSpPr>
        <cdr:cNvPr id="9217" name="Text 1"/>
        <cdr:cNvSpPr txBox="1">
          <a:spLocks xmlns:a="http://schemas.openxmlformats.org/drawingml/2006/main" noChangeArrowheads="1"/>
        </cdr:cNvSpPr>
      </cdr:nvSpPr>
      <cdr:spPr bwMode="auto">
        <a:xfrm xmlns:a="http://schemas.openxmlformats.org/drawingml/2006/main">
          <a:off x="98184" y="-116083"/>
          <a:ext cx="634027" cy="563509"/>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38.xml><?xml version="1.0" encoding="utf-8"?>
<c:userShapes xmlns:c="http://schemas.openxmlformats.org/drawingml/2006/chart">
  <cdr:relSizeAnchor xmlns:cdr="http://schemas.openxmlformats.org/drawingml/2006/chartDrawing">
    <cdr:from>
      <cdr:x>0.12954</cdr:x>
      <cdr:y>0</cdr:y>
    </cdr:from>
    <cdr:to>
      <cdr:x>0.99402</cdr:x>
      <cdr:y>0.76832</cdr:y>
    </cdr:to>
    <cdr:sp macro="" textlink="">
      <cdr:nvSpPr>
        <cdr:cNvPr id="10241" name="Text 1"/>
        <cdr:cNvSpPr txBox="1">
          <a:spLocks xmlns:a="http://schemas.openxmlformats.org/drawingml/2006/main" noChangeArrowheads="1"/>
        </cdr:cNvSpPr>
      </cdr:nvSpPr>
      <cdr:spPr bwMode="auto">
        <a:xfrm xmlns:a="http://schemas.openxmlformats.org/drawingml/2006/main">
          <a:off x="98184" y="-116083"/>
          <a:ext cx="634027" cy="563509"/>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39.xml><?xml version="1.0" encoding="utf-8"?>
<c:userShapes xmlns:c="http://schemas.openxmlformats.org/drawingml/2006/chart">
  <cdr:relSizeAnchor xmlns:cdr="http://schemas.openxmlformats.org/drawingml/2006/chartDrawing">
    <cdr:from>
      <cdr:x>0.13933</cdr:x>
      <cdr:y>0</cdr:y>
    </cdr:from>
    <cdr:to>
      <cdr:x>0.99402</cdr:x>
      <cdr:y>0.66804</cdr:y>
    </cdr:to>
    <cdr:sp macro="" textlink="">
      <cdr:nvSpPr>
        <cdr:cNvPr id="11265" name="Text 1"/>
        <cdr:cNvSpPr txBox="1">
          <a:spLocks xmlns:a="http://schemas.openxmlformats.org/drawingml/2006/main" noChangeArrowheads="1"/>
        </cdr:cNvSpPr>
      </cdr:nvSpPr>
      <cdr:spPr bwMode="auto">
        <a:xfrm xmlns:a="http://schemas.openxmlformats.org/drawingml/2006/main">
          <a:off x="105364" y="-94544"/>
          <a:ext cx="626847" cy="489959"/>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40.xml><?xml version="1.0" encoding="utf-8"?>
<c:userShapes xmlns:c="http://schemas.openxmlformats.org/drawingml/2006/chart">
  <cdr:relSizeAnchor xmlns:cdr="http://schemas.openxmlformats.org/drawingml/2006/chartDrawing">
    <cdr:from>
      <cdr:x>0</cdr:x>
      <cdr:y>0.49456</cdr:y>
    </cdr:from>
    <cdr:to>
      <cdr:x>1</cdr:x>
      <cdr:y>0.87111</cdr:y>
    </cdr:to>
    <cdr:sp macro="" textlink="">
      <cdr:nvSpPr>
        <cdr:cNvPr id="12289" name="Text 1"/>
        <cdr:cNvSpPr txBox="1">
          <a:spLocks xmlns:a="http://schemas.openxmlformats.org/drawingml/2006/main" noChangeArrowheads="1"/>
        </cdr:cNvSpPr>
      </cdr:nvSpPr>
      <cdr:spPr bwMode="auto">
        <a:xfrm xmlns:a="http://schemas.openxmlformats.org/drawingml/2006/main">
          <a:off x="673978" y="365899"/>
          <a:ext cx="914345" cy="27617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vertOverflow="clip" wrap="square" lIns="36576" tIns="27432" rIns="36576" bIns="27432" anchor="ctr" upright="1"/>
        <a:lstStyle xmlns:a="http://schemas.openxmlformats.org/drawingml/2006/main"/>
        <a:p xmlns:a="http://schemas.openxmlformats.org/drawingml/2006/main">
          <a:pPr algn="ctr" rtl="0">
            <a:defRPr sz="1000"/>
          </a:pPr>
          <a:r>
            <a:rPr lang="nb-NO" sz="1400" b="0" i="0" u="none" strike="noStrike" baseline="0">
              <a:solidFill>
                <a:srgbClr val="000000"/>
              </a:solidFill>
              <a:latin typeface="Arial"/>
              <a:cs typeface="Arial"/>
            </a:rPr>
            <a:t>Modal age</a:t>
          </a:r>
        </a:p>
      </cdr:txBody>
    </cdr:sp>
  </cdr:relSizeAnchor>
</c:userShapes>
</file>

<file path=xl/drawings/drawing41.xml><?xml version="1.0" encoding="utf-8"?>
<c:userShapes xmlns:c="http://schemas.openxmlformats.org/drawingml/2006/chart">
  <cdr:relSizeAnchor xmlns:cdr="http://schemas.openxmlformats.org/drawingml/2006/chartDrawing">
    <cdr:from>
      <cdr:x>0.79824</cdr:x>
      <cdr:y>0.06515</cdr:y>
    </cdr:from>
    <cdr:to>
      <cdr:x>0.82195</cdr:x>
      <cdr:y>0.06515</cdr:y>
    </cdr:to>
    <cdr:sp macro="" textlink="">
      <cdr:nvSpPr>
        <cdr:cNvPr id="13313" name="Text 1"/>
        <cdr:cNvSpPr txBox="1">
          <a:spLocks xmlns:a="http://schemas.openxmlformats.org/drawingml/2006/main" noChangeArrowheads="1"/>
        </cdr:cNvSpPr>
      </cdr:nvSpPr>
      <cdr:spPr bwMode="auto">
        <a:xfrm xmlns:a="http://schemas.openxmlformats.org/drawingml/2006/main">
          <a:off x="588622" y="50960"/>
          <a:ext cx="17390" cy="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42.xml><?xml version="1.0" encoding="utf-8"?>
<c:userShapes xmlns:c="http://schemas.openxmlformats.org/drawingml/2006/chart">
  <cdr:relSizeAnchor xmlns:cdr="http://schemas.openxmlformats.org/drawingml/2006/chartDrawing">
    <cdr:from>
      <cdr:x>0.79867</cdr:x>
      <cdr:y>0.06537</cdr:y>
    </cdr:from>
    <cdr:to>
      <cdr:x>0.83021</cdr:x>
      <cdr:y>0.06537</cdr:y>
    </cdr:to>
    <cdr:sp macro="" textlink="">
      <cdr:nvSpPr>
        <cdr:cNvPr id="14337" name="Text 1"/>
        <cdr:cNvSpPr txBox="1">
          <a:spLocks xmlns:a="http://schemas.openxmlformats.org/drawingml/2006/main" noChangeArrowheads="1"/>
        </cdr:cNvSpPr>
      </cdr:nvSpPr>
      <cdr:spPr bwMode="auto">
        <a:xfrm xmlns:a="http://schemas.openxmlformats.org/drawingml/2006/main">
          <a:off x="588941" y="51119"/>
          <a:ext cx="23134" cy="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43.xml><?xml version="1.0" encoding="utf-8"?>
<c:userShapes xmlns:c="http://schemas.openxmlformats.org/drawingml/2006/chart">
  <cdr:relSizeAnchor xmlns:cdr="http://schemas.openxmlformats.org/drawingml/2006/chartDrawing">
    <cdr:from>
      <cdr:x>0.79889</cdr:x>
      <cdr:y>0.11192</cdr:y>
    </cdr:from>
    <cdr:to>
      <cdr:x>0.83631</cdr:x>
      <cdr:y>0.11475</cdr:y>
    </cdr:to>
    <cdr:sp macro="" textlink="">
      <cdr:nvSpPr>
        <cdr:cNvPr id="15361" name="Text 1"/>
        <cdr:cNvSpPr txBox="1">
          <a:spLocks xmlns:a="http://schemas.openxmlformats.org/drawingml/2006/main" noChangeArrowheads="1"/>
        </cdr:cNvSpPr>
      </cdr:nvSpPr>
      <cdr:spPr bwMode="auto">
        <a:xfrm xmlns:a="http://schemas.openxmlformats.org/drawingml/2006/main">
          <a:off x="589101" y="85261"/>
          <a:ext cx="27441" cy="2075"/>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44.xml><?xml version="1.0" encoding="utf-8"?>
<c:userShapes xmlns:c="http://schemas.openxmlformats.org/drawingml/2006/chart">
  <cdr:relSizeAnchor xmlns:cdr="http://schemas.openxmlformats.org/drawingml/2006/chartDrawing">
    <cdr:from>
      <cdr:x>0.79889</cdr:x>
      <cdr:y>0.10931</cdr:y>
    </cdr:from>
    <cdr:to>
      <cdr:x>0.83913</cdr:x>
      <cdr:y>0.11236</cdr:y>
    </cdr:to>
    <cdr:sp macro="" textlink="">
      <cdr:nvSpPr>
        <cdr:cNvPr id="16385" name="Text 1"/>
        <cdr:cNvSpPr txBox="1">
          <a:spLocks xmlns:a="http://schemas.openxmlformats.org/drawingml/2006/main" noChangeArrowheads="1"/>
        </cdr:cNvSpPr>
      </cdr:nvSpPr>
      <cdr:spPr bwMode="auto">
        <a:xfrm xmlns:a="http://schemas.openxmlformats.org/drawingml/2006/main">
          <a:off x="589101" y="83347"/>
          <a:ext cx="29515" cy="223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45.xml><?xml version="1.0" encoding="utf-8"?>
<c:userShapes xmlns:c="http://schemas.openxmlformats.org/drawingml/2006/chart">
  <cdr:relSizeAnchor xmlns:cdr="http://schemas.openxmlformats.org/drawingml/2006/chartDrawing">
    <cdr:from>
      <cdr:x>0.79954</cdr:x>
      <cdr:y>0.10931</cdr:y>
    </cdr:from>
    <cdr:to>
      <cdr:x>0.84392</cdr:x>
      <cdr:y>0.11236</cdr:y>
    </cdr:to>
    <cdr:sp macro="" textlink="">
      <cdr:nvSpPr>
        <cdr:cNvPr id="17409" name="Text 1"/>
        <cdr:cNvSpPr txBox="1">
          <a:spLocks xmlns:a="http://schemas.openxmlformats.org/drawingml/2006/main" noChangeArrowheads="1"/>
        </cdr:cNvSpPr>
      </cdr:nvSpPr>
      <cdr:spPr bwMode="auto">
        <a:xfrm xmlns:a="http://schemas.openxmlformats.org/drawingml/2006/main">
          <a:off x="589579" y="83347"/>
          <a:ext cx="32547" cy="223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46.xml><?xml version="1.0" encoding="utf-8"?>
<c:userShapes xmlns:c="http://schemas.openxmlformats.org/drawingml/2006/chart">
  <cdr:relSizeAnchor xmlns:cdr="http://schemas.openxmlformats.org/drawingml/2006/chartDrawing">
    <cdr:from>
      <cdr:x>0.79954</cdr:x>
      <cdr:y>0.10931</cdr:y>
    </cdr:from>
    <cdr:to>
      <cdr:x>0.84392</cdr:x>
      <cdr:y>0.1117</cdr:y>
    </cdr:to>
    <cdr:sp macro="" textlink="">
      <cdr:nvSpPr>
        <cdr:cNvPr id="18433" name="Text 1"/>
        <cdr:cNvSpPr txBox="1">
          <a:spLocks xmlns:a="http://schemas.openxmlformats.org/drawingml/2006/main" noChangeArrowheads="1"/>
        </cdr:cNvSpPr>
      </cdr:nvSpPr>
      <cdr:spPr bwMode="auto">
        <a:xfrm xmlns:a="http://schemas.openxmlformats.org/drawingml/2006/main">
          <a:off x="589579" y="83347"/>
          <a:ext cx="32547" cy="1755"/>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47.xml><?xml version="1.0" encoding="utf-8"?>
<c:userShapes xmlns:c="http://schemas.openxmlformats.org/drawingml/2006/chart">
  <cdr:relSizeAnchor xmlns:cdr="http://schemas.openxmlformats.org/drawingml/2006/chartDrawing">
    <cdr:from>
      <cdr:x>0.7978</cdr:x>
      <cdr:y>0.11323</cdr:y>
    </cdr:from>
    <cdr:to>
      <cdr:x>0.82195</cdr:x>
      <cdr:y>0.11627</cdr:y>
    </cdr:to>
    <cdr:sp macro="" textlink="">
      <cdr:nvSpPr>
        <cdr:cNvPr id="19457" name="Text 1"/>
        <cdr:cNvSpPr txBox="1">
          <a:spLocks xmlns:a="http://schemas.openxmlformats.org/drawingml/2006/main" noChangeArrowheads="1"/>
        </cdr:cNvSpPr>
      </cdr:nvSpPr>
      <cdr:spPr bwMode="auto">
        <a:xfrm xmlns:a="http://schemas.openxmlformats.org/drawingml/2006/main">
          <a:off x="588303" y="86219"/>
          <a:ext cx="17709" cy="223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48.xml><?xml version="1.0" encoding="utf-8"?>
<c:userShapes xmlns:c="http://schemas.openxmlformats.org/drawingml/2006/chart">
  <cdr:relSizeAnchor xmlns:cdr="http://schemas.openxmlformats.org/drawingml/2006/chartDrawing">
    <cdr:from>
      <cdr:x>0.79715</cdr:x>
      <cdr:y>0.11323</cdr:y>
    </cdr:from>
    <cdr:to>
      <cdr:x>0.82043</cdr:x>
      <cdr:y>0.11627</cdr:y>
    </cdr:to>
    <cdr:sp macro="" textlink="">
      <cdr:nvSpPr>
        <cdr:cNvPr id="20481" name="Text 1"/>
        <cdr:cNvSpPr txBox="1">
          <a:spLocks xmlns:a="http://schemas.openxmlformats.org/drawingml/2006/main" noChangeArrowheads="1"/>
        </cdr:cNvSpPr>
      </cdr:nvSpPr>
      <cdr:spPr bwMode="auto">
        <a:xfrm xmlns:a="http://schemas.openxmlformats.org/drawingml/2006/main">
          <a:off x="587824" y="86219"/>
          <a:ext cx="17071" cy="223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49.xml><?xml version="1.0" encoding="utf-8"?>
<c:userShapes xmlns:c="http://schemas.openxmlformats.org/drawingml/2006/chart">
  <cdr:relSizeAnchor xmlns:cdr="http://schemas.openxmlformats.org/drawingml/2006/chartDrawing">
    <cdr:from>
      <cdr:x>0.79715</cdr:x>
      <cdr:y>0.22743</cdr:y>
    </cdr:from>
    <cdr:to>
      <cdr:x>0.81912</cdr:x>
      <cdr:y>0.24027</cdr:y>
    </cdr:to>
    <cdr:sp macro="" textlink="">
      <cdr:nvSpPr>
        <cdr:cNvPr id="21505" name="Text 1"/>
        <cdr:cNvSpPr txBox="1">
          <a:spLocks xmlns:a="http://schemas.openxmlformats.org/drawingml/2006/main" noChangeArrowheads="1"/>
        </cdr:cNvSpPr>
      </cdr:nvSpPr>
      <cdr:spPr bwMode="auto">
        <a:xfrm xmlns:a="http://schemas.openxmlformats.org/drawingml/2006/main">
          <a:off x="587824" y="169979"/>
          <a:ext cx="16114" cy="941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50.xml><?xml version="1.0" encoding="utf-8"?>
<c:userShapes xmlns:c="http://schemas.openxmlformats.org/drawingml/2006/chart">
  <cdr:relSizeAnchor xmlns:cdr="http://schemas.openxmlformats.org/drawingml/2006/chartDrawing">
    <cdr:from>
      <cdr:x>0.79715</cdr:x>
      <cdr:y>0.11323</cdr:y>
    </cdr:from>
    <cdr:to>
      <cdr:x>0.82043</cdr:x>
      <cdr:y>0.11627</cdr:y>
    </cdr:to>
    <cdr:sp macro="" textlink="">
      <cdr:nvSpPr>
        <cdr:cNvPr id="22529" name="Text 1"/>
        <cdr:cNvSpPr txBox="1">
          <a:spLocks xmlns:a="http://schemas.openxmlformats.org/drawingml/2006/main" noChangeArrowheads="1"/>
        </cdr:cNvSpPr>
      </cdr:nvSpPr>
      <cdr:spPr bwMode="auto">
        <a:xfrm xmlns:a="http://schemas.openxmlformats.org/drawingml/2006/main">
          <a:off x="587824" y="86219"/>
          <a:ext cx="17071" cy="223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51.xml><?xml version="1.0" encoding="utf-8"?>
<c:userShapes xmlns:c="http://schemas.openxmlformats.org/drawingml/2006/chart">
  <cdr:relSizeAnchor xmlns:cdr="http://schemas.openxmlformats.org/drawingml/2006/chartDrawing">
    <cdr:from>
      <cdr:x>0.79715</cdr:x>
      <cdr:y>0.14107</cdr:y>
    </cdr:from>
    <cdr:to>
      <cdr:x>0.82043</cdr:x>
      <cdr:y>0.1452</cdr:y>
    </cdr:to>
    <cdr:sp macro="" textlink="">
      <cdr:nvSpPr>
        <cdr:cNvPr id="23553" name="Text 1"/>
        <cdr:cNvSpPr txBox="1">
          <a:spLocks xmlns:a="http://schemas.openxmlformats.org/drawingml/2006/main" noChangeArrowheads="1"/>
        </cdr:cNvSpPr>
      </cdr:nvSpPr>
      <cdr:spPr bwMode="auto">
        <a:xfrm xmlns:a="http://schemas.openxmlformats.org/drawingml/2006/main">
          <a:off x="587824" y="106640"/>
          <a:ext cx="17071" cy="3032"/>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52.xml><?xml version="1.0" encoding="utf-8"?>
<c:userShapes xmlns:c="http://schemas.openxmlformats.org/drawingml/2006/chart">
  <cdr:relSizeAnchor xmlns:cdr="http://schemas.openxmlformats.org/drawingml/2006/chartDrawing">
    <cdr:from>
      <cdr:x>0.79715</cdr:x>
      <cdr:y>0.11257</cdr:y>
    </cdr:from>
    <cdr:to>
      <cdr:x>0.81912</cdr:x>
      <cdr:y>0.11519</cdr:y>
    </cdr:to>
    <cdr:sp macro="" textlink="">
      <cdr:nvSpPr>
        <cdr:cNvPr id="24577" name="Text 1"/>
        <cdr:cNvSpPr txBox="1">
          <a:spLocks xmlns:a="http://schemas.openxmlformats.org/drawingml/2006/main" noChangeArrowheads="1"/>
        </cdr:cNvSpPr>
      </cdr:nvSpPr>
      <cdr:spPr bwMode="auto">
        <a:xfrm xmlns:a="http://schemas.openxmlformats.org/drawingml/2006/main">
          <a:off x="587824" y="85740"/>
          <a:ext cx="16114" cy="1915"/>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53.xml><?xml version="1.0" encoding="utf-8"?>
<c:userShapes xmlns:c="http://schemas.openxmlformats.org/drawingml/2006/chart">
  <cdr:relSizeAnchor xmlns:cdr="http://schemas.openxmlformats.org/drawingml/2006/chartDrawing">
    <cdr:from>
      <cdr:x>0.79715</cdr:x>
      <cdr:y>0.11301</cdr:y>
    </cdr:from>
    <cdr:to>
      <cdr:x>0.81999</cdr:x>
      <cdr:y>0.11606</cdr:y>
    </cdr:to>
    <cdr:sp macro="" textlink="">
      <cdr:nvSpPr>
        <cdr:cNvPr id="25601" name="Text 1"/>
        <cdr:cNvSpPr txBox="1">
          <a:spLocks xmlns:a="http://schemas.openxmlformats.org/drawingml/2006/main" noChangeArrowheads="1"/>
        </cdr:cNvSpPr>
      </cdr:nvSpPr>
      <cdr:spPr bwMode="auto">
        <a:xfrm xmlns:a="http://schemas.openxmlformats.org/drawingml/2006/main">
          <a:off x="587824" y="86059"/>
          <a:ext cx="16752" cy="223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54.xml><?xml version="1.0" encoding="utf-8"?>
<c:userShapes xmlns:c="http://schemas.openxmlformats.org/drawingml/2006/chart">
  <cdr:relSizeAnchor xmlns:cdr="http://schemas.openxmlformats.org/drawingml/2006/chartDrawing">
    <cdr:from>
      <cdr:x>0.7978</cdr:x>
      <cdr:y>0.06515</cdr:y>
    </cdr:from>
    <cdr:to>
      <cdr:x>0.82043</cdr:x>
      <cdr:y>0.06515</cdr:y>
    </cdr:to>
    <cdr:sp macro="" textlink="">
      <cdr:nvSpPr>
        <cdr:cNvPr id="26625" name="Text 1"/>
        <cdr:cNvSpPr txBox="1">
          <a:spLocks xmlns:a="http://schemas.openxmlformats.org/drawingml/2006/main" noChangeArrowheads="1"/>
        </cdr:cNvSpPr>
      </cdr:nvSpPr>
      <cdr:spPr bwMode="auto">
        <a:xfrm xmlns:a="http://schemas.openxmlformats.org/drawingml/2006/main">
          <a:off x="588303" y="50960"/>
          <a:ext cx="16592" cy="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55.xml><?xml version="1.0" encoding="utf-8"?>
<c:userShapes xmlns:c="http://schemas.openxmlformats.org/drawingml/2006/chart">
  <cdr:relSizeAnchor xmlns:cdr="http://schemas.openxmlformats.org/drawingml/2006/chartDrawing">
    <cdr:from>
      <cdr:x>0.79954</cdr:x>
      <cdr:y>0.22852</cdr:y>
    </cdr:from>
    <cdr:to>
      <cdr:x>0.83631</cdr:x>
      <cdr:y>0.24244</cdr:y>
    </cdr:to>
    <cdr:sp macro="" textlink="">
      <cdr:nvSpPr>
        <cdr:cNvPr id="27649" name="Text 1"/>
        <cdr:cNvSpPr txBox="1">
          <a:spLocks xmlns:a="http://schemas.openxmlformats.org/drawingml/2006/main" noChangeArrowheads="1"/>
        </cdr:cNvSpPr>
      </cdr:nvSpPr>
      <cdr:spPr bwMode="auto">
        <a:xfrm xmlns:a="http://schemas.openxmlformats.org/drawingml/2006/main">
          <a:off x="589579" y="170777"/>
          <a:ext cx="26963" cy="10211"/>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56.xml><?xml version="1.0" encoding="utf-8"?>
<c:userShapes xmlns:c="http://schemas.openxmlformats.org/drawingml/2006/chart">
  <cdr:relSizeAnchor xmlns:cdr="http://schemas.openxmlformats.org/drawingml/2006/chartDrawing">
    <cdr:from>
      <cdr:x>0.00954</cdr:x>
      <cdr:y>0.0218</cdr:y>
    </cdr:from>
    <cdr:to>
      <cdr:x>0.0867</cdr:x>
      <cdr:y>0.09788</cdr:y>
    </cdr:to>
    <cdr:sp macro="" textlink="">
      <cdr:nvSpPr>
        <cdr:cNvPr id="46081" name="Text Box 2049"/>
        <cdr:cNvSpPr txBox="1">
          <a:spLocks xmlns:a="http://schemas.openxmlformats.org/drawingml/2006/main" noChangeArrowheads="1"/>
        </cdr:cNvSpPr>
      </cdr:nvSpPr>
      <cdr:spPr bwMode="auto">
        <a:xfrm xmlns:a="http://schemas.openxmlformats.org/drawingml/2006/main">
          <a:off x="80832" y="75029"/>
          <a:ext cx="654025" cy="26186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none" lIns="27432" tIns="27432" rIns="27432" bIns="27432" anchor="ctr" upright="1">
          <a:spAutoFit/>
        </a:bodyPr>
        <a:lstStyle xmlns:a="http://schemas.openxmlformats.org/drawingml/2006/main"/>
        <a:p xmlns:a="http://schemas.openxmlformats.org/drawingml/2006/main">
          <a:pPr algn="ctr" rtl="0">
            <a:defRPr sz="1000"/>
          </a:pPr>
          <a:r>
            <a:rPr lang="nb-NO" sz="1400" b="1" i="0" u="none" strike="noStrike" baseline="0">
              <a:solidFill>
                <a:srgbClr val="000000"/>
              </a:solidFill>
              <a:latin typeface="Arial"/>
              <a:cs typeface="Arial"/>
            </a:rPr>
            <a:t>STDEV</a:t>
          </a:r>
        </a:p>
      </cdr:txBody>
    </cdr:sp>
  </cdr:relSizeAnchor>
  <cdr:relSizeAnchor xmlns:cdr="http://schemas.openxmlformats.org/drawingml/2006/chartDrawing">
    <cdr:from>
      <cdr:x>0.82632</cdr:x>
      <cdr:y>0.0218</cdr:y>
    </cdr:from>
    <cdr:to>
      <cdr:x>1</cdr:x>
      <cdr:y>0.09788</cdr:y>
    </cdr:to>
    <cdr:sp macro="" textlink="">
      <cdr:nvSpPr>
        <cdr:cNvPr id="46082" name="Text Box 2050"/>
        <cdr:cNvSpPr txBox="1">
          <a:spLocks xmlns:a="http://schemas.openxmlformats.org/drawingml/2006/main" noChangeArrowheads="1"/>
        </cdr:cNvSpPr>
      </cdr:nvSpPr>
      <cdr:spPr bwMode="auto">
        <a:xfrm xmlns:a="http://schemas.openxmlformats.org/drawingml/2006/main">
          <a:off x="7017156" y="75029"/>
          <a:ext cx="1472006" cy="26186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none" lIns="27432" tIns="27432" rIns="27432" bIns="27432" anchor="ctr" upright="1">
          <a:spAutoFit/>
        </a:bodyPr>
        <a:lstStyle xmlns:a="http://schemas.openxmlformats.org/drawingml/2006/main"/>
        <a:p xmlns:a="http://schemas.openxmlformats.org/drawingml/2006/main">
          <a:pPr algn="ctr" rtl="0">
            <a:defRPr sz="1000"/>
          </a:pPr>
          <a:r>
            <a:rPr lang="nb-NO" sz="1400" b="1" i="0" u="none" strike="noStrike" baseline="0">
              <a:solidFill>
                <a:srgbClr val="000000"/>
              </a:solidFill>
              <a:latin typeface="Arial"/>
              <a:cs typeface="Arial"/>
            </a:rPr>
            <a:t>Agreement &amp; CV</a:t>
          </a:r>
        </a:p>
      </cdr:txBody>
    </cdr:sp>
  </cdr:relSizeAnchor>
</c:userShapes>
</file>

<file path=xl/drawings/drawing57.xml><?xml version="1.0" encoding="utf-8"?>
<xdr:wsDr xmlns:xdr="http://schemas.openxmlformats.org/drawingml/2006/spreadsheetDrawing" xmlns:a="http://schemas.openxmlformats.org/drawingml/2006/main">
  <xdr:twoCellAnchor>
    <xdr:from>
      <xdr:col>45</xdr:col>
      <xdr:colOff>0</xdr:colOff>
      <xdr:row>4</xdr:row>
      <xdr:rowOff>0</xdr:rowOff>
    </xdr:from>
    <xdr:to>
      <xdr:col>45</xdr:col>
      <xdr:colOff>0</xdr:colOff>
      <xdr:row>4</xdr:row>
      <xdr:rowOff>0</xdr:rowOff>
    </xdr:to>
    <xdr:graphicFrame macro="">
      <xdr:nvGraphicFramePr>
        <xdr:cNvPr id="2" name="Chart 1">
          <a:extLst>
            <a:ext uri="{FF2B5EF4-FFF2-40B4-BE49-F238E27FC236}">
              <a16:creationId xmlns:a16="http://schemas.microsoft.com/office/drawing/2014/main" id="{4606E3DC-A143-4243-8FA0-108597495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3" name="Chart 2">
          <a:extLst>
            <a:ext uri="{FF2B5EF4-FFF2-40B4-BE49-F238E27FC236}">
              <a16:creationId xmlns:a16="http://schemas.microsoft.com/office/drawing/2014/main" id="{43379CB1-EF4D-44B9-A0C5-C2056A979C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4" name="Chart 3">
          <a:extLst>
            <a:ext uri="{FF2B5EF4-FFF2-40B4-BE49-F238E27FC236}">
              <a16:creationId xmlns:a16="http://schemas.microsoft.com/office/drawing/2014/main" id="{4675A38B-878B-437F-9746-A60AE941E8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5" name="Chart 4">
          <a:extLst>
            <a:ext uri="{FF2B5EF4-FFF2-40B4-BE49-F238E27FC236}">
              <a16:creationId xmlns:a16="http://schemas.microsoft.com/office/drawing/2014/main" id="{1DAE799C-C097-42A6-B823-0C8C6E9736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6" name="Chart 5">
          <a:extLst>
            <a:ext uri="{FF2B5EF4-FFF2-40B4-BE49-F238E27FC236}">
              <a16:creationId xmlns:a16="http://schemas.microsoft.com/office/drawing/2014/main" id="{508FF759-EDA1-4592-BE16-4D990D61C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7" name="Chart 6">
          <a:extLst>
            <a:ext uri="{FF2B5EF4-FFF2-40B4-BE49-F238E27FC236}">
              <a16:creationId xmlns:a16="http://schemas.microsoft.com/office/drawing/2014/main" id="{CEC39777-C653-40C8-928D-360977864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8" name="Chart 7">
          <a:extLst>
            <a:ext uri="{FF2B5EF4-FFF2-40B4-BE49-F238E27FC236}">
              <a16:creationId xmlns:a16="http://schemas.microsoft.com/office/drawing/2014/main" id="{275B7015-EF33-489F-B008-8F41BF522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9" name="Chart 8">
          <a:extLst>
            <a:ext uri="{FF2B5EF4-FFF2-40B4-BE49-F238E27FC236}">
              <a16:creationId xmlns:a16="http://schemas.microsoft.com/office/drawing/2014/main" id="{CC2089E9-040C-4B06-B882-4F33ABECB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10" name="Chart 9">
          <a:extLst>
            <a:ext uri="{FF2B5EF4-FFF2-40B4-BE49-F238E27FC236}">
              <a16:creationId xmlns:a16="http://schemas.microsoft.com/office/drawing/2014/main" id="{54307409-599D-4ACB-8DC3-719021B855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11" name="Chart 10">
          <a:extLst>
            <a:ext uri="{FF2B5EF4-FFF2-40B4-BE49-F238E27FC236}">
              <a16:creationId xmlns:a16="http://schemas.microsoft.com/office/drawing/2014/main" id="{0294A850-8923-4B59-B5ED-D259CC4EB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45</xdr:col>
      <xdr:colOff>0</xdr:colOff>
      <xdr:row>4</xdr:row>
      <xdr:rowOff>0</xdr:rowOff>
    </xdr:from>
    <xdr:to>
      <xdr:col>45</xdr:col>
      <xdr:colOff>0</xdr:colOff>
      <xdr:row>4</xdr:row>
      <xdr:rowOff>0</xdr:rowOff>
    </xdr:to>
    <xdr:graphicFrame macro="">
      <xdr:nvGraphicFramePr>
        <xdr:cNvPr id="12" name="Chart 11">
          <a:extLst>
            <a:ext uri="{FF2B5EF4-FFF2-40B4-BE49-F238E27FC236}">
              <a16:creationId xmlns:a16="http://schemas.microsoft.com/office/drawing/2014/main" id="{56284F43-CC30-45CC-A06F-B769C12D1A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107</xdr:row>
      <xdr:rowOff>0</xdr:rowOff>
    </xdr:from>
    <xdr:to>
      <xdr:col>15</xdr:col>
      <xdr:colOff>0</xdr:colOff>
      <xdr:row>107</xdr:row>
      <xdr:rowOff>0</xdr:rowOff>
    </xdr:to>
    <xdr:graphicFrame macro="">
      <xdr:nvGraphicFramePr>
        <xdr:cNvPr id="13" name="Chart 12">
          <a:extLst>
            <a:ext uri="{FF2B5EF4-FFF2-40B4-BE49-F238E27FC236}">
              <a16:creationId xmlns:a16="http://schemas.microsoft.com/office/drawing/2014/main" id="{24388AA3-ED73-4BB4-A1F3-AF01CDC76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0</xdr:colOff>
      <xdr:row>107</xdr:row>
      <xdr:rowOff>0</xdr:rowOff>
    </xdr:from>
    <xdr:to>
      <xdr:col>15</xdr:col>
      <xdr:colOff>0</xdr:colOff>
      <xdr:row>107</xdr:row>
      <xdr:rowOff>0</xdr:rowOff>
    </xdr:to>
    <xdr:graphicFrame macro="">
      <xdr:nvGraphicFramePr>
        <xdr:cNvPr id="14" name="Chart 13">
          <a:extLst>
            <a:ext uri="{FF2B5EF4-FFF2-40B4-BE49-F238E27FC236}">
              <a16:creationId xmlns:a16="http://schemas.microsoft.com/office/drawing/2014/main" id="{24D07583-AC2D-4014-8D4C-BA050CC4B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107</xdr:row>
      <xdr:rowOff>0</xdr:rowOff>
    </xdr:from>
    <xdr:to>
      <xdr:col>15</xdr:col>
      <xdr:colOff>0</xdr:colOff>
      <xdr:row>107</xdr:row>
      <xdr:rowOff>0</xdr:rowOff>
    </xdr:to>
    <xdr:graphicFrame macro="">
      <xdr:nvGraphicFramePr>
        <xdr:cNvPr id="15" name="Chart 14">
          <a:extLst>
            <a:ext uri="{FF2B5EF4-FFF2-40B4-BE49-F238E27FC236}">
              <a16:creationId xmlns:a16="http://schemas.microsoft.com/office/drawing/2014/main" id="{B6B358C0-96CE-4056-8C66-B06FAB74F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107</xdr:row>
      <xdr:rowOff>0</xdr:rowOff>
    </xdr:from>
    <xdr:to>
      <xdr:col>15</xdr:col>
      <xdr:colOff>0</xdr:colOff>
      <xdr:row>107</xdr:row>
      <xdr:rowOff>0</xdr:rowOff>
    </xdr:to>
    <xdr:graphicFrame macro="">
      <xdr:nvGraphicFramePr>
        <xdr:cNvPr id="16" name="Chart 15">
          <a:extLst>
            <a:ext uri="{FF2B5EF4-FFF2-40B4-BE49-F238E27FC236}">
              <a16:creationId xmlns:a16="http://schemas.microsoft.com/office/drawing/2014/main" id="{CBCFD62E-E5A5-4C0A-88BB-4077E54D0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0</xdr:colOff>
      <xdr:row>107</xdr:row>
      <xdr:rowOff>0</xdr:rowOff>
    </xdr:from>
    <xdr:to>
      <xdr:col>15</xdr:col>
      <xdr:colOff>0</xdr:colOff>
      <xdr:row>107</xdr:row>
      <xdr:rowOff>0</xdr:rowOff>
    </xdr:to>
    <xdr:graphicFrame macro="">
      <xdr:nvGraphicFramePr>
        <xdr:cNvPr id="17" name="Chart 16">
          <a:extLst>
            <a:ext uri="{FF2B5EF4-FFF2-40B4-BE49-F238E27FC236}">
              <a16:creationId xmlns:a16="http://schemas.microsoft.com/office/drawing/2014/main" id="{63926565-4D89-44D2-A8A7-0509994BCF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107</xdr:row>
      <xdr:rowOff>0</xdr:rowOff>
    </xdr:from>
    <xdr:to>
      <xdr:col>15</xdr:col>
      <xdr:colOff>0</xdr:colOff>
      <xdr:row>107</xdr:row>
      <xdr:rowOff>0</xdr:rowOff>
    </xdr:to>
    <xdr:graphicFrame macro="">
      <xdr:nvGraphicFramePr>
        <xdr:cNvPr id="18" name="Chart 17">
          <a:extLst>
            <a:ext uri="{FF2B5EF4-FFF2-40B4-BE49-F238E27FC236}">
              <a16:creationId xmlns:a16="http://schemas.microsoft.com/office/drawing/2014/main" id="{8FD2CFD4-46BC-4408-BEE1-F1455DE6B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0</xdr:colOff>
      <xdr:row>107</xdr:row>
      <xdr:rowOff>0</xdr:rowOff>
    </xdr:from>
    <xdr:to>
      <xdr:col>15</xdr:col>
      <xdr:colOff>0</xdr:colOff>
      <xdr:row>107</xdr:row>
      <xdr:rowOff>0</xdr:rowOff>
    </xdr:to>
    <xdr:graphicFrame macro="">
      <xdr:nvGraphicFramePr>
        <xdr:cNvPr id="19" name="Chart 18">
          <a:extLst>
            <a:ext uri="{FF2B5EF4-FFF2-40B4-BE49-F238E27FC236}">
              <a16:creationId xmlns:a16="http://schemas.microsoft.com/office/drawing/2014/main" id="{2B958FDE-8821-4A3E-9E9A-4EA783A8A6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107</xdr:row>
      <xdr:rowOff>0</xdr:rowOff>
    </xdr:from>
    <xdr:to>
      <xdr:col>15</xdr:col>
      <xdr:colOff>0</xdr:colOff>
      <xdr:row>107</xdr:row>
      <xdr:rowOff>0</xdr:rowOff>
    </xdr:to>
    <xdr:graphicFrame macro="">
      <xdr:nvGraphicFramePr>
        <xdr:cNvPr id="20" name="Chart 19">
          <a:extLst>
            <a:ext uri="{FF2B5EF4-FFF2-40B4-BE49-F238E27FC236}">
              <a16:creationId xmlns:a16="http://schemas.microsoft.com/office/drawing/2014/main" id="{9F323C52-8D16-427D-AE1A-6D9080E77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15</xdr:col>
      <xdr:colOff>0</xdr:colOff>
      <xdr:row>107</xdr:row>
      <xdr:rowOff>0</xdr:rowOff>
    </xdr:from>
    <xdr:to>
      <xdr:col>15</xdr:col>
      <xdr:colOff>0</xdr:colOff>
      <xdr:row>107</xdr:row>
      <xdr:rowOff>0</xdr:rowOff>
    </xdr:to>
    <xdr:graphicFrame macro="">
      <xdr:nvGraphicFramePr>
        <xdr:cNvPr id="21" name="Chart 20">
          <a:extLst>
            <a:ext uri="{FF2B5EF4-FFF2-40B4-BE49-F238E27FC236}">
              <a16:creationId xmlns:a16="http://schemas.microsoft.com/office/drawing/2014/main" id="{F5B07551-933A-4EEF-BD1F-3C2AEC8A3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15</xdr:col>
      <xdr:colOff>0</xdr:colOff>
      <xdr:row>107</xdr:row>
      <xdr:rowOff>0</xdr:rowOff>
    </xdr:from>
    <xdr:to>
      <xdr:col>15</xdr:col>
      <xdr:colOff>0</xdr:colOff>
      <xdr:row>107</xdr:row>
      <xdr:rowOff>0</xdr:rowOff>
    </xdr:to>
    <xdr:graphicFrame macro="">
      <xdr:nvGraphicFramePr>
        <xdr:cNvPr id="22" name="Chart 21">
          <a:extLst>
            <a:ext uri="{FF2B5EF4-FFF2-40B4-BE49-F238E27FC236}">
              <a16:creationId xmlns:a16="http://schemas.microsoft.com/office/drawing/2014/main" id="{4D9794F7-F0D1-4638-BB20-6D10266797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15</xdr:col>
      <xdr:colOff>0</xdr:colOff>
      <xdr:row>107</xdr:row>
      <xdr:rowOff>0</xdr:rowOff>
    </xdr:from>
    <xdr:to>
      <xdr:col>15</xdr:col>
      <xdr:colOff>0</xdr:colOff>
      <xdr:row>107</xdr:row>
      <xdr:rowOff>0</xdr:rowOff>
    </xdr:to>
    <xdr:graphicFrame macro="">
      <xdr:nvGraphicFramePr>
        <xdr:cNvPr id="23" name="Chart 22">
          <a:extLst>
            <a:ext uri="{FF2B5EF4-FFF2-40B4-BE49-F238E27FC236}">
              <a16:creationId xmlns:a16="http://schemas.microsoft.com/office/drawing/2014/main" id="{E8F1EA28-63E9-4D3A-A1B8-E42F97E3F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15</xdr:col>
      <xdr:colOff>0</xdr:colOff>
      <xdr:row>107</xdr:row>
      <xdr:rowOff>0</xdr:rowOff>
    </xdr:from>
    <xdr:to>
      <xdr:col>15</xdr:col>
      <xdr:colOff>0</xdr:colOff>
      <xdr:row>107</xdr:row>
      <xdr:rowOff>0</xdr:rowOff>
    </xdr:to>
    <xdr:graphicFrame macro="">
      <xdr:nvGraphicFramePr>
        <xdr:cNvPr id="24" name="Chart 23">
          <a:extLst>
            <a:ext uri="{FF2B5EF4-FFF2-40B4-BE49-F238E27FC236}">
              <a16:creationId xmlns:a16="http://schemas.microsoft.com/office/drawing/2014/main" id="{28911CEE-B9EF-49EC-8022-7401AD3F1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15</xdr:col>
      <xdr:colOff>0</xdr:colOff>
      <xdr:row>107</xdr:row>
      <xdr:rowOff>0</xdr:rowOff>
    </xdr:from>
    <xdr:to>
      <xdr:col>15</xdr:col>
      <xdr:colOff>0</xdr:colOff>
      <xdr:row>107</xdr:row>
      <xdr:rowOff>0</xdr:rowOff>
    </xdr:to>
    <xdr:graphicFrame macro="">
      <xdr:nvGraphicFramePr>
        <xdr:cNvPr id="25" name="Chart 24">
          <a:extLst>
            <a:ext uri="{FF2B5EF4-FFF2-40B4-BE49-F238E27FC236}">
              <a16:creationId xmlns:a16="http://schemas.microsoft.com/office/drawing/2014/main" id="{67F65BD2-3F0C-4BE2-8594-A69E818744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15</xdr:col>
      <xdr:colOff>0</xdr:colOff>
      <xdr:row>107</xdr:row>
      <xdr:rowOff>0</xdr:rowOff>
    </xdr:from>
    <xdr:to>
      <xdr:col>15</xdr:col>
      <xdr:colOff>0</xdr:colOff>
      <xdr:row>107</xdr:row>
      <xdr:rowOff>0</xdr:rowOff>
    </xdr:to>
    <xdr:graphicFrame macro="">
      <xdr:nvGraphicFramePr>
        <xdr:cNvPr id="26" name="Chart 25">
          <a:extLst>
            <a:ext uri="{FF2B5EF4-FFF2-40B4-BE49-F238E27FC236}">
              <a16:creationId xmlns:a16="http://schemas.microsoft.com/office/drawing/2014/main" id="{CE81C320-41FB-408B-A761-5C12F20A6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15</xdr:col>
      <xdr:colOff>0</xdr:colOff>
      <xdr:row>107</xdr:row>
      <xdr:rowOff>0</xdr:rowOff>
    </xdr:from>
    <xdr:to>
      <xdr:col>15</xdr:col>
      <xdr:colOff>0</xdr:colOff>
      <xdr:row>107</xdr:row>
      <xdr:rowOff>0</xdr:rowOff>
    </xdr:to>
    <xdr:graphicFrame macro="">
      <xdr:nvGraphicFramePr>
        <xdr:cNvPr id="27" name="Chart 26">
          <a:extLst>
            <a:ext uri="{FF2B5EF4-FFF2-40B4-BE49-F238E27FC236}">
              <a16:creationId xmlns:a16="http://schemas.microsoft.com/office/drawing/2014/main" id="{8C854B28-53ED-44BC-BFCC-39DC78C63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15</xdr:col>
      <xdr:colOff>0</xdr:colOff>
      <xdr:row>107</xdr:row>
      <xdr:rowOff>0</xdr:rowOff>
    </xdr:from>
    <xdr:to>
      <xdr:col>15</xdr:col>
      <xdr:colOff>0</xdr:colOff>
      <xdr:row>107</xdr:row>
      <xdr:rowOff>0</xdr:rowOff>
    </xdr:to>
    <xdr:graphicFrame macro="">
      <xdr:nvGraphicFramePr>
        <xdr:cNvPr id="28" name="Chart 27">
          <a:extLst>
            <a:ext uri="{FF2B5EF4-FFF2-40B4-BE49-F238E27FC236}">
              <a16:creationId xmlns:a16="http://schemas.microsoft.com/office/drawing/2014/main" id="{F96C10D6-B44B-4256-8408-AFBD04D193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23</xdr:col>
      <xdr:colOff>0</xdr:colOff>
      <xdr:row>578</xdr:row>
      <xdr:rowOff>0</xdr:rowOff>
    </xdr:from>
    <xdr:to>
      <xdr:col>32</xdr:col>
      <xdr:colOff>0</xdr:colOff>
      <xdr:row>591</xdr:row>
      <xdr:rowOff>0</xdr:rowOff>
    </xdr:to>
    <xdr:graphicFrame macro="">
      <xdr:nvGraphicFramePr>
        <xdr:cNvPr id="29" name="Chart 28">
          <a:extLst>
            <a:ext uri="{FF2B5EF4-FFF2-40B4-BE49-F238E27FC236}">
              <a16:creationId xmlns:a16="http://schemas.microsoft.com/office/drawing/2014/main" id="{CD90E418-A380-4861-A3CB-B67380B9B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32</xdr:col>
      <xdr:colOff>0</xdr:colOff>
      <xdr:row>578</xdr:row>
      <xdr:rowOff>0</xdr:rowOff>
    </xdr:from>
    <xdr:to>
      <xdr:col>41</xdr:col>
      <xdr:colOff>0</xdr:colOff>
      <xdr:row>591</xdr:row>
      <xdr:rowOff>0</xdr:rowOff>
    </xdr:to>
    <xdr:graphicFrame macro="">
      <xdr:nvGraphicFramePr>
        <xdr:cNvPr id="30" name="Chart 29">
          <a:extLst>
            <a:ext uri="{FF2B5EF4-FFF2-40B4-BE49-F238E27FC236}">
              <a16:creationId xmlns:a16="http://schemas.microsoft.com/office/drawing/2014/main" id="{9CCBAB9F-B409-430D-A8A6-1004D0D67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22</xdr:col>
      <xdr:colOff>723900</xdr:colOff>
      <xdr:row>604</xdr:row>
      <xdr:rowOff>47625</xdr:rowOff>
    </xdr:from>
    <xdr:to>
      <xdr:col>31</xdr:col>
      <xdr:colOff>552450</xdr:colOff>
      <xdr:row>617</xdr:row>
      <xdr:rowOff>114300</xdr:rowOff>
    </xdr:to>
    <xdr:graphicFrame macro="">
      <xdr:nvGraphicFramePr>
        <xdr:cNvPr id="31" name="Chart 30">
          <a:extLst>
            <a:ext uri="{FF2B5EF4-FFF2-40B4-BE49-F238E27FC236}">
              <a16:creationId xmlns:a16="http://schemas.microsoft.com/office/drawing/2014/main" id="{25D12E3D-BEE5-4A60-893D-43E2B58A1D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32</xdr:col>
      <xdr:colOff>0</xdr:colOff>
      <xdr:row>591</xdr:row>
      <xdr:rowOff>0</xdr:rowOff>
    </xdr:from>
    <xdr:to>
      <xdr:col>41</xdr:col>
      <xdr:colOff>0</xdr:colOff>
      <xdr:row>604</xdr:row>
      <xdr:rowOff>0</xdr:rowOff>
    </xdr:to>
    <xdr:graphicFrame macro="">
      <xdr:nvGraphicFramePr>
        <xdr:cNvPr id="32" name="Chart 31">
          <a:extLst>
            <a:ext uri="{FF2B5EF4-FFF2-40B4-BE49-F238E27FC236}">
              <a16:creationId xmlns:a16="http://schemas.microsoft.com/office/drawing/2014/main" id="{5F4E6115-EC26-4B4C-A6D0-E3804F0AB3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22</xdr:col>
      <xdr:colOff>723900</xdr:colOff>
      <xdr:row>617</xdr:row>
      <xdr:rowOff>114300</xdr:rowOff>
    </xdr:from>
    <xdr:to>
      <xdr:col>31</xdr:col>
      <xdr:colOff>552450</xdr:colOff>
      <xdr:row>630</xdr:row>
      <xdr:rowOff>9525</xdr:rowOff>
    </xdr:to>
    <xdr:graphicFrame macro="">
      <xdr:nvGraphicFramePr>
        <xdr:cNvPr id="33" name="Chart 32">
          <a:extLst>
            <a:ext uri="{FF2B5EF4-FFF2-40B4-BE49-F238E27FC236}">
              <a16:creationId xmlns:a16="http://schemas.microsoft.com/office/drawing/2014/main" id="{BC8B182B-4A23-46A6-B8BA-89AB80433E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32</xdr:col>
      <xdr:colOff>0</xdr:colOff>
      <xdr:row>604</xdr:row>
      <xdr:rowOff>0</xdr:rowOff>
    </xdr:from>
    <xdr:to>
      <xdr:col>41</xdr:col>
      <xdr:colOff>0</xdr:colOff>
      <xdr:row>617</xdr:row>
      <xdr:rowOff>0</xdr:rowOff>
    </xdr:to>
    <xdr:graphicFrame macro="">
      <xdr:nvGraphicFramePr>
        <xdr:cNvPr id="34" name="Chart 33">
          <a:extLst>
            <a:ext uri="{FF2B5EF4-FFF2-40B4-BE49-F238E27FC236}">
              <a16:creationId xmlns:a16="http://schemas.microsoft.com/office/drawing/2014/main" id="{39A877D9-A1B6-41F7-9688-21C017304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22</xdr:col>
      <xdr:colOff>723900</xdr:colOff>
      <xdr:row>630</xdr:row>
      <xdr:rowOff>9525</xdr:rowOff>
    </xdr:from>
    <xdr:to>
      <xdr:col>31</xdr:col>
      <xdr:colOff>552450</xdr:colOff>
      <xdr:row>644</xdr:row>
      <xdr:rowOff>123825</xdr:rowOff>
    </xdr:to>
    <xdr:graphicFrame macro="">
      <xdr:nvGraphicFramePr>
        <xdr:cNvPr id="35" name="Chart 34">
          <a:extLst>
            <a:ext uri="{FF2B5EF4-FFF2-40B4-BE49-F238E27FC236}">
              <a16:creationId xmlns:a16="http://schemas.microsoft.com/office/drawing/2014/main" id="{D1481DFD-ED34-4BA0-B65D-85E1291AB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32</xdr:col>
      <xdr:colOff>0</xdr:colOff>
      <xdr:row>616</xdr:row>
      <xdr:rowOff>152400</xdr:rowOff>
    </xdr:from>
    <xdr:to>
      <xdr:col>41</xdr:col>
      <xdr:colOff>9525</xdr:colOff>
      <xdr:row>630</xdr:row>
      <xdr:rowOff>38100</xdr:rowOff>
    </xdr:to>
    <xdr:graphicFrame macro="">
      <xdr:nvGraphicFramePr>
        <xdr:cNvPr id="36" name="Chart 35">
          <a:extLst>
            <a:ext uri="{FF2B5EF4-FFF2-40B4-BE49-F238E27FC236}">
              <a16:creationId xmlns:a16="http://schemas.microsoft.com/office/drawing/2014/main" id="{DB84892E-8026-44C6-B2FB-373DCFED4F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editAs="oneCell">
    <xdr:from>
      <xdr:col>4</xdr:col>
      <xdr:colOff>381001</xdr:colOff>
      <xdr:row>110</xdr:row>
      <xdr:rowOff>0</xdr:rowOff>
    </xdr:from>
    <xdr:to>
      <xdr:col>17</xdr:col>
      <xdr:colOff>280149</xdr:colOff>
      <xdr:row>117</xdr:row>
      <xdr:rowOff>28576</xdr:rowOff>
    </xdr:to>
    <xdr:sp macro="" textlink="">
      <xdr:nvSpPr>
        <xdr:cNvPr id="37" name="Text Box 44">
          <a:extLst>
            <a:ext uri="{FF2B5EF4-FFF2-40B4-BE49-F238E27FC236}">
              <a16:creationId xmlns:a16="http://schemas.microsoft.com/office/drawing/2014/main" id="{2E00327E-538F-4295-BA62-4B63EAF7B86E}"/>
            </a:ext>
          </a:extLst>
        </xdr:cNvPr>
        <xdr:cNvSpPr txBox="1">
          <a:spLocks noChangeArrowheads="1"/>
        </xdr:cNvSpPr>
      </xdr:nvSpPr>
      <xdr:spPr bwMode="auto">
        <a:xfrm>
          <a:off x="3009901" y="17145000"/>
          <a:ext cx="7690598" cy="1400176"/>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0" i="0" u="none" strike="noStrike" baseline="0">
              <a:solidFill>
                <a:srgbClr val="000000"/>
              </a:solidFill>
              <a:latin typeface="Times New Roman"/>
              <a:cs typeface="Times New Roman"/>
            </a:rPr>
            <a:t>The number of age readings,  the coefficient of variation (CV), the percent agreement and the RELATIVE bias are presented by MODAL age for each age reader and for all readers combined. A weighted mean CV and a weighted mean percent agreement are given by reader and all readers combined. The CV's by MODAL age for each individual age reader and all readers combined indicate the precision in age reading by MODAL age. The weighted mean CV's over all MODAL age groups comined indicate the precision in age reading by reader and for all age readers combined.</a:t>
          </a:r>
        </a:p>
      </xdr:txBody>
    </xdr:sp>
    <xdr:clientData/>
  </xdr:twoCellAnchor>
  <xdr:twoCellAnchor editAs="oneCell">
    <xdr:from>
      <xdr:col>5</xdr:col>
      <xdr:colOff>152400</xdr:colOff>
      <xdr:row>220</xdr:row>
      <xdr:rowOff>152400</xdr:rowOff>
    </xdr:from>
    <xdr:to>
      <xdr:col>22</xdr:col>
      <xdr:colOff>332255</xdr:colOff>
      <xdr:row>225</xdr:row>
      <xdr:rowOff>114300</xdr:rowOff>
    </xdr:to>
    <xdr:sp macro="" textlink="">
      <xdr:nvSpPr>
        <xdr:cNvPr id="38" name="Text Box 45">
          <a:extLst>
            <a:ext uri="{FF2B5EF4-FFF2-40B4-BE49-F238E27FC236}">
              <a16:creationId xmlns:a16="http://schemas.microsoft.com/office/drawing/2014/main" id="{D94D76BD-6D8B-4057-994B-407E74AF7531}"/>
            </a:ext>
          </a:extLst>
        </xdr:cNvPr>
        <xdr:cNvSpPr txBox="1">
          <a:spLocks noChangeArrowheads="1"/>
        </xdr:cNvSpPr>
      </xdr:nvSpPr>
      <xdr:spPr bwMode="auto">
        <a:xfrm>
          <a:off x="3248025" y="36528375"/>
          <a:ext cx="9857255" cy="914400"/>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sng" strike="noStrike" baseline="0">
              <a:solidFill>
                <a:srgbClr val="000000"/>
              </a:solidFill>
              <a:latin typeface="Times New Roman"/>
              <a:cs typeface="Times New Roman"/>
            </a:rPr>
            <a:t>Upper table</a:t>
          </a:r>
          <a:r>
            <a:rPr lang="nb-NO" sz="1300" b="0" i="0" u="none" strike="noStrike" baseline="0">
              <a:solidFill>
                <a:srgbClr val="000000"/>
              </a:solidFill>
              <a:latin typeface="Times New Roman"/>
              <a:cs typeface="Times New Roman"/>
            </a:rPr>
            <a:t>: The age compositions estimated by each age reader and all age readers combined.</a:t>
          </a:r>
        </a:p>
        <a:p>
          <a:pPr algn="l" rtl="0">
            <a:defRPr sz="1000"/>
          </a:pPr>
          <a:r>
            <a:rPr lang="nb-NO" sz="1300" b="0" i="0" u="sng" strike="noStrike" baseline="0">
              <a:solidFill>
                <a:srgbClr val="000000"/>
              </a:solidFill>
              <a:latin typeface="Times New Roman"/>
              <a:cs typeface="Times New Roman"/>
            </a:rPr>
            <a:t>Midle table</a:t>
          </a:r>
          <a:r>
            <a:rPr lang="nb-NO" sz="1300" b="0" i="0" u="none" strike="noStrike" baseline="0">
              <a:solidFill>
                <a:srgbClr val="000000"/>
              </a:solidFill>
              <a:latin typeface="Times New Roman"/>
              <a:cs typeface="Times New Roman"/>
            </a:rPr>
            <a:t>: The estimated mean length at age by age reader and by all age readers combined.</a:t>
          </a:r>
        </a:p>
        <a:p>
          <a:pPr algn="l" rtl="0">
            <a:defRPr sz="1000"/>
          </a:pPr>
          <a:r>
            <a:rPr lang="nb-NO" sz="1300" b="0" i="0" u="sng" strike="noStrike" baseline="0">
              <a:solidFill>
                <a:srgbClr val="000000"/>
              </a:solidFill>
              <a:latin typeface="Times New Roman"/>
              <a:cs typeface="Times New Roman"/>
            </a:rPr>
            <a:t>Lower table</a:t>
          </a:r>
          <a:r>
            <a:rPr lang="nb-NO" sz="1300" b="0" i="0" u="none" strike="noStrike" baseline="0">
              <a:solidFill>
                <a:srgbClr val="000000"/>
              </a:solidFill>
              <a:latin typeface="Times New Roman"/>
              <a:cs typeface="Times New Roman"/>
            </a:rPr>
            <a:t>: Bias tests: non-parametrically with a one-sample Wilcoxon rank sum test.The inter-reader bias test and the reader against MODAL</a:t>
          </a:r>
        </a:p>
        <a:p>
          <a:pPr algn="l" rtl="0">
            <a:defRPr sz="1000"/>
          </a:pPr>
          <a:r>
            <a:rPr lang="nb-NO" sz="1300" b="0" i="0" u="none" strike="noStrike" baseline="0">
              <a:solidFill>
                <a:srgbClr val="000000"/>
              </a:solidFill>
              <a:latin typeface="Times New Roman"/>
              <a:cs typeface="Times New Roman"/>
            </a:rPr>
            <a:t>                       age bias   test.</a:t>
          </a:r>
        </a:p>
      </xdr:txBody>
    </xdr:sp>
    <xdr:clientData/>
  </xdr:twoCellAnchor>
  <xdr:twoCellAnchor editAs="oneCell">
    <xdr:from>
      <xdr:col>22</xdr:col>
      <xdr:colOff>714375</xdr:colOff>
      <xdr:row>574</xdr:row>
      <xdr:rowOff>0</xdr:rowOff>
    </xdr:from>
    <xdr:to>
      <xdr:col>39</xdr:col>
      <xdr:colOff>409574</xdr:colOff>
      <xdr:row>577</xdr:row>
      <xdr:rowOff>180974</xdr:rowOff>
    </xdr:to>
    <xdr:sp macro="" textlink="">
      <xdr:nvSpPr>
        <xdr:cNvPr id="39" name="Text Box 46">
          <a:extLst>
            <a:ext uri="{FF2B5EF4-FFF2-40B4-BE49-F238E27FC236}">
              <a16:creationId xmlns:a16="http://schemas.microsoft.com/office/drawing/2014/main" id="{4AAB68EF-06D6-4C2D-83AA-64ADB9097C1F}"/>
            </a:ext>
          </a:extLst>
        </xdr:cNvPr>
        <xdr:cNvSpPr txBox="1">
          <a:spLocks noChangeArrowheads="1"/>
        </xdr:cNvSpPr>
      </xdr:nvSpPr>
      <xdr:spPr bwMode="auto">
        <a:xfrm>
          <a:off x="13487400" y="96345375"/>
          <a:ext cx="9458324" cy="895349"/>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0" i="0" u="none" strike="noStrike" baseline="0">
              <a:solidFill>
                <a:srgbClr val="000000"/>
              </a:solidFill>
              <a:latin typeface="Times New Roman"/>
              <a:cs typeface="Times New Roman"/>
            </a:rPr>
            <a:t>In the age bias plots below the mean age recorded +/- 2stdev of each age reader and all readers combined are plotted against the MODAL age. The estimated mean age corresponds to MODAL age, if the estimated mean age is on the 1:1 equilibrium line (solid line). RELATIVE bias is the age difference between estimated mean age and MODAL age.</a:t>
          </a:r>
        </a:p>
      </xdr:txBody>
    </xdr:sp>
    <xdr:clientData/>
  </xdr:twoCellAnchor>
  <xdr:twoCellAnchor editAs="oneCell">
    <xdr:from>
      <xdr:col>15</xdr:col>
      <xdr:colOff>38100</xdr:colOff>
      <xdr:row>4</xdr:row>
      <xdr:rowOff>104775</xdr:rowOff>
    </xdr:from>
    <xdr:to>
      <xdr:col>17</xdr:col>
      <xdr:colOff>28575</xdr:colOff>
      <xdr:row>17</xdr:row>
      <xdr:rowOff>123826</xdr:rowOff>
    </xdr:to>
    <xdr:sp macro="" textlink="">
      <xdr:nvSpPr>
        <xdr:cNvPr id="40" name="Text Box 47">
          <a:extLst>
            <a:ext uri="{FF2B5EF4-FFF2-40B4-BE49-F238E27FC236}">
              <a16:creationId xmlns:a16="http://schemas.microsoft.com/office/drawing/2014/main" id="{733C2C65-C568-4A95-8C70-E2EC3B4EB19C}"/>
            </a:ext>
          </a:extLst>
        </xdr:cNvPr>
        <xdr:cNvSpPr txBox="1">
          <a:spLocks noChangeArrowheads="1"/>
        </xdr:cNvSpPr>
      </xdr:nvSpPr>
      <xdr:spPr bwMode="auto">
        <a:xfrm>
          <a:off x="9410700" y="1057275"/>
          <a:ext cx="1038225" cy="2000251"/>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If the modal age can not be estimated by excel, then the </a:t>
          </a:r>
          <a:r>
            <a:rPr lang="nb-NO" sz="1300" b="0" i="0" u="sng" strike="noStrike" baseline="0">
              <a:solidFill>
                <a:srgbClr val="000000"/>
              </a:solidFill>
              <a:latin typeface="Times New Roman"/>
              <a:cs typeface="Times New Roman"/>
            </a:rPr>
            <a:t>rounded mean age</a:t>
          </a:r>
          <a:r>
            <a:rPr lang="nb-NO" sz="1300" b="0" i="0" u="none" strike="noStrike" baseline="0">
              <a:solidFill>
                <a:srgbClr val="000000"/>
              </a:solidFill>
              <a:latin typeface="Times New Roman"/>
              <a:cs typeface="Times New Roman"/>
            </a:rPr>
            <a:t> can be inserted instead. </a:t>
          </a:r>
        </a:p>
      </xdr:txBody>
    </xdr:sp>
    <xdr:clientData/>
  </xdr:twoCellAnchor>
  <xdr:twoCellAnchor>
    <xdr:from>
      <xdr:col>23</xdr:col>
      <xdr:colOff>0</xdr:colOff>
      <xdr:row>784</xdr:row>
      <xdr:rowOff>0</xdr:rowOff>
    </xdr:from>
    <xdr:to>
      <xdr:col>39</xdr:col>
      <xdr:colOff>9525</xdr:colOff>
      <xdr:row>826</xdr:row>
      <xdr:rowOff>57150</xdr:rowOff>
    </xdr:to>
    <xdr:graphicFrame macro="">
      <xdr:nvGraphicFramePr>
        <xdr:cNvPr id="41" name="Chart 48">
          <a:extLst>
            <a:ext uri="{FF2B5EF4-FFF2-40B4-BE49-F238E27FC236}">
              <a16:creationId xmlns:a16="http://schemas.microsoft.com/office/drawing/2014/main" id="{3B52AFC6-C788-4A62-B686-9E69005F3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editAs="oneCell">
    <xdr:from>
      <xdr:col>25</xdr:col>
      <xdr:colOff>9525</xdr:colOff>
      <xdr:row>826</xdr:row>
      <xdr:rowOff>133350</xdr:rowOff>
    </xdr:from>
    <xdr:to>
      <xdr:col>37</xdr:col>
      <xdr:colOff>190501</xdr:colOff>
      <xdr:row>833</xdr:row>
      <xdr:rowOff>33619</xdr:rowOff>
    </xdr:to>
    <xdr:sp macro="" textlink="">
      <xdr:nvSpPr>
        <xdr:cNvPr id="42" name="Text Box 49">
          <a:extLst>
            <a:ext uri="{FF2B5EF4-FFF2-40B4-BE49-F238E27FC236}">
              <a16:creationId xmlns:a16="http://schemas.microsoft.com/office/drawing/2014/main" id="{88CCC231-DC6E-4ABA-90A3-D156B3EC8AD8}"/>
            </a:ext>
          </a:extLst>
        </xdr:cNvPr>
        <xdr:cNvSpPr txBox="1">
          <a:spLocks noChangeArrowheads="1"/>
        </xdr:cNvSpPr>
      </xdr:nvSpPr>
      <xdr:spPr bwMode="auto">
        <a:xfrm>
          <a:off x="14649450" y="138684000"/>
          <a:ext cx="7067551" cy="1033744"/>
        </a:xfrm>
        <a:prstGeom prst="rect">
          <a:avLst/>
        </a:prstGeom>
        <a:noFill/>
        <a:ln w="9525">
          <a:noFill/>
          <a:miter lim="800000"/>
          <a:headEnd/>
          <a:tailEnd/>
        </a:ln>
      </xdr:spPr>
      <xdr:txBody>
        <a:bodyPr vertOverflow="clip" wrap="square" lIns="27432" tIns="27432" rIns="0" bIns="0" anchor="t" upright="1"/>
        <a:lstStyle/>
        <a:p>
          <a:pPr algn="l" rtl="0">
            <a:defRPr sz="1000"/>
          </a:pPr>
          <a:r>
            <a:rPr lang="nb-NO" sz="1200" b="0" i="0" u="none" strike="noStrike" baseline="0">
              <a:solidFill>
                <a:srgbClr val="000000"/>
              </a:solidFill>
              <a:latin typeface="Tms Rmn"/>
            </a:rPr>
            <a:t>The distribution of the age reading errors in percentage by MODAL age as observed from the whole group of age readers in an age reading comparison to MODAL age. The achieved precision in age reading by MODAL age group  is shown by the spread of the age readings errors. There appears to be no RELATIVE bias, if the age reading errors are normally distributed. The distributions are skewed, if RELATIVE bias occurs. </a:t>
          </a:r>
        </a:p>
      </xdr:txBody>
    </xdr:sp>
    <xdr:clientData/>
  </xdr:twoCellAnchor>
  <xdr:twoCellAnchor editAs="oneCell">
    <xdr:from>
      <xdr:col>36</xdr:col>
      <xdr:colOff>0</xdr:colOff>
      <xdr:row>4</xdr:row>
      <xdr:rowOff>28575</xdr:rowOff>
    </xdr:from>
    <xdr:to>
      <xdr:col>38</xdr:col>
      <xdr:colOff>333376</xdr:colOff>
      <xdr:row>24</xdr:row>
      <xdr:rowOff>66675</xdr:rowOff>
    </xdr:to>
    <xdr:sp macro="" textlink="">
      <xdr:nvSpPr>
        <xdr:cNvPr id="43" name="Text Box 50">
          <a:extLst>
            <a:ext uri="{FF2B5EF4-FFF2-40B4-BE49-F238E27FC236}">
              <a16:creationId xmlns:a16="http://schemas.microsoft.com/office/drawing/2014/main" id="{A673323E-DDD3-428A-8294-044E22629109}"/>
            </a:ext>
          </a:extLst>
        </xdr:cNvPr>
        <xdr:cNvSpPr txBox="1">
          <a:spLocks noChangeArrowheads="1"/>
        </xdr:cNvSpPr>
      </xdr:nvSpPr>
      <xdr:spPr bwMode="auto">
        <a:xfrm>
          <a:off x="20821650" y="981075"/>
          <a:ext cx="1543051" cy="3086100"/>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Only two readers can be compared at the same time in the work table for the bias test.  Please insert the bias test results in Table 3 "Inter-reader bias test". If you have extended the set to over 200 calcified structures, make sure that you have dragged down the formulas of this work table!</a:t>
          </a:r>
        </a:p>
      </xdr:txBody>
    </xdr:sp>
    <xdr:clientData/>
  </xdr:twoCellAnchor>
  <xdr:twoCellAnchor editAs="oneCell">
    <xdr:from>
      <xdr:col>13</xdr:col>
      <xdr:colOff>9525</xdr:colOff>
      <xdr:row>279</xdr:row>
      <xdr:rowOff>133350</xdr:rowOff>
    </xdr:from>
    <xdr:to>
      <xdr:col>16</xdr:col>
      <xdr:colOff>600076</xdr:colOff>
      <xdr:row>291</xdr:row>
      <xdr:rowOff>0</xdr:rowOff>
    </xdr:to>
    <xdr:sp macro="" textlink="">
      <xdr:nvSpPr>
        <xdr:cNvPr id="44" name="Text Box 51">
          <a:extLst>
            <a:ext uri="{FF2B5EF4-FFF2-40B4-BE49-F238E27FC236}">
              <a16:creationId xmlns:a16="http://schemas.microsoft.com/office/drawing/2014/main" id="{408E3B43-ED7F-489E-BDAA-0DF0B31A2A77}"/>
            </a:ext>
          </a:extLst>
        </xdr:cNvPr>
        <xdr:cNvSpPr txBox="1">
          <a:spLocks noChangeArrowheads="1"/>
        </xdr:cNvSpPr>
      </xdr:nvSpPr>
      <xdr:spPr bwMode="auto">
        <a:xfrm>
          <a:off x="8086725" y="46643925"/>
          <a:ext cx="2247901" cy="1962150"/>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The inter-reader bias test table has to be filled in by hand. There is a work table on the right hand side of Table 1, where age reading results of only 2 readers can be inserted at the same time. The results on bias should be inserted manually in this Table 3!</a:t>
          </a:r>
        </a:p>
      </xdr:txBody>
    </xdr:sp>
    <xdr:clientData/>
  </xdr:twoCellAnchor>
  <xdr:twoCellAnchor>
    <xdr:from>
      <xdr:col>23</xdr:col>
      <xdr:colOff>9525</xdr:colOff>
      <xdr:row>872</xdr:row>
      <xdr:rowOff>0</xdr:rowOff>
    </xdr:from>
    <xdr:to>
      <xdr:col>38</xdr:col>
      <xdr:colOff>485775</xdr:colOff>
      <xdr:row>904</xdr:row>
      <xdr:rowOff>0</xdr:rowOff>
    </xdr:to>
    <xdr:graphicFrame macro="">
      <xdr:nvGraphicFramePr>
        <xdr:cNvPr id="45" name="Chart 52">
          <a:extLst>
            <a:ext uri="{FF2B5EF4-FFF2-40B4-BE49-F238E27FC236}">
              <a16:creationId xmlns:a16="http://schemas.microsoft.com/office/drawing/2014/main" id="{CCD059FF-6919-442C-AD79-D1F414B954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editAs="oneCell">
    <xdr:from>
      <xdr:col>25</xdr:col>
      <xdr:colOff>0</xdr:colOff>
      <xdr:row>905</xdr:row>
      <xdr:rowOff>0</xdr:rowOff>
    </xdr:from>
    <xdr:to>
      <xdr:col>37</xdr:col>
      <xdr:colOff>180976</xdr:colOff>
      <xdr:row>906</xdr:row>
      <xdr:rowOff>28574</xdr:rowOff>
    </xdr:to>
    <xdr:sp macro="" textlink="">
      <xdr:nvSpPr>
        <xdr:cNvPr id="46" name="Text Box 53">
          <a:extLst>
            <a:ext uri="{FF2B5EF4-FFF2-40B4-BE49-F238E27FC236}">
              <a16:creationId xmlns:a16="http://schemas.microsoft.com/office/drawing/2014/main" id="{C07D3478-208E-4D7B-BFDA-82F84A2960F4}"/>
            </a:ext>
          </a:extLst>
        </xdr:cNvPr>
        <xdr:cNvSpPr txBox="1">
          <a:spLocks noChangeArrowheads="1"/>
        </xdr:cNvSpPr>
      </xdr:nvSpPr>
      <xdr:spPr bwMode="auto">
        <a:xfrm>
          <a:off x="14639925" y="151666575"/>
          <a:ext cx="7067551" cy="257174"/>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1" i="0" u="none" strike="noStrike" baseline="0">
              <a:solidFill>
                <a:srgbClr val="000000"/>
              </a:solidFill>
              <a:latin typeface="Tms Rmn"/>
            </a:rPr>
            <a:t>The mean length at age as estimated by each age reader.</a:t>
          </a:r>
        </a:p>
      </xdr:txBody>
    </xdr:sp>
    <xdr:clientData/>
  </xdr:twoCellAnchor>
  <xdr:twoCellAnchor>
    <xdr:from>
      <xdr:col>23</xdr:col>
      <xdr:colOff>9525</xdr:colOff>
      <xdr:row>730</xdr:row>
      <xdr:rowOff>9525</xdr:rowOff>
    </xdr:from>
    <xdr:to>
      <xdr:col>37</xdr:col>
      <xdr:colOff>495300</xdr:colOff>
      <xdr:row>752</xdr:row>
      <xdr:rowOff>0</xdr:rowOff>
    </xdr:to>
    <xdr:graphicFrame macro="">
      <xdr:nvGraphicFramePr>
        <xdr:cNvPr id="47" name="Chart 54">
          <a:extLst>
            <a:ext uri="{FF2B5EF4-FFF2-40B4-BE49-F238E27FC236}">
              <a16:creationId xmlns:a16="http://schemas.microsoft.com/office/drawing/2014/main" id="{B2B28E50-D938-4BB5-8071-6E9C683FD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editAs="oneCell">
    <xdr:from>
      <xdr:col>25</xdr:col>
      <xdr:colOff>0</xdr:colOff>
      <xdr:row>752</xdr:row>
      <xdr:rowOff>0</xdr:rowOff>
    </xdr:from>
    <xdr:to>
      <xdr:col>36</xdr:col>
      <xdr:colOff>600074</xdr:colOff>
      <xdr:row>757</xdr:row>
      <xdr:rowOff>1</xdr:rowOff>
    </xdr:to>
    <xdr:sp macro="" textlink="">
      <xdr:nvSpPr>
        <xdr:cNvPr id="48" name="Text Box 55">
          <a:extLst>
            <a:ext uri="{FF2B5EF4-FFF2-40B4-BE49-F238E27FC236}">
              <a16:creationId xmlns:a16="http://schemas.microsoft.com/office/drawing/2014/main" id="{EE9B3CF2-9177-4DA9-A5F2-20245B8675B9}"/>
            </a:ext>
          </a:extLst>
        </xdr:cNvPr>
        <xdr:cNvSpPr txBox="1">
          <a:spLocks noChangeArrowheads="1"/>
        </xdr:cNvSpPr>
      </xdr:nvSpPr>
      <xdr:spPr bwMode="auto">
        <a:xfrm>
          <a:off x="14639925" y="126320550"/>
          <a:ext cx="6781799" cy="962026"/>
        </a:xfrm>
        <a:prstGeom prst="rect">
          <a:avLst/>
        </a:prstGeom>
        <a:noFill/>
        <a:ln w="9525">
          <a:noFill/>
          <a:miter lim="800000"/>
          <a:headEnd/>
          <a:tailEnd/>
        </a:ln>
      </xdr:spPr>
      <xdr:txBody>
        <a:bodyPr vertOverflow="clip" wrap="square" lIns="27432" tIns="27432" rIns="0" bIns="0" anchor="t" upright="1"/>
        <a:lstStyle/>
        <a:p>
          <a:pPr algn="l" rtl="0">
            <a:defRPr sz="1000"/>
          </a:pPr>
          <a:r>
            <a:rPr lang="nb-NO" sz="1200" b="0" i="0" u="none" strike="noStrike" baseline="0">
              <a:solidFill>
                <a:srgbClr val="000000"/>
              </a:solidFill>
              <a:latin typeface="Tms Rmn"/>
            </a:rPr>
            <a:t>The coefficient of variation (CV%), percent agreement and the standard deviation (STDEV) are plotted against MODAL age. </a:t>
          </a:r>
        </a:p>
        <a:p>
          <a:pPr algn="l" rtl="0">
            <a:defRPr sz="1000"/>
          </a:pPr>
          <a:r>
            <a:rPr lang="nb-NO" sz="1200" b="0" i="0" u="none" strike="noStrike" baseline="0">
              <a:solidFill>
                <a:srgbClr val="000000"/>
              </a:solidFill>
              <a:latin typeface="Tms Rmn"/>
            </a:rPr>
            <a:t>CV is much less age dependent than the standard deviation (STDEV) and the percent agreement. CV is therefore a better index for the precision in age reading. Problems in age reading are indicated by relatively high CV's at age.</a:t>
          </a:r>
        </a:p>
      </xdr:txBody>
    </xdr:sp>
    <xdr:clientData/>
  </xdr:twoCellAnchor>
  <xdr:twoCellAnchor editAs="oneCell">
    <xdr:from>
      <xdr:col>13</xdr:col>
      <xdr:colOff>38100</xdr:colOff>
      <xdr:row>289</xdr:row>
      <xdr:rowOff>0</xdr:rowOff>
    </xdr:from>
    <xdr:to>
      <xdr:col>16</xdr:col>
      <xdr:colOff>638176</xdr:colOff>
      <xdr:row>302</xdr:row>
      <xdr:rowOff>238126</xdr:rowOff>
    </xdr:to>
    <xdr:sp macro="" textlink="">
      <xdr:nvSpPr>
        <xdr:cNvPr id="49" name="Text Box 56">
          <a:extLst>
            <a:ext uri="{FF2B5EF4-FFF2-40B4-BE49-F238E27FC236}">
              <a16:creationId xmlns:a16="http://schemas.microsoft.com/office/drawing/2014/main" id="{BDADDDF4-C458-47F3-BE0E-225D778A6E1E}"/>
            </a:ext>
          </a:extLst>
        </xdr:cNvPr>
        <xdr:cNvSpPr txBox="1">
          <a:spLocks noChangeArrowheads="1"/>
        </xdr:cNvSpPr>
      </xdr:nvSpPr>
      <xdr:spPr bwMode="auto">
        <a:xfrm>
          <a:off x="8115300" y="48282225"/>
          <a:ext cx="2257426" cy="2705101"/>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The reader against MODAL age bias test table has to be filled in by hand. There is a work table on the right hand side of Table 1, where age reading results of one reader and the modal age can be inserted at the same time. The results on bias should be inserted manually in Table 3!</a:t>
          </a:r>
        </a:p>
      </xdr:txBody>
    </xdr:sp>
    <xdr:clientData/>
  </xdr:twoCellAnchor>
  <xdr:twoCellAnchor editAs="oneCell">
    <xdr:from>
      <xdr:col>37</xdr:col>
      <xdr:colOff>38100</xdr:colOff>
      <xdr:row>484</xdr:row>
      <xdr:rowOff>0</xdr:rowOff>
    </xdr:from>
    <xdr:to>
      <xdr:col>40</xdr:col>
      <xdr:colOff>257173</xdr:colOff>
      <xdr:row>498</xdr:row>
      <xdr:rowOff>5464</xdr:rowOff>
    </xdr:to>
    <xdr:sp macro="" textlink="">
      <xdr:nvSpPr>
        <xdr:cNvPr id="50" name="Text Box 57">
          <a:extLst>
            <a:ext uri="{FF2B5EF4-FFF2-40B4-BE49-F238E27FC236}">
              <a16:creationId xmlns:a16="http://schemas.microsoft.com/office/drawing/2014/main" id="{D5AB8A6A-F1BA-48D9-99DC-AC4BC3A305E5}"/>
            </a:ext>
          </a:extLst>
        </xdr:cNvPr>
        <xdr:cNvSpPr txBox="1">
          <a:spLocks noChangeArrowheads="1"/>
        </xdr:cNvSpPr>
      </xdr:nvSpPr>
      <xdr:spPr bwMode="auto">
        <a:xfrm>
          <a:off x="21564600" y="81572100"/>
          <a:ext cx="1733548" cy="2300989"/>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0" i="0" u="none" strike="noStrike" baseline="0">
              <a:solidFill>
                <a:srgbClr val="000000"/>
              </a:solidFill>
              <a:latin typeface="Times New Roman"/>
              <a:cs typeface="Times New Roman"/>
            </a:rPr>
            <a:t>The names of the strata still have to be filled in!   The names of the strata given in </a:t>
          </a:r>
          <a:r>
            <a:rPr lang="nb-NO" sz="1400" b="1" i="0" u="none" strike="noStrike" baseline="0">
              <a:solidFill>
                <a:srgbClr val="003366"/>
              </a:solidFill>
              <a:latin typeface="Times New Roman"/>
              <a:cs typeface="Times New Roman"/>
            </a:rPr>
            <a:t>blue</a:t>
          </a:r>
          <a:r>
            <a:rPr lang="nb-NO" sz="1400" b="0" i="0" u="none" strike="noStrike" baseline="0">
              <a:solidFill>
                <a:srgbClr val="000000"/>
              </a:solidFill>
              <a:latin typeface="Times New Roman"/>
              <a:cs typeface="Times New Roman"/>
            </a:rPr>
            <a:t> in Table 5 should exactly correspond to the names of the strata as used in column A of Table 1.</a:t>
          </a:r>
        </a:p>
      </xdr:txBody>
    </xdr:sp>
    <xdr:clientData/>
  </xdr:twoCellAnchor>
  <xdr:twoCellAnchor>
    <xdr:from>
      <xdr:col>23</xdr:col>
      <xdr:colOff>28575</xdr:colOff>
      <xdr:row>836</xdr:row>
      <xdr:rowOff>9525</xdr:rowOff>
    </xdr:from>
    <xdr:to>
      <xdr:col>38</xdr:col>
      <xdr:colOff>495300</xdr:colOff>
      <xdr:row>865</xdr:row>
      <xdr:rowOff>28575</xdr:rowOff>
    </xdr:to>
    <xdr:graphicFrame macro="">
      <xdr:nvGraphicFramePr>
        <xdr:cNvPr id="51" name="Chart 58">
          <a:extLst>
            <a:ext uri="{FF2B5EF4-FFF2-40B4-BE49-F238E27FC236}">
              <a16:creationId xmlns:a16="http://schemas.microsoft.com/office/drawing/2014/main" id="{E50EF6EE-5C1C-41EE-B41A-B2056252A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32</xdr:col>
      <xdr:colOff>0</xdr:colOff>
      <xdr:row>630</xdr:row>
      <xdr:rowOff>47625</xdr:rowOff>
    </xdr:from>
    <xdr:to>
      <xdr:col>41</xdr:col>
      <xdr:colOff>28575</xdr:colOff>
      <xdr:row>644</xdr:row>
      <xdr:rowOff>38100</xdr:rowOff>
    </xdr:to>
    <xdr:graphicFrame macro="">
      <xdr:nvGraphicFramePr>
        <xdr:cNvPr id="52" name="Chart 64">
          <a:extLst>
            <a:ext uri="{FF2B5EF4-FFF2-40B4-BE49-F238E27FC236}">
              <a16:creationId xmlns:a16="http://schemas.microsoft.com/office/drawing/2014/main" id="{62C44E2C-0915-4DDB-9DAA-A9AA585EC9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22</xdr:col>
      <xdr:colOff>714375</xdr:colOff>
      <xdr:row>590</xdr:row>
      <xdr:rowOff>104775</xdr:rowOff>
    </xdr:from>
    <xdr:to>
      <xdr:col>31</xdr:col>
      <xdr:colOff>542925</xdr:colOff>
      <xdr:row>604</xdr:row>
      <xdr:rowOff>28575</xdr:rowOff>
    </xdr:to>
    <xdr:graphicFrame macro="">
      <xdr:nvGraphicFramePr>
        <xdr:cNvPr id="53" name="Chart 81">
          <a:extLst>
            <a:ext uri="{FF2B5EF4-FFF2-40B4-BE49-F238E27FC236}">
              <a16:creationId xmlns:a16="http://schemas.microsoft.com/office/drawing/2014/main" id="{B27BCAA5-460F-4569-81CA-93B8FEECBA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wsDr>
</file>

<file path=xl/drawings/drawing58.xml><?xml version="1.0" encoding="utf-8"?>
<c:userShapes xmlns:c="http://schemas.openxmlformats.org/drawingml/2006/chart">
  <cdr:relSizeAnchor xmlns:cdr="http://schemas.openxmlformats.org/drawingml/2006/chartDrawing">
    <cdr:from>
      <cdr:x>0.14216</cdr:x>
      <cdr:y>0</cdr:y>
    </cdr:from>
    <cdr:to>
      <cdr:x>0.58571</cdr:x>
      <cdr:y>0.44812</cdr:y>
    </cdr:to>
    <cdr:sp macro="" textlink="">
      <cdr:nvSpPr>
        <cdr:cNvPr id="2049" name="Text 1"/>
        <cdr:cNvSpPr txBox="1">
          <a:spLocks xmlns:a="http://schemas.openxmlformats.org/drawingml/2006/main" noChangeArrowheads="1"/>
        </cdr:cNvSpPr>
      </cdr:nvSpPr>
      <cdr:spPr bwMode="auto">
        <a:xfrm xmlns:a="http://schemas.openxmlformats.org/drawingml/2006/main">
          <a:off x="107438" y="-86248"/>
          <a:ext cx="325310" cy="32866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59.xml><?xml version="1.0" encoding="utf-8"?>
<c:userShapes xmlns:c="http://schemas.openxmlformats.org/drawingml/2006/chart">
  <cdr:relSizeAnchor xmlns:cdr="http://schemas.openxmlformats.org/drawingml/2006/chartDrawing">
    <cdr:from>
      <cdr:x>0.42843</cdr:x>
      <cdr:y>0</cdr:y>
    </cdr:from>
    <cdr:to>
      <cdr:x>0.58136</cdr:x>
      <cdr:y>0.36371</cdr:y>
    </cdr:to>
    <cdr:sp macro="" textlink="">
      <cdr:nvSpPr>
        <cdr:cNvPr id="3073" name="Text 1"/>
        <cdr:cNvSpPr txBox="1">
          <a:spLocks xmlns:a="http://schemas.openxmlformats.org/drawingml/2006/main" noChangeArrowheads="1"/>
        </cdr:cNvSpPr>
      </cdr:nvSpPr>
      <cdr:spPr bwMode="auto">
        <a:xfrm xmlns:a="http://schemas.openxmlformats.org/drawingml/2006/main">
          <a:off x="317398" y="-31525"/>
          <a:ext cx="112159" cy="2667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cm</a:t>
          </a:r>
        </a:p>
      </cdr:txBody>
    </cdr:sp>
  </cdr:relSizeAnchor>
</c:userShapes>
</file>

<file path=xl/drawings/drawing60.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4097"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61.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5121"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62.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6145"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63.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7169"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64.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8193"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65.xml><?xml version="1.0" encoding="utf-8"?>
<c:userShapes xmlns:c="http://schemas.openxmlformats.org/drawingml/2006/chart">
  <cdr:relSizeAnchor xmlns:cdr="http://schemas.openxmlformats.org/drawingml/2006/chartDrawing">
    <cdr:from>
      <cdr:x>0.12954</cdr:x>
      <cdr:y>0</cdr:y>
    </cdr:from>
    <cdr:to>
      <cdr:x>0.99402</cdr:x>
      <cdr:y>0.76832</cdr:y>
    </cdr:to>
    <cdr:sp macro="" textlink="">
      <cdr:nvSpPr>
        <cdr:cNvPr id="9217" name="Text 1"/>
        <cdr:cNvSpPr txBox="1">
          <a:spLocks xmlns:a="http://schemas.openxmlformats.org/drawingml/2006/main" noChangeArrowheads="1"/>
        </cdr:cNvSpPr>
      </cdr:nvSpPr>
      <cdr:spPr bwMode="auto">
        <a:xfrm xmlns:a="http://schemas.openxmlformats.org/drawingml/2006/main">
          <a:off x="98184" y="-116083"/>
          <a:ext cx="634027" cy="563509"/>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66.xml><?xml version="1.0" encoding="utf-8"?>
<c:userShapes xmlns:c="http://schemas.openxmlformats.org/drawingml/2006/chart">
  <cdr:relSizeAnchor xmlns:cdr="http://schemas.openxmlformats.org/drawingml/2006/chartDrawing">
    <cdr:from>
      <cdr:x>0.12954</cdr:x>
      <cdr:y>0</cdr:y>
    </cdr:from>
    <cdr:to>
      <cdr:x>0.99402</cdr:x>
      <cdr:y>0.76832</cdr:y>
    </cdr:to>
    <cdr:sp macro="" textlink="">
      <cdr:nvSpPr>
        <cdr:cNvPr id="10241" name="Text 1"/>
        <cdr:cNvSpPr txBox="1">
          <a:spLocks xmlns:a="http://schemas.openxmlformats.org/drawingml/2006/main" noChangeArrowheads="1"/>
        </cdr:cNvSpPr>
      </cdr:nvSpPr>
      <cdr:spPr bwMode="auto">
        <a:xfrm xmlns:a="http://schemas.openxmlformats.org/drawingml/2006/main">
          <a:off x="98184" y="-116083"/>
          <a:ext cx="634027" cy="563509"/>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67.xml><?xml version="1.0" encoding="utf-8"?>
<c:userShapes xmlns:c="http://schemas.openxmlformats.org/drawingml/2006/chart">
  <cdr:relSizeAnchor xmlns:cdr="http://schemas.openxmlformats.org/drawingml/2006/chartDrawing">
    <cdr:from>
      <cdr:x>0.13933</cdr:x>
      <cdr:y>0</cdr:y>
    </cdr:from>
    <cdr:to>
      <cdr:x>0.99402</cdr:x>
      <cdr:y>0.66804</cdr:y>
    </cdr:to>
    <cdr:sp macro="" textlink="">
      <cdr:nvSpPr>
        <cdr:cNvPr id="11265" name="Text 1"/>
        <cdr:cNvSpPr txBox="1">
          <a:spLocks xmlns:a="http://schemas.openxmlformats.org/drawingml/2006/main" noChangeArrowheads="1"/>
        </cdr:cNvSpPr>
      </cdr:nvSpPr>
      <cdr:spPr bwMode="auto">
        <a:xfrm xmlns:a="http://schemas.openxmlformats.org/drawingml/2006/main">
          <a:off x="105364" y="-94544"/>
          <a:ext cx="626847" cy="489959"/>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68.xml><?xml version="1.0" encoding="utf-8"?>
<c:userShapes xmlns:c="http://schemas.openxmlformats.org/drawingml/2006/chart">
  <cdr:relSizeAnchor xmlns:cdr="http://schemas.openxmlformats.org/drawingml/2006/chartDrawing">
    <cdr:from>
      <cdr:x>0</cdr:x>
      <cdr:y>0.49456</cdr:y>
    </cdr:from>
    <cdr:to>
      <cdr:x>1</cdr:x>
      <cdr:y>0.87111</cdr:y>
    </cdr:to>
    <cdr:sp macro="" textlink="">
      <cdr:nvSpPr>
        <cdr:cNvPr id="12289" name="Text 1"/>
        <cdr:cNvSpPr txBox="1">
          <a:spLocks xmlns:a="http://schemas.openxmlformats.org/drawingml/2006/main" noChangeArrowheads="1"/>
        </cdr:cNvSpPr>
      </cdr:nvSpPr>
      <cdr:spPr bwMode="auto">
        <a:xfrm xmlns:a="http://schemas.openxmlformats.org/drawingml/2006/main">
          <a:off x="673978" y="365899"/>
          <a:ext cx="914345" cy="27617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vertOverflow="clip" wrap="square" lIns="36576" tIns="27432" rIns="36576" bIns="27432" anchor="ctr" upright="1"/>
        <a:lstStyle xmlns:a="http://schemas.openxmlformats.org/drawingml/2006/main"/>
        <a:p xmlns:a="http://schemas.openxmlformats.org/drawingml/2006/main">
          <a:pPr algn="ctr" rtl="0">
            <a:defRPr sz="1000"/>
          </a:pPr>
          <a:r>
            <a:rPr lang="nb-NO" sz="1400" b="0" i="0" u="none" strike="noStrike" baseline="0">
              <a:solidFill>
                <a:srgbClr val="000000"/>
              </a:solidFill>
              <a:latin typeface="Arial"/>
              <a:cs typeface="Arial"/>
            </a:rPr>
            <a:t>Modal age</a:t>
          </a:r>
        </a:p>
      </cdr:txBody>
    </cdr:sp>
  </cdr:relSizeAnchor>
</c:userShapes>
</file>

<file path=xl/drawings/drawing69.xml><?xml version="1.0" encoding="utf-8"?>
<c:userShapes xmlns:c="http://schemas.openxmlformats.org/drawingml/2006/chart">
  <cdr:relSizeAnchor xmlns:cdr="http://schemas.openxmlformats.org/drawingml/2006/chartDrawing">
    <cdr:from>
      <cdr:x>0.79824</cdr:x>
      <cdr:y>0.06515</cdr:y>
    </cdr:from>
    <cdr:to>
      <cdr:x>0.82195</cdr:x>
      <cdr:y>0.06515</cdr:y>
    </cdr:to>
    <cdr:sp macro="" textlink="">
      <cdr:nvSpPr>
        <cdr:cNvPr id="13313" name="Text 1"/>
        <cdr:cNvSpPr txBox="1">
          <a:spLocks xmlns:a="http://schemas.openxmlformats.org/drawingml/2006/main" noChangeArrowheads="1"/>
        </cdr:cNvSpPr>
      </cdr:nvSpPr>
      <cdr:spPr bwMode="auto">
        <a:xfrm xmlns:a="http://schemas.openxmlformats.org/drawingml/2006/main">
          <a:off x="588622" y="50960"/>
          <a:ext cx="17390" cy="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70.xml><?xml version="1.0" encoding="utf-8"?>
<c:userShapes xmlns:c="http://schemas.openxmlformats.org/drawingml/2006/chart">
  <cdr:relSizeAnchor xmlns:cdr="http://schemas.openxmlformats.org/drawingml/2006/chartDrawing">
    <cdr:from>
      <cdr:x>0.79867</cdr:x>
      <cdr:y>0.06537</cdr:y>
    </cdr:from>
    <cdr:to>
      <cdr:x>0.83021</cdr:x>
      <cdr:y>0.06537</cdr:y>
    </cdr:to>
    <cdr:sp macro="" textlink="">
      <cdr:nvSpPr>
        <cdr:cNvPr id="14337" name="Text 1"/>
        <cdr:cNvSpPr txBox="1">
          <a:spLocks xmlns:a="http://schemas.openxmlformats.org/drawingml/2006/main" noChangeArrowheads="1"/>
        </cdr:cNvSpPr>
      </cdr:nvSpPr>
      <cdr:spPr bwMode="auto">
        <a:xfrm xmlns:a="http://schemas.openxmlformats.org/drawingml/2006/main">
          <a:off x="588941" y="51119"/>
          <a:ext cx="23134" cy="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71.xml><?xml version="1.0" encoding="utf-8"?>
<c:userShapes xmlns:c="http://schemas.openxmlformats.org/drawingml/2006/chart">
  <cdr:relSizeAnchor xmlns:cdr="http://schemas.openxmlformats.org/drawingml/2006/chartDrawing">
    <cdr:from>
      <cdr:x>0.79889</cdr:x>
      <cdr:y>0.11192</cdr:y>
    </cdr:from>
    <cdr:to>
      <cdr:x>0.83631</cdr:x>
      <cdr:y>0.11475</cdr:y>
    </cdr:to>
    <cdr:sp macro="" textlink="">
      <cdr:nvSpPr>
        <cdr:cNvPr id="15361" name="Text 1"/>
        <cdr:cNvSpPr txBox="1">
          <a:spLocks xmlns:a="http://schemas.openxmlformats.org/drawingml/2006/main" noChangeArrowheads="1"/>
        </cdr:cNvSpPr>
      </cdr:nvSpPr>
      <cdr:spPr bwMode="auto">
        <a:xfrm xmlns:a="http://schemas.openxmlformats.org/drawingml/2006/main">
          <a:off x="589101" y="85261"/>
          <a:ext cx="27441" cy="2075"/>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72.xml><?xml version="1.0" encoding="utf-8"?>
<c:userShapes xmlns:c="http://schemas.openxmlformats.org/drawingml/2006/chart">
  <cdr:relSizeAnchor xmlns:cdr="http://schemas.openxmlformats.org/drawingml/2006/chartDrawing">
    <cdr:from>
      <cdr:x>0.79889</cdr:x>
      <cdr:y>0.10931</cdr:y>
    </cdr:from>
    <cdr:to>
      <cdr:x>0.83913</cdr:x>
      <cdr:y>0.11236</cdr:y>
    </cdr:to>
    <cdr:sp macro="" textlink="">
      <cdr:nvSpPr>
        <cdr:cNvPr id="16385" name="Text 1"/>
        <cdr:cNvSpPr txBox="1">
          <a:spLocks xmlns:a="http://schemas.openxmlformats.org/drawingml/2006/main" noChangeArrowheads="1"/>
        </cdr:cNvSpPr>
      </cdr:nvSpPr>
      <cdr:spPr bwMode="auto">
        <a:xfrm xmlns:a="http://schemas.openxmlformats.org/drawingml/2006/main">
          <a:off x="589101" y="83347"/>
          <a:ext cx="29515" cy="223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73.xml><?xml version="1.0" encoding="utf-8"?>
<c:userShapes xmlns:c="http://schemas.openxmlformats.org/drawingml/2006/chart">
  <cdr:relSizeAnchor xmlns:cdr="http://schemas.openxmlformats.org/drawingml/2006/chartDrawing">
    <cdr:from>
      <cdr:x>0.79954</cdr:x>
      <cdr:y>0.10931</cdr:y>
    </cdr:from>
    <cdr:to>
      <cdr:x>0.84392</cdr:x>
      <cdr:y>0.11236</cdr:y>
    </cdr:to>
    <cdr:sp macro="" textlink="">
      <cdr:nvSpPr>
        <cdr:cNvPr id="17409" name="Text 1"/>
        <cdr:cNvSpPr txBox="1">
          <a:spLocks xmlns:a="http://schemas.openxmlformats.org/drawingml/2006/main" noChangeArrowheads="1"/>
        </cdr:cNvSpPr>
      </cdr:nvSpPr>
      <cdr:spPr bwMode="auto">
        <a:xfrm xmlns:a="http://schemas.openxmlformats.org/drawingml/2006/main">
          <a:off x="589579" y="83347"/>
          <a:ext cx="32547" cy="223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74.xml><?xml version="1.0" encoding="utf-8"?>
<c:userShapes xmlns:c="http://schemas.openxmlformats.org/drawingml/2006/chart">
  <cdr:relSizeAnchor xmlns:cdr="http://schemas.openxmlformats.org/drawingml/2006/chartDrawing">
    <cdr:from>
      <cdr:x>0.79954</cdr:x>
      <cdr:y>0.10931</cdr:y>
    </cdr:from>
    <cdr:to>
      <cdr:x>0.84392</cdr:x>
      <cdr:y>0.1117</cdr:y>
    </cdr:to>
    <cdr:sp macro="" textlink="">
      <cdr:nvSpPr>
        <cdr:cNvPr id="18433" name="Text 1"/>
        <cdr:cNvSpPr txBox="1">
          <a:spLocks xmlns:a="http://schemas.openxmlformats.org/drawingml/2006/main" noChangeArrowheads="1"/>
        </cdr:cNvSpPr>
      </cdr:nvSpPr>
      <cdr:spPr bwMode="auto">
        <a:xfrm xmlns:a="http://schemas.openxmlformats.org/drawingml/2006/main">
          <a:off x="589579" y="83347"/>
          <a:ext cx="32547" cy="1755"/>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75.xml><?xml version="1.0" encoding="utf-8"?>
<c:userShapes xmlns:c="http://schemas.openxmlformats.org/drawingml/2006/chart">
  <cdr:relSizeAnchor xmlns:cdr="http://schemas.openxmlformats.org/drawingml/2006/chartDrawing">
    <cdr:from>
      <cdr:x>0.7978</cdr:x>
      <cdr:y>0.11323</cdr:y>
    </cdr:from>
    <cdr:to>
      <cdr:x>0.82195</cdr:x>
      <cdr:y>0.11627</cdr:y>
    </cdr:to>
    <cdr:sp macro="" textlink="">
      <cdr:nvSpPr>
        <cdr:cNvPr id="19457" name="Text 1"/>
        <cdr:cNvSpPr txBox="1">
          <a:spLocks xmlns:a="http://schemas.openxmlformats.org/drawingml/2006/main" noChangeArrowheads="1"/>
        </cdr:cNvSpPr>
      </cdr:nvSpPr>
      <cdr:spPr bwMode="auto">
        <a:xfrm xmlns:a="http://schemas.openxmlformats.org/drawingml/2006/main">
          <a:off x="588303" y="86219"/>
          <a:ext cx="17709" cy="223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76.xml><?xml version="1.0" encoding="utf-8"?>
<c:userShapes xmlns:c="http://schemas.openxmlformats.org/drawingml/2006/chart">
  <cdr:relSizeAnchor xmlns:cdr="http://schemas.openxmlformats.org/drawingml/2006/chartDrawing">
    <cdr:from>
      <cdr:x>0.79715</cdr:x>
      <cdr:y>0.11323</cdr:y>
    </cdr:from>
    <cdr:to>
      <cdr:x>0.82043</cdr:x>
      <cdr:y>0.11627</cdr:y>
    </cdr:to>
    <cdr:sp macro="" textlink="">
      <cdr:nvSpPr>
        <cdr:cNvPr id="20481" name="Text 1"/>
        <cdr:cNvSpPr txBox="1">
          <a:spLocks xmlns:a="http://schemas.openxmlformats.org/drawingml/2006/main" noChangeArrowheads="1"/>
        </cdr:cNvSpPr>
      </cdr:nvSpPr>
      <cdr:spPr bwMode="auto">
        <a:xfrm xmlns:a="http://schemas.openxmlformats.org/drawingml/2006/main">
          <a:off x="587824" y="86219"/>
          <a:ext cx="17071" cy="223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77.xml><?xml version="1.0" encoding="utf-8"?>
<c:userShapes xmlns:c="http://schemas.openxmlformats.org/drawingml/2006/chart">
  <cdr:relSizeAnchor xmlns:cdr="http://schemas.openxmlformats.org/drawingml/2006/chartDrawing">
    <cdr:from>
      <cdr:x>0.79715</cdr:x>
      <cdr:y>0.22743</cdr:y>
    </cdr:from>
    <cdr:to>
      <cdr:x>0.81912</cdr:x>
      <cdr:y>0.24027</cdr:y>
    </cdr:to>
    <cdr:sp macro="" textlink="">
      <cdr:nvSpPr>
        <cdr:cNvPr id="21505" name="Text 1"/>
        <cdr:cNvSpPr txBox="1">
          <a:spLocks xmlns:a="http://schemas.openxmlformats.org/drawingml/2006/main" noChangeArrowheads="1"/>
        </cdr:cNvSpPr>
      </cdr:nvSpPr>
      <cdr:spPr bwMode="auto">
        <a:xfrm xmlns:a="http://schemas.openxmlformats.org/drawingml/2006/main">
          <a:off x="587824" y="169979"/>
          <a:ext cx="16114" cy="941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78.xml><?xml version="1.0" encoding="utf-8"?>
<c:userShapes xmlns:c="http://schemas.openxmlformats.org/drawingml/2006/chart">
  <cdr:relSizeAnchor xmlns:cdr="http://schemas.openxmlformats.org/drawingml/2006/chartDrawing">
    <cdr:from>
      <cdr:x>0.79715</cdr:x>
      <cdr:y>0.11323</cdr:y>
    </cdr:from>
    <cdr:to>
      <cdr:x>0.82043</cdr:x>
      <cdr:y>0.11627</cdr:y>
    </cdr:to>
    <cdr:sp macro="" textlink="">
      <cdr:nvSpPr>
        <cdr:cNvPr id="22529" name="Text 1"/>
        <cdr:cNvSpPr txBox="1">
          <a:spLocks xmlns:a="http://schemas.openxmlformats.org/drawingml/2006/main" noChangeArrowheads="1"/>
        </cdr:cNvSpPr>
      </cdr:nvSpPr>
      <cdr:spPr bwMode="auto">
        <a:xfrm xmlns:a="http://schemas.openxmlformats.org/drawingml/2006/main">
          <a:off x="587824" y="86219"/>
          <a:ext cx="17071" cy="223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79.xml><?xml version="1.0" encoding="utf-8"?>
<c:userShapes xmlns:c="http://schemas.openxmlformats.org/drawingml/2006/chart">
  <cdr:relSizeAnchor xmlns:cdr="http://schemas.openxmlformats.org/drawingml/2006/chartDrawing">
    <cdr:from>
      <cdr:x>0.79715</cdr:x>
      <cdr:y>0.14107</cdr:y>
    </cdr:from>
    <cdr:to>
      <cdr:x>0.82043</cdr:x>
      <cdr:y>0.1452</cdr:y>
    </cdr:to>
    <cdr:sp macro="" textlink="">
      <cdr:nvSpPr>
        <cdr:cNvPr id="23553" name="Text 1"/>
        <cdr:cNvSpPr txBox="1">
          <a:spLocks xmlns:a="http://schemas.openxmlformats.org/drawingml/2006/main" noChangeArrowheads="1"/>
        </cdr:cNvSpPr>
      </cdr:nvSpPr>
      <cdr:spPr bwMode="auto">
        <a:xfrm xmlns:a="http://schemas.openxmlformats.org/drawingml/2006/main">
          <a:off x="587824" y="106640"/>
          <a:ext cx="17071" cy="3032"/>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80.xml><?xml version="1.0" encoding="utf-8"?>
<c:userShapes xmlns:c="http://schemas.openxmlformats.org/drawingml/2006/chart">
  <cdr:relSizeAnchor xmlns:cdr="http://schemas.openxmlformats.org/drawingml/2006/chartDrawing">
    <cdr:from>
      <cdr:x>0.79715</cdr:x>
      <cdr:y>0.11257</cdr:y>
    </cdr:from>
    <cdr:to>
      <cdr:x>0.81912</cdr:x>
      <cdr:y>0.11519</cdr:y>
    </cdr:to>
    <cdr:sp macro="" textlink="">
      <cdr:nvSpPr>
        <cdr:cNvPr id="24577" name="Text 1"/>
        <cdr:cNvSpPr txBox="1">
          <a:spLocks xmlns:a="http://schemas.openxmlformats.org/drawingml/2006/main" noChangeArrowheads="1"/>
        </cdr:cNvSpPr>
      </cdr:nvSpPr>
      <cdr:spPr bwMode="auto">
        <a:xfrm xmlns:a="http://schemas.openxmlformats.org/drawingml/2006/main">
          <a:off x="587824" y="85740"/>
          <a:ext cx="16114" cy="1915"/>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81.xml><?xml version="1.0" encoding="utf-8"?>
<c:userShapes xmlns:c="http://schemas.openxmlformats.org/drawingml/2006/chart">
  <cdr:relSizeAnchor xmlns:cdr="http://schemas.openxmlformats.org/drawingml/2006/chartDrawing">
    <cdr:from>
      <cdr:x>0.79715</cdr:x>
      <cdr:y>0.11301</cdr:y>
    </cdr:from>
    <cdr:to>
      <cdr:x>0.81999</cdr:x>
      <cdr:y>0.11606</cdr:y>
    </cdr:to>
    <cdr:sp macro="" textlink="">
      <cdr:nvSpPr>
        <cdr:cNvPr id="25601" name="Text 1"/>
        <cdr:cNvSpPr txBox="1">
          <a:spLocks xmlns:a="http://schemas.openxmlformats.org/drawingml/2006/main" noChangeArrowheads="1"/>
        </cdr:cNvSpPr>
      </cdr:nvSpPr>
      <cdr:spPr bwMode="auto">
        <a:xfrm xmlns:a="http://schemas.openxmlformats.org/drawingml/2006/main">
          <a:off x="587824" y="86059"/>
          <a:ext cx="16752" cy="223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82.xml><?xml version="1.0" encoding="utf-8"?>
<c:userShapes xmlns:c="http://schemas.openxmlformats.org/drawingml/2006/chart">
  <cdr:relSizeAnchor xmlns:cdr="http://schemas.openxmlformats.org/drawingml/2006/chartDrawing">
    <cdr:from>
      <cdr:x>0.7978</cdr:x>
      <cdr:y>0.06515</cdr:y>
    </cdr:from>
    <cdr:to>
      <cdr:x>0.82043</cdr:x>
      <cdr:y>0.06515</cdr:y>
    </cdr:to>
    <cdr:sp macro="" textlink="">
      <cdr:nvSpPr>
        <cdr:cNvPr id="26625" name="Text 1"/>
        <cdr:cNvSpPr txBox="1">
          <a:spLocks xmlns:a="http://schemas.openxmlformats.org/drawingml/2006/main" noChangeArrowheads="1"/>
        </cdr:cNvSpPr>
      </cdr:nvSpPr>
      <cdr:spPr bwMode="auto">
        <a:xfrm xmlns:a="http://schemas.openxmlformats.org/drawingml/2006/main">
          <a:off x="588303" y="50960"/>
          <a:ext cx="16592" cy="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83.xml><?xml version="1.0" encoding="utf-8"?>
<c:userShapes xmlns:c="http://schemas.openxmlformats.org/drawingml/2006/chart">
  <cdr:relSizeAnchor xmlns:cdr="http://schemas.openxmlformats.org/drawingml/2006/chartDrawing">
    <cdr:from>
      <cdr:x>0.79954</cdr:x>
      <cdr:y>0.22852</cdr:y>
    </cdr:from>
    <cdr:to>
      <cdr:x>0.83631</cdr:x>
      <cdr:y>0.24244</cdr:y>
    </cdr:to>
    <cdr:sp macro="" textlink="">
      <cdr:nvSpPr>
        <cdr:cNvPr id="27649" name="Text 1"/>
        <cdr:cNvSpPr txBox="1">
          <a:spLocks xmlns:a="http://schemas.openxmlformats.org/drawingml/2006/main" noChangeArrowheads="1"/>
        </cdr:cNvSpPr>
      </cdr:nvSpPr>
      <cdr:spPr bwMode="auto">
        <a:xfrm xmlns:a="http://schemas.openxmlformats.org/drawingml/2006/main">
          <a:off x="589579" y="170777"/>
          <a:ext cx="26963" cy="10211"/>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84.xml><?xml version="1.0" encoding="utf-8"?>
<c:userShapes xmlns:c="http://schemas.openxmlformats.org/drawingml/2006/chart">
  <cdr:relSizeAnchor xmlns:cdr="http://schemas.openxmlformats.org/drawingml/2006/chartDrawing">
    <cdr:from>
      <cdr:x>0.00954</cdr:x>
      <cdr:y>0.0218</cdr:y>
    </cdr:from>
    <cdr:to>
      <cdr:x>0.0867</cdr:x>
      <cdr:y>0.09788</cdr:y>
    </cdr:to>
    <cdr:sp macro="" textlink="">
      <cdr:nvSpPr>
        <cdr:cNvPr id="46081" name="Text Box 2049"/>
        <cdr:cNvSpPr txBox="1">
          <a:spLocks xmlns:a="http://schemas.openxmlformats.org/drawingml/2006/main" noChangeArrowheads="1"/>
        </cdr:cNvSpPr>
      </cdr:nvSpPr>
      <cdr:spPr bwMode="auto">
        <a:xfrm xmlns:a="http://schemas.openxmlformats.org/drawingml/2006/main">
          <a:off x="80832" y="75029"/>
          <a:ext cx="654025" cy="26186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none" lIns="27432" tIns="27432" rIns="27432" bIns="27432" anchor="ctr" upright="1">
          <a:spAutoFit/>
        </a:bodyPr>
        <a:lstStyle xmlns:a="http://schemas.openxmlformats.org/drawingml/2006/main"/>
        <a:p xmlns:a="http://schemas.openxmlformats.org/drawingml/2006/main">
          <a:pPr algn="ctr" rtl="0">
            <a:defRPr sz="1000"/>
          </a:pPr>
          <a:r>
            <a:rPr lang="nb-NO" sz="1400" b="1" i="0" u="none" strike="noStrike" baseline="0">
              <a:solidFill>
                <a:srgbClr val="000000"/>
              </a:solidFill>
              <a:latin typeface="Arial"/>
              <a:cs typeface="Arial"/>
            </a:rPr>
            <a:t>STDEV</a:t>
          </a:r>
        </a:p>
      </cdr:txBody>
    </cdr:sp>
  </cdr:relSizeAnchor>
  <cdr:relSizeAnchor xmlns:cdr="http://schemas.openxmlformats.org/drawingml/2006/chartDrawing">
    <cdr:from>
      <cdr:x>0.82632</cdr:x>
      <cdr:y>0.0218</cdr:y>
    </cdr:from>
    <cdr:to>
      <cdr:x>1</cdr:x>
      <cdr:y>0.09788</cdr:y>
    </cdr:to>
    <cdr:sp macro="" textlink="">
      <cdr:nvSpPr>
        <cdr:cNvPr id="46082" name="Text Box 2050"/>
        <cdr:cNvSpPr txBox="1">
          <a:spLocks xmlns:a="http://schemas.openxmlformats.org/drawingml/2006/main" noChangeArrowheads="1"/>
        </cdr:cNvSpPr>
      </cdr:nvSpPr>
      <cdr:spPr bwMode="auto">
        <a:xfrm xmlns:a="http://schemas.openxmlformats.org/drawingml/2006/main">
          <a:off x="7017156" y="75029"/>
          <a:ext cx="1472006" cy="26186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none" lIns="27432" tIns="27432" rIns="27432" bIns="27432" anchor="ctr" upright="1">
          <a:spAutoFit/>
        </a:bodyPr>
        <a:lstStyle xmlns:a="http://schemas.openxmlformats.org/drawingml/2006/main"/>
        <a:p xmlns:a="http://schemas.openxmlformats.org/drawingml/2006/main">
          <a:pPr algn="ctr" rtl="0">
            <a:defRPr sz="1000"/>
          </a:pPr>
          <a:r>
            <a:rPr lang="nb-NO" sz="1400" b="1" i="0" u="none" strike="noStrike" baseline="0">
              <a:solidFill>
                <a:srgbClr val="000000"/>
              </a:solidFill>
              <a:latin typeface="Arial"/>
              <a:cs typeface="Arial"/>
            </a:rPr>
            <a:t>Agreement &amp; CV</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F856"/>
  <sheetViews>
    <sheetView tabSelected="1" zoomScale="85" zoomScaleNormal="85" zoomScaleSheetLayoutView="100" workbookViewId="0">
      <pane xSplit="28290" ySplit="11370" topLeftCell="Z580"/>
      <selection activeCell="H221" sqref="H221"/>
      <selection pane="topRight" activeCell="Y469" sqref="Y469"/>
      <selection pane="bottomLeft" activeCell="A478" sqref="A478"/>
      <selection pane="bottomRight" activeCell="Z592" sqref="Z592"/>
    </sheetView>
  </sheetViews>
  <sheetFormatPr defaultRowHeight="12.75"/>
  <cols>
    <col min="1" max="1" width="16.1640625" style="75" customWidth="1"/>
    <col min="2" max="2" width="7.33203125" style="75" customWidth="1"/>
    <col min="3" max="3" width="17.33203125" style="75" customWidth="1"/>
    <col min="4" max="4" width="5.1640625" style="75" customWidth="1"/>
    <col min="5" max="5" width="8.1640625" style="2" customWidth="1"/>
    <col min="6" max="6" width="6.83203125" style="2" customWidth="1"/>
    <col min="7" max="7" width="10.83203125" style="75" customWidth="1"/>
    <col min="8" max="8" width="11.33203125" style="26" customWidth="1"/>
    <col min="9" max="9" width="11.83203125" style="26" customWidth="1"/>
    <col min="10" max="11" width="11.83203125" style="75" customWidth="1"/>
    <col min="12" max="12" width="11.33203125" style="75" customWidth="1"/>
    <col min="13" max="15" width="11.33203125" style="456" customWidth="1"/>
    <col min="16" max="16" width="6.33203125" style="456" customWidth="1"/>
    <col min="17" max="17" width="12" style="456" customWidth="1"/>
    <col min="18" max="18" width="9" style="456" customWidth="1"/>
    <col min="19" max="19" width="3.6640625" style="456" customWidth="1"/>
    <col min="20" max="20" width="11" style="456" customWidth="1"/>
    <col min="21" max="21" width="9" style="75" customWidth="1"/>
    <col min="22" max="22" width="8.5" style="75" customWidth="1"/>
    <col min="23" max="23" width="13" style="75" customWidth="1"/>
    <col min="24" max="25" width="9.83203125" style="75" customWidth="1"/>
    <col min="26" max="27" width="11" style="75" customWidth="1"/>
    <col min="28" max="36" width="9.83203125" style="75" customWidth="1"/>
    <col min="37" max="37" width="12.33203125" style="75" bestFit="1" customWidth="1"/>
    <col min="38" max="41" width="8.83203125" style="75" customWidth="1"/>
    <col min="42" max="42" width="5.83203125" style="75" customWidth="1"/>
    <col min="43" max="45" width="4.83203125" style="75" customWidth="1"/>
    <col min="46" max="47" width="4.83203125" style="124" customWidth="1"/>
    <col min="48" max="50" width="4.83203125" style="75" customWidth="1"/>
    <col min="51" max="68" width="9.33203125" style="124" customWidth="1"/>
    <col min="69" max="16384" width="9.33203125" style="75"/>
  </cols>
  <sheetData>
    <row r="1" spans="1:68" customFormat="1" ht="16.5" customHeight="1" thickTop="1">
      <c r="A1" s="587" t="s">
        <v>117</v>
      </c>
      <c r="B1" s="587"/>
      <c r="C1" s="587"/>
      <c r="D1" s="587"/>
      <c r="E1" s="2"/>
      <c r="F1" s="606" t="s">
        <v>141</v>
      </c>
      <c r="G1" s="606"/>
      <c r="H1" s="606"/>
      <c r="I1" s="606"/>
      <c r="J1" s="606"/>
      <c r="K1" s="606"/>
      <c r="L1" s="1"/>
      <c r="M1" s="3" t="s">
        <v>1</v>
      </c>
      <c r="N1" s="4"/>
      <c r="O1" s="4"/>
      <c r="P1" s="5"/>
      <c r="Q1" s="5"/>
      <c r="R1" s="5"/>
      <c r="S1" s="5"/>
      <c r="T1" s="6"/>
      <c r="U1" s="6"/>
      <c r="V1" s="6"/>
      <c r="W1" s="6"/>
      <c r="X1" s="6"/>
      <c r="Y1" s="7"/>
      <c r="Z1" s="8" t="s">
        <v>111</v>
      </c>
      <c r="AA1" s="9"/>
      <c r="AB1" s="9"/>
      <c r="AC1" s="9"/>
      <c r="AD1" s="9"/>
      <c r="AE1" s="10"/>
      <c r="AF1" s="7"/>
      <c r="AG1" s="7"/>
      <c r="AH1" s="7"/>
      <c r="AI1" s="7"/>
      <c r="AJ1" s="7"/>
      <c r="AK1" s="7"/>
      <c r="AL1" s="7"/>
      <c r="AM1" s="7"/>
      <c r="AN1" s="7"/>
      <c r="AO1" s="7"/>
      <c r="AP1" s="7"/>
      <c r="AQ1" s="7"/>
      <c r="AR1" s="7"/>
      <c r="AS1" s="7"/>
      <c r="AT1" s="7"/>
      <c r="AU1" s="7"/>
      <c r="AV1" s="7"/>
      <c r="AW1" s="7"/>
      <c r="AX1" s="7"/>
      <c r="AY1" s="11"/>
      <c r="AZ1" s="11"/>
      <c r="BA1" s="11"/>
      <c r="BB1" s="11"/>
      <c r="BC1" s="11"/>
      <c r="BD1" s="11"/>
      <c r="BE1" s="11"/>
      <c r="BF1" s="11"/>
      <c r="BG1" s="11"/>
      <c r="BH1" s="11"/>
      <c r="BI1" s="11"/>
      <c r="BJ1" s="11"/>
      <c r="BK1" s="11"/>
      <c r="BL1" s="11"/>
      <c r="BM1" s="11"/>
      <c r="BN1" s="11"/>
      <c r="BO1" s="11"/>
      <c r="BP1" s="11"/>
    </row>
    <row r="2" spans="1:68" customFormat="1" ht="17.25" customHeight="1" thickBot="1">
      <c r="A2" s="1" t="s">
        <v>0</v>
      </c>
      <c r="B2" s="75"/>
      <c r="C2" s="13"/>
      <c r="D2" s="14"/>
      <c r="E2" s="12"/>
      <c r="F2" s="607"/>
      <c r="G2" s="607"/>
      <c r="H2" s="607"/>
      <c r="I2" s="607"/>
      <c r="J2" s="607"/>
      <c r="K2" s="607"/>
      <c r="L2" s="15"/>
      <c r="M2" s="16"/>
      <c r="N2" s="17"/>
      <c r="O2" s="17"/>
      <c r="P2" s="5"/>
      <c r="Q2" s="5"/>
      <c r="R2" s="5"/>
      <c r="S2" s="5"/>
      <c r="T2" s="6"/>
      <c r="U2" s="596" t="s">
        <v>112</v>
      </c>
      <c r="V2" s="597"/>
      <c r="W2" s="598"/>
      <c r="X2" s="7"/>
      <c r="Y2" s="7"/>
      <c r="Z2" s="7"/>
      <c r="AA2" s="7"/>
      <c r="AB2" s="7"/>
      <c r="AC2" s="7"/>
      <c r="AD2" s="7"/>
      <c r="AE2" s="18"/>
      <c r="AF2" s="18"/>
      <c r="AG2" s="7"/>
      <c r="AH2" s="7"/>
      <c r="AI2" s="7"/>
      <c r="AJ2" s="7"/>
      <c r="AK2" s="7"/>
      <c r="AL2" s="7"/>
      <c r="AM2" s="7"/>
      <c r="AN2" s="7"/>
      <c r="AO2" s="7"/>
      <c r="AP2" s="7"/>
      <c r="AQ2" s="7"/>
      <c r="AR2" s="7"/>
      <c r="AS2" s="7"/>
      <c r="AT2" s="7"/>
      <c r="AU2" s="7"/>
      <c r="AV2" s="7"/>
      <c r="AW2" s="7"/>
      <c r="AX2" s="7"/>
      <c r="AY2" s="11"/>
      <c r="AZ2" s="11"/>
      <c r="BA2" s="11"/>
      <c r="BB2" s="11"/>
      <c r="BC2" s="11"/>
      <c r="BD2" s="11"/>
      <c r="BE2" s="11"/>
      <c r="BF2" s="11"/>
      <c r="BG2" s="11"/>
      <c r="BH2" s="11"/>
      <c r="BI2" s="11"/>
      <c r="BJ2" s="11"/>
      <c r="BK2" s="11"/>
      <c r="BL2" s="11"/>
      <c r="BM2" s="11"/>
      <c r="BN2" s="11"/>
      <c r="BO2" s="11"/>
      <c r="BP2" s="11"/>
    </row>
    <row r="3" spans="1:68" s="474" customFormat="1" ht="29.25" customHeight="1" thickTop="1" thickBot="1">
      <c r="A3" s="497"/>
      <c r="B3" s="599" t="s">
        <v>2</v>
      </c>
      <c r="C3" s="599"/>
      <c r="D3" s="496" t="s">
        <v>3</v>
      </c>
      <c r="E3" s="498" t="s">
        <v>3</v>
      </c>
      <c r="F3" s="498"/>
      <c r="G3" s="499" t="s">
        <v>4</v>
      </c>
      <c r="H3" s="467" t="s">
        <v>123</v>
      </c>
      <c r="I3" s="571" t="s">
        <v>131</v>
      </c>
      <c r="J3" s="468" t="s">
        <v>132</v>
      </c>
      <c r="K3" s="467" t="s">
        <v>133</v>
      </c>
      <c r="L3" s="467" t="s">
        <v>134</v>
      </c>
      <c r="M3" s="500" t="s">
        <v>120</v>
      </c>
      <c r="N3" s="523" t="s">
        <v>118</v>
      </c>
      <c r="O3" s="501" t="s">
        <v>119</v>
      </c>
      <c r="P3" s="30"/>
      <c r="Q3" s="30"/>
      <c r="R3" s="469" t="s">
        <v>5</v>
      </c>
      <c r="S3" s="30"/>
      <c r="T3" s="470"/>
      <c r="U3" s="593" t="s">
        <v>6</v>
      </c>
      <c r="V3" s="594"/>
      <c r="W3" s="595"/>
      <c r="X3" s="35"/>
      <c r="Y3" s="532"/>
      <c r="Z3" s="534" t="s">
        <v>120</v>
      </c>
      <c r="AA3" s="535"/>
      <c r="AB3" s="472"/>
      <c r="AC3" s="35"/>
      <c r="AD3" s="473"/>
      <c r="AE3" s="20" t="s">
        <v>7</v>
      </c>
      <c r="AF3" s="21" t="str">
        <f>IF(ABS(AH5)&lt;1.96," No bias",IF(ABS(AH5)&gt;2.58," Certainty of bias"," Possibility of bias"))</f>
        <v xml:space="preserve"> Certainty of bias</v>
      </c>
      <c r="AG3" s="22"/>
      <c r="AH3" s="22"/>
      <c r="AI3" s="22"/>
      <c r="AJ3" s="23" t="str">
        <f>IF(ABS(AH5)&lt;1.96,"-",IF(ABS(AH5)&gt;2.58,"* *","*"))</f>
        <v>* *</v>
      </c>
      <c r="AK3" s="35"/>
      <c r="AL3" s="35"/>
      <c r="AM3" s="35"/>
      <c r="AN3" s="35"/>
      <c r="AO3" s="35"/>
      <c r="AP3" s="35"/>
      <c r="AQ3" s="35"/>
      <c r="AR3" s="35"/>
      <c r="AS3" s="35"/>
      <c r="AT3" s="35"/>
      <c r="AU3" s="35"/>
      <c r="AV3" s="35"/>
      <c r="AW3" s="35"/>
      <c r="AX3" s="35"/>
      <c r="AY3" s="281"/>
      <c r="AZ3" s="281"/>
      <c r="BA3" s="281"/>
      <c r="BB3" s="281"/>
      <c r="BC3" s="281"/>
      <c r="BD3" s="281"/>
      <c r="BE3" s="281"/>
      <c r="BF3" s="281"/>
      <c r="BG3" s="281"/>
      <c r="BH3" s="281"/>
      <c r="BI3" s="281"/>
      <c r="BJ3" s="281"/>
      <c r="BK3" s="281"/>
      <c r="BL3" s="281"/>
      <c r="BM3" s="281"/>
      <c r="BN3" s="281"/>
      <c r="BO3" s="281"/>
      <c r="BP3" s="281"/>
    </row>
    <row r="4" spans="1:68" s="474" customFormat="1" ht="12" customHeight="1" thickBot="1">
      <c r="A4" s="502" t="s">
        <v>8</v>
      </c>
      <c r="B4" s="503" t="s">
        <v>9</v>
      </c>
      <c r="C4" s="503" t="s">
        <v>10</v>
      </c>
      <c r="D4" s="503" t="s">
        <v>10</v>
      </c>
      <c r="E4" s="504" t="s">
        <v>11</v>
      </c>
      <c r="F4" s="504" t="s">
        <v>12</v>
      </c>
      <c r="G4" s="503" t="s">
        <v>13</v>
      </c>
      <c r="H4" s="503" t="s">
        <v>136</v>
      </c>
      <c r="I4" s="503" t="s">
        <v>137</v>
      </c>
      <c r="J4" s="503" t="s">
        <v>138</v>
      </c>
      <c r="K4" s="503" t="s">
        <v>139</v>
      </c>
      <c r="L4" s="503" t="s">
        <v>140</v>
      </c>
      <c r="M4" s="505" t="s">
        <v>122</v>
      </c>
      <c r="N4" s="506"/>
      <c r="O4" s="507" t="s">
        <v>14</v>
      </c>
      <c r="P4" s="30"/>
      <c r="Q4" s="30"/>
      <c r="R4" s="475" t="s">
        <v>15</v>
      </c>
      <c r="S4" s="30"/>
      <c r="T4" s="476" t="s">
        <v>16</v>
      </c>
      <c r="U4" s="611" t="s">
        <v>17</v>
      </c>
      <c r="V4" s="612"/>
      <c r="W4" s="477" t="s">
        <v>18</v>
      </c>
      <c r="X4" s="35"/>
      <c r="Y4" s="532"/>
      <c r="Z4" s="503" t="s">
        <v>138</v>
      </c>
      <c r="AA4" s="505" t="s">
        <v>122</v>
      </c>
      <c r="AB4" s="533" t="s">
        <v>19</v>
      </c>
      <c r="AC4" s="478"/>
      <c r="AD4" s="35"/>
      <c r="AE4" s="35"/>
      <c r="AF4" s="35"/>
      <c r="AG4" s="35"/>
      <c r="AH4" s="35"/>
      <c r="AI4" s="35"/>
      <c r="AJ4" s="35"/>
      <c r="AK4" s="35"/>
      <c r="AL4" s="35"/>
      <c r="AM4" s="35"/>
      <c r="AN4" s="35"/>
      <c r="AO4" s="35"/>
      <c r="AP4" s="35"/>
      <c r="AQ4" s="35"/>
      <c r="AR4" s="35"/>
      <c r="AS4" s="35"/>
      <c r="AT4" s="35"/>
      <c r="AU4" s="35"/>
      <c r="AV4" s="35"/>
      <c r="AW4" s="35"/>
      <c r="AX4" s="35"/>
      <c r="AY4" s="281"/>
      <c r="AZ4" s="281"/>
      <c r="BA4" s="281"/>
      <c r="BB4" s="281"/>
      <c r="BC4" s="281"/>
      <c r="BD4" s="281"/>
      <c r="BE4" s="281"/>
      <c r="BF4" s="281"/>
      <c r="BG4" s="281"/>
      <c r="BH4" s="281"/>
      <c r="BI4" s="281"/>
      <c r="BJ4" s="281"/>
      <c r="BK4" s="281"/>
      <c r="BL4" s="281"/>
      <c r="BM4" s="281"/>
      <c r="BN4" s="281"/>
      <c r="BO4" s="281"/>
      <c r="BP4" s="281"/>
    </row>
    <row r="5" spans="1:68" s="474" customFormat="1" ht="12" customHeight="1" thickBot="1">
      <c r="A5" s="552" t="s">
        <v>126</v>
      </c>
      <c r="B5" s="553">
        <v>2016</v>
      </c>
      <c r="C5" s="552">
        <v>60008</v>
      </c>
      <c r="D5" s="552">
        <v>1</v>
      </c>
      <c r="E5" s="552">
        <v>102</v>
      </c>
      <c r="F5" s="552">
        <v>1</v>
      </c>
      <c r="G5" s="553">
        <v>1</v>
      </c>
      <c r="H5" s="552">
        <v>8</v>
      </c>
      <c r="I5" s="552">
        <v>8</v>
      </c>
      <c r="J5" s="556">
        <v>8</v>
      </c>
      <c r="K5" s="552">
        <v>8</v>
      </c>
      <c r="L5" s="552">
        <v>8</v>
      </c>
      <c r="M5" s="508">
        <f>MODE(H5:J5)</f>
        <v>8</v>
      </c>
      <c r="N5" s="509">
        <f t="array" ref="N5">IF(COUNT(H5:L5)=0,"",COUNT(IF(H5:L5=M5,H5:L5,""))/COUNT(H5:L5))</f>
        <v>1</v>
      </c>
      <c r="O5" s="510">
        <f t="array" ref="O5">IF(AND(H5:L5=H5:L5,H5:L5="-"),"",STDEV(IF(H5:L5="-","",H5:L5))/AVERAGE(IF(H5:L5="-","",H5:L5+0.000000000000001)))</f>
        <v>0</v>
      </c>
      <c r="P5" s="28"/>
      <c r="Q5" s="28"/>
      <c r="R5" s="29">
        <f t="array" ref="R5">IF(AND(H5:L5=H5:L5,H5:L5="-"),"",AVERAGE(H5:L5))</f>
        <v>8</v>
      </c>
      <c r="S5" s="30"/>
      <c r="T5" s="31" t="str">
        <f>IF(N5="","",IF(N5&gt;=80%,"YES","NO"))</f>
        <v>YES</v>
      </c>
      <c r="U5" s="479"/>
      <c r="V5" s="33">
        <v>0</v>
      </c>
      <c r="W5" s="34">
        <f>COUNT(IF($M$5:$M$103=$V5,IF($T$5:$T$103="YES",$M$5:$M$103,""),"" ))</f>
        <v>0</v>
      </c>
      <c r="X5" s="35"/>
      <c r="Y5" s="532"/>
      <c r="Z5" s="556">
        <v>8</v>
      </c>
      <c r="AA5" s="508">
        <v>8</v>
      </c>
      <c r="AB5" s="480">
        <f t="shared" ref="AB5:AB103" si="0">IF(OR(Z5="-",AA5="-"),"",Z5-AA5)</f>
        <v>0</v>
      </c>
      <c r="AC5" s="35"/>
      <c r="AD5" s="35"/>
      <c r="AE5" s="35"/>
      <c r="AF5" s="35"/>
      <c r="AG5" s="36" t="s">
        <v>21</v>
      </c>
      <c r="AH5" s="37">
        <f>(MIN(AF23,AJ23)-(AH9*(AH9+1))/4)/(SQRT((AH9*(AH9+1)*(2*AH9+1))/24))</f>
        <v>-3.420585455488518</v>
      </c>
      <c r="AI5" s="35"/>
      <c r="AJ5" s="35"/>
      <c r="AK5" s="481"/>
      <c r="AL5" s="481"/>
      <c r="AM5" s="481"/>
      <c r="AN5" s="35"/>
      <c r="AO5" s="35"/>
      <c r="AP5" s="35"/>
      <c r="AQ5" s="35"/>
      <c r="AR5" s="35"/>
      <c r="AS5" s="35"/>
      <c r="AT5" s="35"/>
      <c r="AU5" s="35"/>
      <c r="AV5" s="35"/>
      <c r="AW5" s="35"/>
      <c r="AX5" s="35"/>
      <c r="AY5" s="281"/>
      <c r="AZ5" s="281"/>
      <c r="BA5" s="281"/>
      <c r="BB5" s="281"/>
      <c r="BC5" s="281"/>
      <c r="BD5" s="281"/>
      <c r="BE5" s="281"/>
      <c r="BF5" s="281"/>
      <c r="BG5" s="281"/>
      <c r="BH5" s="281"/>
      <c r="BI5" s="281"/>
      <c r="BJ5" s="281"/>
      <c r="BK5" s="281"/>
      <c r="BL5" s="281"/>
      <c r="BM5" s="281"/>
      <c r="BN5" s="281"/>
      <c r="BO5" s="281"/>
      <c r="BP5" s="281"/>
    </row>
    <row r="6" spans="1:68" s="474" customFormat="1" ht="12" customHeight="1">
      <c r="A6" s="552" t="s">
        <v>126</v>
      </c>
      <c r="B6" s="553">
        <v>2016</v>
      </c>
      <c r="C6" s="552">
        <v>60008</v>
      </c>
      <c r="D6" s="552">
        <v>2</v>
      </c>
      <c r="E6" s="552">
        <v>107</v>
      </c>
      <c r="F6" s="552">
        <v>1</v>
      </c>
      <c r="G6" s="553">
        <v>1</v>
      </c>
      <c r="H6" s="552">
        <v>8</v>
      </c>
      <c r="I6" s="552">
        <v>8</v>
      </c>
      <c r="J6" s="556">
        <v>9</v>
      </c>
      <c r="K6" s="552">
        <v>8</v>
      </c>
      <c r="L6" s="552">
        <v>8</v>
      </c>
      <c r="M6" s="508">
        <f t="shared" ref="M6:M69" si="1">MODE(H6:J6)</f>
        <v>8</v>
      </c>
      <c r="N6" s="509">
        <f t="array" ref="N6">IF(COUNT(H6:L6)=0,"",COUNT(IF(H6:L6=M6,H6:L6,""))/COUNT(H6:L6))</f>
        <v>0.8</v>
      </c>
      <c r="O6" s="510">
        <f t="array" ref="O6">IF(AND(H6:L6=H6:L6,H6:L6="-"),"",STDEV(IF(H6:L6="-","",H6:L6))/AVERAGE(IF(H6:L6="-","",H6:L6+0.000000000000001)))</f>
        <v>5.4538243353653398E-2</v>
      </c>
      <c r="P6" s="28"/>
      <c r="Q6" s="28"/>
      <c r="R6" s="29">
        <f t="array" ref="R6">IF(AND(H6:L6=H6:L6,H6:L6="-"),"",AVERAGE(H6:L6))</f>
        <v>8.1999999999999993</v>
      </c>
      <c r="S6" s="30"/>
      <c r="T6" s="38" t="str">
        <f t="shared" ref="T6:T28" si="2">IF(N6="","",IF(N6&gt;=80%,"YES","NO"))</f>
        <v>YES</v>
      </c>
      <c r="U6" s="479"/>
      <c r="V6" s="33">
        <v>1</v>
      </c>
      <c r="W6" s="34">
        <f t="array" ref="W6">COUNT(IF($M$5:$M$103=$V6,IF($T$5:$T$103="YES",$M$5:$M$103,""),"" ))</f>
        <v>4</v>
      </c>
      <c r="X6" s="35"/>
      <c r="Y6" s="471"/>
      <c r="Z6" s="556">
        <v>9</v>
      </c>
      <c r="AA6" s="508">
        <v>8</v>
      </c>
      <c r="AB6" s="480">
        <f t="shared" si="0"/>
        <v>1</v>
      </c>
      <c r="AC6" s="35"/>
      <c r="AD6" s="35"/>
      <c r="AE6" s="35"/>
      <c r="AF6" s="35"/>
      <c r="AG6" s="35"/>
      <c r="AH6" s="35"/>
      <c r="AI6" s="35"/>
      <c r="AJ6" s="35"/>
      <c r="AK6" s="481"/>
      <c r="AL6" s="481"/>
      <c r="AM6" s="481"/>
      <c r="AN6" s="35"/>
      <c r="AO6" s="35"/>
      <c r="AP6" s="35"/>
      <c r="AQ6" s="35"/>
      <c r="AR6" s="35"/>
      <c r="AS6" s="35"/>
      <c r="AT6" s="35"/>
      <c r="AU6" s="35"/>
      <c r="AV6" s="35"/>
      <c r="AW6" s="35"/>
      <c r="AX6" s="35"/>
      <c r="AY6" s="281"/>
      <c r="AZ6" s="281"/>
      <c r="BA6" s="281"/>
      <c r="BB6" s="281"/>
      <c r="BC6" s="281"/>
      <c r="BD6" s="281"/>
      <c r="BE6" s="281"/>
      <c r="BF6" s="281"/>
      <c r="BG6" s="281"/>
      <c r="BH6" s="281"/>
      <c r="BI6" s="281"/>
      <c r="BJ6" s="281"/>
      <c r="BK6" s="281"/>
      <c r="BL6" s="281"/>
      <c r="BM6" s="281"/>
      <c r="BN6" s="281"/>
      <c r="BO6" s="281"/>
      <c r="BP6" s="281"/>
    </row>
    <row r="7" spans="1:68" s="474" customFormat="1" ht="12" customHeight="1">
      <c r="A7" s="552" t="s">
        <v>126</v>
      </c>
      <c r="B7" s="553">
        <v>2016</v>
      </c>
      <c r="C7" s="552">
        <v>60008</v>
      </c>
      <c r="D7" s="552">
        <v>3</v>
      </c>
      <c r="E7" s="552">
        <v>99</v>
      </c>
      <c r="F7" s="552">
        <v>2</v>
      </c>
      <c r="G7" s="553">
        <v>1</v>
      </c>
      <c r="H7" s="552">
        <v>8</v>
      </c>
      <c r="I7" s="552">
        <v>8</v>
      </c>
      <c r="J7" s="556">
        <v>8</v>
      </c>
      <c r="K7" s="552">
        <v>8</v>
      </c>
      <c r="L7" s="552">
        <v>9</v>
      </c>
      <c r="M7" s="508">
        <f t="shared" si="1"/>
        <v>8</v>
      </c>
      <c r="N7" s="509">
        <f t="array" ref="N7">IF(COUNT(H7:L7)=0,"",COUNT(IF(H7:L7=M7,H7:L7,""))/COUNT(H7:L7))</f>
        <v>0.8</v>
      </c>
      <c r="O7" s="510">
        <f t="array" ref="O7">IF(AND(H7:L7=H7:L7,H7:L7="-"),"",STDEV(IF(H7:L7="-","",H7:L7))/AVERAGE(IF(H7:L7="-","",H7:L7+0.000000000000001)))</f>
        <v>5.4538243353653398E-2</v>
      </c>
      <c r="P7" s="28"/>
      <c r="Q7" s="28"/>
      <c r="R7" s="29">
        <f t="array" ref="R7">IF(AND(H7:L7=H7:L7,H7:L7="-"),"",AVERAGE(H7:L7))</f>
        <v>8.1999999999999993</v>
      </c>
      <c r="S7" s="30"/>
      <c r="T7" s="38" t="str">
        <f t="shared" si="2"/>
        <v>YES</v>
      </c>
      <c r="U7" s="479"/>
      <c r="V7" s="33">
        <v>2</v>
      </c>
      <c r="W7" s="34">
        <f t="array" ref="W7">COUNT(IF($M$5:$M$103=$V7,IF($T$5:$T$103="YES",$M$5:$M$103,""),"" ))</f>
        <v>20</v>
      </c>
      <c r="X7" s="35"/>
      <c r="Y7" s="471"/>
      <c r="Z7" s="556">
        <v>8</v>
      </c>
      <c r="AA7" s="508">
        <v>8</v>
      </c>
      <c r="AB7" s="480">
        <f t="shared" si="0"/>
        <v>0</v>
      </c>
      <c r="AC7" s="35"/>
      <c r="AD7" s="35"/>
      <c r="AE7" s="35"/>
      <c r="AF7" s="39"/>
      <c r="AG7" s="40" t="s">
        <v>22</v>
      </c>
      <c r="AH7" s="41">
        <f>COUNT(AB5:AB103)</f>
        <v>99</v>
      </c>
      <c r="AI7" s="35"/>
      <c r="AJ7" s="35"/>
      <c r="AK7" s="481"/>
      <c r="AL7" s="481"/>
      <c r="AM7" s="481"/>
      <c r="AN7" s="35"/>
      <c r="AO7" s="35"/>
      <c r="AP7" s="35"/>
      <c r="AQ7" s="35"/>
      <c r="AR7" s="35"/>
      <c r="AS7" s="35"/>
      <c r="AT7" s="35"/>
      <c r="AU7" s="35"/>
      <c r="AV7" s="35"/>
      <c r="AW7" s="35"/>
      <c r="AX7" s="35"/>
      <c r="AY7" s="281"/>
      <c r="AZ7" s="281"/>
      <c r="BA7" s="281"/>
      <c r="BB7" s="281"/>
      <c r="BC7" s="281"/>
      <c r="BD7" s="281"/>
      <c r="BE7" s="281"/>
      <c r="BF7" s="281"/>
      <c r="BG7" s="281"/>
      <c r="BH7" s="281"/>
      <c r="BI7" s="281"/>
      <c r="BJ7" s="281"/>
      <c r="BK7" s="281"/>
      <c r="BL7" s="281"/>
      <c r="BM7" s="281"/>
      <c r="BN7" s="281"/>
      <c r="BO7" s="281"/>
      <c r="BP7" s="281"/>
    </row>
    <row r="8" spans="1:68" s="474" customFormat="1" ht="12" customHeight="1">
      <c r="A8" s="552" t="s">
        <v>126</v>
      </c>
      <c r="B8" s="553">
        <v>2016</v>
      </c>
      <c r="C8" s="552">
        <v>60008</v>
      </c>
      <c r="D8" s="552">
        <v>4</v>
      </c>
      <c r="E8" s="552">
        <v>87</v>
      </c>
      <c r="F8" s="552">
        <v>2</v>
      </c>
      <c r="G8" s="553">
        <v>1</v>
      </c>
      <c r="H8" s="552">
        <v>5</v>
      </c>
      <c r="I8" s="552">
        <v>5</v>
      </c>
      <c r="J8" s="556">
        <v>5</v>
      </c>
      <c r="K8" s="552">
        <v>5</v>
      </c>
      <c r="L8" s="552">
        <v>5</v>
      </c>
      <c r="M8" s="508">
        <f t="shared" si="1"/>
        <v>5</v>
      </c>
      <c r="N8" s="509">
        <f t="array" ref="N8">IF(COUNT(H8:L8)=0,"",COUNT(IF(H8:L8=M8,H8:L8,""))/COUNT(H8:L8))</f>
        <v>1</v>
      </c>
      <c r="O8" s="510">
        <f t="array" ref="O8">IF(AND(H8:L8=H8:L8,H8:L8="-"),"",STDEV(IF(H8:L8="-","",H8:L8))/AVERAGE(IF(H8:L8="-","",H8:L8+0.000000000000001)))</f>
        <v>0</v>
      </c>
      <c r="P8" s="28"/>
      <c r="Q8" s="28"/>
      <c r="R8" s="29">
        <f t="array" ref="R8">IF(AND(H8:L8=H8:L8,H8:L8="-"),"",AVERAGE(H8:L8))</f>
        <v>5</v>
      </c>
      <c r="S8" s="30"/>
      <c r="T8" s="38" t="str">
        <f t="shared" si="2"/>
        <v>YES</v>
      </c>
      <c r="U8" s="479"/>
      <c r="V8" s="33">
        <v>3</v>
      </c>
      <c r="W8" s="34">
        <f t="array" ref="W8">COUNT(IF($M$5:$M$103=$V8,IF($T$5:$T$103="YES",$M$5:$M$103,""),"" ))</f>
        <v>28</v>
      </c>
      <c r="X8" s="35"/>
      <c r="Y8" s="471"/>
      <c r="Z8" s="556">
        <v>5</v>
      </c>
      <c r="AA8" s="508">
        <v>5</v>
      </c>
      <c r="AB8" s="480">
        <f t="shared" si="0"/>
        <v>0</v>
      </c>
      <c r="AC8" s="35"/>
      <c r="AD8" s="35"/>
      <c r="AE8" s="35"/>
      <c r="AF8" s="42"/>
      <c r="AG8" s="43" t="s">
        <v>23</v>
      </c>
      <c r="AH8" s="44">
        <f t="array" ref="AH8">COUNT(IF(AB5:AB103=0,AB5:AB103,"x"))</f>
        <v>80</v>
      </c>
      <c r="AI8" s="35"/>
      <c r="AJ8" s="35"/>
      <c r="AK8" s="481"/>
      <c r="AL8" s="481"/>
      <c r="AM8" s="481"/>
      <c r="AN8" s="35"/>
      <c r="AO8" s="35"/>
      <c r="AP8" s="35"/>
      <c r="AQ8" s="35"/>
      <c r="AR8" s="35"/>
      <c r="AS8" s="35"/>
      <c r="AT8" s="35"/>
      <c r="AU8" s="35"/>
      <c r="AV8" s="35"/>
      <c r="AW8" s="35"/>
      <c r="AX8" s="35"/>
      <c r="AY8" s="281"/>
      <c r="AZ8" s="281"/>
      <c r="BA8" s="281"/>
      <c r="BB8" s="281"/>
      <c r="BC8" s="281"/>
      <c r="BD8" s="281"/>
      <c r="BE8" s="281"/>
      <c r="BF8" s="281"/>
      <c r="BG8" s="281"/>
      <c r="BH8" s="281"/>
      <c r="BI8" s="281"/>
      <c r="BJ8" s="281"/>
      <c r="BK8" s="281"/>
      <c r="BL8" s="281"/>
      <c r="BM8" s="281"/>
      <c r="BN8" s="281"/>
      <c r="BO8" s="281"/>
      <c r="BP8" s="281"/>
    </row>
    <row r="9" spans="1:68" s="474" customFormat="1" ht="12" customHeight="1">
      <c r="A9" s="552" t="s">
        <v>126</v>
      </c>
      <c r="B9" s="553">
        <v>2016</v>
      </c>
      <c r="C9" s="552">
        <v>60008</v>
      </c>
      <c r="D9" s="552">
        <v>5</v>
      </c>
      <c r="E9" s="552">
        <v>58</v>
      </c>
      <c r="F9" s="552">
        <v>1</v>
      </c>
      <c r="G9" s="553">
        <v>1</v>
      </c>
      <c r="H9" s="552">
        <v>3</v>
      </c>
      <c r="I9" s="552">
        <v>3</v>
      </c>
      <c r="J9" s="556">
        <v>3</v>
      </c>
      <c r="K9" s="552">
        <v>3</v>
      </c>
      <c r="L9" s="552">
        <v>3</v>
      </c>
      <c r="M9" s="508">
        <f t="shared" si="1"/>
        <v>3</v>
      </c>
      <c r="N9" s="509">
        <f t="array" ref="N9">IF(COUNT(H9:L9)=0,"",COUNT(IF(H9:L9=M9,H9:L9,""))/COUNT(H9:L9))</f>
        <v>1</v>
      </c>
      <c r="O9" s="510">
        <f t="array" ref="O9">IF(AND(H9:L9=H9:L9,H9:L9="-"),"",STDEV(IF(H9:L9="-","",H9:L9))/AVERAGE(IF(H9:L9="-","",H9:L9+0.000000000000001)))</f>
        <v>0</v>
      </c>
      <c r="P9" s="28"/>
      <c r="Q9" s="28"/>
      <c r="R9" s="29">
        <f t="array" ref="R9">IF(AND(H9:L9=H9:L9,H9:L9="-"),"",AVERAGE(H9:L9))</f>
        <v>3</v>
      </c>
      <c r="S9" s="30"/>
      <c r="T9" s="38" t="str">
        <f t="shared" si="2"/>
        <v>YES</v>
      </c>
      <c r="U9" s="479"/>
      <c r="V9" s="33">
        <v>4</v>
      </c>
      <c r="W9" s="34">
        <f t="array" ref="W9">COUNT(IF($M$5:$M$103=$V9,IF($T$5:$T$103="YES",$M$5:$M$103,""),"" ))</f>
        <v>11</v>
      </c>
      <c r="X9" s="35"/>
      <c r="Y9" s="471"/>
      <c r="Z9" s="556">
        <v>3</v>
      </c>
      <c r="AA9" s="508">
        <v>3</v>
      </c>
      <c r="AB9" s="480">
        <f t="shared" si="0"/>
        <v>0</v>
      </c>
      <c r="AC9" s="35"/>
      <c r="AD9" s="35"/>
      <c r="AE9" s="35"/>
      <c r="AF9" s="45"/>
      <c r="AG9" s="46" t="s">
        <v>24</v>
      </c>
      <c r="AH9" s="47">
        <f>AH7-AH8</f>
        <v>19</v>
      </c>
      <c r="AI9" s="35"/>
      <c r="AJ9" s="35"/>
      <c r="AK9" s="481"/>
      <c r="AL9" s="481"/>
      <c r="AM9" s="481"/>
      <c r="AN9" s="35"/>
      <c r="AO9" s="35"/>
      <c r="AP9" s="35"/>
      <c r="AQ9" s="35"/>
      <c r="AR9" s="35"/>
      <c r="AS9" s="35"/>
      <c r="AT9" s="35"/>
      <c r="AU9" s="35"/>
      <c r="AV9" s="35"/>
      <c r="AW9" s="35"/>
      <c r="AX9" s="35"/>
      <c r="AY9" s="281"/>
      <c r="AZ9" s="281"/>
      <c r="BA9" s="281"/>
      <c r="BB9" s="281"/>
      <c r="BC9" s="281"/>
      <c r="BD9" s="281"/>
      <c r="BE9" s="281"/>
      <c r="BF9" s="281"/>
      <c r="BG9" s="281"/>
      <c r="BH9" s="281"/>
      <c r="BI9" s="281"/>
      <c r="BJ9" s="281"/>
      <c r="BK9" s="281"/>
      <c r="BL9" s="281"/>
      <c r="BM9" s="281"/>
      <c r="BN9" s="281"/>
      <c r="BO9" s="281"/>
      <c r="BP9" s="281"/>
    </row>
    <row r="10" spans="1:68" s="474" customFormat="1" ht="12" customHeight="1">
      <c r="A10" s="552" t="s">
        <v>126</v>
      </c>
      <c r="B10" s="553">
        <v>2016</v>
      </c>
      <c r="C10" s="552">
        <v>60008</v>
      </c>
      <c r="D10" s="552">
        <v>6</v>
      </c>
      <c r="E10" s="552">
        <v>88</v>
      </c>
      <c r="F10" s="552">
        <v>1</v>
      </c>
      <c r="G10" s="553">
        <v>1</v>
      </c>
      <c r="H10" s="552">
        <v>6</v>
      </c>
      <c r="I10" s="552">
        <v>6</v>
      </c>
      <c r="J10" s="556">
        <v>6</v>
      </c>
      <c r="K10" s="552">
        <v>6</v>
      </c>
      <c r="L10" s="552">
        <v>6</v>
      </c>
      <c r="M10" s="508">
        <f t="shared" si="1"/>
        <v>6</v>
      </c>
      <c r="N10" s="509">
        <f t="array" ref="N10">IF(COUNT(H10:L10)=0,"",COUNT(IF(H10:L10=M10,H10:L10,""))/COUNT(H10:L10))</f>
        <v>1</v>
      </c>
      <c r="O10" s="510">
        <f t="array" ref="O10">IF(AND(H10:L10=H10:L10,H10:L10="-"),"",STDEV(IF(H10:L10="-","",H10:L10))/AVERAGE(IF(H10:L10="-","",H10:L10+0.000000000000001)))</f>
        <v>0</v>
      </c>
      <c r="P10" s="28"/>
      <c r="Q10" s="28"/>
      <c r="R10" s="29">
        <f t="array" ref="R10">IF(AND(H10:L10=H10:L10,H10:L10="-"),"",AVERAGE(H10:L10))</f>
        <v>6</v>
      </c>
      <c r="S10" s="30"/>
      <c r="T10" s="38" t="str">
        <f t="shared" si="2"/>
        <v>YES</v>
      </c>
      <c r="U10" s="479"/>
      <c r="V10" s="33">
        <v>5</v>
      </c>
      <c r="W10" s="34">
        <f t="array" ref="W10">COUNT(IF($M$5:$M$103=$V10,IF($T$5:$T$103="YES",$M$5:$M$103,""),"" ))</f>
        <v>11</v>
      </c>
      <c r="X10" s="35"/>
      <c r="Y10" s="471"/>
      <c r="Z10" s="556">
        <v>6</v>
      </c>
      <c r="AA10" s="508">
        <v>6</v>
      </c>
      <c r="AB10" s="480">
        <f t="shared" si="0"/>
        <v>0</v>
      </c>
      <c r="AC10" s="35"/>
      <c r="AD10" s="35"/>
      <c r="AE10" s="35"/>
      <c r="AF10" s="48"/>
      <c r="AG10" s="35"/>
      <c r="AH10" s="35"/>
      <c r="AI10" s="35"/>
      <c r="AJ10" s="35"/>
      <c r="AK10" s="481"/>
      <c r="AL10" s="481"/>
      <c r="AM10" s="481"/>
      <c r="AN10" s="35"/>
      <c r="AO10" s="35"/>
      <c r="AP10" s="35"/>
      <c r="AQ10" s="35"/>
      <c r="AR10" s="35"/>
      <c r="AS10" s="35"/>
      <c r="AT10" s="35"/>
      <c r="AU10" s="35"/>
      <c r="AV10" s="35"/>
      <c r="AW10" s="35"/>
      <c r="AX10" s="35"/>
      <c r="AY10" s="281"/>
      <c r="AZ10" s="281"/>
      <c r="BA10" s="281"/>
      <c r="BB10" s="281"/>
      <c r="BC10" s="281"/>
      <c r="BD10" s="281"/>
      <c r="BE10" s="281"/>
      <c r="BF10" s="281"/>
      <c r="BG10" s="281"/>
      <c r="BH10" s="281"/>
      <c r="BI10" s="281"/>
      <c r="BJ10" s="281"/>
      <c r="BK10" s="281"/>
      <c r="BL10" s="281"/>
      <c r="BM10" s="281"/>
      <c r="BN10" s="281"/>
      <c r="BO10" s="281"/>
      <c r="BP10" s="281"/>
    </row>
    <row r="11" spans="1:68" s="474" customFormat="1" ht="12" customHeight="1">
      <c r="A11" s="552" t="s">
        <v>126</v>
      </c>
      <c r="B11" s="553">
        <v>2016</v>
      </c>
      <c r="C11" s="552">
        <v>60008</v>
      </c>
      <c r="D11" s="552">
        <v>7</v>
      </c>
      <c r="E11" s="552">
        <v>61</v>
      </c>
      <c r="F11" s="552">
        <v>1</v>
      </c>
      <c r="G11" s="553">
        <v>1</v>
      </c>
      <c r="H11" s="568">
        <v>3</v>
      </c>
      <c r="I11" s="568">
        <v>3</v>
      </c>
      <c r="J11" s="568">
        <v>3</v>
      </c>
      <c r="K11" s="568">
        <v>4</v>
      </c>
      <c r="L11" s="568">
        <v>4</v>
      </c>
      <c r="M11" s="508">
        <f t="shared" si="1"/>
        <v>3</v>
      </c>
      <c r="N11" s="509">
        <f t="array" ref="N11">IF(COUNT(H11:L11)=0,"",COUNT(IF(H11:L11=M11,H11:L11,""))/COUNT(H11:L11))</f>
        <v>0.6</v>
      </c>
      <c r="O11" s="510">
        <f t="array" ref="O11">IF(AND(H11:L11=H11:L11,H11:L11="-"),"",STDEV(IF(H11:L11="-","",H11:L11))/AVERAGE(IF(H11:L11="-","",H11:L11+0.000000000000001)))</f>
        <v>0.16109486985446078</v>
      </c>
      <c r="P11" s="28"/>
      <c r="Q11" s="28"/>
      <c r="R11" s="29">
        <f t="array" ref="R11">IF(AND(H11:L11=H11:L11,H11:L11="-"),"",AVERAGE(H11:L11))</f>
        <v>3.4</v>
      </c>
      <c r="S11" s="30"/>
      <c r="T11" s="38" t="str">
        <f t="shared" si="2"/>
        <v>NO</v>
      </c>
      <c r="U11" s="479"/>
      <c r="V11" s="33">
        <v>6</v>
      </c>
      <c r="W11" s="34">
        <f t="array" ref="W11">COUNT(IF($M$5:$M$103=$V11,IF($T$5:$T$103="YES",$M$5:$M$103,""),"" ))</f>
        <v>6</v>
      </c>
      <c r="X11" s="35"/>
      <c r="Y11" s="471"/>
      <c r="Z11" s="568">
        <v>3</v>
      </c>
      <c r="AA11" s="508">
        <v>3</v>
      </c>
      <c r="AB11" s="480">
        <f t="shared" si="0"/>
        <v>0</v>
      </c>
      <c r="AC11" s="35"/>
      <c r="AD11" s="49" t="s">
        <v>25</v>
      </c>
      <c r="AE11" s="50" t="s">
        <v>18</v>
      </c>
      <c r="AF11" s="51" t="s">
        <v>26</v>
      </c>
      <c r="AG11" s="52"/>
      <c r="AH11" s="49" t="s">
        <v>25</v>
      </c>
      <c r="AI11" s="50" t="s">
        <v>18</v>
      </c>
      <c r="AJ11" s="51" t="s">
        <v>26</v>
      </c>
      <c r="AK11" s="481"/>
      <c r="AL11" s="481"/>
      <c r="AM11" s="481"/>
      <c r="AN11" s="35"/>
      <c r="AO11" s="35"/>
      <c r="AP11" s="35"/>
      <c r="AQ11" s="35"/>
      <c r="AR11" s="35"/>
      <c r="AS11" s="35"/>
      <c r="AT11" s="35"/>
      <c r="AU11" s="35"/>
      <c r="AV11" s="35"/>
      <c r="AW11" s="35"/>
      <c r="AX11" s="35"/>
      <c r="AY11" s="281"/>
      <c r="AZ11" s="281"/>
      <c r="BA11" s="281"/>
      <c r="BB11" s="281"/>
      <c r="BC11" s="281"/>
      <c r="BD11" s="281"/>
      <c r="BE11" s="281"/>
      <c r="BF11" s="281"/>
      <c r="BG11" s="281"/>
      <c r="BH11" s="281"/>
      <c r="BI11" s="281"/>
      <c r="BJ11" s="281"/>
      <c r="BK11" s="281"/>
      <c r="BL11" s="281"/>
      <c r="BM11" s="281"/>
      <c r="BN11" s="281"/>
      <c r="BO11" s="281"/>
      <c r="BP11" s="281"/>
    </row>
    <row r="12" spans="1:68" s="474" customFormat="1" ht="12" customHeight="1">
      <c r="A12" s="552" t="s">
        <v>126</v>
      </c>
      <c r="B12" s="553">
        <v>2016</v>
      </c>
      <c r="C12" s="552">
        <v>60008</v>
      </c>
      <c r="D12" s="552">
        <v>8</v>
      </c>
      <c r="E12" s="552">
        <v>89</v>
      </c>
      <c r="F12" s="552">
        <v>2</v>
      </c>
      <c r="G12" s="553">
        <v>1</v>
      </c>
      <c r="H12" s="568">
        <v>5</v>
      </c>
      <c r="I12" s="568">
        <v>6</v>
      </c>
      <c r="J12" s="568">
        <v>6</v>
      </c>
      <c r="K12" s="568">
        <v>6</v>
      </c>
      <c r="L12" s="568">
        <v>6</v>
      </c>
      <c r="M12" s="508">
        <f t="shared" si="1"/>
        <v>6</v>
      </c>
      <c r="N12" s="509">
        <f t="array" ref="N12">IF(COUNT(H12:L12)=0,"",COUNT(IF(H12:L12=M12,H12:L12,""))/COUNT(H12:L12))</f>
        <v>0.8</v>
      </c>
      <c r="O12" s="510">
        <f t="array" ref="O12">IF(AND(H12:L12=H12:L12,H12:L12="-"),"",STDEV(IF(H12:L12="-","",H12:L12))/AVERAGE(IF(H12:L12="-","",H12:L12+0.000000000000001)))</f>
        <v>7.7105792327578929E-2</v>
      </c>
      <c r="P12" s="28"/>
      <c r="Q12" s="28"/>
      <c r="R12" s="29">
        <f t="array" ref="R12">IF(AND(H12:L12=H12:L12,H12:L12="-"),"",AVERAGE(H12:L12))</f>
        <v>5.8</v>
      </c>
      <c r="S12" s="30"/>
      <c r="T12" s="38" t="str">
        <f t="shared" si="2"/>
        <v>YES</v>
      </c>
      <c r="U12" s="479"/>
      <c r="V12" s="33">
        <v>7</v>
      </c>
      <c r="W12" s="34">
        <f t="array" ref="W12">COUNT(IF($M$5:$M$103=$V12,IF($T$5:$T$103="YES",$M$5:$M$103,""),"" ))</f>
        <v>0</v>
      </c>
      <c r="X12" s="35"/>
      <c r="Y12" s="471"/>
      <c r="Z12" s="568">
        <v>6</v>
      </c>
      <c r="AA12" s="508">
        <v>6</v>
      </c>
      <c r="AB12" s="480">
        <f t="shared" si="0"/>
        <v>0</v>
      </c>
      <c r="AC12" s="35"/>
      <c r="AD12" s="53"/>
      <c r="AE12" s="54">
        <v>0</v>
      </c>
      <c r="AF12" s="55"/>
      <c r="AG12" s="35"/>
      <c r="AH12" s="53"/>
      <c r="AI12" s="54">
        <v>0</v>
      </c>
      <c r="AJ12" s="55"/>
      <c r="AK12" s="481"/>
      <c r="AL12" s="481"/>
      <c r="AM12" s="481"/>
      <c r="AN12" s="35"/>
      <c r="AO12" s="35"/>
      <c r="AP12" s="35"/>
      <c r="AQ12" s="35"/>
      <c r="AR12" s="35"/>
      <c r="AS12" s="35"/>
      <c r="AT12" s="35"/>
      <c r="AU12" s="35"/>
      <c r="AV12" s="35"/>
      <c r="AW12" s="35"/>
      <c r="AX12" s="35"/>
      <c r="AY12" s="281"/>
      <c r="AZ12" s="281"/>
      <c r="BA12" s="281"/>
      <c r="BB12" s="281"/>
      <c r="BC12" s="281"/>
      <c r="BD12" s="281"/>
      <c r="BE12" s="281"/>
      <c r="BF12" s="281"/>
      <c r="BG12" s="281"/>
      <c r="BH12" s="281"/>
      <c r="BI12" s="281"/>
      <c r="BJ12" s="281"/>
      <c r="BK12" s="281"/>
      <c r="BL12" s="281"/>
      <c r="BM12" s="281"/>
      <c r="BN12" s="281"/>
      <c r="BO12" s="281"/>
      <c r="BP12" s="281"/>
    </row>
    <row r="13" spans="1:68" s="474" customFormat="1" ht="12" customHeight="1">
      <c r="A13" s="552" t="s">
        <v>126</v>
      </c>
      <c r="B13" s="553">
        <v>2016</v>
      </c>
      <c r="C13" s="552">
        <v>60008</v>
      </c>
      <c r="D13" s="552">
        <v>9</v>
      </c>
      <c r="E13" s="552">
        <v>85</v>
      </c>
      <c r="F13" s="552">
        <v>2</v>
      </c>
      <c r="G13" s="553">
        <v>1</v>
      </c>
      <c r="H13" s="568">
        <v>5</v>
      </c>
      <c r="I13" s="568">
        <v>5</v>
      </c>
      <c r="J13" s="568">
        <v>5</v>
      </c>
      <c r="K13" s="568">
        <v>5</v>
      </c>
      <c r="L13" s="568">
        <v>5</v>
      </c>
      <c r="M13" s="508">
        <f t="shared" si="1"/>
        <v>5</v>
      </c>
      <c r="N13" s="509">
        <f t="array" ref="N13">IF(COUNT(H13:L13)=0,"",COUNT(IF(H13:L13=M13,H13:L13,""))/COUNT(H13:L13))</f>
        <v>1</v>
      </c>
      <c r="O13" s="510">
        <f t="array" ref="O13">IF(AND(H13:L13=H13:L13,H13:L13="-"),"",STDEV(IF(H13:L13="-","",H13:L13))/AVERAGE(IF(H13:L13="-","",H13:L13+0.000000000000001)))</f>
        <v>0</v>
      </c>
      <c r="P13" s="28"/>
      <c r="Q13" s="28"/>
      <c r="R13" s="29">
        <f t="array" ref="R13">IF(AND(H13:L13=H13:L13,H13:L13="-"),"",AVERAGE(H13:L13))</f>
        <v>5</v>
      </c>
      <c r="S13" s="30"/>
      <c r="T13" s="38" t="str">
        <f t="shared" si="2"/>
        <v>YES</v>
      </c>
      <c r="U13" s="479"/>
      <c r="V13" s="33">
        <v>8</v>
      </c>
      <c r="W13" s="34">
        <f t="array" ref="W13">COUNT(IF($M$5:$M$103=$V13,IF($T$5:$T$103="YES",$M$5:$M$103,""),"" ))</f>
        <v>3</v>
      </c>
      <c r="X13" s="35"/>
      <c r="Y13" s="471"/>
      <c r="Z13" s="568">
        <v>5</v>
      </c>
      <c r="AA13" s="508">
        <v>5</v>
      </c>
      <c r="AB13" s="480">
        <f t="shared" si="0"/>
        <v>0</v>
      </c>
      <c r="AC13" s="35"/>
      <c r="AD13" s="56">
        <v>-1</v>
      </c>
      <c r="AE13" s="57">
        <f t="array" ref="AE13">COUNT(IF(AB$5:AB$103=$AD13,AB$5:AB$103,"x"))</f>
        <v>1</v>
      </c>
      <c r="AF13" s="58">
        <f>IF((AE13+AI13)=0,"-",(0.5*(AE13+AI13)+0.5)+(SUM(AE$12:AE12)+SUM(AI$12:AI12)))</f>
        <v>10</v>
      </c>
      <c r="AG13" s="35"/>
      <c r="AH13" s="56">
        <v>1</v>
      </c>
      <c r="AI13" s="57">
        <f t="array" ref="AI13">COUNT(IF(AB$5:AB$103=$AH13,AB$5:AB$103,"x"))</f>
        <v>18</v>
      </c>
      <c r="AJ13" s="59">
        <f>IF((AE13+AI13)=0,"-",(0.5*(AE13+AI13)+0.5)+(SUM(AE$12:AE12)+SUM(AI$12:AI12)))</f>
        <v>10</v>
      </c>
      <c r="AK13" s="481"/>
      <c r="AL13" s="481"/>
      <c r="AM13" s="481"/>
      <c r="AN13" s="35"/>
      <c r="AO13" s="35"/>
      <c r="AP13" s="35"/>
      <c r="AQ13" s="35"/>
      <c r="AR13" s="35"/>
      <c r="AS13" s="35"/>
      <c r="AT13" s="35"/>
      <c r="AU13" s="35"/>
      <c r="AV13" s="35"/>
      <c r="AW13" s="35"/>
      <c r="AX13" s="35"/>
      <c r="AY13" s="281"/>
      <c r="AZ13" s="281"/>
      <c r="BA13" s="281"/>
      <c r="BB13" s="281"/>
      <c r="BC13" s="281"/>
      <c r="BD13" s="281"/>
      <c r="BE13" s="281"/>
      <c r="BF13" s="281"/>
      <c r="BG13" s="281"/>
      <c r="BH13" s="281"/>
      <c r="BI13" s="281"/>
      <c r="BJ13" s="281"/>
      <c r="BK13" s="281"/>
      <c r="BL13" s="281"/>
      <c r="BM13" s="281"/>
      <c r="BN13" s="281"/>
      <c r="BO13" s="281"/>
      <c r="BP13" s="281"/>
    </row>
    <row r="14" spans="1:68" s="474" customFormat="1" ht="12" customHeight="1">
      <c r="A14" s="552" t="s">
        <v>126</v>
      </c>
      <c r="B14" s="553">
        <v>2016</v>
      </c>
      <c r="C14" s="552">
        <v>60008</v>
      </c>
      <c r="D14" s="552">
        <v>10</v>
      </c>
      <c r="E14" s="552">
        <v>54</v>
      </c>
      <c r="F14" s="552">
        <v>1</v>
      </c>
      <c r="G14" s="553">
        <v>1</v>
      </c>
      <c r="H14" s="568">
        <v>3</v>
      </c>
      <c r="I14" s="568">
        <v>3</v>
      </c>
      <c r="J14" s="568">
        <v>3</v>
      </c>
      <c r="K14" s="568">
        <v>3</v>
      </c>
      <c r="L14" s="568">
        <v>3</v>
      </c>
      <c r="M14" s="508">
        <f t="shared" si="1"/>
        <v>3</v>
      </c>
      <c r="N14" s="509">
        <f t="array" ref="N14">IF(COUNT(H14:L14)=0,"",COUNT(IF(H14:L14=M14,H14:L14,""))/COUNT(H14:L14))</f>
        <v>1</v>
      </c>
      <c r="O14" s="510">
        <f t="array" ref="O14">IF(AND(H14:L14=H14:L14,H14:L14="-"),"",STDEV(IF(H14:L14="-","",H14:L14))/AVERAGE(IF(H14:L14="-","",H14:L14+0.000000000000001)))</f>
        <v>0</v>
      </c>
      <c r="P14" s="28"/>
      <c r="Q14" s="28"/>
      <c r="R14" s="29">
        <f t="array" ref="R14">IF(AND(H14:L14=H14:L14,H14:L14="-"),"",AVERAGE(H14:L14))</f>
        <v>3</v>
      </c>
      <c r="S14" s="30"/>
      <c r="T14" s="38" t="str">
        <f t="shared" si="2"/>
        <v>YES</v>
      </c>
      <c r="U14" s="479"/>
      <c r="V14" s="33">
        <v>9</v>
      </c>
      <c r="W14" s="34">
        <f t="array" ref="W14">COUNT(IF($M$5:$M$103=$V14,IF($T$5:$T$103="YES",$M$5:$M$103,""),"" ))</f>
        <v>0</v>
      </c>
      <c r="X14" s="35"/>
      <c r="Y14" s="471"/>
      <c r="Z14" s="568">
        <v>3</v>
      </c>
      <c r="AA14" s="508">
        <v>3</v>
      </c>
      <c r="AB14" s="480">
        <f t="shared" si="0"/>
        <v>0</v>
      </c>
      <c r="AC14" s="35"/>
      <c r="AD14" s="56">
        <v>-2</v>
      </c>
      <c r="AE14" s="57">
        <f t="array" ref="AE14">COUNT(IF(AB$5:AB$103=$AD14,AB$5:AB$103,"x"))</f>
        <v>0</v>
      </c>
      <c r="AF14" s="58" t="str">
        <f>IF((AE14+AI14)=0,"-",(0.5*(AE14+AI14)+0.5)+(SUM(AE$12:AE13)+SUM(AI$12:AI13)))</f>
        <v>-</v>
      </c>
      <c r="AG14" s="35"/>
      <c r="AH14" s="56">
        <v>2</v>
      </c>
      <c r="AI14" s="57">
        <f t="array" ref="AI14">COUNT(IF(AB$5:AB$103=$AH14,AB$5:AB$103,"x"))</f>
        <v>0</v>
      </c>
      <c r="AJ14" s="59" t="str">
        <f>IF((AE14+AI14)=0,"-",(0.5*(AE14+AI14)+0.5)+(SUM(AE$12:AE13)+SUM(AI$12:AI13)))</f>
        <v>-</v>
      </c>
      <c r="AK14" s="481"/>
      <c r="AL14" s="481"/>
      <c r="AM14" s="481"/>
      <c r="AN14" s="35"/>
      <c r="AO14" s="35"/>
      <c r="AP14" s="35"/>
      <c r="AQ14" s="35"/>
      <c r="AR14" s="35"/>
      <c r="AS14" s="35"/>
      <c r="AT14" s="35"/>
      <c r="AU14" s="35"/>
      <c r="AV14" s="35"/>
      <c r="AW14" s="35"/>
      <c r="AX14" s="35"/>
      <c r="AY14" s="281"/>
      <c r="AZ14" s="281"/>
      <c r="BA14" s="281"/>
      <c r="BB14" s="281"/>
      <c r="BC14" s="281"/>
      <c r="BD14" s="281"/>
      <c r="BE14" s="281"/>
      <c r="BF14" s="281"/>
      <c r="BG14" s="281"/>
      <c r="BH14" s="281"/>
      <c r="BI14" s="281"/>
      <c r="BJ14" s="281"/>
      <c r="BK14" s="281"/>
      <c r="BL14" s="281"/>
      <c r="BM14" s="281"/>
      <c r="BN14" s="281"/>
      <c r="BO14" s="281"/>
      <c r="BP14" s="281"/>
    </row>
    <row r="15" spans="1:68" s="474" customFormat="1" ht="12" customHeight="1">
      <c r="A15" s="552" t="s">
        <v>126</v>
      </c>
      <c r="B15" s="553">
        <v>2016</v>
      </c>
      <c r="C15" s="552">
        <v>60008</v>
      </c>
      <c r="D15" s="552">
        <v>11</v>
      </c>
      <c r="E15" s="552">
        <v>35</v>
      </c>
      <c r="F15" s="552">
        <v>1</v>
      </c>
      <c r="G15" s="553">
        <v>1</v>
      </c>
      <c r="H15" s="568">
        <v>2</v>
      </c>
      <c r="I15" s="568">
        <v>2</v>
      </c>
      <c r="J15" s="568">
        <v>2</v>
      </c>
      <c r="K15" s="568">
        <v>2</v>
      </c>
      <c r="L15" s="568">
        <v>2</v>
      </c>
      <c r="M15" s="508">
        <f t="shared" si="1"/>
        <v>2</v>
      </c>
      <c r="N15" s="509">
        <f t="array" ref="N15">IF(COUNT(H15:L15)=0,"",COUNT(IF(H15:L15=M15,H15:L15,""))/COUNT(H15:L15))</f>
        <v>1</v>
      </c>
      <c r="O15" s="510">
        <f t="array" ref="O15">IF(AND(H15:L15=H15:L15,H15:L15="-"),"",STDEV(IF(H15:L15="-","",H15:L15))/AVERAGE(IF(H15:L15="-","",H15:L15+0.000000000000001)))</f>
        <v>0</v>
      </c>
      <c r="P15" s="28"/>
      <c r="Q15" s="28"/>
      <c r="R15" s="29">
        <f t="array" ref="R15">IF(AND(H15:L15=H15:L15,H15:L15="-"),"",AVERAGE(H15:L15))</f>
        <v>2</v>
      </c>
      <c r="S15" s="30"/>
      <c r="T15" s="38" t="str">
        <f t="shared" si="2"/>
        <v>YES</v>
      </c>
      <c r="U15" s="479"/>
      <c r="V15" s="33">
        <v>10</v>
      </c>
      <c r="W15" s="34">
        <f t="array" ref="W15">COUNT(IF($M$5:$M$103=$V15,IF($T$5:$T$103="YES",$M$5:$M$103,""),"" ))</f>
        <v>0</v>
      </c>
      <c r="X15" s="35"/>
      <c r="Y15" s="471"/>
      <c r="Z15" s="568">
        <v>2</v>
      </c>
      <c r="AA15" s="508">
        <v>2</v>
      </c>
      <c r="AB15" s="480">
        <f t="shared" si="0"/>
        <v>0</v>
      </c>
      <c r="AC15" s="35"/>
      <c r="AD15" s="56">
        <v>-3</v>
      </c>
      <c r="AE15" s="57">
        <f t="array" ref="AE15">COUNT(IF(AB$5:AB$103=$AD15,AB$5:AB$103,"x"))</f>
        <v>0</v>
      </c>
      <c r="AF15" s="58" t="str">
        <f>IF((AE15+AI15)=0,"-",(0.5*(AE15+AI15)+0.5)+(SUM(AE$12:AE14)+SUM(AI$12:AI14)))</f>
        <v>-</v>
      </c>
      <c r="AG15" s="35"/>
      <c r="AH15" s="56">
        <v>3</v>
      </c>
      <c r="AI15" s="57">
        <f t="array" ref="AI15">COUNT(IF(AB$5:AB$103=$AH15,AB$5:AB$103,"x"))</f>
        <v>0</v>
      </c>
      <c r="AJ15" s="59" t="str">
        <f>IF((AE15+AI15)=0,"-",(0.5*(AE15+AI15)+0.5)+(SUM(AE$12:AE14)+SUM(AI$12:AI14)))</f>
        <v>-</v>
      </c>
      <c r="AK15" s="481"/>
      <c r="AL15" s="481"/>
      <c r="AM15" s="481"/>
      <c r="AN15" s="35"/>
      <c r="AO15" s="35"/>
      <c r="AP15" s="35"/>
      <c r="AQ15" s="35"/>
      <c r="AR15" s="35"/>
      <c r="AS15" s="35"/>
      <c r="AT15" s="35"/>
      <c r="AU15" s="35"/>
      <c r="AV15" s="35"/>
      <c r="AW15" s="35"/>
      <c r="AX15" s="35"/>
      <c r="AY15" s="281"/>
      <c r="AZ15" s="281"/>
      <c r="BA15" s="281"/>
      <c r="BB15" s="281"/>
      <c r="BC15" s="281"/>
      <c r="BD15" s="281"/>
      <c r="BE15" s="281"/>
      <c r="BF15" s="281"/>
      <c r="BG15" s="281"/>
      <c r="BH15" s="281"/>
      <c r="BI15" s="281"/>
      <c r="BJ15" s="281"/>
      <c r="BK15" s="281"/>
      <c r="BL15" s="281"/>
      <c r="BM15" s="281"/>
      <c r="BN15" s="281"/>
      <c r="BO15" s="281"/>
      <c r="BP15" s="281"/>
    </row>
    <row r="16" spans="1:68" s="474" customFormat="1" ht="12" customHeight="1">
      <c r="A16" s="552" t="s">
        <v>126</v>
      </c>
      <c r="B16" s="553">
        <v>2016</v>
      </c>
      <c r="C16" s="552">
        <v>60008</v>
      </c>
      <c r="D16" s="552">
        <v>12</v>
      </c>
      <c r="E16" s="552">
        <v>49</v>
      </c>
      <c r="F16" s="552">
        <v>1</v>
      </c>
      <c r="G16" s="553">
        <v>1</v>
      </c>
      <c r="H16" s="568">
        <v>3</v>
      </c>
      <c r="I16" s="568">
        <v>3</v>
      </c>
      <c r="J16" s="568">
        <v>3</v>
      </c>
      <c r="K16" s="568">
        <v>3</v>
      </c>
      <c r="L16" s="568">
        <v>3</v>
      </c>
      <c r="M16" s="508">
        <f t="shared" si="1"/>
        <v>3</v>
      </c>
      <c r="N16" s="509">
        <f t="array" ref="N16">IF(COUNT(H16:L16)=0,"",COUNT(IF(H16:L16=M16,H16:L16,""))/COUNT(H16:L16))</f>
        <v>1</v>
      </c>
      <c r="O16" s="510">
        <f t="array" ref="O16">IF(AND(H16:L16=H16:L16,H16:L16="-"),"",STDEV(IF(H16:L16="-","",H16:L16))/AVERAGE(IF(H16:L16="-","",H16:L16+0.000000000000001)))</f>
        <v>0</v>
      </c>
      <c r="P16" s="28"/>
      <c r="Q16" s="28"/>
      <c r="R16" s="29">
        <f t="array" ref="R16">IF(AND(H16:L16=H16:L16,H16:L16="-"),"",AVERAGE(H16:L16))</f>
        <v>3</v>
      </c>
      <c r="S16" s="30"/>
      <c r="T16" s="38" t="str">
        <f t="shared" si="2"/>
        <v>YES</v>
      </c>
      <c r="U16" s="479"/>
      <c r="V16" s="33">
        <v>11</v>
      </c>
      <c r="W16" s="34">
        <f t="array" ref="W16">COUNT(IF($M$5:$M$103=$V16,IF($T$5:$T$103="YES",$M$5:$M$103,""),"" ))</f>
        <v>0</v>
      </c>
      <c r="X16" s="35"/>
      <c r="Y16" s="471"/>
      <c r="Z16" s="568">
        <v>3</v>
      </c>
      <c r="AA16" s="508">
        <v>3</v>
      </c>
      <c r="AB16" s="480">
        <f t="shared" si="0"/>
        <v>0</v>
      </c>
      <c r="AC16" s="35"/>
      <c r="AD16" s="56">
        <v>-4</v>
      </c>
      <c r="AE16" s="57">
        <f t="array" ref="AE16">COUNT(IF(AB$5:AB$103=$AD16,AB$5:AB$103,"x"))</f>
        <v>0</v>
      </c>
      <c r="AF16" s="58" t="str">
        <f>IF((AE16+AI16)=0,"-",(0.5*(AE16+AI16)+0.5)+(SUM(AE$12:AE15)+SUM(AI$12:AI15)))</f>
        <v>-</v>
      </c>
      <c r="AG16" s="35"/>
      <c r="AH16" s="56">
        <v>4</v>
      </c>
      <c r="AI16" s="57">
        <f t="array" ref="AI16">COUNT(IF(AB$5:AB$103=$AH16,AB$5:AB$103,"x"))</f>
        <v>0</v>
      </c>
      <c r="AJ16" s="59" t="str">
        <f>IF((AE16+AI16)=0,"-",(0.5*(AE16+AI16)+0.5)+(SUM(AE$12:AE15)+SUM(AI$12:AI15)))</f>
        <v>-</v>
      </c>
      <c r="AK16" s="481"/>
      <c r="AL16" s="481"/>
      <c r="AM16" s="481"/>
      <c r="AN16" s="35"/>
      <c r="AO16" s="35"/>
      <c r="AP16" s="35"/>
      <c r="AQ16" s="35"/>
      <c r="AR16" s="35"/>
      <c r="AS16" s="35"/>
      <c r="AT16" s="35"/>
      <c r="AU16" s="35"/>
      <c r="AV16" s="35"/>
      <c r="AW16" s="35"/>
      <c r="AX16" s="35"/>
      <c r="AY16" s="281"/>
      <c r="AZ16" s="281"/>
      <c r="BA16" s="281"/>
      <c r="BB16" s="281"/>
      <c r="BC16" s="281"/>
      <c r="BD16" s="281"/>
      <c r="BE16" s="281"/>
      <c r="BF16" s="281"/>
      <c r="BG16" s="281"/>
      <c r="BH16" s="281"/>
      <c r="BI16" s="281"/>
      <c r="BJ16" s="281"/>
      <c r="BK16" s="281"/>
      <c r="BL16" s="281"/>
      <c r="BM16" s="281"/>
      <c r="BN16" s="281"/>
      <c r="BO16" s="281"/>
      <c r="BP16" s="281"/>
    </row>
    <row r="17" spans="1:68" s="474" customFormat="1" ht="12" customHeight="1">
      <c r="A17" s="552" t="s">
        <v>126</v>
      </c>
      <c r="B17" s="553">
        <v>2016</v>
      </c>
      <c r="C17" s="552">
        <v>60008</v>
      </c>
      <c r="D17" s="552">
        <v>13</v>
      </c>
      <c r="E17" s="552">
        <v>56</v>
      </c>
      <c r="F17" s="552">
        <v>2</v>
      </c>
      <c r="G17" s="553">
        <v>1</v>
      </c>
      <c r="H17" s="568">
        <v>3</v>
      </c>
      <c r="I17" s="568">
        <v>3</v>
      </c>
      <c r="J17" s="568">
        <v>3</v>
      </c>
      <c r="K17" s="568">
        <v>3</v>
      </c>
      <c r="L17" s="568">
        <v>3</v>
      </c>
      <c r="M17" s="508">
        <f t="shared" si="1"/>
        <v>3</v>
      </c>
      <c r="N17" s="509">
        <f t="array" ref="N17">IF(COUNT(H17:L17)=0,"",COUNT(IF(H17:L17=M17,H17:L17,""))/COUNT(H17:L17))</f>
        <v>1</v>
      </c>
      <c r="O17" s="510">
        <f t="array" ref="O17">IF(AND(H17:L17=H17:L17,H17:L17="-"),"",STDEV(IF(H17:L17="-","",H17:L17))/AVERAGE(IF(H17:L17="-","",H17:L17+0.000000000000001)))</f>
        <v>0</v>
      </c>
      <c r="P17" s="28"/>
      <c r="Q17" s="28"/>
      <c r="R17" s="29">
        <f t="array" ref="R17">IF(AND(H17:L17=H17:L17,H17:L17="-"),"",AVERAGE(H17:L17))</f>
        <v>3</v>
      </c>
      <c r="S17" s="30"/>
      <c r="T17" s="38" t="str">
        <f t="shared" si="2"/>
        <v>YES</v>
      </c>
      <c r="U17" s="479"/>
      <c r="V17" s="33">
        <v>12</v>
      </c>
      <c r="W17" s="34">
        <f t="array" ref="W17">COUNT(IF($M$5:$M$103=$V17,IF($T$5:$T$103="YES",$M$5:$M$103,""),"" ))</f>
        <v>0</v>
      </c>
      <c r="X17" s="35"/>
      <c r="Y17" s="471"/>
      <c r="Z17" s="568">
        <v>3</v>
      </c>
      <c r="AA17" s="508">
        <v>3</v>
      </c>
      <c r="AB17" s="480">
        <f t="shared" si="0"/>
        <v>0</v>
      </c>
      <c r="AC17" s="35"/>
      <c r="AD17" s="56">
        <v>-5</v>
      </c>
      <c r="AE17" s="57">
        <f t="array" ref="AE17">COUNT(IF(AB$5:AB$103=$AD17,AB$5:AB$103,"x"))</f>
        <v>0</v>
      </c>
      <c r="AF17" s="58" t="str">
        <f>IF((AE17+AI17)=0,"-",(0.5*(AE17+AI17)+0.5)+(SUM(AE$12:AE16)+SUM(AI$12:AI16)))</f>
        <v>-</v>
      </c>
      <c r="AG17" s="35"/>
      <c r="AH17" s="56">
        <v>5</v>
      </c>
      <c r="AI17" s="57">
        <f t="array" ref="AI17">COUNT(IF(AB$5:AB$103=$AH17,AB$5:AB$103,"x"))</f>
        <v>0</v>
      </c>
      <c r="AJ17" s="59" t="str">
        <f>IF((AE17+AI17)=0,"-",(0.5*(AE17+AI17)+0.5)+(SUM(AE$12:AE16)+SUM(AI$12:AI16)))</f>
        <v>-</v>
      </c>
      <c r="AK17" s="481"/>
      <c r="AL17" s="481"/>
      <c r="AM17" s="481"/>
      <c r="AN17" s="35"/>
      <c r="AO17" s="35"/>
      <c r="AP17" s="35"/>
      <c r="AQ17" s="35"/>
      <c r="AR17" s="35"/>
      <c r="AS17" s="35"/>
      <c r="AT17" s="35"/>
      <c r="AU17" s="35"/>
      <c r="AV17" s="35"/>
      <c r="AW17" s="35"/>
      <c r="AX17" s="35"/>
      <c r="AY17" s="281"/>
      <c r="AZ17" s="281"/>
      <c r="BA17" s="281"/>
      <c r="BB17" s="281"/>
      <c r="BC17" s="281"/>
      <c r="BD17" s="281"/>
      <c r="BE17" s="281"/>
      <c r="BF17" s="281"/>
      <c r="BG17" s="281"/>
      <c r="BH17" s="281"/>
      <c r="BI17" s="281"/>
      <c r="BJ17" s="281"/>
      <c r="BK17" s="281"/>
      <c r="BL17" s="281"/>
      <c r="BM17" s="281"/>
      <c r="BN17" s="281"/>
      <c r="BO17" s="281"/>
      <c r="BP17" s="281"/>
    </row>
    <row r="18" spans="1:68" s="474" customFormat="1" ht="12" customHeight="1">
      <c r="A18" s="552" t="s">
        <v>126</v>
      </c>
      <c r="B18" s="553">
        <v>2016</v>
      </c>
      <c r="C18" s="552">
        <v>60008</v>
      </c>
      <c r="D18" s="552">
        <v>14</v>
      </c>
      <c r="E18" s="552">
        <v>51</v>
      </c>
      <c r="F18" s="552">
        <v>1</v>
      </c>
      <c r="G18" s="553">
        <v>1</v>
      </c>
      <c r="H18" s="568">
        <v>3</v>
      </c>
      <c r="I18" s="568">
        <v>3</v>
      </c>
      <c r="J18" s="568">
        <v>3</v>
      </c>
      <c r="K18" s="568">
        <v>3</v>
      </c>
      <c r="L18" s="568">
        <v>3</v>
      </c>
      <c r="M18" s="508">
        <f t="shared" si="1"/>
        <v>3</v>
      </c>
      <c r="N18" s="509">
        <f t="array" ref="N18">IF(COUNT(H18:L18)=0,"",COUNT(IF(H18:L18=M18,H18:L18,""))/COUNT(H18:L18))</f>
        <v>1</v>
      </c>
      <c r="O18" s="510">
        <f t="array" ref="O18">IF(AND(H18:L18=H18:L18,H18:L18="-"),"",STDEV(IF(H18:L18="-","",H18:L18))/AVERAGE(IF(H18:L18="-","",H18:L18+0.000000000000001)))</f>
        <v>0</v>
      </c>
      <c r="P18" s="30"/>
      <c r="Q18" s="30"/>
      <c r="R18" s="29">
        <f t="array" ref="R18">IF(AND(H18:L18=H18:L18,H18:L18="-"),"",AVERAGE(H18:L18))</f>
        <v>3</v>
      </c>
      <c r="S18" s="30"/>
      <c r="T18" s="38" t="str">
        <f t="shared" si="2"/>
        <v>YES</v>
      </c>
      <c r="U18" s="479"/>
      <c r="V18" s="33">
        <v>13</v>
      </c>
      <c r="W18" s="34">
        <f t="array" ref="W18">COUNT(IF($M$5:$M$103=$V18,IF($T$5:$T$103="YES",$M$5:$M$103,""),"" ))</f>
        <v>0</v>
      </c>
      <c r="X18" s="35"/>
      <c r="Y18" s="471"/>
      <c r="Z18" s="568">
        <v>3</v>
      </c>
      <c r="AA18" s="508">
        <v>3</v>
      </c>
      <c r="AB18" s="480">
        <f t="shared" si="0"/>
        <v>0</v>
      </c>
      <c r="AC18" s="35"/>
      <c r="AD18" s="56">
        <v>-6</v>
      </c>
      <c r="AE18" s="57">
        <f t="array" ref="AE18">COUNT(IF(AB$5:AB$103=$AD18,AB$5:AB$103,"x"))</f>
        <v>0</v>
      </c>
      <c r="AF18" s="58" t="str">
        <f>IF((AE18+AI18)=0,"-",(0.5*(AE18+AI18)+0.5)+(SUM(AE$12:AE17)+SUM(AI$12:AI17)))</f>
        <v>-</v>
      </c>
      <c r="AG18" s="35"/>
      <c r="AH18" s="56">
        <v>6</v>
      </c>
      <c r="AI18" s="57">
        <f t="array" ref="AI18">COUNT(IF(AB$5:AB$103=$AH18,AB$5:AB$103,"x"))</f>
        <v>0</v>
      </c>
      <c r="AJ18" s="59" t="str">
        <f>IF((AE18+AI18)=0,"-",(0.5*(AE18+AI18)+0.5)+(SUM(AE$12:AE17)+SUM(AI$12:AI17)))</f>
        <v>-</v>
      </c>
      <c r="AK18" s="481"/>
      <c r="AL18" s="481"/>
      <c r="AM18" s="481"/>
      <c r="AN18" s="35"/>
      <c r="AO18" s="35"/>
      <c r="AP18" s="35"/>
      <c r="AQ18" s="35"/>
      <c r="AR18" s="35"/>
      <c r="AS18" s="35"/>
      <c r="AT18" s="35"/>
      <c r="AU18" s="35"/>
      <c r="AV18" s="35"/>
      <c r="AW18" s="35"/>
      <c r="AX18" s="35"/>
      <c r="AY18" s="281"/>
      <c r="AZ18" s="281"/>
      <c r="BA18" s="281"/>
      <c r="BB18" s="281"/>
      <c r="BC18" s="281"/>
      <c r="BD18" s="281"/>
      <c r="BE18" s="281"/>
      <c r="BF18" s="281"/>
      <c r="BG18" s="281"/>
      <c r="BH18" s="281"/>
      <c r="BI18" s="281"/>
      <c r="BJ18" s="281"/>
      <c r="BK18" s="281"/>
      <c r="BL18" s="281"/>
      <c r="BM18" s="281"/>
      <c r="BN18" s="281"/>
      <c r="BO18" s="281"/>
      <c r="BP18" s="281"/>
    </row>
    <row r="19" spans="1:68" s="474" customFormat="1" ht="12" customHeight="1">
      <c r="A19" s="552" t="s">
        <v>126</v>
      </c>
      <c r="B19" s="553">
        <v>2016</v>
      </c>
      <c r="C19" s="552">
        <v>60008</v>
      </c>
      <c r="D19" s="552">
        <v>15</v>
      </c>
      <c r="E19" s="552">
        <v>47</v>
      </c>
      <c r="F19" s="552">
        <v>2</v>
      </c>
      <c r="G19" s="553">
        <v>1</v>
      </c>
      <c r="H19" s="568">
        <v>3</v>
      </c>
      <c r="I19" s="568">
        <v>3</v>
      </c>
      <c r="J19" s="568">
        <v>3</v>
      </c>
      <c r="K19" s="568">
        <v>3</v>
      </c>
      <c r="L19" s="568">
        <v>3</v>
      </c>
      <c r="M19" s="508">
        <f t="shared" si="1"/>
        <v>3</v>
      </c>
      <c r="N19" s="509">
        <f t="array" ref="N19">IF(COUNT(H19:L19)=0,"",COUNT(IF(H19:L19=M19,H19:L19,""))/COUNT(H19:L19))</f>
        <v>1</v>
      </c>
      <c r="O19" s="510">
        <f t="array" ref="O19">IF(AND(H19:L19=H19:L19,H19:L19="-"),"",STDEV(IF(H19:L19="-","",H19:L19))/AVERAGE(IF(H19:L19="-","",H19:L19+0.000000000000001)))</f>
        <v>0</v>
      </c>
      <c r="P19" s="30"/>
      <c r="Q19" s="30"/>
      <c r="R19" s="29">
        <f t="array" ref="R19">IF(AND(H19:L19=H19:L19,H19:L19="-"),"",AVERAGE(H19:L19))</f>
        <v>3</v>
      </c>
      <c r="S19" s="30"/>
      <c r="T19" s="38" t="str">
        <f t="shared" si="2"/>
        <v>YES</v>
      </c>
      <c r="U19" s="479"/>
      <c r="V19" s="33">
        <v>14</v>
      </c>
      <c r="W19" s="34">
        <f t="array" ref="W19">COUNT(IF($M$5:$M$103=$V19,IF($T$5:$T$103="YES",$M$5:$M$103,""),"" ))</f>
        <v>0</v>
      </c>
      <c r="X19" s="35"/>
      <c r="Y19" s="471"/>
      <c r="Z19" s="568">
        <v>3</v>
      </c>
      <c r="AA19" s="508">
        <v>3</v>
      </c>
      <c r="AB19" s="480">
        <f t="shared" si="0"/>
        <v>0</v>
      </c>
      <c r="AC19" s="35"/>
      <c r="AD19" s="60">
        <v>-7</v>
      </c>
      <c r="AE19" s="57">
        <f t="array" ref="AE19">COUNT(IF(AB$5:AB$103=$AD19,AB$5:AB$103,"x"))</f>
        <v>0</v>
      </c>
      <c r="AF19" s="58" t="str">
        <f>IF((AE19+AI19)=0,"-",(0.5*(AE19+AI19)+0.5)+(SUM(AE$12:AE18)+SUM(AI$12:AI18)))</f>
        <v>-</v>
      </c>
      <c r="AG19" s="35"/>
      <c r="AH19" s="60">
        <v>7</v>
      </c>
      <c r="AI19" s="57">
        <f t="array" ref="AI19">COUNT(IF(AB$5:AB$103=$AH19,AB$5:AB$103,"x"))</f>
        <v>0</v>
      </c>
      <c r="AJ19" s="59" t="str">
        <f>IF((AE19+AI19)=0,"-",(0.5*(AE19+AI19)+0.5)+(SUM(AE$12:AE18)+SUM(AI$12:AI18)))</f>
        <v>-</v>
      </c>
      <c r="AK19" s="481"/>
      <c r="AL19" s="481"/>
      <c r="AM19" s="481"/>
      <c r="AN19" s="35"/>
      <c r="AO19" s="35"/>
      <c r="AP19" s="35"/>
      <c r="AQ19" s="35"/>
      <c r="AR19" s="35"/>
      <c r="AS19" s="35"/>
      <c r="AT19" s="35"/>
      <c r="AU19" s="35"/>
      <c r="AV19" s="35"/>
      <c r="AW19" s="35"/>
      <c r="AX19" s="35"/>
      <c r="AY19" s="281"/>
      <c r="AZ19" s="281"/>
      <c r="BA19" s="281"/>
      <c r="BB19" s="281"/>
      <c r="BC19" s="281"/>
      <c r="BD19" s="281"/>
      <c r="BE19" s="281"/>
      <c r="BF19" s="281"/>
      <c r="BG19" s="281"/>
      <c r="BH19" s="281"/>
      <c r="BI19" s="281"/>
      <c r="BJ19" s="281"/>
      <c r="BK19" s="281"/>
      <c r="BL19" s="281"/>
      <c r="BM19" s="281"/>
      <c r="BN19" s="281"/>
      <c r="BO19" s="281"/>
      <c r="BP19" s="281"/>
    </row>
    <row r="20" spans="1:68" s="281" customFormat="1" ht="12" customHeight="1">
      <c r="A20" s="552" t="s">
        <v>126</v>
      </c>
      <c r="B20" s="553">
        <v>2016</v>
      </c>
      <c r="C20" s="552">
        <v>60008</v>
      </c>
      <c r="D20" s="552">
        <v>16</v>
      </c>
      <c r="E20" s="552">
        <v>77</v>
      </c>
      <c r="F20" s="552">
        <v>1</v>
      </c>
      <c r="G20" s="553">
        <v>1</v>
      </c>
      <c r="H20" s="568">
        <v>4</v>
      </c>
      <c r="I20" s="568">
        <v>4</v>
      </c>
      <c r="J20" s="568">
        <v>4</v>
      </c>
      <c r="K20" s="568">
        <v>4</v>
      </c>
      <c r="L20" s="568">
        <v>4</v>
      </c>
      <c r="M20" s="508">
        <f t="shared" si="1"/>
        <v>4</v>
      </c>
      <c r="N20" s="509">
        <f t="array" ref="N20">IF(COUNT(H20:L20)=0,"",COUNT(IF(H20:L20=M20,H20:L20,""))/COUNT(H20:L20))</f>
        <v>1</v>
      </c>
      <c r="O20" s="510">
        <f t="array" ref="O20">IF(AND(H20:L20=H20:L20,H20:L20="-"),"",STDEV(IF(H20:L20="-","",H20:L20))/AVERAGE(IF(H20:L20="-","",H20:L20+0.000000000000001)))</f>
        <v>0</v>
      </c>
      <c r="P20" s="457"/>
      <c r="Q20" s="457"/>
      <c r="R20" s="29">
        <f t="array" ref="R20">IF(AND(H20:L20=H20:L20,H20:L20="-"),"",AVERAGE(H20:L20))</f>
        <v>4</v>
      </c>
      <c r="S20" s="457"/>
      <c r="T20" s="38" t="str">
        <f t="shared" si="2"/>
        <v>YES</v>
      </c>
      <c r="U20" s="482"/>
      <c r="V20" s="458">
        <v>15</v>
      </c>
      <c r="W20" s="459">
        <f t="array" ref="W20">COUNT(IF($M$5:$M$103=$V20,IF($T$5:$T$103="YES",$M$5:$M$103,""),"" ))</f>
        <v>0</v>
      </c>
      <c r="Y20" s="483"/>
      <c r="Z20" s="568">
        <v>4</v>
      </c>
      <c r="AA20" s="508">
        <v>4</v>
      </c>
      <c r="AB20" s="484">
        <f t="shared" si="0"/>
        <v>0</v>
      </c>
      <c r="AD20" s="60">
        <v>-8</v>
      </c>
      <c r="AE20" s="57">
        <f t="array" ref="AE20">COUNT(IF(AB$5:AB$103=$AD20,AB$5:AB$103,"x"))</f>
        <v>0</v>
      </c>
      <c r="AF20" s="58" t="str">
        <f>IF((AE20+AI20)=0,"-",(0.5*(AE20+AI20)+0.5)+(SUM(AE$12:AE19)+SUM(AI$12:AI19)))</f>
        <v>-</v>
      </c>
      <c r="AH20" s="60">
        <v>8</v>
      </c>
      <c r="AI20" s="57">
        <f t="array" ref="AI20">COUNT(IF(AB$5:AB$103=$AH20,AB$5:AB$103,"x"))</f>
        <v>0</v>
      </c>
      <c r="AJ20" s="59" t="str">
        <f>IF((AE20+AI20)=0,"-",(0.5*(AE20+AI20)+0.5)+(SUM(AE$12:AE19)+SUM(AI$12:AI19)))</f>
        <v>-</v>
      </c>
      <c r="AK20" s="485"/>
      <c r="AL20" s="485"/>
      <c r="AM20" s="485"/>
    </row>
    <row r="21" spans="1:68" s="474" customFormat="1" ht="12" customHeight="1">
      <c r="A21" s="552" t="s">
        <v>126</v>
      </c>
      <c r="B21" s="553">
        <v>2016</v>
      </c>
      <c r="C21" s="552">
        <v>60008</v>
      </c>
      <c r="D21" s="552">
        <v>17</v>
      </c>
      <c r="E21" s="552">
        <v>53</v>
      </c>
      <c r="F21" s="552">
        <v>2</v>
      </c>
      <c r="G21" s="553">
        <v>1</v>
      </c>
      <c r="H21" s="568">
        <v>3</v>
      </c>
      <c r="I21" s="568">
        <v>3</v>
      </c>
      <c r="J21" s="568">
        <v>3</v>
      </c>
      <c r="K21" s="568">
        <v>3</v>
      </c>
      <c r="L21" s="568">
        <v>3</v>
      </c>
      <c r="M21" s="508">
        <f t="shared" si="1"/>
        <v>3</v>
      </c>
      <c r="N21" s="509">
        <f t="array" ref="N21">IF(COUNT(H21:L21)=0,"",COUNT(IF(H21:L21=M21,H21:L21,""))/COUNT(H21:L21))</f>
        <v>1</v>
      </c>
      <c r="O21" s="510">
        <f t="array" ref="O21">IF(AND(H21:L21=H21:L21,H21:L21="-"),"",STDEV(IF(H21:L21="-","",H21:L21))/AVERAGE(IF(H21:L21="-","",H21:L21+0.000000000000001)))</f>
        <v>0</v>
      </c>
      <c r="P21" s="30"/>
      <c r="Q21" s="30"/>
      <c r="R21" s="29">
        <f t="array" ref="R21">IF(AND(H21:L21=H21:L21,H21:L21="-"),"",AVERAGE(H21:L21))</f>
        <v>3</v>
      </c>
      <c r="S21" s="30"/>
      <c r="T21" s="38" t="str">
        <f t="shared" si="2"/>
        <v>YES</v>
      </c>
      <c r="U21" s="479"/>
      <c r="V21" s="33">
        <v>16</v>
      </c>
      <c r="W21" s="34">
        <f t="array" ref="W21">COUNT(IF($M$5:$M$103=$V21,IF($T$5:$T$103="YES",$M$5:$M$103,""),"" ))</f>
        <v>0</v>
      </c>
      <c r="X21" s="35"/>
      <c r="Y21" s="471"/>
      <c r="Z21" s="568">
        <v>3</v>
      </c>
      <c r="AA21" s="508">
        <v>3</v>
      </c>
      <c r="AB21" s="480">
        <f t="shared" si="0"/>
        <v>0</v>
      </c>
      <c r="AC21" s="35"/>
      <c r="AD21" s="60">
        <v>-9</v>
      </c>
      <c r="AE21" s="57">
        <f t="array" ref="AE21">COUNT(IF(AB$5:AB$103=$AD21,AB$5:AB$103,"x"))</f>
        <v>0</v>
      </c>
      <c r="AF21" s="58" t="str">
        <f>IF((AE21+AI21)=0,"-",(0.5*(AE21+AI21)+0.5)+(SUM(AE$12:AE20)+SUM(AI$12:AI20)))</f>
        <v>-</v>
      </c>
      <c r="AG21" s="35"/>
      <c r="AH21" s="60">
        <v>9</v>
      </c>
      <c r="AI21" s="57">
        <f t="array" ref="AI21">COUNT(IF(AB$5:AB$103=$AH21,AB$5:AB$103,"x"))</f>
        <v>0</v>
      </c>
      <c r="AJ21" s="59" t="str">
        <f>IF((AE21+AI21)=0,"-",(0.5*(AE21+AI21)+0.5)+(SUM(AE$12:AE20)+SUM(AI$12:AI20)))</f>
        <v>-</v>
      </c>
      <c r="AK21" s="481"/>
      <c r="AL21" s="481"/>
      <c r="AM21" s="481"/>
      <c r="AN21" s="35"/>
      <c r="AO21" s="35"/>
      <c r="AP21" s="35"/>
      <c r="AQ21" s="35"/>
      <c r="AR21" s="35"/>
      <c r="AS21" s="35"/>
      <c r="AT21" s="35"/>
      <c r="AU21" s="35"/>
      <c r="AV21" s="35"/>
      <c r="AW21" s="35"/>
      <c r="AX21" s="35"/>
      <c r="AY21" s="281"/>
      <c r="AZ21" s="281"/>
      <c r="BA21" s="281"/>
      <c r="BB21" s="281"/>
      <c r="BC21" s="281"/>
      <c r="BD21" s="281"/>
      <c r="BE21" s="281"/>
      <c r="BF21" s="281"/>
      <c r="BG21" s="281"/>
      <c r="BH21" s="281"/>
      <c r="BI21" s="281"/>
      <c r="BJ21" s="281"/>
      <c r="BK21" s="281"/>
      <c r="BL21" s="281"/>
      <c r="BM21" s="281"/>
      <c r="BN21" s="281"/>
      <c r="BO21" s="281"/>
      <c r="BP21" s="281"/>
    </row>
    <row r="22" spans="1:68" s="474" customFormat="1" ht="12" customHeight="1">
      <c r="A22" s="552" t="s">
        <v>126</v>
      </c>
      <c r="B22" s="553">
        <v>2016</v>
      </c>
      <c r="C22" s="552">
        <v>60008</v>
      </c>
      <c r="D22" s="552">
        <v>18</v>
      </c>
      <c r="E22" s="552">
        <v>43</v>
      </c>
      <c r="F22" s="552">
        <v>2</v>
      </c>
      <c r="G22" s="553">
        <v>1</v>
      </c>
      <c r="H22" s="568">
        <v>3</v>
      </c>
      <c r="I22" s="568">
        <v>3</v>
      </c>
      <c r="J22" s="568">
        <v>3</v>
      </c>
      <c r="K22" s="568">
        <v>3</v>
      </c>
      <c r="L22" s="568">
        <v>3</v>
      </c>
      <c r="M22" s="508">
        <f t="shared" si="1"/>
        <v>3</v>
      </c>
      <c r="N22" s="509">
        <f t="array" ref="N22">IF(COUNT(H22:L22)=0,"",COUNT(IF(H22:L22=M22,H22:L22,""))/COUNT(H22:L22))</f>
        <v>1</v>
      </c>
      <c r="O22" s="510">
        <f t="array" ref="O22">IF(AND(H22:L22=H22:L22,H22:L22="-"),"",STDEV(IF(H22:L22="-","",H22:L22))/AVERAGE(IF(H22:L22="-","",H22:L22+0.000000000000001)))</f>
        <v>0</v>
      </c>
      <c r="P22" s="30"/>
      <c r="Q22" s="30"/>
      <c r="R22" s="29">
        <f t="array" ref="R22">IF(AND(H22:L22=H22:L22,H22:L22="-"),"",AVERAGE(H22:L22))</f>
        <v>3</v>
      </c>
      <c r="S22" s="30"/>
      <c r="T22" s="38" t="str">
        <f t="shared" si="2"/>
        <v>YES</v>
      </c>
      <c r="U22" s="479"/>
      <c r="V22" s="33">
        <v>17</v>
      </c>
      <c r="W22" s="34">
        <f t="array" ref="W22">COUNT(IF($M$5:$M$103=$V22,IF($T$5:$T$103="YES",$M$5:$M$103,""),"" ))</f>
        <v>0</v>
      </c>
      <c r="X22" s="35"/>
      <c r="Y22" s="471"/>
      <c r="Z22" s="568">
        <v>3</v>
      </c>
      <c r="AA22" s="508">
        <v>3</v>
      </c>
      <c r="AB22" s="480">
        <f t="shared" si="0"/>
        <v>0</v>
      </c>
      <c r="AC22" s="35"/>
      <c r="AD22" s="61">
        <v>-10</v>
      </c>
      <c r="AE22" s="62">
        <f t="array" ref="AE22">COUNT(IF(AB$5:AB$103=$AD22,AB$5:AB$103,"x"))</f>
        <v>0</v>
      </c>
      <c r="AF22" s="63" t="str">
        <f>IF((AE22+AI22)=0,"-",(0.5*(AE22+AI22)+0.5)+(SUM(AE$12:AE21)+SUM(AI$12:AI21)))</f>
        <v>-</v>
      </c>
      <c r="AG22" s="35"/>
      <c r="AH22" s="61">
        <v>10</v>
      </c>
      <c r="AI22" s="62">
        <f t="array" ref="AI22">COUNT(IF(AB$5:AB$103=$AH22,AB$5:AB$103,"x"))</f>
        <v>0</v>
      </c>
      <c r="AJ22" s="64" t="str">
        <f>IF((AE22+AI22)=0,"-",(0.5*(AE22+AI22)+0.5)+(SUM(AE$12:AE21)+SUM(AI$12:AI21)))</f>
        <v>-</v>
      </c>
      <c r="AK22" s="481"/>
      <c r="AL22" s="481"/>
      <c r="AM22" s="481"/>
      <c r="AN22" s="35"/>
      <c r="AO22" s="35"/>
      <c r="AP22" s="35"/>
      <c r="AQ22" s="35"/>
      <c r="AR22" s="35"/>
      <c r="AS22" s="35"/>
      <c r="AT22" s="35"/>
      <c r="AU22" s="35"/>
      <c r="AV22" s="35"/>
      <c r="AW22" s="35"/>
      <c r="AX22" s="35"/>
      <c r="AY22" s="281"/>
      <c r="AZ22" s="281"/>
      <c r="BA22" s="281"/>
      <c r="BB22" s="281"/>
      <c r="BC22" s="281"/>
      <c r="BD22" s="281"/>
      <c r="BE22" s="281"/>
      <c r="BF22" s="281"/>
      <c r="BG22" s="281"/>
      <c r="BH22" s="281"/>
      <c r="BI22" s="281"/>
      <c r="BJ22" s="281"/>
      <c r="BK22" s="281"/>
      <c r="BL22" s="281"/>
      <c r="BM22" s="281"/>
      <c r="BN22" s="281"/>
      <c r="BO22" s="281"/>
      <c r="BP22" s="281"/>
    </row>
    <row r="23" spans="1:68" s="474" customFormat="1" ht="12" customHeight="1" thickBot="1">
      <c r="A23" s="552" t="s">
        <v>126</v>
      </c>
      <c r="B23" s="553">
        <v>2016</v>
      </c>
      <c r="C23" s="552">
        <v>60008</v>
      </c>
      <c r="D23" s="554">
        <v>19</v>
      </c>
      <c r="E23" s="554">
        <v>34</v>
      </c>
      <c r="F23" s="554">
        <v>1</v>
      </c>
      <c r="G23" s="553">
        <v>1</v>
      </c>
      <c r="H23" s="569">
        <v>2</v>
      </c>
      <c r="I23" s="569">
        <v>3</v>
      </c>
      <c r="J23" s="569">
        <v>3</v>
      </c>
      <c r="K23" s="569">
        <v>3</v>
      </c>
      <c r="L23" s="569">
        <v>2</v>
      </c>
      <c r="M23" s="508">
        <f t="shared" si="1"/>
        <v>3</v>
      </c>
      <c r="N23" s="509">
        <f t="array" ref="N23">IF(COUNT(H23:L23)=0,"",COUNT(IF(H23:L23=M23,H23:L23,""))/COUNT(H23:L23))</f>
        <v>0.6</v>
      </c>
      <c r="O23" s="510">
        <f t="array" ref="O23">IF(AND(H23:L23=H23:L23,H23:L23="-"),"",STDEV(IF(H23:L23="-","",H23:L23))/AVERAGE(IF(H23:L23="-","",H23:L23+0.000000000000001)))</f>
        <v>0.21066252211737177</v>
      </c>
      <c r="P23" s="30"/>
      <c r="Q23" s="30"/>
      <c r="R23" s="29">
        <f t="array" ref="R23">IF(AND(H23:L23=H23:L23,H23:L23="-"),"",AVERAGE(H23:L23))</f>
        <v>2.6</v>
      </c>
      <c r="S23" s="30"/>
      <c r="T23" s="38" t="str">
        <f t="shared" si="2"/>
        <v>NO</v>
      </c>
      <c r="U23" s="479"/>
      <c r="V23" s="33">
        <v>18</v>
      </c>
      <c r="W23" s="34">
        <f t="array" ref="W23">COUNT(IF($M$5:$M$103=$V23,IF($T$5:$T$103="YES",$M$5:$M$103,""),"" ))</f>
        <v>0</v>
      </c>
      <c r="X23" s="35"/>
      <c r="Y23" s="471"/>
      <c r="Z23" s="569">
        <v>3</v>
      </c>
      <c r="AA23" s="508">
        <v>3</v>
      </c>
      <c r="AB23" s="480">
        <f t="shared" si="0"/>
        <v>0</v>
      </c>
      <c r="AC23" s="35"/>
      <c r="AD23" s="65"/>
      <c r="AE23" s="66" t="s">
        <v>27</v>
      </c>
      <c r="AF23" s="64">
        <f>SUMPRODUCT(AE13:AE22,AF13:AF22)</f>
        <v>10</v>
      </c>
      <c r="AG23" s="35"/>
      <c r="AH23" s="65"/>
      <c r="AI23" s="66" t="s">
        <v>28</v>
      </c>
      <c r="AJ23" s="64">
        <f>SUMPRODUCT(AI13:AI22,AJ13:AJ22)</f>
        <v>180</v>
      </c>
      <c r="AK23" s="481"/>
      <c r="AL23" s="481"/>
      <c r="AM23" s="481"/>
      <c r="AN23" s="35"/>
      <c r="AO23" s="35"/>
      <c r="AP23" s="35"/>
      <c r="AQ23" s="35"/>
      <c r="AR23" s="35"/>
      <c r="AS23" s="35"/>
      <c r="AT23" s="35"/>
      <c r="AU23" s="35"/>
      <c r="AV23" s="35"/>
      <c r="AW23" s="35"/>
      <c r="AX23" s="35"/>
      <c r="AY23" s="281"/>
      <c r="AZ23" s="281"/>
      <c r="BA23" s="281"/>
      <c r="BB23" s="281"/>
      <c r="BC23" s="281"/>
      <c r="BD23" s="281"/>
      <c r="BE23" s="281"/>
      <c r="BF23" s="281"/>
      <c r="BG23" s="281"/>
      <c r="BH23" s="281"/>
      <c r="BI23" s="281"/>
      <c r="BJ23" s="281"/>
      <c r="BK23" s="281"/>
      <c r="BL23" s="281"/>
      <c r="BM23" s="281"/>
      <c r="BN23" s="281"/>
      <c r="BO23" s="281"/>
      <c r="BP23" s="281"/>
    </row>
    <row r="24" spans="1:68" s="474" customFormat="1" ht="12" customHeight="1">
      <c r="A24" s="555" t="s">
        <v>126</v>
      </c>
      <c r="B24" s="553">
        <v>2016</v>
      </c>
      <c r="C24" s="555">
        <v>60008</v>
      </c>
      <c r="D24" s="555">
        <v>20</v>
      </c>
      <c r="E24" s="555">
        <v>36</v>
      </c>
      <c r="F24" s="555">
        <v>2</v>
      </c>
      <c r="G24" s="553">
        <v>1</v>
      </c>
      <c r="H24" s="570">
        <v>2</v>
      </c>
      <c r="I24" s="570">
        <v>2</v>
      </c>
      <c r="J24" s="570">
        <v>2</v>
      </c>
      <c r="K24" s="570">
        <v>3</v>
      </c>
      <c r="L24" s="570">
        <v>2</v>
      </c>
      <c r="M24" s="508">
        <f t="shared" si="1"/>
        <v>2</v>
      </c>
      <c r="N24" s="509">
        <f t="array" ref="N24">IF(COUNT(H24:L24)=0,"",COUNT(IF(H24:L24=M24,H24:L24,""))/COUNT(H24:L24))</f>
        <v>0.8</v>
      </c>
      <c r="O24" s="510">
        <f t="array" ref="O24">IF(AND(H24:L24=H24:L24,H24:L24="-"),"",STDEV(IF(H24:L24="-","",H24:L24))/AVERAGE(IF(H24:L24="-","",H24:L24+0.000000000000001)))</f>
        <v>0.20327890704543547</v>
      </c>
      <c r="P24" s="30"/>
      <c r="Q24" s="30"/>
      <c r="R24" s="29">
        <f t="array" ref="R24">IF(AND(H24:L24=H24:L24,H24:L24="-"),"",AVERAGE(H24:L24))</f>
        <v>2.2000000000000002</v>
      </c>
      <c r="S24" s="30"/>
      <c r="T24" s="38" t="str">
        <f t="shared" si="2"/>
        <v>YES</v>
      </c>
      <c r="U24" s="479"/>
      <c r="V24" s="33">
        <v>19</v>
      </c>
      <c r="W24" s="34">
        <f t="array" ref="W24">COUNT(IF($M$5:$M$103=$V24,IF($T$5:$T$103="YES",$M$5:$M$103,""),"" ))</f>
        <v>0</v>
      </c>
      <c r="X24" s="35"/>
      <c r="Y24" s="471"/>
      <c r="Z24" s="570">
        <v>2</v>
      </c>
      <c r="AA24" s="508">
        <v>2</v>
      </c>
      <c r="AB24" s="480">
        <f t="shared" si="0"/>
        <v>0</v>
      </c>
      <c r="AC24" s="35"/>
      <c r="AD24" s="48"/>
      <c r="AE24" s="48"/>
      <c r="AF24" s="48"/>
      <c r="AG24" s="35"/>
      <c r="AH24" s="35"/>
      <c r="AI24" s="35"/>
      <c r="AJ24" s="35"/>
      <c r="AK24" s="486"/>
      <c r="AL24" s="486"/>
      <c r="AM24" s="486"/>
      <c r="AN24" s="35"/>
      <c r="AO24" s="35"/>
      <c r="AP24" s="35"/>
      <c r="AQ24" s="35"/>
      <c r="AR24" s="35"/>
      <c r="AS24" s="35"/>
      <c r="AT24" s="35"/>
      <c r="AU24" s="35"/>
      <c r="AV24" s="35"/>
      <c r="AW24" s="35"/>
      <c r="AX24" s="35"/>
      <c r="AY24" s="281"/>
      <c r="AZ24" s="281"/>
      <c r="BA24" s="281"/>
      <c r="BB24" s="281"/>
      <c r="BC24" s="281"/>
      <c r="BD24" s="281"/>
      <c r="BE24" s="281"/>
      <c r="BF24" s="281"/>
      <c r="BG24" s="281"/>
      <c r="BH24" s="281"/>
      <c r="BI24" s="281"/>
      <c r="BJ24" s="281"/>
      <c r="BK24" s="281"/>
      <c r="BL24" s="281"/>
      <c r="BM24" s="281"/>
      <c r="BN24" s="281"/>
      <c r="BO24" s="281"/>
      <c r="BP24" s="281"/>
    </row>
    <row r="25" spans="1:68" s="474" customFormat="1" ht="12" customHeight="1">
      <c r="A25" s="552" t="s">
        <v>126</v>
      </c>
      <c r="B25" s="553">
        <v>2016</v>
      </c>
      <c r="C25" s="555">
        <v>60008</v>
      </c>
      <c r="D25" s="552">
        <v>21</v>
      </c>
      <c r="E25" s="552">
        <v>72</v>
      </c>
      <c r="F25" s="552">
        <v>2</v>
      </c>
      <c r="G25" s="553">
        <v>1</v>
      </c>
      <c r="H25" s="568">
        <v>4</v>
      </c>
      <c r="I25" s="568">
        <v>4</v>
      </c>
      <c r="J25" s="568">
        <v>4</v>
      </c>
      <c r="K25" s="568">
        <v>4</v>
      </c>
      <c r="L25" s="568">
        <v>4</v>
      </c>
      <c r="M25" s="508">
        <f t="shared" si="1"/>
        <v>4</v>
      </c>
      <c r="N25" s="509">
        <f t="array" ref="N25">IF(COUNT(H25:L25)=0,"",COUNT(IF(H25:L25=M25,H25:L25,""))/COUNT(H25:L25))</f>
        <v>1</v>
      </c>
      <c r="O25" s="510">
        <f t="array" ref="O25">IF(AND(H25:L25=H25:L25,H25:L25="-"),"",STDEV(IF(H25:L25="-","",H25:L25))/AVERAGE(IF(H25:L25="-","",H25:L25+0.000000000000001)))</f>
        <v>0</v>
      </c>
      <c r="P25" s="30"/>
      <c r="Q25" s="30"/>
      <c r="R25" s="29">
        <f t="array" ref="R25">IF(AND(H25:L25=H25:L25,H25:L25="-"),"",AVERAGE(H25:L25))</f>
        <v>4</v>
      </c>
      <c r="S25" s="30"/>
      <c r="T25" s="38" t="str">
        <f t="shared" si="2"/>
        <v>YES</v>
      </c>
      <c r="U25" s="487"/>
      <c r="V25" s="69">
        <v>20</v>
      </c>
      <c r="W25" s="70">
        <f t="array" ref="W25">COUNT(IF($M$5:$M$103=$V25,IF($T$5:$T$103="YES",$M$5:$M$103,""),"" ))</f>
        <v>0</v>
      </c>
      <c r="X25" s="35"/>
      <c r="Y25" s="471"/>
      <c r="Z25" s="568">
        <v>4</v>
      </c>
      <c r="AA25" s="508">
        <v>4</v>
      </c>
      <c r="AB25" s="480">
        <f t="shared" si="0"/>
        <v>0</v>
      </c>
      <c r="AC25" s="35"/>
      <c r="AD25" s="48"/>
      <c r="AE25" s="48"/>
      <c r="AF25" s="48"/>
      <c r="AG25" s="35"/>
      <c r="AH25" s="35"/>
      <c r="AI25" s="35"/>
      <c r="AJ25" s="35"/>
      <c r="AK25" s="35"/>
      <c r="AL25" s="35"/>
      <c r="AM25" s="35"/>
      <c r="AN25" s="35"/>
      <c r="AO25" s="35"/>
      <c r="AP25" s="35"/>
      <c r="AQ25" s="35"/>
      <c r="AR25" s="35"/>
      <c r="AS25" s="35"/>
      <c r="AT25" s="35"/>
      <c r="AU25" s="35"/>
      <c r="AV25" s="35"/>
      <c r="AW25" s="35"/>
      <c r="AX25" s="35"/>
      <c r="AY25" s="281"/>
      <c r="AZ25" s="281"/>
      <c r="BA25" s="281"/>
      <c r="BB25" s="281"/>
      <c r="BC25" s="281"/>
      <c r="BD25" s="281"/>
      <c r="BE25" s="281"/>
      <c r="BF25" s="281"/>
      <c r="BG25" s="281"/>
      <c r="BH25" s="281"/>
      <c r="BI25" s="281"/>
      <c r="BJ25" s="281"/>
      <c r="BK25" s="281"/>
      <c r="BL25" s="281"/>
      <c r="BM25" s="281"/>
      <c r="BN25" s="281"/>
      <c r="BO25" s="281"/>
      <c r="BP25" s="281"/>
    </row>
    <row r="26" spans="1:68" s="474" customFormat="1" ht="12" customHeight="1">
      <c r="A26" s="552" t="s">
        <v>126</v>
      </c>
      <c r="B26" s="553">
        <v>2016</v>
      </c>
      <c r="C26" s="555">
        <v>60008</v>
      </c>
      <c r="D26" s="552">
        <v>22</v>
      </c>
      <c r="E26" s="552">
        <v>66</v>
      </c>
      <c r="F26" s="552"/>
      <c r="G26" s="553">
        <v>1</v>
      </c>
      <c r="H26" s="568">
        <v>4</v>
      </c>
      <c r="I26" s="568">
        <v>4</v>
      </c>
      <c r="J26" s="568">
        <v>4</v>
      </c>
      <c r="K26" s="568">
        <v>4</v>
      </c>
      <c r="L26" s="568">
        <v>4</v>
      </c>
      <c r="M26" s="508">
        <f t="shared" si="1"/>
        <v>4</v>
      </c>
      <c r="N26" s="509">
        <f t="array" ref="N26">IF(COUNT(H26:L26)=0,"",COUNT(IF(H26:L26=M26,H26:L26,""))/COUNT(H26:L26))</f>
        <v>1</v>
      </c>
      <c r="O26" s="510">
        <f t="array" ref="O26">IF(AND(H26:L26=H26:L26,H26:L26="-"),"",STDEV(IF(H26:L26="-","",H26:L26))/AVERAGE(IF(H26:L26="-","",H26:L26+0.000000000000001)))</f>
        <v>0</v>
      </c>
      <c r="P26" s="30"/>
      <c r="Q26" s="30"/>
      <c r="R26" s="29">
        <f t="array" ref="R26">IF(AND(H26:L26=H26:L26,H26:L26="-"),"",AVERAGE(H26:L26))</f>
        <v>4</v>
      </c>
      <c r="S26" s="30"/>
      <c r="T26" s="38" t="str">
        <f t="shared" si="2"/>
        <v>YES</v>
      </c>
      <c r="U26" s="488"/>
      <c r="V26" s="489"/>
      <c r="W26" s="72">
        <f>SUM(W5:W25)</f>
        <v>83</v>
      </c>
      <c r="X26" s="35"/>
      <c r="Y26" s="471"/>
      <c r="Z26" s="568">
        <v>4</v>
      </c>
      <c r="AA26" s="508">
        <v>4</v>
      </c>
      <c r="AB26" s="480">
        <f t="shared" si="0"/>
        <v>0</v>
      </c>
      <c r="AC26" s="35"/>
      <c r="AD26" s="48"/>
      <c r="AE26" s="490"/>
      <c r="AF26" s="491"/>
      <c r="AG26" s="35"/>
      <c r="AH26" s="35"/>
      <c r="AI26" s="35"/>
      <c r="AJ26" s="35"/>
      <c r="AK26" s="35"/>
      <c r="AL26" s="35"/>
      <c r="AM26" s="35"/>
      <c r="AN26" s="35"/>
      <c r="AO26" s="35"/>
      <c r="AP26" s="35"/>
      <c r="AQ26" s="35"/>
      <c r="AR26" s="35"/>
      <c r="AS26" s="35"/>
      <c r="AT26" s="35"/>
      <c r="AU26" s="35"/>
      <c r="AV26" s="35"/>
      <c r="AW26" s="35"/>
      <c r="AX26" s="35"/>
      <c r="AY26" s="281"/>
      <c r="AZ26" s="281"/>
      <c r="BA26" s="281"/>
      <c r="BB26" s="281"/>
      <c r="BC26" s="281"/>
      <c r="BD26" s="281"/>
      <c r="BE26" s="281"/>
      <c r="BF26" s="281"/>
      <c r="BG26" s="281"/>
      <c r="BH26" s="281"/>
      <c r="BI26" s="281"/>
      <c r="BJ26" s="281"/>
      <c r="BK26" s="281"/>
      <c r="BL26" s="281"/>
      <c r="BM26" s="281"/>
      <c r="BN26" s="281"/>
      <c r="BO26" s="281"/>
      <c r="BP26" s="281"/>
    </row>
    <row r="27" spans="1:68" s="474" customFormat="1" ht="12" customHeight="1">
      <c r="A27" s="552" t="s">
        <v>126</v>
      </c>
      <c r="B27" s="553">
        <v>2016</v>
      </c>
      <c r="C27" s="555">
        <v>60008</v>
      </c>
      <c r="D27" s="552">
        <v>23</v>
      </c>
      <c r="E27" s="552">
        <v>32</v>
      </c>
      <c r="F27" s="552">
        <v>2</v>
      </c>
      <c r="G27" s="553">
        <v>1</v>
      </c>
      <c r="H27" s="568">
        <v>3</v>
      </c>
      <c r="I27" s="568">
        <v>3</v>
      </c>
      <c r="J27" s="568">
        <v>2</v>
      </c>
      <c r="K27" s="568">
        <v>3</v>
      </c>
      <c r="L27" s="568">
        <v>2</v>
      </c>
      <c r="M27" s="508">
        <f t="shared" si="1"/>
        <v>3</v>
      </c>
      <c r="N27" s="509">
        <f t="array" ref="N27">IF(COUNT(H27:L27)=0,"",COUNT(IF(H27:L27=M27,H27:L27,""))/COUNT(H27:L27))</f>
        <v>0.6</v>
      </c>
      <c r="O27" s="510">
        <f t="array" ref="O27">IF(AND(H27:L27=H27:L27,H27:L27="-"),"",STDEV(IF(H27:L27="-","",H27:L27))/AVERAGE(IF(H27:L27="-","",H27:L27+0.000000000000001)))</f>
        <v>0.21066252211737177</v>
      </c>
      <c r="P27" s="30"/>
      <c r="Q27" s="30"/>
      <c r="R27" s="29">
        <f t="array" ref="R27">IF(AND(H27:L27=H27:L27,H27:L27="-"),"",AVERAGE(H27:L27))</f>
        <v>2.6</v>
      </c>
      <c r="S27" s="30"/>
      <c r="T27" s="38" t="str">
        <f t="shared" si="2"/>
        <v>NO</v>
      </c>
      <c r="U27" s="35"/>
      <c r="V27" s="35"/>
      <c r="W27" s="35"/>
      <c r="X27" s="35"/>
      <c r="Y27" s="471"/>
      <c r="Z27" s="568">
        <v>2</v>
      </c>
      <c r="AA27" s="508">
        <v>3</v>
      </c>
      <c r="AB27" s="480">
        <f t="shared" si="0"/>
        <v>-1</v>
      </c>
      <c r="AC27" s="35"/>
      <c r="AD27" s="48"/>
      <c r="AE27" s="490"/>
      <c r="AF27" s="491"/>
      <c r="AG27" s="35"/>
      <c r="AH27" s="35"/>
      <c r="AI27" s="35"/>
      <c r="AJ27" s="35"/>
      <c r="AK27" s="35"/>
      <c r="AL27" s="35"/>
      <c r="AM27" s="35"/>
      <c r="AN27" s="35"/>
      <c r="AO27" s="35"/>
      <c r="AP27" s="35"/>
      <c r="AQ27" s="35"/>
      <c r="AR27" s="35"/>
      <c r="AS27" s="35"/>
      <c r="AT27" s="35"/>
      <c r="AU27" s="35"/>
      <c r="AV27" s="35"/>
      <c r="AW27" s="35"/>
      <c r="AX27" s="35"/>
      <c r="AY27" s="281"/>
      <c r="AZ27" s="281"/>
      <c r="BA27" s="281"/>
      <c r="BB27" s="281"/>
      <c r="BC27" s="281"/>
      <c r="BD27" s="281"/>
      <c r="BE27" s="281"/>
      <c r="BF27" s="281"/>
      <c r="BG27" s="281"/>
      <c r="BH27" s="281"/>
      <c r="BI27" s="281"/>
      <c r="BJ27" s="281"/>
      <c r="BK27" s="281"/>
      <c r="BL27" s="281"/>
      <c r="BM27" s="281"/>
      <c r="BN27" s="281"/>
      <c r="BO27" s="281"/>
      <c r="BP27" s="281"/>
    </row>
    <row r="28" spans="1:68" s="474" customFormat="1" ht="12" customHeight="1">
      <c r="A28" s="552" t="s">
        <v>126</v>
      </c>
      <c r="B28" s="553">
        <v>2016</v>
      </c>
      <c r="C28" s="555">
        <v>60008</v>
      </c>
      <c r="D28" s="552">
        <v>24</v>
      </c>
      <c r="E28" s="552">
        <v>28</v>
      </c>
      <c r="F28" s="552">
        <v>1</v>
      </c>
      <c r="G28" s="553">
        <v>1</v>
      </c>
      <c r="H28" s="568">
        <v>2</v>
      </c>
      <c r="I28" s="568">
        <v>2</v>
      </c>
      <c r="J28" s="568">
        <v>2</v>
      </c>
      <c r="K28" s="568">
        <v>2</v>
      </c>
      <c r="L28" s="568">
        <v>2</v>
      </c>
      <c r="M28" s="508">
        <f t="shared" si="1"/>
        <v>2</v>
      </c>
      <c r="N28" s="509">
        <f t="array" ref="N28">IF(COUNT(H28:L28)=0,"",COUNT(IF(H28:L28=M28,H28:L28,""))/COUNT(H28:L28))</f>
        <v>1</v>
      </c>
      <c r="O28" s="510">
        <f t="array" ref="O28">IF(AND(H28:L28=H28:L28,H28:L28="-"),"",STDEV(IF(H28:L28="-","",H28:L28))/AVERAGE(IF(H28:L28="-","",H28:L28+0.000000000000001)))</f>
        <v>0</v>
      </c>
      <c r="P28" s="30"/>
      <c r="Q28" s="30"/>
      <c r="R28" s="29">
        <f t="array" ref="R28">IF(AND(H28:L28=H28:L28,H28:L28="-"),"",AVERAGE(H28:L28))</f>
        <v>2</v>
      </c>
      <c r="S28" s="30"/>
      <c r="T28" s="38" t="str">
        <f t="shared" si="2"/>
        <v>YES</v>
      </c>
      <c r="U28" s="35"/>
      <c r="V28" s="35"/>
      <c r="W28" s="35"/>
      <c r="X28" s="35"/>
      <c r="Y28" s="471"/>
      <c r="Z28" s="568">
        <v>2</v>
      </c>
      <c r="AA28" s="508">
        <v>2</v>
      </c>
      <c r="AB28" s="480">
        <f t="shared" si="0"/>
        <v>0</v>
      </c>
      <c r="AC28" s="35"/>
      <c r="AD28" s="48"/>
      <c r="AE28" s="48"/>
      <c r="AF28" s="48"/>
      <c r="AG28" s="35"/>
      <c r="AH28" s="35"/>
      <c r="AI28" s="35"/>
      <c r="AJ28" s="35"/>
      <c r="AK28" s="35"/>
      <c r="AL28" s="35"/>
      <c r="AM28" s="35"/>
      <c r="AN28" s="35"/>
      <c r="AO28" s="35"/>
      <c r="AP28" s="35"/>
      <c r="AQ28" s="35"/>
      <c r="AR28" s="35"/>
      <c r="AS28" s="35"/>
      <c r="AT28" s="35"/>
      <c r="AU28" s="35"/>
      <c r="AV28" s="35"/>
      <c r="AW28" s="35"/>
      <c r="AX28" s="35"/>
      <c r="AY28" s="281"/>
      <c r="AZ28" s="281"/>
      <c r="BA28" s="281"/>
      <c r="BB28" s="281"/>
      <c r="BC28" s="281"/>
      <c r="BD28" s="281"/>
      <c r="BE28" s="281"/>
      <c r="BF28" s="281"/>
      <c r="BG28" s="281"/>
      <c r="BH28" s="281"/>
      <c r="BI28" s="281"/>
      <c r="BJ28" s="281"/>
      <c r="BK28" s="281"/>
      <c r="BL28" s="281"/>
      <c r="BM28" s="281"/>
      <c r="BN28" s="281"/>
      <c r="BO28" s="281"/>
      <c r="BP28" s="281"/>
    </row>
    <row r="29" spans="1:68" s="474" customFormat="1" ht="12" customHeight="1">
      <c r="A29" s="552" t="s">
        <v>126</v>
      </c>
      <c r="B29" s="553">
        <v>2016</v>
      </c>
      <c r="C29" s="555">
        <v>60008</v>
      </c>
      <c r="D29" s="552">
        <v>25</v>
      </c>
      <c r="E29" s="552">
        <v>31</v>
      </c>
      <c r="F29" s="552">
        <v>1</v>
      </c>
      <c r="G29" s="553">
        <v>1</v>
      </c>
      <c r="H29" s="568">
        <v>2</v>
      </c>
      <c r="I29" s="568">
        <v>2</v>
      </c>
      <c r="J29" s="568">
        <v>2</v>
      </c>
      <c r="K29" s="568">
        <v>2</v>
      </c>
      <c r="L29" s="568">
        <v>2</v>
      </c>
      <c r="M29" s="508">
        <f t="shared" si="1"/>
        <v>2</v>
      </c>
      <c r="N29" s="509">
        <f t="array" ref="N29">IF(COUNT(H29:L29)=0,"",COUNT(IF(H29:L29=M29,H29:L29,""))/COUNT(H29:L29))</f>
        <v>1</v>
      </c>
      <c r="O29" s="510">
        <f t="array" ref="O29">IF(AND(H29:L29=H29:L29,H29:L29="-"),"",STDEV(IF(H29:L29="-","",H29:L29))/AVERAGE(IF(H29:L29="-","",H29:L29+0.000000000000001)))</f>
        <v>0</v>
      </c>
      <c r="P29" s="30"/>
      <c r="Q29" s="30"/>
      <c r="R29" s="29">
        <f t="array" ref="R29">IF(AND(H29:L29=H29:L29,H29:L29="-"),"",AVERAGE(H29:L29))</f>
        <v>2</v>
      </c>
      <c r="S29" s="30"/>
      <c r="T29" s="38" t="str">
        <f t="shared" ref="T29:T88" si="3">IF(N29="","",IF(N29&gt;=80%,"YES","NO"))</f>
        <v>YES</v>
      </c>
      <c r="U29" s="35"/>
      <c r="V29" s="35"/>
      <c r="W29" s="35"/>
      <c r="X29" s="35"/>
      <c r="Y29" s="471"/>
      <c r="Z29" s="568">
        <v>2</v>
      </c>
      <c r="AA29" s="508">
        <v>2</v>
      </c>
      <c r="AB29" s="480">
        <f t="shared" ref="AB29:AB82" si="4">IF(OR(Z29="-",AA29="-"),"",Z29-AA29)</f>
        <v>0</v>
      </c>
      <c r="AC29" s="35"/>
      <c r="AD29" s="48"/>
      <c r="AE29" s="48"/>
      <c r="AF29" s="48"/>
      <c r="AG29" s="35"/>
      <c r="AH29" s="35"/>
      <c r="AI29" s="35"/>
      <c r="AJ29" s="35"/>
      <c r="AK29" s="35"/>
      <c r="AL29" s="35"/>
      <c r="AM29" s="35"/>
      <c r="AN29" s="35"/>
      <c r="AO29" s="35"/>
      <c r="AP29" s="35"/>
      <c r="AQ29" s="35"/>
      <c r="AR29" s="35"/>
      <c r="AS29" s="35"/>
      <c r="AT29" s="35"/>
      <c r="AU29" s="35"/>
      <c r="AV29" s="35"/>
      <c r="AW29" s="35"/>
      <c r="AX29" s="35"/>
      <c r="AY29" s="281"/>
      <c r="AZ29" s="281"/>
      <c r="BA29" s="281"/>
      <c r="BB29" s="281"/>
      <c r="BC29" s="281"/>
      <c r="BD29" s="281"/>
      <c r="BE29" s="281"/>
      <c r="BF29" s="281"/>
      <c r="BG29" s="281"/>
      <c r="BH29" s="281"/>
      <c r="BI29" s="281"/>
      <c r="BJ29" s="281"/>
      <c r="BK29" s="281"/>
      <c r="BL29" s="281"/>
      <c r="BM29" s="281"/>
      <c r="BN29" s="281"/>
      <c r="BO29" s="281"/>
      <c r="BP29" s="281"/>
    </row>
    <row r="30" spans="1:68" s="474" customFormat="1" ht="12" customHeight="1">
      <c r="A30" s="552" t="s">
        <v>126</v>
      </c>
      <c r="B30" s="553">
        <v>2016</v>
      </c>
      <c r="C30" s="555">
        <v>60008</v>
      </c>
      <c r="D30" s="552">
        <v>26</v>
      </c>
      <c r="E30" s="552">
        <v>29</v>
      </c>
      <c r="F30" s="552">
        <v>2</v>
      </c>
      <c r="G30" s="553">
        <v>1</v>
      </c>
      <c r="H30" s="568">
        <v>2</v>
      </c>
      <c r="I30" s="568">
        <v>2</v>
      </c>
      <c r="J30" s="568">
        <v>2</v>
      </c>
      <c r="K30" s="568">
        <v>2</v>
      </c>
      <c r="L30" s="568">
        <v>2</v>
      </c>
      <c r="M30" s="508">
        <f t="shared" si="1"/>
        <v>2</v>
      </c>
      <c r="N30" s="509">
        <f t="array" ref="N30">IF(COUNT(H30:L30)=0,"",COUNT(IF(H30:L30=M30,H30:L30,""))/COUNT(H30:L30))</f>
        <v>1</v>
      </c>
      <c r="O30" s="510">
        <f t="array" ref="O30">IF(AND(H30:L30=H30:L30,H30:L30="-"),"",STDEV(IF(H30:L30="-","",H30:L30))/AVERAGE(IF(H30:L30="-","",H30:L30+0.000000000000001)))</f>
        <v>0</v>
      </c>
      <c r="P30" s="30"/>
      <c r="Q30" s="30"/>
      <c r="R30" s="29">
        <f t="array" ref="R30">IF(AND(H30:L30=H30:L30,H30:L30="-"),"",AVERAGE(H30:L30))</f>
        <v>2</v>
      </c>
      <c r="S30" s="30"/>
      <c r="T30" s="38" t="str">
        <f t="shared" si="3"/>
        <v>YES</v>
      </c>
      <c r="U30" s="35"/>
      <c r="V30" s="35"/>
      <c r="W30" s="35"/>
      <c r="X30" s="35"/>
      <c r="Y30" s="471"/>
      <c r="Z30" s="568">
        <v>2</v>
      </c>
      <c r="AA30" s="508">
        <v>2</v>
      </c>
      <c r="AB30" s="480">
        <f t="shared" si="4"/>
        <v>0</v>
      </c>
      <c r="AC30" s="35"/>
      <c r="AD30" s="48"/>
      <c r="AE30" s="48"/>
      <c r="AF30" s="48"/>
      <c r="AG30" s="35"/>
      <c r="AH30" s="35"/>
      <c r="AI30" s="35"/>
      <c r="AJ30" s="35"/>
      <c r="AK30" s="35"/>
      <c r="AL30" s="35"/>
      <c r="AM30" s="35"/>
      <c r="AN30" s="35"/>
      <c r="AO30" s="35"/>
      <c r="AP30" s="35"/>
      <c r="AQ30" s="35"/>
      <c r="AR30" s="35"/>
      <c r="AS30" s="35"/>
      <c r="AT30" s="35"/>
      <c r="AU30" s="35"/>
      <c r="AV30" s="35"/>
      <c r="AW30" s="35"/>
      <c r="AX30" s="35"/>
      <c r="AY30" s="281"/>
      <c r="AZ30" s="281"/>
      <c r="BA30" s="281"/>
      <c r="BB30" s="281"/>
      <c r="BC30" s="281"/>
      <c r="BD30" s="281"/>
      <c r="BE30" s="281"/>
      <c r="BF30" s="281"/>
      <c r="BG30" s="281"/>
      <c r="BH30" s="281"/>
      <c r="BI30" s="281"/>
      <c r="BJ30" s="281"/>
      <c r="BK30" s="281"/>
      <c r="BL30" s="281"/>
      <c r="BM30" s="281"/>
      <c r="BN30" s="281"/>
      <c r="BO30" s="281"/>
      <c r="BP30" s="281"/>
    </row>
    <row r="31" spans="1:68" s="474" customFormat="1" ht="12" customHeight="1">
      <c r="A31" s="552" t="s">
        <v>126</v>
      </c>
      <c r="B31" s="553">
        <v>2016</v>
      </c>
      <c r="C31" s="555">
        <v>60008</v>
      </c>
      <c r="D31" s="552">
        <v>27</v>
      </c>
      <c r="E31" s="552">
        <v>30</v>
      </c>
      <c r="F31" s="552">
        <v>2</v>
      </c>
      <c r="G31" s="553">
        <v>1</v>
      </c>
      <c r="H31" s="568">
        <v>2</v>
      </c>
      <c r="I31" s="568">
        <v>2</v>
      </c>
      <c r="J31" s="568">
        <v>2</v>
      </c>
      <c r="K31" s="568">
        <v>2</v>
      </c>
      <c r="L31" s="568">
        <v>3</v>
      </c>
      <c r="M31" s="508">
        <f t="shared" si="1"/>
        <v>2</v>
      </c>
      <c r="N31" s="509">
        <f t="array" ref="N31">IF(COUNT(H31:L31)=0,"",COUNT(IF(H31:L31=M31,H31:L31,""))/COUNT(H31:L31))</f>
        <v>0.8</v>
      </c>
      <c r="O31" s="510">
        <f t="array" ref="O31">IF(AND(H31:L31=H31:L31,H31:L31="-"),"",STDEV(IF(H31:L31="-","",H31:L31))/AVERAGE(IF(H31:L31="-","",H31:L31+0.000000000000001)))</f>
        <v>0.20327890704543547</v>
      </c>
      <c r="P31" s="30"/>
      <c r="Q31" s="30"/>
      <c r="R31" s="29">
        <f t="array" ref="R31">IF(AND(H31:L31=H31:L31,H31:L31="-"),"",AVERAGE(H31:L31))</f>
        <v>2.2000000000000002</v>
      </c>
      <c r="S31" s="30"/>
      <c r="T31" s="38" t="str">
        <f t="shared" si="3"/>
        <v>YES</v>
      </c>
      <c r="U31" s="35"/>
      <c r="V31" s="35"/>
      <c r="W31" s="35"/>
      <c r="X31" s="35"/>
      <c r="Y31" s="471"/>
      <c r="Z31" s="568">
        <v>2</v>
      </c>
      <c r="AA31" s="508">
        <v>2</v>
      </c>
      <c r="AB31" s="480">
        <f t="shared" si="4"/>
        <v>0</v>
      </c>
      <c r="AC31" s="35"/>
      <c r="AD31" s="48"/>
      <c r="AE31" s="48"/>
      <c r="AF31" s="48"/>
      <c r="AG31" s="35"/>
      <c r="AH31" s="35"/>
      <c r="AI31" s="35"/>
      <c r="AJ31" s="35"/>
      <c r="AK31" s="35"/>
      <c r="AL31" s="35"/>
      <c r="AM31" s="35"/>
      <c r="AN31" s="35"/>
      <c r="AO31" s="35"/>
      <c r="AP31" s="35"/>
      <c r="AQ31" s="35"/>
      <c r="AR31" s="35"/>
      <c r="AS31" s="35"/>
      <c r="AT31" s="35"/>
      <c r="AU31" s="35"/>
      <c r="AV31" s="35"/>
      <c r="AW31" s="35"/>
      <c r="AX31" s="35"/>
      <c r="AY31" s="281"/>
      <c r="AZ31" s="281"/>
      <c r="BA31" s="281"/>
      <c r="BB31" s="281"/>
      <c r="BC31" s="281"/>
      <c r="BD31" s="281"/>
      <c r="BE31" s="281"/>
      <c r="BF31" s="281"/>
      <c r="BG31" s="281"/>
      <c r="BH31" s="281"/>
      <c r="BI31" s="281"/>
      <c r="BJ31" s="281"/>
      <c r="BK31" s="281"/>
      <c r="BL31" s="281"/>
      <c r="BM31" s="281"/>
      <c r="BN31" s="281"/>
      <c r="BO31" s="281"/>
      <c r="BP31" s="281"/>
    </row>
    <row r="32" spans="1:68" s="474" customFormat="1" ht="12" customHeight="1">
      <c r="A32" s="552" t="s">
        <v>126</v>
      </c>
      <c r="B32" s="553">
        <v>2016</v>
      </c>
      <c r="C32" s="555">
        <v>60008</v>
      </c>
      <c r="D32" s="552">
        <v>28</v>
      </c>
      <c r="E32" s="552">
        <v>50</v>
      </c>
      <c r="F32" s="552">
        <v>2</v>
      </c>
      <c r="G32" s="553">
        <v>1</v>
      </c>
      <c r="H32" s="568">
        <v>3</v>
      </c>
      <c r="I32" s="568">
        <v>3</v>
      </c>
      <c r="J32" s="568">
        <v>4</v>
      </c>
      <c r="K32" s="568">
        <v>4</v>
      </c>
      <c r="L32" s="568">
        <v>3</v>
      </c>
      <c r="M32" s="508">
        <f t="shared" si="1"/>
        <v>3</v>
      </c>
      <c r="N32" s="509">
        <f t="array" ref="N32">IF(COUNT(H32:L32)=0,"",COUNT(IF(H32:L32=M32,H32:L32,""))/COUNT(H32:L32))</f>
        <v>0.6</v>
      </c>
      <c r="O32" s="510">
        <f t="array" ref="O32">IF(AND(H32:L32=H32:L32,H32:L32="-"),"",STDEV(IF(H32:L32="-","",H32:L32))/AVERAGE(IF(H32:L32="-","",H32:L32+0.000000000000001)))</f>
        <v>0.16109486985446078</v>
      </c>
      <c r="P32" s="30"/>
      <c r="Q32" s="30"/>
      <c r="R32" s="29">
        <f t="array" ref="R32">IF(AND(H32:L32=H32:L32,H32:L32="-"),"",AVERAGE(H32:L32))</f>
        <v>3.4</v>
      </c>
      <c r="S32" s="30"/>
      <c r="T32" s="38" t="str">
        <f t="shared" si="3"/>
        <v>NO</v>
      </c>
      <c r="U32" s="35"/>
      <c r="V32" s="35"/>
      <c r="W32" s="35"/>
      <c r="X32" s="35"/>
      <c r="Y32" s="471"/>
      <c r="Z32" s="568">
        <v>4</v>
      </c>
      <c r="AA32" s="508">
        <v>3</v>
      </c>
      <c r="AB32" s="480">
        <f t="shared" si="4"/>
        <v>1</v>
      </c>
      <c r="AC32" s="35"/>
      <c r="AD32" s="48"/>
      <c r="AE32" s="48"/>
      <c r="AF32" s="48"/>
      <c r="AG32" s="35"/>
      <c r="AH32" s="35"/>
      <c r="AI32" s="35"/>
      <c r="AJ32" s="35"/>
      <c r="AK32" s="35"/>
      <c r="AL32" s="35"/>
      <c r="AM32" s="35"/>
      <c r="AN32" s="35"/>
      <c r="AO32" s="35"/>
      <c r="AP32" s="35"/>
      <c r="AQ32" s="35"/>
      <c r="AR32" s="35"/>
      <c r="AS32" s="35"/>
      <c r="AT32" s="35"/>
      <c r="AU32" s="35"/>
      <c r="AV32" s="35"/>
      <c r="AW32" s="35"/>
      <c r="AX32" s="35"/>
      <c r="AY32" s="281"/>
      <c r="AZ32" s="281"/>
      <c r="BA32" s="281"/>
      <c r="BB32" s="281"/>
      <c r="BC32" s="281"/>
      <c r="BD32" s="281"/>
      <c r="BE32" s="281"/>
      <c r="BF32" s="281"/>
      <c r="BG32" s="281"/>
      <c r="BH32" s="281"/>
      <c r="BI32" s="281"/>
      <c r="BJ32" s="281"/>
      <c r="BK32" s="281"/>
      <c r="BL32" s="281"/>
      <c r="BM32" s="281"/>
      <c r="BN32" s="281"/>
      <c r="BO32" s="281"/>
      <c r="BP32" s="281"/>
    </row>
    <row r="33" spans="1:68" s="474" customFormat="1" ht="12" customHeight="1">
      <c r="A33" s="552" t="s">
        <v>126</v>
      </c>
      <c r="B33" s="553">
        <v>2016</v>
      </c>
      <c r="C33" s="555">
        <v>60008</v>
      </c>
      <c r="D33" s="552">
        <v>29</v>
      </c>
      <c r="E33" s="552">
        <v>55</v>
      </c>
      <c r="F33" s="552">
        <v>2</v>
      </c>
      <c r="G33" s="553">
        <v>1</v>
      </c>
      <c r="H33" s="568">
        <v>3</v>
      </c>
      <c r="I33" s="568">
        <v>3</v>
      </c>
      <c r="J33" s="568">
        <v>3</v>
      </c>
      <c r="K33" s="568">
        <v>4</v>
      </c>
      <c r="L33" s="568">
        <v>3</v>
      </c>
      <c r="M33" s="508">
        <f t="shared" si="1"/>
        <v>3</v>
      </c>
      <c r="N33" s="509">
        <f t="array" ref="N33">IF(COUNT(H33:L33)=0,"",COUNT(IF(H33:L33=M33,H33:L33,""))/COUNT(H33:L33))</f>
        <v>0.8</v>
      </c>
      <c r="O33" s="510">
        <f t="array" ref="O33">IF(AND(H33:L33=H33:L33,H33:L33="-"),"",STDEV(IF(H33:L33="-","",H33:L33))/AVERAGE(IF(H33:L33="-","",H33:L33+0.000000000000001)))</f>
        <v>0.13975424859373659</v>
      </c>
      <c r="P33" s="30"/>
      <c r="Q33" s="30"/>
      <c r="R33" s="29">
        <f t="array" ref="R33">IF(AND(H33:L33=H33:L33,H33:L33="-"),"",AVERAGE(H33:L33))</f>
        <v>3.2</v>
      </c>
      <c r="S33" s="30"/>
      <c r="T33" s="38" t="str">
        <f t="shared" si="3"/>
        <v>YES</v>
      </c>
      <c r="U33" s="35"/>
      <c r="V33" s="35"/>
      <c r="W33" s="35"/>
      <c r="X33" s="35"/>
      <c r="Y33" s="471"/>
      <c r="Z33" s="568">
        <v>3</v>
      </c>
      <c r="AA33" s="508">
        <v>3</v>
      </c>
      <c r="AB33" s="480">
        <f t="shared" si="4"/>
        <v>0</v>
      </c>
      <c r="AC33" s="35"/>
      <c r="AD33" s="48"/>
      <c r="AE33" s="48"/>
      <c r="AF33" s="48"/>
      <c r="AG33" s="35"/>
      <c r="AH33" s="35"/>
      <c r="AI33" s="35"/>
      <c r="AJ33" s="35"/>
      <c r="AK33" s="35"/>
      <c r="AL33" s="35"/>
      <c r="AM33" s="35"/>
      <c r="AN33" s="35"/>
      <c r="AO33" s="35"/>
      <c r="AP33" s="35"/>
      <c r="AQ33" s="35"/>
      <c r="AR33" s="35"/>
      <c r="AS33" s="35"/>
      <c r="AT33" s="35"/>
      <c r="AU33" s="35"/>
      <c r="AV33" s="35"/>
      <c r="AW33" s="35"/>
      <c r="AX33" s="35"/>
      <c r="AY33" s="281"/>
      <c r="AZ33" s="281"/>
      <c r="BA33" s="281"/>
      <c r="BB33" s="281"/>
      <c r="BC33" s="281"/>
      <c r="BD33" s="281"/>
      <c r="BE33" s="281"/>
      <c r="BF33" s="281"/>
      <c r="BG33" s="281"/>
      <c r="BH33" s="281"/>
      <c r="BI33" s="281"/>
      <c r="BJ33" s="281"/>
      <c r="BK33" s="281"/>
      <c r="BL33" s="281"/>
      <c r="BM33" s="281"/>
      <c r="BN33" s="281"/>
      <c r="BO33" s="281"/>
      <c r="BP33" s="281"/>
    </row>
    <row r="34" spans="1:68" s="474" customFormat="1" ht="12" customHeight="1">
      <c r="A34" s="552" t="s">
        <v>126</v>
      </c>
      <c r="B34" s="553">
        <v>2016</v>
      </c>
      <c r="C34" s="555">
        <v>60008</v>
      </c>
      <c r="D34" s="552">
        <v>30</v>
      </c>
      <c r="E34" s="552">
        <v>32</v>
      </c>
      <c r="F34" s="552">
        <v>1</v>
      </c>
      <c r="G34" s="553">
        <v>1</v>
      </c>
      <c r="H34" s="568">
        <v>2</v>
      </c>
      <c r="I34" s="568">
        <v>2</v>
      </c>
      <c r="J34" s="568">
        <v>2</v>
      </c>
      <c r="K34" s="568">
        <v>3</v>
      </c>
      <c r="L34" s="568">
        <v>2</v>
      </c>
      <c r="M34" s="508">
        <f t="shared" si="1"/>
        <v>2</v>
      </c>
      <c r="N34" s="509">
        <f t="array" ref="N34">IF(COUNT(H34:L34)=0,"",COUNT(IF(H34:L34=M34,H34:L34,""))/COUNT(H34:L34))</f>
        <v>0.8</v>
      </c>
      <c r="O34" s="510">
        <f t="array" ref="O34">IF(AND(H34:L34=H34:L34,H34:L34="-"),"",STDEV(IF(H34:L34="-","",H34:L34))/AVERAGE(IF(H34:L34="-","",H34:L34+0.000000000000001)))</f>
        <v>0.20327890704543547</v>
      </c>
      <c r="P34" s="30"/>
      <c r="Q34" s="30"/>
      <c r="R34" s="29">
        <f t="array" ref="R34">IF(AND(H34:L34=H34:L34,H34:L34="-"),"",AVERAGE(H34:L34))</f>
        <v>2.2000000000000002</v>
      </c>
      <c r="S34" s="30"/>
      <c r="T34" s="38" t="str">
        <f t="shared" si="3"/>
        <v>YES</v>
      </c>
      <c r="U34" s="35"/>
      <c r="V34" s="35"/>
      <c r="W34" s="35"/>
      <c r="X34" s="35"/>
      <c r="Y34" s="471"/>
      <c r="Z34" s="568">
        <v>2</v>
      </c>
      <c r="AA34" s="508">
        <v>2</v>
      </c>
      <c r="AB34" s="480">
        <f t="shared" si="4"/>
        <v>0</v>
      </c>
      <c r="AC34" s="35"/>
      <c r="AD34" s="48"/>
      <c r="AE34" s="48"/>
      <c r="AF34" s="48"/>
      <c r="AG34" s="35"/>
      <c r="AH34" s="35"/>
      <c r="AI34" s="35"/>
      <c r="AJ34" s="35"/>
      <c r="AK34" s="35"/>
      <c r="AL34" s="35"/>
      <c r="AM34" s="35"/>
      <c r="AN34" s="35"/>
      <c r="AO34" s="35"/>
      <c r="AP34" s="35"/>
      <c r="AQ34" s="35"/>
      <c r="AR34" s="35"/>
      <c r="AS34" s="35"/>
      <c r="AT34" s="35"/>
      <c r="AU34" s="35"/>
      <c r="AV34" s="35"/>
      <c r="AW34" s="35"/>
      <c r="AX34" s="35"/>
      <c r="AY34" s="281"/>
      <c r="AZ34" s="281"/>
      <c r="BA34" s="281"/>
      <c r="BB34" s="281"/>
      <c r="BC34" s="281"/>
      <c r="BD34" s="281"/>
      <c r="BE34" s="281"/>
      <c r="BF34" s="281"/>
      <c r="BG34" s="281"/>
      <c r="BH34" s="281"/>
      <c r="BI34" s="281"/>
      <c r="BJ34" s="281"/>
      <c r="BK34" s="281"/>
      <c r="BL34" s="281"/>
      <c r="BM34" s="281"/>
      <c r="BN34" s="281"/>
      <c r="BO34" s="281"/>
      <c r="BP34" s="281"/>
    </row>
    <row r="35" spans="1:68" s="474" customFormat="1" ht="12" customHeight="1">
      <c r="A35" s="552" t="s">
        <v>127</v>
      </c>
      <c r="B35" s="553">
        <v>2015</v>
      </c>
      <c r="C35" s="555" t="s">
        <v>124</v>
      </c>
      <c r="D35" s="552">
        <v>31</v>
      </c>
      <c r="E35" s="552">
        <v>67</v>
      </c>
      <c r="F35" s="552"/>
      <c r="G35" s="553">
        <v>5</v>
      </c>
      <c r="H35" s="568">
        <v>3</v>
      </c>
      <c r="I35" s="568">
        <v>3</v>
      </c>
      <c r="J35" s="568">
        <v>3</v>
      </c>
      <c r="K35" s="568">
        <v>3</v>
      </c>
      <c r="L35" s="568">
        <v>3</v>
      </c>
      <c r="M35" s="508">
        <f t="shared" si="1"/>
        <v>3</v>
      </c>
      <c r="N35" s="509">
        <f t="array" ref="N35">IF(COUNT(H35:L35)=0,"",COUNT(IF(H35:L35=M35,H35:L35,""))/COUNT(H35:L35))</f>
        <v>1</v>
      </c>
      <c r="O35" s="510">
        <f t="array" ref="O35">IF(AND(H35:L35=H35:L35,H35:L35="-"),"",STDEV(IF(H35:L35="-","",H35:L35))/AVERAGE(IF(H35:L35="-","",H35:L35+0.000000000000001)))</f>
        <v>0</v>
      </c>
      <c r="P35" s="30"/>
      <c r="Q35" s="30"/>
      <c r="R35" s="29">
        <f t="array" ref="R35">IF(AND(H35:L35=H35:L35,H35:L35="-"),"",AVERAGE(H35:L35))</f>
        <v>3</v>
      </c>
      <c r="S35" s="30"/>
      <c r="T35" s="38" t="str">
        <f t="shared" si="3"/>
        <v>YES</v>
      </c>
      <c r="U35" s="35"/>
      <c r="V35" s="35"/>
      <c r="W35" s="35"/>
      <c r="X35" s="35"/>
      <c r="Y35" s="471"/>
      <c r="Z35" s="568">
        <v>3</v>
      </c>
      <c r="AA35" s="508">
        <v>3</v>
      </c>
      <c r="AB35" s="480">
        <f t="shared" si="4"/>
        <v>0</v>
      </c>
      <c r="AC35" s="35"/>
      <c r="AD35" s="48"/>
      <c r="AE35" s="48"/>
      <c r="AF35" s="48"/>
      <c r="AG35" s="35"/>
      <c r="AH35" s="35"/>
      <c r="AI35" s="35"/>
      <c r="AJ35" s="35"/>
      <c r="AK35" s="35"/>
      <c r="AL35" s="35"/>
      <c r="AM35" s="35"/>
      <c r="AN35" s="35"/>
      <c r="AO35" s="35"/>
      <c r="AP35" s="35"/>
      <c r="AQ35" s="35"/>
      <c r="AR35" s="35"/>
      <c r="AS35" s="35"/>
      <c r="AT35" s="35"/>
      <c r="AU35" s="35"/>
      <c r="AV35" s="35"/>
      <c r="AW35" s="35"/>
      <c r="AX35" s="35"/>
      <c r="AY35" s="281"/>
      <c r="AZ35" s="281"/>
      <c r="BA35" s="281"/>
      <c r="BB35" s="281"/>
      <c r="BC35" s="281"/>
      <c r="BD35" s="281"/>
      <c r="BE35" s="281"/>
      <c r="BF35" s="281"/>
      <c r="BG35" s="281"/>
      <c r="BH35" s="281"/>
      <c r="BI35" s="281"/>
      <c r="BJ35" s="281"/>
      <c r="BK35" s="281"/>
      <c r="BL35" s="281"/>
      <c r="BM35" s="281"/>
      <c r="BN35" s="281"/>
      <c r="BO35" s="281"/>
      <c r="BP35" s="281"/>
    </row>
    <row r="36" spans="1:68" s="474" customFormat="1" ht="12" customHeight="1">
      <c r="A36" s="552" t="s">
        <v>127</v>
      </c>
      <c r="B36" s="553">
        <v>2015</v>
      </c>
      <c r="C36" s="552" t="s">
        <v>124</v>
      </c>
      <c r="D36" s="552">
        <v>32</v>
      </c>
      <c r="E36" s="552">
        <v>91</v>
      </c>
      <c r="F36" s="552"/>
      <c r="G36" s="553">
        <v>5</v>
      </c>
      <c r="H36" s="568">
        <v>6</v>
      </c>
      <c r="I36" s="568">
        <v>6</v>
      </c>
      <c r="J36" s="568">
        <v>6</v>
      </c>
      <c r="K36" s="568">
        <v>6</v>
      </c>
      <c r="L36" s="568">
        <v>6</v>
      </c>
      <c r="M36" s="508">
        <f t="shared" si="1"/>
        <v>6</v>
      </c>
      <c r="N36" s="509">
        <f t="array" ref="N36">IF(COUNT(H36:L36)=0,"",COUNT(IF(H36:L36=M36,H36:L36,""))/COUNT(H36:L36))</f>
        <v>1</v>
      </c>
      <c r="O36" s="510">
        <f t="array" ref="O36">IF(AND(H36:L36=H36:L36,H36:L36="-"),"",STDEV(IF(H36:L36="-","",H36:L36))/AVERAGE(IF(H36:L36="-","",H36:L36+0.000000000000001)))</f>
        <v>0</v>
      </c>
      <c r="P36" s="30"/>
      <c r="Q36" s="30"/>
      <c r="R36" s="29">
        <f t="array" ref="R36">IF(AND(H36:L36=H36:L36,H36:L36="-"),"",AVERAGE(H36:L36))</f>
        <v>6</v>
      </c>
      <c r="S36" s="30"/>
      <c r="T36" s="38" t="str">
        <f t="shared" si="3"/>
        <v>YES</v>
      </c>
      <c r="U36" s="35"/>
      <c r="V36" s="35"/>
      <c r="W36" s="35"/>
      <c r="X36" s="35"/>
      <c r="Y36" s="471"/>
      <c r="Z36" s="568">
        <v>6</v>
      </c>
      <c r="AA36" s="508">
        <v>6</v>
      </c>
      <c r="AB36" s="480">
        <f t="shared" si="4"/>
        <v>0</v>
      </c>
      <c r="AC36" s="35"/>
      <c r="AD36" s="48"/>
      <c r="AE36" s="48"/>
      <c r="AF36" s="48"/>
      <c r="AG36" s="35"/>
      <c r="AH36" s="35"/>
      <c r="AI36" s="35"/>
      <c r="AJ36" s="35"/>
      <c r="AK36" s="35"/>
      <c r="AL36" s="35"/>
      <c r="AM36" s="35"/>
      <c r="AN36" s="35"/>
      <c r="AO36" s="35"/>
      <c r="AP36" s="35"/>
      <c r="AQ36" s="35"/>
      <c r="AR36" s="35"/>
      <c r="AS36" s="35"/>
      <c r="AT36" s="35"/>
      <c r="AU36" s="35"/>
      <c r="AV36" s="35"/>
      <c r="AW36" s="35"/>
      <c r="AX36" s="35"/>
      <c r="AY36" s="281"/>
      <c r="AZ36" s="281"/>
      <c r="BA36" s="281"/>
      <c r="BB36" s="281"/>
      <c r="BC36" s="281"/>
      <c r="BD36" s="281"/>
      <c r="BE36" s="281"/>
      <c r="BF36" s="281"/>
      <c r="BG36" s="281"/>
      <c r="BH36" s="281"/>
      <c r="BI36" s="281"/>
      <c r="BJ36" s="281"/>
      <c r="BK36" s="281"/>
      <c r="BL36" s="281"/>
      <c r="BM36" s="281"/>
      <c r="BN36" s="281"/>
      <c r="BO36" s="281"/>
      <c r="BP36" s="281"/>
    </row>
    <row r="37" spans="1:68" s="474" customFormat="1" ht="12" customHeight="1">
      <c r="A37" s="552" t="s">
        <v>127</v>
      </c>
      <c r="B37" s="553">
        <v>2015</v>
      </c>
      <c r="C37" s="552" t="s">
        <v>124</v>
      </c>
      <c r="D37" s="552">
        <v>33</v>
      </c>
      <c r="E37" s="552">
        <v>98</v>
      </c>
      <c r="F37" s="552"/>
      <c r="G37" s="553">
        <v>5</v>
      </c>
      <c r="H37" s="568">
        <v>8</v>
      </c>
      <c r="I37" s="568">
        <v>8</v>
      </c>
      <c r="J37" s="568">
        <v>8</v>
      </c>
      <c r="K37" s="568">
        <v>7</v>
      </c>
      <c r="L37" s="568">
        <v>7</v>
      </c>
      <c r="M37" s="508">
        <f t="shared" si="1"/>
        <v>8</v>
      </c>
      <c r="N37" s="509">
        <f t="array" ref="N37">IF(COUNT(H37:L37)=0,"",COUNT(IF(H37:L37=M37,H37:L37,""))/COUNT(H37:L37))</f>
        <v>0.6</v>
      </c>
      <c r="O37" s="510">
        <f t="array" ref="O37">IF(AND(H37:L37=H37:L37,H37:L37="-"),"",STDEV(IF(H37:L37="-","",H37:L37))/AVERAGE(IF(H37:L37="-","",H37:L37+0.000000000000001)))</f>
        <v>7.2068757566469216E-2</v>
      </c>
      <c r="P37" s="30"/>
      <c r="Q37" s="30"/>
      <c r="R37" s="29">
        <f t="array" ref="R37">IF(AND(H37:L37=H37:L37,H37:L37="-"),"",AVERAGE(H37:L37))</f>
        <v>7.6</v>
      </c>
      <c r="S37" s="30"/>
      <c r="T37" s="38" t="str">
        <f t="shared" si="3"/>
        <v>NO</v>
      </c>
      <c r="U37" s="35"/>
      <c r="V37" s="35"/>
      <c r="W37" s="35"/>
      <c r="X37" s="35"/>
      <c r="Y37" s="471"/>
      <c r="Z37" s="568">
        <v>8</v>
      </c>
      <c r="AA37" s="508">
        <v>8</v>
      </c>
      <c r="AB37" s="480">
        <f t="shared" si="4"/>
        <v>0</v>
      </c>
      <c r="AC37" s="35"/>
      <c r="AD37" s="48"/>
      <c r="AE37" s="48"/>
      <c r="AF37" s="48"/>
      <c r="AG37" s="35"/>
      <c r="AH37" s="35"/>
      <c r="AI37" s="35"/>
      <c r="AJ37" s="35"/>
      <c r="AK37" s="35"/>
      <c r="AL37" s="35"/>
      <c r="AM37" s="35"/>
      <c r="AN37" s="35"/>
      <c r="AO37" s="35"/>
      <c r="AP37" s="35"/>
      <c r="AQ37" s="35"/>
      <c r="AR37" s="35"/>
      <c r="AS37" s="35"/>
      <c r="AT37" s="35"/>
      <c r="AU37" s="35"/>
      <c r="AV37" s="35"/>
      <c r="AW37" s="35"/>
      <c r="AX37" s="35"/>
      <c r="AY37" s="281"/>
      <c r="AZ37" s="281"/>
      <c r="BA37" s="281"/>
      <c r="BB37" s="281"/>
      <c r="BC37" s="281"/>
      <c r="BD37" s="281"/>
      <c r="BE37" s="281"/>
      <c r="BF37" s="281"/>
      <c r="BG37" s="281"/>
      <c r="BH37" s="281"/>
      <c r="BI37" s="281"/>
      <c r="BJ37" s="281"/>
      <c r="BK37" s="281"/>
      <c r="BL37" s="281"/>
      <c r="BM37" s="281"/>
      <c r="BN37" s="281"/>
      <c r="BO37" s="281"/>
      <c r="BP37" s="281"/>
    </row>
    <row r="38" spans="1:68" s="474" customFormat="1" ht="12" customHeight="1">
      <c r="A38" s="552" t="s">
        <v>127</v>
      </c>
      <c r="B38" s="553">
        <v>2015</v>
      </c>
      <c r="C38" s="552" t="s">
        <v>124</v>
      </c>
      <c r="D38" s="552">
        <v>34</v>
      </c>
      <c r="E38" s="552">
        <v>98</v>
      </c>
      <c r="F38" s="552"/>
      <c r="G38" s="553">
        <v>5</v>
      </c>
      <c r="H38" s="568">
        <v>6</v>
      </c>
      <c r="I38" s="568">
        <v>6</v>
      </c>
      <c r="J38" s="568">
        <v>6</v>
      </c>
      <c r="K38" s="568">
        <v>6</v>
      </c>
      <c r="L38" s="568">
        <v>6</v>
      </c>
      <c r="M38" s="508">
        <f t="shared" si="1"/>
        <v>6</v>
      </c>
      <c r="N38" s="509">
        <f t="array" ref="N38">IF(COUNT(H38:L38)=0,"",COUNT(IF(H38:L38=M38,H38:L38,""))/COUNT(H38:L38))</f>
        <v>1</v>
      </c>
      <c r="O38" s="510">
        <f t="array" ref="O38">IF(AND(H38:L38=H38:L38,H38:L38="-"),"",STDEV(IF(H38:L38="-","",H38:L38))/AVERAGE(IF(H38:L38="-","",H38:L38+0.000000000000001)))</f>
        <v>0</v>
      </c>
      <c r="P38" s="30"/>
      <c r="Q38" s="30"/>
      <c r="R38" s="29">
        <f t="array" ref="R38">IF(AND(H38:L38=H38:L38,H38:L38="-"),"",AVERAGE(H38:L38))</f>
        <v>6</v>
      </c>
      <c r="S38" s="30"/>
      <c r="T38" s="38" t="str">
        <f t="shared" si="3"/>
        <v>YES</v>
      </c>
      <c r="U38" s="35"/>
      <c r="V38" s="35"/>
      <c r="W38" s="35"/>
      <c r="X38" s="35"/>
      <c r="Y38" s="471"/>
      <c r="Z38" s="568">
        <v>6</v>
      </c>
      <c r="AA38" s="508">
        <v>6</v>
      </c>
      <c r="AB38" s="480">
        <f t="shared" si="4"/>
        <v>0</v>
      </c>
      <c r="AC38" s="35"/>
      <c r="AD38" s="48"/>
      <c r="AE38" s="48"/>
      <c r="AF38" s="48"/>
      <c r="AG38" s="35"/>
      <c r="AH38" s="35"/>
      <c r="AI38" s="35"/>
      <c r="AJ38" s="35"/>
      <c r="AK38" s="35"/>
      <c r="AL38" s="35"/>
      <c r="AM38" s="35"/>
      <c r="AN38" s="35"/>
      <c r="AO38" s="35"/>
      <c r="AP38" s="35"/>
      <c r="AQ38" s="35"/>
      <c r="AR38" s="35"/>
      <c r="AS38" s="35"/>
      <c r="AT38" s="35"/>
      <c r="AU38" s="35"/>
      <c r="AV38" s="35"/>
      <c r="AW38" s="35"/>
      <c r="AX38" s="35"/>
      <c r="AY38" s="281"/>
      <c r="AZ38" s="281"/>
      <c r="BA38" s="281"/>
      <c r="BB38" s="281"/>
      <c r="BC38" s="281"/>
      <c r="BD38" s="281"/>
      <c r="BE38" s="281"/>
      <c r="BF38" s="281"/>
      <c r="BG38" s="281"/>
      <c r="BH38" s="281"/>
      <c r="BI38" s="281"/>
      <c r="BJ38" s="281"/>
      <c r="BK38" s="281"/>
      <c r="BL38" s="281"/>
      <c r="BM38" s="281"/>
      <c r="BN38" s="281"/>
      <c r="BO38" s="281"/>
      <c r="BP38" s="281"/>
    </row>
    <row r="39" spans="1:68" s="474" customFormat="1" ht="12" customHeight="1">
      <c r="A39" s="552" t="s">
        <v>127</v>
      </c>
      <c r="B39" s="553">
        <v>2015</v>
      </c>
      <c r="C39" s="552" t="s">
        <v>124</v>
      </c>
      <c r="D39" s="552">
        <v>35</v>
      </c>
      <c r="E39" s="552">
        <v>78</v>
      </c>
      <c r="F39" s="552"/>
      <c r="G39" s="553">
        <v>5</v>
      </c>
      <c r="H39" s="568">
        <v>6</v>
      </c>
      <c r="I39" s="568">
        <v>6</v>
      </c>
      <c r="J39" s="568">
        <v>6</v>
      </c>
      <c r="K39" s="568">
        <v>6</v>
      </c>
      <c r="L39" s="568">
        <v>6</v>
      </c>
      <c r="M39" s="508">
        <f t="shared" si="1"/>
        <v>6</v>
      </c>
      <c r="N39" s="509">
        <f t="array" ref="N39">IF(COUNT(H39:L39)=0,"",COUNT(IF(H39:L39=M39,H39:L39,""))/COUNT(H39:L39))</f>
        <v>1</v>
      </c>
      <c r="O39" s="510">
        <f t="array" ref="O39">IF(AND(H39:L39=H39:L39,H39:L39="-"),"",STDEV(IF(H39:L39="-","",H39:L39))/AVERAGE(IF(H39:L39="-","",H39:L39+0.000000000000001)))</f>
        <v>0</v>
      </c>
      <c r="P39" s="30"/>
      <c r="Q39" s="30"/>
      <c r="R39" s="29">
        <f t="array" ref="R39">IF(AND(H39:L39=H39:L39,H39:L39="-"),"",AVERAGE(H39:L39))</f>
        <v>6</v>
      </c>
      <c r="S39" s="30"/>
      <c r="T39" s="38" t="str">
        <f t="shared" si="3"/>
        <v>YES</v>
      </c>
      <c r="U39" s="35"/>
      <c r="V39" s="35"/>
      <c r="W39" s="35"/>
      <c r="X39" s="35"/>
      <c r="Y39" s="471"/>
      <c r="Z39" s="568">
        <v>6</v>
      </c>
      <c r="AA39" s="508">
        <v>6</v>
      </c>
      <c r="AB39" s="480">
        <f t="shared" si="4"/>
        <v>0</v>
      </c>
      <c r="AC39" s="35"/>
      <c r="AD39" s="48"/>
      <c r="AE39" s="48"/>
      <c r="AF39" s="48"/>
      <c r="AG39" s="35"/>
      <c r="AH39" s="35"/>
      <c r="AI39" s="35"/>
      <c r="AJ39" s="35"/>
      <c r="AK39" s="35"/>
      <c r="AL39" s="35"/>
      <c r="AM39" s="35"/>
      <c r="AN39" s="35"/>
      <c r="AO39" s="35"/>
      <c r="AP39" s="35"/>
      <c r="AQ39" s="35"/>
      <c r="AR39" s="35"/>
      <c r="AS39" s="35"/>
      <c r="AT39" s="35"/>
      <c r="AU39" s="35"/>
      <c r="AV39" s="35"/>
      <c r="AW39" s="35"/>
      <c r="AX39" s="35"/>
      <c r="AY39" s="281"/>
      <c r="AZ39" s="281"/>
      <c r="BA39" s="281"/>
      <c r="BB39" s="281"/>
      <c r="BC39" s="281"/>
      <c r="BD39" s="281"/>
      <c r="BE39" s="281"/>
      <c r="BF39" s="281"/>
      <c r="BG39" s="281"/>
      <c r="BH39" s="281"/>
      <c r="BI39" s="281"/>
      <c r="BJ39" s="281"/>
      <c r="BK39" s="281"/>
      <c r="BL39" s="281"/>
      <c r="BM39" s="281"/>
      <c r="BN39" s="281"/>
      <c r="BO39" s="281"/>
      <c r="BP39" s="281"/>
    </row>
    <row r="40" spans="1:68" s="474" customFormat="1" ht="12" customHeight="1">
      <c r="A40" s="552" t="s">
        <v>127</v>
      </c>
      <c r="B40" s="553">
        <v>2015</v>
      </c>
      <c r="C40" s="552" t="s">
        <v>124</v>
      </c>
      <c r="D40" s="552">
        <v>36</v>
      </c>
      <c r="E40" s="552">
        <v>82</v>
      </c>
      <c r="F40" s="552"/>
      <c r="G40" s="553">
        <v>5</v>
      </c>
      <c r="H40" s="568">
        <v>5</v>
      </c>
      <c r="I40" s="568">
        <v>5</v>
      </c>
      <c r="J40" s="568">
        <v>5</v>
      </c>
      <c r="K40" s="568">
        <v>5</v>
      </c>
      <c r="L40" s="568">
        <v>5</v>
      </c>
      <c r="M40" s="508">
        <f t="shared" si="1"/>
        <v>5</v>
      </c>
      <c r="N40" s="509">
        <f t="array" ref="N40">IF(COUNT(H40:L40)=0,"",COUNT(IF(H40:L40=M40,H40:L40,""))/COUNT(H40:L40))</f>
        <v>1</v>
      </c>
      <c r="O40" s="510">
        <f t="array" ref="O40">IF(AND(H40:L40=H40:L40,H40:L40="-"),"",STDEV(IF(H40:L40="-","",H40:L40))/AVERAGE(IF(H40:L40="-","",H40:L40+0.000000000000001)))</f>
        <v>0</v>
      </c>
      <c r="P40" s="30"/>
      <c r="Q40" s="30"/>
      <c r="R40" s="29">
        <f t="array" ref="R40">IF(AND(H40:L40=H40:L40,H40:L40="-"),"",AVERAGE(H40:L40))</f>
        <v>5</v>
      </c>
      <c r="S40" s="30"/>
      <c r="T40" s="38" t="str">
        <f t="shared" si="3"/>
        <v>YES</v>
      </c>
      <c r="U40" s="35"/>
      <c r="V40" s="35"/>
      <c r="W40" s="35"/>
      <c r="X40" s="35"/>
      <c r="Y40" s="471"/>
      <c r="Z40" s="568">
        <v>5</v>
      </c>
      <c r="AA40" s="508">
        <v>5</v>
      </c>
      <c r="AB40" s="480">
        <f t="shared" si="4"/>
        <v>0</v>
      </c>
      <c r="AC40" s="35"/>
      <c r="AD40" s="48"/>
      <c r="AE40" s="48"/>
      <c r="AF40" s="48"/>
      <c r="AG40" s="35"/>
      <c r="AH40" s="35"/>
      <c r="AI40" s="35"/>
      <c r="AJ40" s="35"/>
      <c r="AK40" s="35"/>
      <c r="AL40" s="35"/>
      <c r="AM40" s="35"/>
      <c r="AN40" s="35"/>
      <c r="AO40" s="35"/>
      <c r="AP40" s="35"/>
      <c r="AQ40" s="35"/>
      <c r="AR40" s="35"/>
      <c r="AS40" s="35"/>
      <c r="AT40" s="35"/>
      <c r="AU40" s="35"/>
      <c r="AV40" s="35"/>
      <c r="AW40" s="35"/>
      <c r="AX40" s="35"/>
      <c r="AY40" s="281"/>
      <c r="AZ40" s="281"/>
      <c r="BA40" s="281"/>
      <c r="BB40" s="281"/>
      <c r="BC40" s="281"/>
      <c r="BD40" s="281"/>
      <c r="BE40" s="281"/>
      <c r="BF40" s="281"/>
      <c r="BG40" s="281"/>
      <c r="BH40" s="281"/>
      <c r="BI40" s="281"/>
      <c r="BJ40" s="281"/>
      <c r="BK40" s="281"/>
      <c r="BL40" s="281"/>
      <c r="BM40" s="281"/>
      <c r="BN40" s="281"/>
      <c r="BO40" s="281"/>
      <c r="BP40" s="281"/>
    </row>
    <row r="41" spans="1:68" s="474" customFormat="1" ht="12" customHeight="1">
      <c r="A41" s="552" t="s">
        <v>127</v>
      </c>
      <c r="B41" s="553">
        <v>2015</v>
      </c>
      <c r="C41" s="552" t="s">
        <v>124</v>
      </c>
      <c r="D41" s="552">
        <v>37</v>
      </c>
      <c r="E41" s="552">
        <v>79</v>
      </c>
      <c r="F41" s="552"/>
      <c r="G41" s="553">
        <v>5</v>
      </c>
      <c r="H41" s="568">
        <v>5</v>
      </c>
      <c r="I41" s="568">
        <v>5</v>
      </c>
      <c r="J41" s="568">
        <v>6</v>
      </c>
      <c r="K41" s="568">
        <v>5</v>
      </c>
      <c r="L41" s="568">
        <v>5</v>
      </c>
      <c r="M41" s="508">
        <f t="shared" si="1"/>
        <v>5</v>
      </c>
      <c r="N41" s="509">
        <f t="array" ref="N41">IF(COUNT(H41:L41)=0,"",COUNT(IF(H41:L41=M41,H41:L41,""))/COUNT(H41:L41))</f>
        <v>0.8</v>
      </c>
      <c r="O41" s="510">
        <f t="array" ref="O41">IF(AND(H41:L41=H41:L41,H41:L41="-"),"",STDEV(IF(H41:L41="-","",H41:L41))/AVERAGE(IF(H41:L41="-","",H41:L41+0.000000000000001)))</f>
        <v>8.6002614519222656E-2</v>
      </c>
      <c r="P41" s="30"/>
      <c r="Q41" s="30"/>
      <c r="R41" s="29">
        <f t="array" ref="R41">IF(AND(H41:L41=H41:L41,H41:L41="-"),"",AVERAGE(H41:L41))</f>
        <v>5.2</v>
      </c>
      <c r="S41" s="30"/>
      <c r="T41" s="38" t="str">
        <f t="shared" si="3"/>
        <v>YES</v>
      </c>
      <c r="U41" s="35"/>
      <c r="V41" s="35"/>
      <c r="W41" s="35"/>
      <c r="X41" s="35"/>
      <c r="Y41" s="471"/>
      <c r="Z41" s="568">
        <v>6</v>
      </c>
      <c r="AA41" s="508">
        <v>5</v>
      </c>
      <c r="AB41" s="480">
        <f t="shared" si="4"/>
        <v>1</v>
      </c>
      <c r="AC41" s="35"/>
      <c r="AD41" s="48"/>
      <c r="AE41" s="48"/>
      <c r="AF41" s="48"/>
      <c r="AG41" s="35"/>
      <c r="AH41" s="35"/>
      <c r="AI41" s="35"/>
      <c r="AJ41" s="35"/>
      <c r="AK41" s="35"/>
      <c r="AL41" s="35"/>
      <c r="AM41" s="35"/>
      <c r="AN41" s="35"/>
      <c r="AO41" s="35"/>
      <c r="AP41" s="35"/>
      <c r="AQ41" s="35"/>
      <c r="AR41" s="35"/>
      <c r="AS41" s="35"/>
      <c r="AT41" s="35"/>
      <c r="AU41" s="35"/>
      <c r="AV41" s="35"/>
      <c r="AW41" s="35"/>
      <c r="AX41" s="35"/>
      <c r="AY41" s="281"/>
      <c r="AZ41" s="281"/>
      <c r="BA41" s="281"/>
      <c r="BB41" s="281"/>
      <c r="BC41" s="281"/>
      <c r="BD41" s="281"/>
      <c r="BE41" s="281"/>
      <c r="BF41" s="281"/>
      <c r="BG41" s="281"/>
      <c r="BH41" s="281"/>
      <c r="BI41" s="281"/>
      <c r="BJ41" s="281"/>
      <c r="BK41" s="281"/>
      <c r="BL41" s="281"/>
      <c r="BM41" s="281"/>
      <c r="BN41" s="281"/>
      <c r="BO41" s="281"/>
      <c r="BP41" s="281"/>
    </row>
    <row r="42" spans="1:68" s="474" customFormat="1" ht="12" customHeight="1">
      <c r="A42" s="552" t="s">
        <v>127</v>
      </c>
      <c r="B42" s="553">
        <v>2015</v>
      </c>
      <c r="C42" s="552" t="s">
        <v>124</v>
      </c>
      <c r="D42" s="552">
        <v>38</v>
      </c>
      <c r="E42" s="552">
        <v>70</v>
      </c>
      <c r="F42" s="552"/>
      <c r="G42" s="553">
        <v>5</v>
      </c>
      <c r="H42" s="568">
        <v>4</v>
      </c>
      <c r="I42" s="568">
        <v>4</v>
      </c>
      <c r="J42" s="568">
        <v>4</v>
      </c>
      <c r="K42" s="568">
        <v>4</v>
      </c>
      <c r="L42" s="568">
        <v>4</v>
      </c>
      <c r="M42" s="508">
        <f t="shared" si="1"/>
        <v>4</v>
      </c>
      <c r="N42" s="509">
        <f t="array" ref="N42">IF(COUNT(H42:L42)=0,"",COUNT(IF(H42:L42=M42,H42:L42,""))/COUNT(H42:L42))</f>
        <v>1</v>
      </c>
      <c r="O42" s="510">
        <f t="array" ref="O42">IF(AND(H42:L42=H42:L42,H42:L42="-"),"",STDEV(IF(H42:L42="-","",H42:L42))/AVERAGE(IF(H42:L42="-","",H42:L42+0.000000000000001)))</f>
        <v>0</v>
      </c>
      <c r="P42" s="30"/>
      <c r="Q42" s="30"/>
      <c r="R42" s="29">
        <f t="array" ref="R42">IF(AND(H42:L42=H42:L42,H42:L42="-"),"",AVERAGE(H42:L42))</f>
        <v>4</v>
      </c>
      <c r="S42" s="30"/>
      <c r="T42" s="38" t="str">
        <f t="shared" si="3"/>
        <v>YES</v>
      </c>
      <c r="U42" s="35"/>
      <c r="V42" s="35"/>
      <c r="W42" s="35"/>
      <c r="X42" s="35"/>
      <c r="Y42" s="471"/>
      <c r="Z42" s="568">
        <v>4</v>
      </c>
      <c r="AA42" s="508">
        <v>4</v>
      </c>
      <c r="AB42" s="480">
        <f t="shared" si="4"/>
        <v>0</v>
      </c>
      <c r="AC42" s="35"/>
      <c r="AD42" s="48"/>
      <c r="AE42" s="48"/>
      <c r="AF42" s="48"/>
      <c r="AG42" s="35"/>
      <c r="AH42" s="35"/>
      <c r="AI42" s="35"/>
      <c r="AJ42" s="35"/>
      <c r="AK42" s="35"/>
      <c r="AL42" s="35"/>
      <c r="AM42" s="35"/>
      <c r="AN42" s="35"/>
      <c r="AO42" s="35"/>
      <c r="AP42" s="35"/>
      <c r="AQ42" s="35"/>
      <c r="AR42" s="35"/>
      <c r="AS42" s="35"/>
      <c r="AT42" s="35"/>
      <c r="AU42" s="35"/>
      <c r="AV42" s="35"/>
      <c r="AW42" s="35"/>
      <c r="AX42" s="35"/>
      <c r="AY42" s="281"/>
      <c r="AZ42" s="281"/>
      <c r="BA42" s="281"/>
      <c r="BB42" s="281"/>
      <c r="BC42" s="281"/>
      <c r="BD42" s="281"/>
      <c r="BE42" s="281"/>
      <c r="BF42" s="281"/>
      <c r="BG42" s="281"/>
      <c r="BH42" s="281"/>
      <c r="BI42" s="281"/>
      <c r="BJ42" s="281"/>
      <c r="BK42" s="281"/>
      <c r="BL42" s="281"/>
      <c r="BM42" s="281"/>
      <c r="BN42" s="281"/>
      <c r="BO42" s="281"/>
      <c r="BP42" s="281"/>
    </row>
    <row r="43" spans="1:68" s="474" customFormat="1" ht="12" customHeight="1">
      <c r="A43" s="552" t="s">
        <v>127</v>
      </c>
      <c r="B43" s="553">
        <v>2015</v>
      </c>
      <c r="C43" s="552" t="s">
        <v>124</v>
      </c>
      <c r="D43" s="552">
        <v>39</v>
      </c>
      <c r="E43" s="552">
        <v>69</v>
      </c>
      <c r="F43" s="552"/>
      <c r="G43" s="553">
        <v>5</v>
      </c>
      <c r="H43" s="568">
        <v>4</v>
      </c>
      <c r="I43" s="568">
        <v>4</v>
      </c>
      <c r="J43" s="568">
        <v>4</v>
      </c>
      <c r="K43" s="568">
        <v>4</v>
      </c>
      <c r="L43" s="568">
        <v>4</v>
      </c>
      <c r="M43" s="508">
        <f t="shared" si="1"/>
        <v>4</v>
      </c>
      <c r="N43" s="509">
        <f t="array" ref="N43">IF(COUNT(H43:L43)=0,"",COUNT(IF(H43:L43=M43,H43:L43,""))/COUNT(H43:L43))</f>
        <v>1</v>
      </c>
      <c r="O43" s="510">
        <f t="array" ref="O43">IF(AND(H43:L43=H43:L43,H43:L43="-"),"",STDEV(IF(H43:L43="-","",H43:L43))/AVERAGE(IF(H43:L43="-","",H43:L43+0.000000000000001)))</f>
        <v>0</v>
      </c>
      <c r="P43" s="30"/>
      <c r="Q43" s="30"/>
      <c r="R43" s="29">
        <f t="array" ref="R43">IF(AND(H43:L43=H43:L43,H43:L43="-"),"",AVERAGE(H43:L43))</f>
        <v>4</v>
      </c>
      <c r="S43" s="30"/>
      <c r="T43" s="38" t="str">
        <f t="shared" si="3"/>
        <v>YES</v>
      </c>
      <c r="U43" s="35"/>
      <c r="V43" s="35"/>
      <c r="W43" s="35"/>
      <c r="X43" s="35"/>
      <c r="Y43" s="471"/>
      <c r="Z43" s="568">
        <v>4</v>
      </c>
      <c r="AA43" s="508">
        <v>4</v>
      </c>
      <c r="AB43" s="480">
        <f t="shared" si="4"/>
        <v>0</v>
      </c>
      <c r="AC43" s="35"/>
      <c r="AD43" s="48"/>
      <c r="AE43" s="48"/>
      <c r="AF43" s="48"/>
      <c r="AG43" s="35"/>
      <c r="AH43" s="35"/>
      <c r="AI43" s="35"/>
      <c r="AJ43" s="35"/>
      <c r="AK43" s="35"/>
      <c r="AL43" s="35"/>
      <c r="AM43" s="35"/>
      <c r="AN43" s="35"/>
      <c r="AO43" s="35"/>
      <c r="AP43" s="35"/>
      <c r="AQ43" s="35"/>
      <c r="AR43" s="35"/>
      <c r="AS43" s="35"/>
      <c r="AT43" s="35"/>
      <c r="AU43" s="35"/>
      <c r="AV43" s="35"/>
      <c r="AW43" s="35"/>
      <c r="AX43" s="35"/>
      <c r="AY43" s="281"/>
      <c r="AZ43" s="281"/>
      <c r="BA43" s="281"/>
      <c r="BB43" s="281"/>
      <c r="BC43" s="281"/>
      <c r="BD43" s="281"/>
      <c r="BE43" s="281"/>
      <c r="BF43" s="281"/>
      <c r="BG43" s="281"/>
      <c r="BH43" s="281"/>
      <c r="BI43" s="281"/>
      <c r="BJ43" s="281"/>
      <c r="BK43" s="281"/>
      <c r="BL43" s="281"/>
      <c r="BM43" s="281"/>
      <c r="BN43" s="281"/>
      <c r="BO43" s="281"/>
      <c r="BP43" s="281"/>
    </row>
    <row r="44" spans="1:68" s="474" customFormat="1" ht="12" customHeight="1">
      <c r="A44" s="552" t="s">
        <v>127</v>
      </c>
      <c r="B44" s="553">
        <v>2015</v>
      </c>
      <c r="C44" s="552" t="s">
        <v>124</v>
      </c>
      <c r="D44" s="552">
        <v>40</v>
      </c>
      <c r="E44" s="552">
        <v>79</v>
      </c>
      <c r="F44" s="552"/>
      <c r="G44" s="553">
        <v>5</v>
      </c>
      <c r="H44" s="568">
        <v>3</v>
      </c>
      <c r="I44" s="568">
        <v>3</v>
      </c>
      <c r="J44" s="568">
        <v>4</v>
      </c>
      <c r="K44" s="568">
        <v>5</v>
      </c>
      <c r="L44" s="568">
        <v>3</v>
      </c>
      <c r="M44" s="508">
        <f t="shared" si="1"/>
        <v>3</v>
      </c>
      <c r="N44" s="509">
        <f t="array" ref="N44">IF(COUNT(H44:L44)=0,"",COUNT(IF(H44:L44=M44,H44:L44,""))/COUNT(H44:L44))</f>
        <v>0.6</v>
      </c>
      <c r="O44" s="510">
        <f t="array" ref="O44">IF(AND(H44:L44=H44:L44,H44:L44="-"),"",STDEV(IF(H44:L44="-","",H44:L44))/AVERAGE(IF(H44:L44="-","",H44:L44+0.000000000000001)))</f>
        <v>0.24845199749997671</v>
      </c>
      <c r="P44" s="30"/>
      <c r="Q44" s="30"/>
      <c r="R44" s="29">
        <f t="array" ref="R44">IF(AND(H44:L44=H44:L44,H44:L44="-"),"",AVERAGE(H44:L44))</f>
        <v>3.6</v>
      </c>
      <c r="S44" s="30"/>
      <c r="T44" s="38" t="str">
        <f t="shared" si="3"/>
        <v>NO</v>
      </c>
      <c r="U44" s="35"/>
      <c r="V44" s="35"/>
      <c r="W44" s="35"/>
      <c r="X44" s="35"/>
      <c r="Y44" s="471"/>
      <c r="Z44" s="568">
        <v>4</v>
      </c>
      <c r="AA44" s="508">
        <v>3</v>
      </c>
      <c r="AB44" s="480">
        <f t="shared" si="4"/>
        <v>1</v>
      </c>
      <c r="AC44" s="35"/>
      <c r="AD44" s="48"/>
      <c r="AE44" s="48"/>
      <c r="AF44" s="48"/>
      <c r="AG44" s="35"/>
      <c r="AH44" s="35"/>
      <c r="AI44" s="35"/>
      <c r="AJ44" s="35"/>
      <c r="AK44" s="35"/>
      <c r="AL44" s="35"/>
      <c r="AM44" s="35"/>
      <c r="AN44" s="35"/>
      <c r="AO44" s="35"/>
      <c r="AP44" s="35"/>
      <c r="AQ44" s="35"/>
      <c r="AR44" s="35"/>
      <c r="AS44" s="35"/>
      <c r="AT44" s="35"/>
      <c r="AU44" s="35"/>
      <c r="AV44" s="35"/>
      <c r="AW44" s="35"/>
      <c r="AX44" s="35"/>
      <c r="AY44" s="281"/>
      <c r="AZ44" s="281"/>
      <c r="BA44" s="281"/>
      <c r="BB44" s="281"/>
      <c r="BC44" s="281"/>
      <c r="BD44" s="281"/>
      <c r="BE44" s="281"/>
      <c r="BF44" s="281"/>
      <c r="BG44" s="281"/>
      <c r="BH44" s="281"/>
      <c r="BI44" s="281"/>
      <c r="BJ44" s="281"/>
      <c r="BK44" s="281"/>
      <c r="BL44" s="281"/>
      <c r="BM44" s="281"/>
      <c r="BN44" s="281"/>
      <c r="BO44" s="281"/>
      <c r="BP44" s="281"/>
    </row>
    <row r="45" spans="1:68" s="474" customFormat="1" ht="12" customHeight="1">
      <c r="A45" s="552" t="s">
        <v>127</v>
      </c>
      <c r="B45" s="553">
        <v>2015</v>
      </c>
      <c r="C45" s="552" t="s">
        <v>124</v>
      </c>
      <c r="D45" s="552">
        <v>41</v>
      </c>
      <c r="E45" s="552">
        <v>75</v>
      </c>
      <c r="F45" s="552"/>
      <c r="G45" s="553">
        <v>5</v>
      </c>
      <c r="H45" s="568">
        <v>5</v>
      </c>
      <c r="I45" s="568">
        <v>5</v>
      </c>
      <c r="J45" s="568">
        <v>5</v>
      </c>
      <c r="K45" s="568">
        <v>5</v>
      </c>
      <c r="L45" s="568">
        <v>5</v>
      </c>
      <c r="M45" s="508">
        <f t="shared" si="1"/>
        <v>5</v>
      </c>
      <c r="N45" s="509">
        <f t="array" ref="N45">IF(COUNT(H45:L45)=0,"",COUNT(IF(H45:L45=M45,H45:L45,""))/COUNT(H45:L45))</f>
        <v>1</v>
      </c>
      <c r="O45" s="510">
        <f t="array" ref="O45">IF(AND(H45:L45=H45:L45,H45:L45="-"),"",STDEV(IF(H45:L45="-","",H45:L45))/AVERAGE(IF(H45:L45="-","",H45:L45+0.000000000000001)))</f>
        <v>0</v>
      </c>
      <c r="P45" s="30"/>
      <c r="Q45" s="30"/>
      <c r="R45" s="29">
        <f t="array" ref="R45">IF(AND(H45:L45=H45:L45,H45:L45="-"),"",AVERAGE(H45:L45))</f>
        <v>5</v>
      </c>
      <c r="S45" s="30"/>
      <c r="T45" s="38" t="str">
        <f t="shared" si="3"/>
        <v>YES</v>
      </c>
      <c r="U45" s="35"/>
      <c r="V45" s="35"/>
      <c r="W45" s="35"/>
      <c r="X45" s="35"/>
      <c r="Y45" s="471"/>
      <c r="Z45" s="568">
        <v>5</v>
      </c>
      <c r="AA45" s="508">
        <v>5</v>
      </c>
      <c r="AB45" s="480">
        <f t="shared" si="4"/>
        <v>0</v>
      </c>
      <c r="AC45" s="35"/>
      <c r="AD45" s="48"/>
      <c r="AE45" s="48"/>
      <c r="AF45" s="48"/>
      <c r="AG45" s="35"/>
      <c r="AH45" s="35"/>
      <c r="AI45" s="35"/>
      <c r="AJ45" s="35"/>
      <c r="AK45" s="35"/>
      <c r="AL45" s="35"/>
      <c r="AM45" s="35"/>
      <c r="AN45" s="35"/>
      <c r="AO45" s="35"/>
      <c r="AP45" s="35"/>
      <c r="AQ45" s="35"/>
      <c r="AR45" s="35"/>
      <c r="AS45" s="35"/>
      <c r="AT45" s="35"/>
      <c r="AU45" s="35"/>
      <c r="AV45" s="35"/>
      <c r="AW45" s="35"/>
      <c r="AX45" s="35"/>
      <c r="AY45" s="281"/>
      <c r="AZ45" s="281"/>
      <c r="BA45" s="281"/>
      <c r="BB45" s="281"/>
      <c r="BC45" s="281"/>
      <c r="BD45" s="281"/>
      <c r="BE45" s="281"/>
      <c r="BF45" s="281"/>
      <c r="BG45" s="281"/>
      <c r="BH45" s="281"/>
      <c r="BI45" s="281"/>
      <c r="BJ45" s="281"/>
      <c r="BK45" s="281"/>
      <c r="BL45" s="281"/>
      <c r="BM45" s="281"/>
      <c r="BN45" s="281"/>
      <c r="BO45" s="281"/>
      <c r="BP45" s="281"/>
    </row>
    <row r="46" spans="1:68" s="474" customFormat="1" ht="12" customHeight="1">
      <c r="A46" s="552" t="s">
        <v>127</v>
      </c>
      <c r="B46" s="553">
        <v>2015</v>
      </c>
      <c r="C46" s="552" t="s">
        <v>124</v>
      </c>
      <c r="D46" s="552">
        <v>42</v>
      </c>
      <c r="E46" s="552">
        <v>95</v>
      </c>
      <c r="F46" s="552"/>
      <c r="G46" s="553">
        <v>5</v>
      </c>
      <c r="H46" s="568">
        <v>5</v>
      </c>
      <c r="I46" s="568">
        <v>5</v>
      </c>
      <c r="J46" s="568">
        <v>6</v>
      </c>
      <c r="K46" s="568">
        <v>6</v>
      </c>
      <c r="L46" s="568">
        <v>5</v>
      </c>
      <c r="M46" s="508">
        <f t="shared" si="1"/>
        <v>5</v>
      </c>
      <c r="N46" s="509">
        <f t="array" ref="N46">IF(COUNT(H46:L46)=0,"",COUNT(IF(H46:L46=M46,H46:L46,""))/COUNT(H46:L46))</f>
        <v>0.6</v>
      </c>
      <c r="O46" s="510">
        <f t="array" ref="O46">IF(AND(H46:L46=H46:L46,H46:L46="-"),"",STDEV(IF(H46:L46="-","",H46:L46))/AVERAGE(IF(H46:L46="-","",H46:L46+0.000000000000001)))</f>
        <v>0.10143010324169743</v>
      </c>
      <c r="P46" s="30"/>
      <c r="Q46" s="30"/>
      <c r="R46" s="29">
        <f t="array" ref="R46">IF(AND(H46:L46=H46:L46,H46:L46="-"),"",AVERAGE(H46:L46))</f>
        <v>5.4</v>
      </c>
      <c r="S46" s="30"/>
      <c r="T46" s="38" t="str">
        <f t="shared" si="3"/>
        <v>NO</v>
      </c>
      <c r="U46" s="35"/>
      <c r="V46" s="35"/>
      <c r="W46" s="35"/>
      <c r="X46" s="35"/>
      <c r="Y46" s="471"/>
      <c r="Z46" s="568">
        <v>6</v>
      </c>
      <c r="AA46" s="508">
        <v>5</v>
      </c>
      <c r="AB46" s="480">
        <f t="shared" si="4"/>
        <v>1</v>
      </c>
      <c r="AC46" s="35"/>
      <c r="AD46" s="48"/>
      <c r="AE46" s="48"/>
      <c r="AF46" s="48"/>
      <c r="AG46" s="35"/>
      <c r="AH46" s="35"/>
      <c r="AI46" s="35"/>
      <c r="AJ46" s="35"/>
      <c r="AK46" s="35"/>
      <c r="AL46" s="35"/>
      <c r="AM46" s="35"/>
      <c r="AN46" s="35"/>
      <c r="AO46" s="35"/>
      <c r="AP46" s="35"/>
      <c r="AQ46" s="35"/>
      <c r="AR46" s="35"/>
      <c r="AS46" s="35"/>
      <c r="AT46" s="35"/>
      <c r="AU46" s="35"/>
      <c r="AV46" s="35"/>
      <c r="AW46" s="35"/>
      <c r="AX46" s="35"/>
      <c r="AY46" s="281"/>
      <c r="AZ46" s="281"/>
      <c r="BA46" s="281"/>
      <c r="BB46" s="281"/>
      <c r="BC46" s="281"/>
      <c r="BD46" s="281"/>
      <c r="BE46" s="281"/>
      <c r="BF46" s="281"/>
      <c r="BG46" s="281"/>
      <c r="BH46" s="281"/>
      <c r="BI46" s="281"/>
      <c r="BJ46" s="281"/>
      <c r="BK46" s="281"/>
      <c r="BL46" s="281"/>
      <c r="BM46" s="281"/>
      <c r="BN46" s="281"/>
      <c r="BO46" s="281"/>
      <c r="BP46" s="281"/>
    </row>
    <row r="47" spans="1:68" s="474" customFormat="1" ht="12" customHeight="1">
      <c r="A47" s="552" t="s">
        <v>127</v>
      </c>
      <c r="B47" s="553">
        <v>2015</v>
      </c>
      <c r="C47" s="552" t="s">
        <v>124</v>
      </c>
      <c r="D47" s="552">
        <v>43</v>
      </c>
      <c r="E47" s="552">
        <v>77</v>
      </c>
      <c r="F47" s="552"/>
      <c r="G47" s="553">
        <v>5</v>
      </c>
      <c r="H47" s="568">
        <v>4</v>
      </c>
      <c r="I47" s="568">
        <v>4</v>
      </c>
      <c r="J47" s="568">
        <v>4</v>
      </c>
      <c r="K47" s="568">
        <v>5</v>
      </c>
      <c r="L47" s="568">
        <v>4</v>
      </c>
      <c r="M47" s="508">
        <f t="shared" si="1"/>
        <v>4</v>
      </c>
      <c r="N47" s="509">
        <f t="array" ref="N47">IF(COUNT(H47:L47)=0,"",COUNT(IF(H47:L47=M47,H47:L47,""))/COUNT(H47:L47))</f>
        <v>0.8</v>
      </c>
      <c r="O47" s="510">
        <f t="array" ref="O47">IF(AND(H47:L47=H47:L47,H47:L47="-"),"",STDEV(IF(H47:L47="-","",H47:L47))/AVERAGE(IF(H47:L47="-","",H47:L47+0.000000000000001)))</f>
        <v>0.10647942749998995</v>
      </c>
      <c r="P47" s="30"/>
      <c r="Q47" s="30"/>
      <c r="R47" s="29">
        <f t="array" ref="R47">IF(AND(H47:L47=H47:L47,H47:L47="-"),"",AVERAGE(H47:L47))</f>
        <v>4.2</v>
      </c>
      <c r="S47" s="30"/>
      <c r="T47" s="38" t="str">
        <f t="shared" si="3"/>
        <v>YES</v>
      </c>
      <c r="U47" s="35"/>
      <c r="V47" s="35"/>
      <c r="W47" s="35"/>
      <c r="X47" s="35"/>
      <c r="Y47" s="471"/>
      <c r="Z47" s="568">
        <v>4</v>
      </c>
      <c r="AA47" s="508">
        <v>4</v>
      </c>
      <c r="AB47" s="480">
        <f t="shared" si="4"/>
        <v>0</v>
      </c>
      <c r="AC47" s="35"/>
      <c r="AD47" s="48"/>
      <c r="AE47" s="48"/>
      <c r="AF47" s="48"/>
      <c r="AG47" s="35"/>
      <c r="AH47" s="35"/>
      <c r="AI47" s="35"/>
      <c r="AJ47" s="35"/>
      <c r="AK47" s="35"/>
      <c r="AL47" s="35"/>
      <c r="AM47" s="35"/>
      <c r="AN47" s="35"/>
      <c r="AO47" s="35"/>
      <c r="AP47" s="35"/>
      <c r="AQ47" s="35"/>
      <c r="AR47" s="35"/>
      <c r="AS47" s="35"/>
      <c r="AT47" s="35"/>
      <c r="AU47" s="35"/>
      <c r="AV47" s="35"/>
      <c r="AW47" s="35"/>
      <c r="AX47" s="35"/>
      <c r="AY47" s="281"/>
      <c r="AZ47" s="281"/>
      <c r="BA47" s="281"/>
      <c r="BB47" s="281"/>
      <c r="BC47" s="281"/>
      <c r="BD47" s="281"/>
      <c r="BE47" s="281"/>
      <c r="BF47" s="281"/>
      <c r="BG47" s="281"/>
      <c r="BH47" s="281"/>
      <c r="BI47" s="281"/>
      <c r="BJ47" s="281"/>
      <c r="BK47" s="281"/>
      <c r="BL47" s="281"/>
      <c r="BM47" s="281"/>
      <c r="BN47" s="281"/>
      <c r="BO47" s="281"/>
      <c r="BP47" s="281"/>
    </row>
    <row r="48" spans="1:68" s="474" customFormat="1" ht="12" customHeight="1">
      <c r="A48" s="552" t="s">
        <v>127</v>
      </c>
      <c r="B48" s="553">
        <v>2015</v>
      </c>
      <c r="C48" s="552" t="s">
        <v>124</v>
      </c>
      <c r="D48" s="552">
        <v>44</v>
      </c>
      <c r="E48" s="552">
        <v>70</v>
      </c>
      <c r="F48" s="552"/>
      <c r="G48" s="553">
        <v>5</v>
      </c>
      <c r="H48" s="568">
        <v>4</v>
      </c>
      <c r="I48" s="568">
        <v>4</v>
      </c>
      <c r="J48" s="568">
        <v>4</v>
      </c>
      <c r="K48" s="568">
        <v>4</v>
      </c>
      <c r="L48" s="568">
        <v>4</v>
      </c>
      <c r="M48" s="508">
        <f t="shared" si="1"/>
        <v>4</v>
      </c>
      <c r="N48" s="509">
        <f t="array" ref="N48">IF(COUNT(H48:L48)=0,"",COUNT(IF(H48:L48=M48,H48:L48,""))/COUNT(H48:L48))</f>
        <v>1</v>
      </c>
      <c r="O48" s="510">
        <f t="array" ref="O48">IF(AND(H48:L48=H48:L48,H48:L48="-"),"",STDEV(IF(H48:L48="-","",H48:L48))/AVERAGE(IF(H48:L48="-","",H48:L48+0.000000000000001)))</f>
        <v>0</v>
      </c>
      <c r="P48" s="30"/>
      <c r="Q48" s="30"/>
      <c r="R48" s="29">
        <f t="array" ref="R48">IF(AND(H48:L48=H48:L48,H48:L48="-"),"",AVERAGE(H48:L48))</f>
        <v>4</v>
      </c>
      <c r="S48" s="30"/>
      <c r="T48" s="38" t="str">
        <f t="shared" si="3"/>
        <v>YES</v>
      </c>
      <c r="U48" s="35"/>
      <c r="V48" s="35"/>
      <c r="W48" s="35"/>
      <c r="X48" s="35"/>
      <c r="Y48" s="471"/>
      <c r="Z48" s="568">
        <v>4</v>
      </c>
      <c r="AA48" s="508">
        <v>4</v>
      </c>
      <c r="AB48" s="480">
        <f t="shared" si="4"/>
        <v>0</v>
      </c>
      <c r="AC48" s="35"/>
      <c r="AD48" s="48"/>
      <c r="AE48" s="48"/>
      <c r="AF48" s="48"/>
      <c r="AG48" s="35"/>
      <c r="AH48" s="35"/>
      <c r="AI48" s="35"/>
      <c r="AJ48" s="35"/>
      <c r="AK48" s="35"/>
      <c r="AL48" s="35"/>
      <c r="AM48" s="35"/>
      <c r="AN48" s="35"/>
      <c r="AO48" s="35"/>
      <c r="AP48" s="35"/>
      <c r="AQ48" s="35"/>
      <c r="AR48" s="35"/>
      <c r="AS48" s="35"/>
      <c r="AT48" s="35"/>
      <c r="AU48" s="35"/>
      <c r="AV48" s="35"/>
      <c r="AW48" s="35"/>
      <c r="AX48" s="35"/>
      <c r="AY48" s="281"/>
      <c r="AZ48" s="281"/>
      <c r="BA48" s="281"/>
      <c r="BB48" s="281"/>
      <c r="BC48" s="281"/>
      <c r="BD48" s="281"/>
      <c r="BE48" s="281"/>
      <c r="BF48" s="281"/>
      <c r="BG48" s="281"/>
      <c r="BH48" s="281"/>
      <c r="BI48" s="281"/>
      <c r="BJ48" s="281"/>
      <c r="BK48" s="281"/>
      <c r="BL48" s="281"/>
      <c r="BM48" s="281"/>
      <c r="BN48" s="281"/>
      <c r="BO48" s="281"/>
      <c r="BP48" s="281"/>
    </row>
    <row r="49" spans="1:68" s="474" customFormat="1" ht="12" customHeight="1">
      <c r="A49" s="552" t="s">
        <v>127</v>
      </c>
      <c r="B49" s="553">
        <v>2015</v>
      </c>
      <c r="C49" s="552" t="s">
        <v>124</v>
      </c>
      <c r="D49" s="555">
        <v>45</v>
      </c>
      <c r="E49" s="555">
        <v>93</v>
      </c>
      <c r="F49" s="555"/>
      <c r="G49" s="553">
        <v>5</v>
      </c>
      <c r="H49" s="570">
        <v>6</v>
      </c>
      <c r="I49" s="570">
        <v>6</v>
      </c>
      <c r="J49" s="570">
        <v>6</v>
      </c>
      <c r="K49" s="570">
        <v>6</v>
      </c>
      <c r="L49" s="570">
        <v>6</v>
      </c>
      <c r="M49" s="508">
        <f t="shared" si="1"/>
        <v>6</v>
      </c>
      <c r="N49" s="509">
        <f t="array" ref="N49">IF(COUNT(H49:L49)=0,"",COUNT(IF(H49:L49=M49,H49:L49,""))/COUNT(H49:L49))</f>
        <v>1</v>
      </c>
      <c r="O49" s="510">
        <f t="array" ref="O49">IF(AND(H49:L49=H49:L49,H49:L49="-"),"",STDEV(IF(H49:L49="-","",H49:L49))/AVERAGE(IF(H49:L49="-","",H49:L49+0.000000000000001)))</f>
        <v>0</v>
      </c>
      <c r="P49" s="30"/>
      <c r="Q49" s="30"/>
      <c r="R49" s="29">
        <f t="array" ref="R49">IF(AND(H49:L49=H49:L49,H49:L49="-"),"",AVERAGE(H49:L49))</f>
        <v>6</v>
      </c>
      <c r="S49" s="30"/>
      <c r="T49" s="38" t="str">
        <f t="shared" si="3"/>
        <v>YES</v>
      </c>
      <c r="U49" s="35"/>
      <c r="V49" s="35"/>
      <c r="W49" s="35"/>
      <c r="X49" s="35"/>
      <c r="Y49" s="471"/>
      <c r="Z49" s="570">
        <v>6</v>
      </c>
      <c r="AA49" s="508">
        <v>6</v>
      </c>
      <c r="AB49" s="480">
        <f t="shared" si="4"/>
        <v>0</v>
      </c>
      <c r="AC49" s="35"/>
      <c r="AD49" s="48"/>
      <c r="AE49" s="48"/>
      <c r="AF49" s="48"/>
      <c r="AG49" s="35"/>
      <c r="AH49" s="35"/>
      <c r="AI49" s="35"/>
      <c r="AJ49" s="35"/>
      <c r="AK49" s="35"/>
      <c r="AL49" s="35"/>
      <c r="AM49" s="35"/>
      <c r="AN49" s="35"/>
      <c r="AO49" s="35"/>
      <c r="AP49" s="35"/>
      <c r="AQ49" s="35"/>
      <c r="AR49" s="35"/>
      <c r="AS49" s="35"/>
      <c r="AT49" s="35"/>
      <c r="AU49" s="35"/>
      <c r="AV49" s="35"/>
      <c r="AW49" s="35"/>
      <c r="AX49" s="35"/>
      <c r="AY49" s="281"/>
      <c r="AZ49" s="281"/>
      <c r="BA49" s="281"/>
      <c r="BB49" s="281"/>
      <c r="BC49" s="281"/>
      <c r="BD49" s="281"/>
      <c r="BE49" s="281"/>
      <c r="BF49" s="281"/>
      <c r="BG49" s="281"/>
      <c r="BH49" s="281"/>
      <c r="BI49" s="281"/>
      <c r="BJ49" s="281"/>
      <c r="BK49" s="281"/>
      <c r="BL49" s="281"/>
      <c r="BM49" s="281"/>
      <c r="BN49" s="281"/>
      <c r="BO49" s="281"/>
      <c r="BP49" s="281"/>
    </row>
    <row r="50" spans="1:68" s="474" customFormat="1" ht="12" customHeight="1">
      <c r="A50" s="552" t="s">
        <v>127</v>
      </c>
      <c r="B50" s="553">
        <v>2015</v>
      </c>
      <c r="C50" s="552" t="s">
        <v>124</v>
      </c>
      <c r="D50" s="552">
        <v>46</v>
      </c>
      <c r="E50" s="552">
        <v>78</v>
      </c>
      <c r="F50" s="552"/>
      <c r="G50" s="553">
        <v>5</v>
      </c>
      <c r="H50" s="552">
        <v>4</v>
      </c>
      <c r="I50" s="552">
        <v>4</v>
      </c>
      <c r="J50" s="556">
        <v>4</v>
      </c>
      <c r="K50" s="552">
        <v>4</v>
      </c>
      <c r="L50" s="552">
        <v>4</v>
      </c>
      <c r="M50" s="508">
        <f t="shared" si="1"/>
        <v>4</v>
      </c>
      <c r="N50" s="509">
        <f t="array" ref="N50">IF(COUNT(H50:L50)=0,"",COUNT(IF(H50:L50=M50,H50:L50,""))/COUNT(H50:L50))</f>
        <v>1</v>
      </c>
      <c r="O50" s="510">
        <f t="array" ref="O50">IF(AND(H50:L50=H50:L50,H50:L50="-"),"",STDEV(IF(H50:L50="-","",H50:L50))/AVERAGE(IF(H50:L50="-","",H50:L50+0.000000000000001)))</f>
        <v>0</v>
      </c>
      <c r="P50" s="30"/>
      <c r="Q50" s="30"/>
      <c r="R50" s="29">
        <f t="array" ref="R50">IF(AND(H50:L50=H50:L50,H50:L50="-"),"",AVERAGE(H50:L50))</f>
        <v>4</v>
      </c>
      <c r="S50" s="30"/>
      <c r="T50" s="38" t="str">
        <f t="shared" si="3"/>
        <v>YES</v>
      </c>
      <c r="U50" s="35"/>
      <c r="V50" s="35"/>
      <c r="W50" s="35"/>
      <c r="X50" s="35"/>
      <c r="Y50" s="471"/>
      <c r="Z50" s="556">
        <v>4</v>
      </c>
      <c r="AA50" s="508">
        <v>4</v>
      </c>
      <c r="AB50" s="480">
        <f t="shared" si="4"/>
        <v>0</v>
      </c>
      <c r="AC50" s="35"/>
      <c r="AD50" s="48"/>
      <c r="AE50" s="48"/>
      <c r="AF50" s="48"/>
      <c r="AG50" s="35"/>
      <c r="AH50" s="35"/>
      <c r="AI50" s="35"/>
      <c r="AJ50" s="35"/>
      <c r="AK50" s="35"/>
      <c r="AL50" s="35"/>
      <c r="AM50" s="35"/>
      <c r="AN50" s="35"/>
      <c r="AO50" s="35"/>
      <c r="AP50" s="35"/>
      <c r="AQ50" s="35"/>
      <c r="AR50" s="35"/>
      <c r="AS50" s="35"/>
      <c r="AT50" s="35"/>
      <c r="AU50" s="35"/>
      <c r="AV50" s="35"/>
      <c r="AW50" s="35"/>
      <c r="AX50" s="35"/>
      <c r="AY50" s="281"/>
      <c r="AZ50" s="281"/>
      <c r="BA50" s="281"/>
      <c r="BB50" s="281"/>
      <c r="BC50" s="281"/>
      <c r="BD50" s="281"/>
      <c r="BE50" s="281"/>
      <c r="BF50" s="281"/>
      <c r="BG50" s="281"/>
      <c r="BH50" s="281"/>
      <c r="BI50" s="281"/>
      <c r="BJ50" s="281"/>
      <c r="BK50" s="281"/>
      <c r="BL50" s="281"/>
      <c r="BM50" s="281"/>
      <c r="BN50" s="281"/>
      <c r="BO50" s="281"/>
      <c r="BP50" s="281"/>
    </row>
    <row r="51" spans="1:68" s="474" customFormat="1" ht="12" customHeight="1">
      <c r="A51" s="552" t="s">
        <v>127</v>
      </c>
      <c r="B51" s="553">
        <v>2015</v>
      </c>
      <c r="C51" s="552" t="s">
        <v>124</v>
      </c>
      <c r="D51" s="552">
        <v>47</v>
      </c>
      <c r="E51" s="552">
        <v>80</v>
      </c>
      <c r="F51" s="552"/>
      <c r="G51" s="553">
        <v>5</v>
      </c>
      <c r="H51" s="552">
        <v>5</v>
      </c>
      <c r="I51" s="552">
        <v>5</v>
      </c>
      <c r="J51" s="556">
        <v>5</v>
      </c>
      <c r="K51" s="552">
        <v>5</v>
      </c>
      <c r="L51" s="552">
        <v>5</v>
      </c>
      <c r="M51" s="508">
        <f t="shared" si="1"/>
        <v>5</v>
      </c>
      <c r="N51" s="509">
        <f t="array" ref="N51">IF(COUNT(H51:L51)=0,"",COUNT(IF(H51:L51=M51,H51:L51,""))/COUNT(H51:L51))</f>
        <v>1</v>
      </c>
      <c r="O51" s="510">
        <f t="array" ref="O51">IF(AND(H51:L51=H51:L51,H51:L51="-"),"",STDEV(IF(H51:L51="-","",H51:L51))/AVERAGE(IF(H51:L51="-","",H51:L51+0.000000000000001)))</f>
        <v>0</v>
      </c>
      <c r="P51" s="30"/>
      <c r="Q51" s="30"/>
      <c r="R51" s="29">
        <f t="array" ref="R51">IF(AND(H51:L51=H51:L51,H51:L51="-"),"",AVERAGE(H51:L51))</f>
        <v>5</v>
      </c>
      <c r="S51" s="30"/>
      <c r="T51" s="38" t="str">
        <f t="shared" si="3"/>
        <v>YES</v>
      </c>
      <c r="U51" s="35"/>
      <c r="V51" s="35"/>
      <c r="W51" s="35"/>
      <c r="X51" s="35"/>
      <c r="Y51" s="471"/>
      <c r="Z51" s="556">
        <v>5</v>
      </c>
      <c r="AA51" s="508">
        <v>5</v>
      </c>
      <c r="AB51" s="480">
        <f t="shared" si="4"/>
        <v>0</v>
      </c>
      <c r="AC51" s="35"/>
      <c r="AD51" s="48"/>
      <c r="AE51" s="48"/>
      <c r="AF51" s="48"/>
      <c r="AG51" s="35"/>
      <c r="AH51" s="35"/>
      <c r="AI51" s="35"/>
      <c r="AJ51" s="35"/>
      <c r="AK51" s="35"/>
      <c r="AL51" s="35"/>
      <c r="AM51" s="35"/>
      <c r="AN51" s="35"/>
      <c r="AO51" s="35"/>
      <c r="AP51" s="35"/>
      <c r="AQ51" s="35"/>
      <c r="AR51" s="35"/>
      <c r="AS51" s="35"/>
      <c r="AT51" s="35"/>
      <c r="AU51" s="35"/>
      <c r="AV51" s="35"/>
      <c r="AW51" s="35"/>
      <c r="AX51" s="35"/>
      <c r="AY51" s="281"/>
      <c r="AZ51" s="281"/>
      <c r="BA51" s="281"/>
      <c r="BB51" s="281"/>
      <c r="BC51" s="281"/>
      <c r="BD51" s="281"/>
      <c r="BE51" s="281"/>
      <c r="BF51" s="281"/>
      <c r="BG51" s="281"/>
      <c r="BH51" s="281"/>
      <c r="BI51" s="281"/>
      <c r="BJ51" s="281"/>
      <c r="BK51" s="281"/>
      <c r="BL51" s="281"/>
      <c r="BM51" s="281"/>
      <c r="BN51" s="281"/>
      <c r="BO51" s="281"/>
      <c r="BP51" s="281"/>
    </row>
    <row r="52" spans="1:68" s="474" customFormat="1" ht="12" customHeight="1">
      <c r="A52" s="552" t="s">
        <v>127</v>
      </c>
      <c r="B52" s="553">
        <v>2015</v>
      </c>
      <c r="C52" s="552" t="s">
        <v>124</v>
      </c>
      <c r="D52" s="552">
        <v>48</v>
      </c>
      <c r="E52" s="552">
        <v>71</v>
      </c>
      <c r="F52" s="552"/>
      <c r="G52" s="553">
        <v>5</v>
      </c>
      <c r="H52" s="552">
        <v>5</v>
      </c>
      <c r="I52" s="552">
        <v>4</v>
      </c>
      <c r="J52" s="556">
        <v>5</v>
      </c>
      <c r="K52" s="552">
        <v>4</v>
      </c>
      <c r="L52" s="552">
        <v>5</v>
      </c>
      <c r="M52" s="508">
        <f t="shared" si="1"/>
        <v>5</v>
      </c>
      <c r="N52" s="509">
        <f t="array" ref="N52">IF(COUNT(H52:L52)=0,"",COUNT(IF(H52:L52=M52,H52:L52,""))/COUNT(H52:L52))</f>
        <v>0.6</v>
      </c>
      <c r="O52" s="510">
        <f t="array" ref="O52">IF(AND(H52:L52=H52:L52,H52:L52="-"),"",STDEV(IF(H52:L52="-","",H52:L52))/AVERAGE(IF(H52:L52="-","",H52:L52+0.000000000000001)))</f>
        <v>0.11907012119677536</v>
      </c>
      <c r="P52" s="30"/>
      <c r="Q52" s="30"/>
      <c r="R52" s="29">
        <f t="array" ref="R52">IF(AND(H52:L52=H52:L52,H52:L52="-"),"",AVERAGE(H52:L52))</f>
        <v>4.5999999999999996</v>
      </c>
      <c r="S52" s="30"/>
      <c r="T52" s="38" t="str">
        <f t="shared" si="3"/>
        <v>NO</v>
      </c>
      <c r="U52" s="35"/>
      <c r="V52" s="35"/>
      <c r="W52" s="35"/>
      <c r="X52" s="35"/>
      <c r="Y52" s="471"/>
      <c r="Z52" s="556">
        <v>5</v>
      </c>
      <c r="AA52" s="508">
        <v>5</v>
      </c>
      <c r="AB52" s="480">
        <f t="shared" si="4"/>
        <v>0</v>
      </c>
      <c r="AC52" s="35"/>
      <c r="AD52" s="48"/>
      <c r="AE52" s="48"/>
      <c r="AF52" s="48"/>
      <c r="AG52" s="35"/>
      <c r="AH52" s="35"/>
      <c r="AI52" s="35"/>
      <c r="AJ52" s="35"/>
      <c r="AK52" s="35"/>
      <c r="AL52" s="35"/>
      <c r="AM52" s="35"/>
      <c r="AN52" s="35"/>
      <c r="AO52" s="35"/>
      <c r="AP52" s="35"/>
      <c r="AQ52" s="35"/>
      <c r="AR52" s="35"/>
      <c r="AS52" s="35"/>
      <c r="AT52" s="35"/>
      <c r="AU52" s="35"/>
      <c r="AV52" s="35"/>
      <c r="AW52" s="35"/>
      <c r="AX52" s="35"/>
      <c r="AY52" s="281"/>
      <c r="AZ52" s="281"/>
      <c r="BA52" s="281"/>
      <c r="BB52" s="281"/>
      <c r="BC52" s="281"/>
      <c r="BD52" s="281"/>
      <c r="BE52" s="281"/>
      <c r="BF52" s="281"/>
      <c r="BG52" s="281"/>
      <c r="BH52" s="281"/>
      <c r="BI52" s="281"/>
      <c r="BJ52" s="281"/>
      <c r="BK52" s="281"/>
      <c r="BL52" s="281"/>
      <c r="BM52" s="281"/>
      <c r="BN52" s="281"/>
      <c r="BO52" s="281"/>
      <c r="BP52" s="281"/>
    </row>
    <row r="53" spans="1:68" s="474" customFormat="1" ht="12" customHeight="1">
      <c r="A53" s="552" t="s">
        <v>127</v>
      </c>
      <c r="B53" s="553">
        <v>2015</v>
      </c>
      <c r="C53" s="552" t="s">
        <v>124</v>
      </c>
      <c r="D53" s="552">
        <v>49</v>
      </c>
      <c r="E53" s="552">
        <v>40</v>
      </c>
      <c r="F53" s="552"/>
      <c r="G53" s="553">
        <v>5</v>
      </c>
      <c r="H53" s="552">
        <v>3</v>
      </c>
      <c r="I53" s="552">
        <v>3</v>
      </c>
      <c r="J53" s="556">
        <v>3</v>
      </c>
      <c r="K53" s="552">
        <v>3</v>
      </c>
      <c r="L53" s="552">
        <v>3</v>
      </c>
      <c r="M53" s="508">
        <f t="shared" si="1"/>
        <v>3</v>
      </c>
      <c r="N53" s="509">
        <f t="array" ref="N53">IF(COUNT(H53:L53)=0,"",COUNT(IF(H53:L53=M53,H53:L53,""))/COUNT(H53:L53))</f>
        <v>1</v>
      </c>
      <c r="O53" s="510">
        <f t="array" ref="O53">IF(AND(H53:L53=H53:L53,H53:L53="-"),"",STDEV(IF(H53:L53="-","",H53:L53))/AVERAGE(IF(H53:L53="-","",H53:L53+0.000000000000001)))</f>
        <v>0</v>
      </c>
      <c r="P53" s="30"/>
      <c r="Q53" s="30"/>
      <c r="R53" s="29">
        <f t="array" ref="R53">IF(AND(H53:L53=H53:L53,H53:L53="-"),"",AVERAGE(H53:L53))</f>
        <v>3</v>
      </c>
      <c r="S53" s="30"/>
      <c r="T53" s="38" t="str">
        <f t="shared" si="3"/>
        <v>YES</v>
      </c>
      <c r="U53" s="35"/>
      <c r="V53" s="35"/>
      <c r="W53" s="35"/>
      <c r="X53" s="35"/>
      <c r="Y53" s="471"/>
      <c r="Z53" s="556">
        <v>3</v>
      </c>
      <c r="AA53" s="508">
        <v>3</v>
      </c>
      <c r="AB53" s="480">
        <f t="shared" si="4"/>
        <v>0</v>
      </c>
      <c r="AC53" s="35"/>
      <c r="AD53" s="48"/>
      <c r="AE53" s="48"/>
      <c r="AF53" s="48"/>
      <c r="AG53" s="35"/>
      <c r="AH53" s="35"/>
      <c r="AI53" s="35"/>
      <c r="AJ53" s="35"/>
      <c r="AK53" s="35"/>
      <c r="AL53" s="35"/>
      <c r="AM53" s="35"/>
      <c r="AN53" s="35"/>
      <c r="AO53" s="35"/>
      <c r="AP53" s="35"/>
      <c r="AQ53" s="35"/>
      <c r="AR53" s="35"/>
      <c r="AS53" s="35"/>
      <c r="AT53" s="35"/>
      <c r="AU53" s="35"/>
      <c r="AV53" s="35"/>
      <c r="AW53" s="35"/>
      <c r="AX53" s="35"/>
      <c r="AY53" s="281"/>
      <c r="AZ53" s="281"/>
      <c r="BA53" s="281"/>
      <c r="BB53" s="281"/>
      <c r="BC53" s="281"/>
      <c r="BD53" s="281"/>
      <c r="BE53" s="281"/>
      <c r="BF53" s="281"/>
      <c r="BG53" s="281"/>
      <c r="BH53" s="281"/>
      <c r="BI53" s="281"/>
      <c r="BJ53" s="281"/>
      <c r="BK53" s="281"/>
      <c r="BL53" s="281"/>
      <c r="BM53" s="281"/>
      <c r="BN53" s="281"/>
      <c r="BO53" s="281"/>
      <c r="BP53" s="281"/>
    </row>
    <row r="54" spans="1:68" s="474" customFormat="1" ht="12" customHeight="1">
      <c r="A54" s="552" t="s">
        <v>127</v>
      </c>
      <c r="B54" s="553">
        <v>2015</v>
      </c>
      <c r="C54" s="552" t="s">
        <v>124</v>
      </c>
      <c r="D54" s="552">
        <v>50</v>
      </c>
      <c r="E54" s="552">
        <v>84</v>
      </c>
      <c r="F54" s="552"/>
      <c r="G54" s="553">
        <v>5</v>
      </c>
      <c r="H54" s="552">
        <v>5</v>
      </c>
      <c r="I54" s="552">
        <v>5</v>
      </c>
      <c r="J54" s="556">
        <v>6</v>
      </c>
      <c r="K54" s="552">
        <v>5</v>
      </c>
      <c r="L54" s="552">
        <v>5</v>
      </c>
      <c r="M54" s="508">
        <f t="shared" si="1"/>
        <v>5</v>
      </c>
      <c r="N54" s="509">
        <f t="array" ref="N54">IF(COUNT(H54:L54)=0,"",COUNT(IF(H54:L54=M54,H54:L54,""))/COUNT(H54:L54))</f>
        <v>0.8</v>
      </c>
      <c r="O54" s="510">
        <f t="array" ref="O54">IF(AND(H54:L54=H54:L54,H54:L54="-"),"",STDEV(IF(H54:L54="-","",H54:L54))/AVERAGE(IF(H54:L54="-","",H54:L54+0.000000000000001)))</f>
        <v>8.6002614519222656E-2</v>
      </c>
      <c r="P54" s="30"/>
      <c r="Q54" s="30"/>
      <c r="R54" s="29">
        <f t="array" ref="R54">IF(AND(H54:L54=H54:L54,H54:L54="-"),"",AVERAGE(H54:L54))</f>
        <v>5.2</v>
      </c>
      <c r="S54" s="30"/>
      <c r="T54" s="38" t="str">
        <f t="shared" si="3"/>
        <v>YES</v>
      </c>
      <c r="U54" s="35"/>
      <c r="V54" s="35"/>
      <c r="W54" s="35"/>
      <c r="X54" s="35"/>
      <c r="Y54" s="471"/>
      <c r="Z54" s="556">
        <v>6</v>
      </c>
      <c r="AA54" s="508">
        <v>5</v>
      </c>
      <c r="AB54" s="480">
        <f t="shared" si="4"/>
        <v>1</v>
      </c>
      <c r="AC54" s="35"/>
      <c r="AD54" s="48"/>
      <c r="AE54" s="48"/>
      <c r="AF54" s="48"/>
      <c r="AG54" s="35"/>
      <c r="AH54" s="35"/>
      <c r="AI54" s="35"/>
      <c r="AJ54" s="35"/>
      <c r="AK54" s="35"/>
      <c r="AL54" s="35"/>
      <c r="AM54" s="35"/>
      <c r="AN54" s="35"/>
      <c r="AO54" s="35"/>
      <c r="AP54" s="35"/>
      <c r="AQ54" s="35"/>
      <c r="AR54" s="35"/>
      <c r="AS54" s="35"/>
      <c r="AT54" s="35"/>
      <c r="AU54" s="35"/>
      <c r="AV54" s="35"/>
      <c r="AW54" s="35"/>
      <c r="AX54" s="35"/>
      <c r="AY54" s="281"/>
      <c r="AZ54" s="281"/>
      <c r="BA54" s="281"/>
      <c r="BB54" s="281"/>
      <c r="BC54" s="281"/>
      <c r="BD54" s="281"/>
      <c r="BE54" s="281"/>
      <c r="BF54" s="281"/>
      <c r="BG54" s="281"/>
      <c r="BH54" s="281"/>
      <c r="BI54" s="281"/>
      <c r="BJ54" s="281"/>
      <c r="BK54" s="281"/>
      <c r="BL54" s="281"/>
      <c r="BM54" s="281"/>
      <c r="BN54" s="281"/>
      <c r="BO54" s="281"/>
      <c r="BP54" s="281"/>
    </row>
    <row r="55" spans="1:68" s="474" customFormat="1" ht="12" customHeight="1">
      <c r="A55" s="552" t="s">
        <v>128</v>
      </c>
      <c r="B55" s="553">
        <v>2016</v>
      </c>
      <c r="C55" s="552">
        <v>24248</v>
      </c>
      <c r="D55" s="552">
        <v>51</v>
      </c>
      <c r="E55" s="552">
        <v>30</v>
      </c>
      <c r="F55" s="553"/>
      <c r="G55" s="553">
        <v>7</v>
      </c>
      <c r="H55" s="552">
        <v>1</v>
      </c>
      <c r="I55" s="552">
        <v>1</v>
      </c>
      <c r="J55" s="556">
        <v>1</v>
      </c>
      <c r="K55" s="552">
        <v>1</v>
      </c>
      <c r="L55" s="552">
        <v>1</v>
      </c>
      <c r="M55" s="508">
        <f t="shared" si="1"/>
        <v>1</v>
      </c>
      <c r="N55" s="509">
        <f t="array" ref="N55">IF(COUNT(H55:L55)=0,"",COUNT(IF(H55:L55=M55,H55:L55,""))/COUNT(H55:L55))</f>
        <v>1</v>
      </c>
      <c r="O55" s="510">
        <f t="array" ref="O55">IF(AND(H55:L55=H55:L55,H55:L55="-"),"",STDEV(IF(H55:L55="-","",H55:L55))/AVERAGE(IF(H55:L55="-","",H55:L55+0.000000000000001)))</f>
        <v>0</v>
      </c>
      <c r="P55" s="30"/>
      <c r="Q55" s="30"/>
      <c r="R55" s="29">
        <f t="array" ref="R55">IF(AND(H55:L55=H55:L55,H55:L55="-"),"",AVERAGE(H55:L55))</f>
        <v>1</v>
      </c>
      <c r="S55" s="30"/>
      <c r="T55" s="38" t="str">
        <f t="shared" si="3"/>
        <v>YES</v>
      </c>
      <c r="U55" s="35"/>
      <c r="V55" s="35"/>
      <c r="W55" s="35"/>
      <c r="X55" s="35"/>
      <c r="Y55" s="471"/>
      <c r="Z55" s="556">
        <v>1</v>
      </c>
      <c r="AA55" s="508">
        <v>1</v>
      </c>
      <c r="AB55" s="480">
        <f t="shared" si="4"/>
        <v>0</v>
      </c>
      <c r="AC55" s="35"/>
      <c r="AD55" s="48"/>
      <c r="AE55" s="48"/>
      <c r="AF55" s="48"/>
      <c r="AG55" s="35"/>
      <c r="AH55" s="35"/>
      <c r="AI55" s="35"/>
      <c r="AJ55" s="35"/>
      <c r="AK55" s="35"/>
      <c r="AL55" s="35"/>
      <c r="AM55" s="35"/>
      <c r="AN55" s="35"/>
      <c r="AO55" s="35"/>
      <c r="AP55" s="35"/>
      <c r="AQ55" s="35"/>
      <c r="AR55" s="35"/>
      <c r="AS55" s="35"/>
      <c r="AT55" s="35"/>
      <c r="AU55" s="35"/>
      <c r="AV55" s="35"/>
      <c r="AW55" s="35"/>
      <c r="AX55" s="35"/>
      <c r="AY55" s="281"/>
      <c r="AZ55" s="281"/>
      <c r="BA55" s="281"/>
      <c r="BB55" s="281"/>
      <c r="BC55" s="281"/>
      <c r="BD55" s="281"/>
      <c r="BE55" s="281"/>
      <c r="BF55" s="281"/>
      <c r="BG55" s="281"/>
      <c r="BH55" s="281"/>
      <c r="BI55" s="281"/>
      <c r="BJ55" s="281"/>
      <c r="BK55" s="281"/>
      <c r="BL55" s="281"/>
      <c r="BM55" s="281"/>
      <c r="BN55" s="281"/>
      <c r="BO55" s="281"/>
      <c r="BP55" s="281"/>
    </row>
    <row r="56" spans="1:68" s="474" customFormat="1" ht="12" customHeight="1">
      <c r="A56" s="552" t="s">
        <v>128</v>
      </c>
      <c r="B56" s="553">
        <v>2016</v>
      </c>
      <c r="C56" s="552">
        <v>24248</v>
      </c>
      <c r="D56" s="552">
        <v>52</v>
      </c>
      <c r="E56" s="552">
        <v>27</v>
      </c>
      <c r="F56" s="553"/>
      <c r="G56" s="553">
        <v>7</v>
      </c>
      <c r="H56" s="552">
        <v>1</v>
      </c>
      <c r="I56" s="552">
        <v>1</v>
      </c>
      <c r="J56" s="556">
        <v>1</v>
      </c>
      <c r="K56" s="552">
        <v>1</v>
      </c>
      <c r="L56" s="552">
        <v>1</v>
      </c>
      <c r="M56" s="508">
        <f t="shared" si="1"/>
        <v>1</v>
      </c>
      <c r="N56" s="509">
        <f t="array" ref="N56">IF(COUNT(H56:L56)=0,"",COUNT(IF(H56:L56=M56,H56:L56,""))/COUNT(H56:L56))</f>
        <v>1</v>
      </c>
      <c r="O56" s="510">
        <f t="array" ref="O56">IF(AND(H56:L56=H56:L56,H56:L56="-"),"",STDEV(IF(H56:L56="-","",H56:L56))/AVERAGE(IF(H56:L56="-","",H56:L56+0.000000000000001)))</f>
        <v>0</v>
      </c>
      <c r="P56" s="30"/>
      <c r="Q56" s="30"/>
      <c r="R56" s="29">
        <f t="array" ref="R56">IF(AND(H56:L56=H56:L56,H56:L56="-"),"",AVERAGE(H56:L56))</f>
        <v>1</v>
      </c>
      <c r="S56" s="30"/>
      <c r="T56" s="38" t="str">
        <f t="shared" si="3"/>
        <v>YES</v>
      </c>
      <c r="U56" s="35"/>
      <c r="V56" s="35"/>
      <c r="W56" s="35"/>
      <c r="X56" s="35"/>
      <c r="Y56" s="471"/>
      <c r="Z56" s="556">
        <v>1</v>
      </c>
      <c r="AA56" s="508">
        <v>1</v>
      </c>
      <c r="AB56" s="480">
        <f t="shared" si="4"/>
        <v>0</v>
      </c>
      <c r="AC56" s="35"/>
      <c r="AD56" s="48"/>
      <c r="AE56" s="48"/>
      <c r="AF56" s="48"/>
      <c r="AG56" s="35"/>
      <c r="AH56" s="35"/>
      <c r="AI56" s="35"/>
      <c r="AJ56" s="35"/>
      <c r="AK56" s="35"/>
      <c r="AL56" s="35"/>
      <c r="AM56" s="35"/>
      <c r="AN56" s="35"/>
      <c r="AO56" s="35"/>
      <c r="AP56" s="35"/>
      <c r="AQ56" s="35"/>
      <c r="AR56" s="35"/>
      <c r="AS56" s="35"/>
      <c r="AT56" s="35"/>
      <c r="AU56" s="35"/>
      <c r="AV56" s="35"/>
      <c r="AW56" s="35"/>
      <c r="AX56" s="35"/>
      <c r="AY56" s="281"/>
      <c r="AZ56" s="281"/>
      <c r="BA56" s="281"/>
      <c r="BB56" s="281"/>
      <c r="BC56" s="281"/>
      <c r="BD56" s="281"/>
      <c r="BE56" s="281"/>
      <c r="BF56" s="281"/>
      <c r="BG56" s="281"/>
      <c r="BH56" s="281"/>
      <c r="BI56" s="281"/>
      <c r="BJ56" s="281"/>
      <c r="BK56" s="281"/>
      <c r="BL56" s="281"/>
      <c r="BM56" s="281"/>
      <c r="BN56" s="281"/>
      <c r="BO56" s="281"/>
      <c r="BP56" s="281"/>
    </row>
    <row r="57" spans="1:68" s="474" customFormat="1" ht="12" customHeight="1">
      <c r="A57" s="552" t="s">
        <v>128</v>
      </c>
      <c r="B57" s="553">
        <v>2016</v>
      </c>
      <c r="C57" s="552">
        <v>24248</v>
      </c>
      <c r="D57" s="552">
        <v>53</v>
      </c>
      <c r="E57" s="552">
        <v>26</v>
      </c>
      <c r="F57" s="553"/>
      <c r="G57" s="553">
        <v>7</v>
      </c>
      <c r="H57" s="552">
        <v>1</v>
      </c>
      <c r="I57" s="552">
        <v>1</v>
      </c>
      <c r="J57" s="556">
        <v>1</v>
      </c>
      <c r="K57" s="552">
        <v>1</v>
      </c>
      <c r="L57" s="552">
        <v>1</v>
      </c>
      <c r="M57" s="508">
        <f t="shared" si="1"/>
        <v>1</v>
      </c>
      <c r="N57" s="509">
        <f t="array" ref="N57">IF(COUNT(H57:L57)=0,"",COUNT(IF(H57:L57=M57,H57:L57,""))/COUNT(H57:L57))</f>
        <v>1</v>
      </c>
      <c r="O57" s="510">
        <f t="array" ref="O57">IF(AND(H57:L57=H57:L57,H57:L57="-"),"",STDEV(IF(H57:L57="-","",H57:L57))/AVERAGE(IF(H57:L57="-","",H57:L57+0.000000000000001)))</f>
        <v>0</v>
      </c>
      <c r="P57" s="30"/>
      <c r="Q57" s="30"/>
      <c r="R57" s="29">
        <f t="array" ref="R57">IF(AND(H57:L57=H57:L57,H57:L57="-"),"",AVERAGE(H57:L57))</f>
        <v>1</v>
      </c>
      <c r="S57" s="30"/>
      <c r="T57" s="38" t="str">
        <f t="shared" si="3"/>
        <v>YES</v>
      </c>
      <c r="U57" s="35"/>
      <c r="V57" s="35"/>
      <c r="W57" s="35"/>
      <c r="X57" s="35"/>
      <c r="Y57" s="471"/>
      <c r="Z57" s="556">
        <v>1</v>
      </c>
      <c r="AA57" s="508">
        <v>1</v>
      </c>
      <c r="AB57" s="480">
        <f t="shared" si="4"/>
        <v>0</v>
      </c>
      <c r="AC57" s="35"/>
      <c r="AD57" s="48"/>
      <c r="AE57" s="48"/>
      <c r="AF57" s="48"/>
      <c r="AG57" s="35"/>
      <c r="AH57" s="35"/>
      <c r="AI57" s="35"/>
      <c r="AJ57" s="35"/>
      <c r="AK57" s="35"/>
      <c r="AL57" s="35"/>
      <c r="AM57" s="35"/>
      <c r="AN57" s="35"/>
      <c r="AO57" s="35"/>
      <c r="AP57" s="35"/>
      <c r="AQ57" s="35"/>
      <c r="AR57" s="35"/>
      <c r="AS57" s="35"/>
      <c r="AT57" s="35"/>
      <c r="AU57" s="35"/>
      <c r="AV57" s="35"/>
      <c r="AW57" s="35"/>
      <c r="AX57" s="35"/>
      <c r="AY57" s="281"/>
      <c r="AZ57" s="281"/>
      <c r="BA57" s="281"/>
      <c r="BB57" s="281"/>
      <c r="BC57" s="281"/>
      <c r="BD57" s="281"/>
      <c r="BE57" s="281"/>
      <c r="BF57" s="281"/>
      <c r="BG57" s="281"/>
      <c r="BH57" s="281"/>
      <c r="BI57" s="281"/>
      <c r="BJ57" s="281"/>
      <c r="BK57" s="281"/>
      <c r="BL57" s="281"/>
      <c r="BM57" s="281"/>
      <c r="BN57" s="281"/>
      <c r="BO57" s="281"/>
      <c r="BP57" s="281"/>
    </row>
    <row r="58" spans="1:68" s="474" customFormat="1" ht="12" customHeight="1">
      <c r="A58" s="552" t="s">
        <v>128</v>
      </c>
      <c r="B58" s="553">
        <v>2016</v>
      </c>
      <c r="C58" s="552">
        <v>24248</v>
      </c>
      <c r="D58" s="552">
        <v>54</v>
      </c>
      <c r="E58" s="552">
        <v>23</v>
      </c>
      <c r="F58" s="553"/>
      <c r="G58" s="553">
        <v>7</v>
      </c>
      <c r="H58" s="552">
        <v>1</v>
      </c>
      <c r="I58" s="552">
        <v>1</v>
      </c>
      <c r="J58" s="556">
        <v>1</v>
      </c>
      <c r="K58" s="552">
        <v>1</v>
      </c>
      <c r="L58" s="552">
        <v>1</v>
      </c>
      <c r="M58" s="508">
        <f t="shared" si="1"/>
        <v>1</v>
      </c>
      <c r="N58" s="509">
        <f t="array" ref="N58">IF(COUNT(H58:L58)=0,"",COUNT(IF(H58:L58=M58,H58:L58,""))/COUNT(H58:L58))</f>
        <v>1</v>
      </c>
      <c r="O58" s="510">
        <f t="array" ref="O58">IF(AND(H58:L58=H58:L58,H58:L58="-"),"",STDEV(IF(H58:L58="-","",H58:L58))/AVERAGE(IF(H58:L58="-","",H58:L58+0.000000000000001)))</f>
        <v>0</v>
      </c>
      <c r="P58" s="30"/>
      <c r="Q58" s="30"/>
      <c r="R58" s="29">
        <f t="array" ref="R58">IF(AND(H58:L58=H58:L58,H58:L58="-"),"",AVERAGE(H58:L58))</f>
        <v>1</v>
      </c>
      <c r="S58" s="30"/>
      <c r="T58" s="38" t="str">
        <f t="shared" si="3"/>
        <v>YES</v>
      </c>
      <c r="U58" s="35"/>
      <c r="V58" s="35"/>
      <c r="W58" s="35"/>
      <c r="X58" s="35"/>
      <c r="Y58" s="471"/>
      <c r="Z58" s="556">
        <v>1</v>
      </c>
      <c r="AA58" s="508">
        <v>1</v>
      </c>
      <c r="AB58" s="480">
        <f t="shared" si="4"/>
        <v>0</v>
      </c>
      <c r="AC58" s="35"/>
      <c r="AD58" s="48"/>
      <c r="AE58" s="48"/>
      <c r="AF58" s="48"/>
      <c r="AG58" s="35"/>
      <c r="AH58" s="35"/>
      <c r="AI58" s="35"/>
      <c r="AJ58" s="35"/>
      <c r="AK58" s="35"/>
      <c r="AL58" s="35"/>
      <c r="AM58" s="35"/>
      <c r="AN58" s="35"/>
      <c r="AO58" s="35"/>
      <c r="AP58" s="35"/>
      <c r="AQ58" s="35"/>
      <c r="AR58" s="35"/>
      <c r="AS58" s="35"/>
      <c r="AT58" s="35"/>
      <c r="AU58" s="35"/>
      <c r="AV58" s="35"/>
      <c r="AW58" s="35"/>
      <c r="AX58" s="35"/>
      <c r="AY58" s="281"/>
      <c r="AZ58" s="281"/>
      <c r="BA58" s="281"/>
      <c r="BB58" s="281"/>
      <c r="BC58" s="281"/>
      <c r="BD58" s="281"/>
      <c r="BE58" s="281"/>
      <c r="BF58" s="281"/>
      <c r="BG58" s="281"/>
      <c r="BH58" s="281"/>
      <c r="BI58" s="281"/>
      <c r="BJ58" s="281"/>
      <c r="BK58" s="281"/>
      <c r="BL58" s="281"/>
      <c r="BM58" s="281"/>
      <c r="BN58" s="281"/>
      <c r="BO58" s="281"/>
      <c r="BP58" s="281"/>
    </row>
    <row r="59" spans="1:68" s="474" customFormat="1" ht="12" customHeight="1">
      <c r="A59" s="552" t="s">
        <v>128</v>
      </c>
      <c r="B59" s="553">
        <v>2016</v>
      </c>
      <c r="C59" s="552">
        <v>24248</v>
      </c>
      <c r="D59" s="552">
        <v>55</v>
      </c>
      <c r="E59" s="552">
        <v>39</v>
      </c>
      <c r="F59" s="553"/>
      <c r="G59" s="553">
        <v>7</v>
      </c>
      <c r="H59" s="552">
        <v>2</v>
      </c>
      <c r="I59" s="552">
        <v>2</v>
      </c>
      <c r="J59" s="556">
        <v>2</v>
      </c>
      <c r="K59" s="552">
        <v>2</v>
      </c>
      <c r="L59" s="552">
        <v>2</v>
      </c>
      <c r="M59" s="508">
        <f t="shared" si="1"/>
        <v>2</v>
      </c>
      <c r="N59" s="509">
        <f t="array" ref="N59">IF(COUNT(H59:L59)=0,"",COUNT(IF(H59:L59=M59,H59:L59,""))/COUNT(H59:L59))</f>
        <v>1</v>
      </c>
      <c r="O59" s="510">
        <f t="array" ref="O59">IF(AND(H59:L59=H59:L59,H59:L59="-"),"",STDEV(IF(H59:L59="-","",H59:L59))/AVERAGE(IF(H59:L59="-","",H59:L59+0.000000000000001)))</f>
        <v>0</v>
      </c>
      <c r="P59" s="30"/>
      <c r="Q59" s="30"/>
      <c r="R59" s="29">
        <f t="array" ref="R59">IF(AND(H59:L59=H59:L59,H59:L59="-"),"",AVERAGE(H59:L59))</f>
        <v>2</v>
      </c>
      <c r="S59" s="30"/>
      <c r="T59" s="38" t="str">
        <f t="shared" si="3"/>
        <v>YES</v>
      </c>
      <c r="U59" s="35"/>
      <c r="V59" s="35"/>
      <c r="W59" s="35"/>
      <c r="X59" s="35"/>
      <c r="Y59" s="471"/>
      <c r="Z59" s="556">
        <v>2</v>
      </c>
      <c r="AA59" s="508">
        <v>2</v>
      </c>
      <c r="AB59" s="480">
        <f t="shared" si="4"/>
        <v>0</v>
      </c>
      <c r="AC59" s="35"/>
      <c r="AD59" s="48"/>
      <c r="AE59" s="48"/>
      <c r="AF59" s="48"/>
      <c r="AG59" s="35"/>
      <c r="AH59" s="35"/>
      <c r="AI59" s="35"/>
      <c r="AJ59" s="35"/>
      <c r="AK59" s="35"/>
      <c r="AL59" s="35"/>
      <c r="AM59" s="35"/>
      <c r="AN59" s="35"/>
      <c r="AO59" s="35"/>
      <c r="AP59" s="35"/>
      <c r="AQ59" s="35"/>
      <c r="AR59" s="35"/>
      <c r="AS59" s="35"/>
      <c r="AT59" s="35"/>
      <c r="AU59" s="35"/>
      <c r="AV59" s="35"/>
      <c r="AW59" s="35"/>
      <c r="AX59" s="35"/>
      <c r="AY59" s="281"/>
      <c r="AZ59" s="281"/>
      <c r="BA59" s="281"/>
      <c r="BB59" s="281"/>
      <c r="BC59" s="281"/>
      <c r="BD59" s="281"/>
      <c r="BE59" s="281"/>
      <c r="BF59" s="281"/>
      <c r="BG59" s="281"/>
      <c r="BH59" s="281"/>
      <c r="BI59" s="281"/>
      <c r="BJ59" s="281"/>
      <c r="BK59" s="281"/>
      <c r="BL59" s="281"/>
      <c r="BM59" s="281"/>
      <c r="BN59" s="281"/>
      <c r="BO59" s="281"/>
      <c r="BP59" s="281"/>
    </row>
    <row r="60" spans="1:68" s="474" customFormat="1" ht="12" customHeight="1">
      <c r="A60" s="552" t="s">
        <v>128</v>
      </c>
      <c r="B60" s="553">
        <v>2016</v>
      </c>
      <c r="C60" s="552">
        <v>24248</v>
      </c>
      <c r="D60" s="552">
        <v>56</v>
      </c>
      <c r="E60" s="552">
        <v>42</v>
      </c>
      <c r="F60" s="553"/>
      <c r="G60" s="553">
        <v>7</v>
      </c>
      <c r="H60" s="552">
        <v>2</v>
      </c>
      <c r="I60" s="552">
        <v>2</v>
      </c>
      <c r="J60" s="556">
        <v>2</v>
      </c>
      <c r="K60" s="552">
        <v>2</v>
      </c>
      <c r="L60" s="552">
        <v>2</v>
      </c>
      <c r="M60" s="508">
        <f t="shared" si="1"/>
        <v>2</v>
      </c>
      <c r="N60" s="509">
        <f t="array" ref="N60">IF(COUNT(H60:L60)=0,"",COUNT(IF(H60:L60=M60,H60:L60,""))/COUNT(H60:L60))</f>
        <v>1</v>
      </c>
      <c r="O60" s="510">
        <f t="array" ref="O60">IF(AND(H60:L60=H60:L60,H60:L60="-"),"",STDEV(IF(H60:L60="-","",H60:L60))/AVERAGE(IF(H60:L60="-","",H60:L60+0.000000000000001)))</f>
        <v>0</v>
      </c>
      <c r="P60" s="30"/>
      <c r="Q60" s="30"/>
      <c r="R60" s="29">
        <f t="array" ref="R60">IF(AND(H60:L60=H60:L60,H60:L60="-"),"",AVERAGE(H60:L60))</f>
        <v>2</v>
      </c>
      <c r="S60" s="30"/>
      <c r="T60" s="38" t="str">
        <f t="shared" si="3"/>
        <v>YES</v>
      </c>
      <c r="U60" s="35"/>
      <c r="V60" s="35"/>
      <c r="W60" s="35"/>
      <c r="X60" s="35"/>
      <c r="Y60" s="471"/>
      <c r="Z60" s="556">
        <v>2</v>
      </c>
      <c r="AA60" s="508">
        <v>2</v>
      </c>
      <c r="AB60" s="480">
        <f t="shared" si="4"/>
        <v>0</v>
      </c>
      <c r="AC60" s="35"/>
      <c r="AD60" s="48"/>
      <c r="AE60" s="48"/>
      <c r="AF60" s="48"/>
      <c r="AG60" s="35"/>
      <c r="AH60" s="35"/>
      <c r="AI60" s="35"/>
      <c r="AJ60" s="35"/>
      <c r="AK60" s="35"/>
      <c r="AL60" s="35"/>
      <c r="AM60" s="35"/>
      <c r="AN60" s="35"/>
      <c r="AO60" s="35"/>
      <c r="AP60" s="35"/>
      <c r="AQ60" s="35"/>
      <c r="AR60" s="35"/>
      <c r="AS60" s="35"/>
      <c r="AT60" s="35"/>
      <c r="AU60" s="35"/>
      <c r="AV60" s="35"/>
      <c r="AW60" s="35"/>
      <c r="AX60" s="35"/>
      <c r="AY60" s="281"/>
      <c r="AZ60" s="281"/>
      <c r="BA60" s="281"/>
      <c r="BB60" s="281"/>
      <c r="BC60" s="281"/>
      <c r="BD60" s="281"/>
      <c r="BE60" s="281"/>
      <c r="BF60" s="281"/>
      <c r="BG60" s="281"/>
      <c r="BH60" s="281"/>
      <c r="BI60" s="281"/>
      <c r="BJ60" s="281"/>
      <c r="BK60" s="281"/>
      <c r="BL60" s="281"/>
      <c r="BM60" s="281"/>
      <c r="BN60" s="281"/>
      <c r="BO60" s="281"/>
      <c r="BP60" s="281"/>
    </row>
    <row r="61" spans="1:68" s="474" customFormat="1" ht="12" customHeight="1">
      <c r="A61" s="552" t="s">
        <v>128</v>
      </c>
      <c r="B61" s="553">
        <v>2016</v>
      </c>
      <c r="C61" s="552">
        <v>24248</v>
      </c>
      <c r="D61" s="552">
        <v>57</v>
      </c>
      <c r="E61" s="552">
        <v>55</v>
      </c>
      <c r="F61" s="553"/>
      <c r="G61" s="553">
        <v>7</v>
      </c>
      <c r="H61" s="552">
        <v>3</v>
      </c>
      <c r="I61" s="552">
        <v>3</v>
      </c>
      <c r="J61" s="556">
        <v>3</v>
      </c>
      <c r="K61" s="552">
        <v>3</v>
      </c>
      <c r="L61" s="552">
        <v>3</v>
      </c>
      <c r="M61" s="508">
        <f t="shared" si="1"/>
        <v>3</v>
      </c>
      <c r="N61" s="509">
        <f t="array" ref="N61">IF(COUNT(H61:L61)=0,"",COUNT(IF(H61:L61=M61,H61:L61,""))/COUNT(H61:L61))</f>
        <v>1</v>
      </c>
      <c r="O61" s="510">
        <f t="array" ref="O61">IF(AND(H61:L61=H61:L61,H61:L61="-"),"",STDEV(IF(H61:L61="-","",H61:L61))/AVERAGE(IF(H61:L61="-","",H61:L61+0.000000000000001)))</f>
        <v>0</v>
      </c>
      <c r="P61" s="30"/>
      <c r="Q61" s="30"/>
      <c r="R61" s="29">
        <f t="array" ref="R61">IF(AND(H61:L61=H61:L61,H61:L61="-"),"",AVERAGE(H61:L61))</f>
        <v>3</v>
      </c>
      <c r="S61" s="30"/>
      <c r="T61" s="38" t="str">
        <f t="shared" si="3"/>
        <v>YES</v>
      </c>
      <c r="U61" s="35"/>
      <c r="V61" s="35"/>
      <c r="W61" s="35"/>
      <c r="X61" s="35"/>
      <c r="Y61" s="471"/>
      <c r="Z61" s="556">
        <v>3</v>
      </c>
      <c r="AA61" s="508">
        <v>3</v>
      </c>
      <c r="AB61" s="480">
        <f t="shared" si="4"/>
        <v>0</v>
      </c>
      <c r="AC61" s="35"/>
      <c r="AD61" s="48"/>
      <c r="AE61" s="48"/>
      <c r="AF61" s="48"/>
      <c r="AG61" s="35"/>
      <c r="AH61" s="35"/>
      <c r="AI61" s="35"/>
      <c r="AJ61" s="35"/>
      <c r="AK61" s="35"/>
      <c r="AL61" s="35"/>
      <c r="AM61" s="35"/>
      <c r="AN61" s="35"/>
      <c r="AO61" s="35"/>
      <c r="AP61" s="35"/>
      <c r="AQ61" s="35"/>
      <c r="AR61" s="35"/>
      <c r="AS61" s="35"/>
      <c r="AT61" s="35"/>
      <c r="AU61" s="35"/>
      <c r="AV61" s="35"/>
      <c r="AW61" s="35"/>
      <c r="AX61" s="35"/>
      <c r="AY61" s="281"/>
      <c r="AZ61" s="281"/>
      <c r="BA61" s="281"/>
      <c r="BB61" s="281"/>
      <c r="BC61" s="281"/>
      <c r="BD61" s="281"/>
      <c r="BE61" s="281"/>
      <c r="BF61" s="281"/>
      <c r="BG61" s="281"/>
      <c r="BH61" s="281"/>
      <c r="BI61" s="281"/>
      <c r="BJ61" s="281"/>
      <c r="BK61" s="281"/>
      <c r="BL61" s="281"/>
      <c r="BM61" s="281"/>
      <c r="BN61" s="281"/>
      <c r="BO61" s="281"/>
      <c r="BP61" s="281"/>
    </row>
    <row r="62" spans="1:68" s="474" customFormat="1" ht="12" customHeight="1">
      <c r="A62" s="552" t="s">
        <v>128</v>
      </c>
      <c r="B62" s="553">
        <v>2016</v>
      </c>
      <c r="C62" s="552">
        <v>24248</v>
      </c>
      <c r="D62" s="552">
        <v>58</v>
      </c>
      <c r="E62" s="552">
        <v>69</v>
      </c>
      <c r="F62" s="553"/>
      <c r="G62" s="553">
        <v>7</v>
      </c>
      <c r="H62" s="552">
        <v>3</v>
      </c>
      <c r="I62" s="552">
        <v>4</v>
      </c>
      <c r="J62" s="556">
        <v>4</v>
      </c>
      <c r="K62" s="552">
        <v>4</v>
      </c>
      <c r="L62" s="552">
        <v>4</v>
      </c>
      <c r="M62" s="508">
        <f t="shared" si="1"/>
        <v>4</v>
      </c>
      <c r="N62" s="509">
        <f t="array" ref="N62">IF(COUNT(H62:L62)=0,"",COUNT(IF(H62:L62=M62,H62:L62,""))/COUNT(H62:L62))</f>
        <v>0.8</v>
      </c>
      <c r="O62" s="510">
        <f t="array" ref="O62">IF(AND(H62:L62=H62:L62,H62:L62="-"),"",STDEV(IF(H62:L62="-","",H62:L62))/AVERAGE(IF(H62:L62="-","",H62:L62+0.000000000000001)))</f>
        <v>0.11768778828946239</v>
      </c>
      <c r="P62" s="30"/>
      <c r="Q62" s="30"/>
      <c r="R62" s="29">
        <f t="array" ref="R62">IF(AND(H62:L62=H62:L62,H62:L62="-"),"",AVERAGE(H62:L62))</f>
        <v>3.8</v>
      </c>
      <c r="S62" s="30"/>
      <c r="T62" s="38" t="str">
        <f t="shared" si="3"/>
        <v>YES</v>
      </c>
      <c r="U62" s="35"/>
      <c r="V62" s="35"/>
      <c r="W62" s="35"/>
      <c r="X62" s="35"/>
      <c r="Y62" s="471"/>
      <c r="Z62" s="556">
        <v>4</v>
      </c>
      <c r="AA62" s="508">
        <v>4</v>
      </c>
      <c r="AB62" s="480">
        <f t="shared" si="4"/>
        <v>0</v>
      </c>
      <c r="AC62" s="35"/>
      <c r="AD62" s="48"/>
      <c r="AE62" s="48"/>
      <c r="AF62" s="48"/>
      <c r="AG62" s="35"/>
      <c r="AH62" s="35"/>
      <c r="AI62" s="35"/>
      <c r="AJ62" s="35"/>
      <c r="AK62" s="35"/>
      <c r="AL62" s="35"/>
      <c r="AM62" s="35"/>
      <c r="AN62" s="35"/>
      <c r="AO62" s="35"/>
      <c r="AP62" s="35"/>
      <c r="AQ62" s="35"/>
      <c r="AR62" s="35"/>
      <c r="AS62" s="35"/>
      <c r="AT62" s="35"/>
      <c r="AU62" s="35"/>
      <c r="AV62" s="35"/>
      <c r="AW62" s="35"/>
      <c r="AX62" s="35"/>
      <c r="AY62" s="281"/>
      <c r="AZ62" s="281"/>
      <c r="BA62" s="281"/>
      <c r="BB62" s="281"/>
      <c r="BC62" s="281"/>
      <c r="BD62" s="281"/>
      <c r="BE62" s="281"/>
      <c r="BF62" s="281"/>
      <c r="BG62" s="281"/>
      <c r="BH62" s="281"/>
      <c r="BI62" s="281"/>
      <c r="BJ62" s="281"/>
      <c r="BK62" s="281"/>
      <c r="BL62" s="281"/>
      <c r="BM62" s="281"/>
      <c r="BN62" s="281"/>
      <c r="BO62" s="281"/>
      <c r="BP62" s="281"/>
    </row>
    <row r="63" spans="1:68" s="474" customFormat="1" ht="12" customHeight="1">
      <c r="A63" s="552" t="s">
        <v>128</v>
      </c>
      <c r="B63" s="553">
        <v>2016</v>
      </c>
      <c r="C63" s="552">
        <v>24248</v>
      </c>
      <c r="D63" s="552">
        <v>59</v>
      </c>
      <c r="E63" s="552">
        <v>107</v>
      </c>
      <c r="F63" s="553"/>
      <c r="G63" s="553">
        <v>7</v>
      </c>
      <c r="H63" s="552">
        <v>6</v>
      </c>
      <c r="I63" s="552">
        <v>5</v>
      </c>
      <c r="J63" s="556">
        <v>7</v>
      </c>
      <c r="K63" s="552">
        <v>6</v>
      </c>
      <c r="L63" s="552">
        <v>6</v>
      </c>
      <c r="M63" s="508">
        <f>MODE(H63:L63)</f>
        <v>6</v>
      </c>
      <c r="N63" s="509">
        <f t="array" ref="N63">IF(COUNT(H63:L63)=0,"",COUNT(IF(H63:L63=M63,H63:L63,""))/COUNT(H63:L63))</f>
        <v>0.6</v>
      </c>
      <c r="O63" s="510">
        <f t="array" ref="O63">IF(AND(H63:L63=H63:L63,H63:L63="-"),"",STDEV(IF(H63:L63="-","",H63:L63))/AVERAGE(IF(H63:L63="-","",H63:L63+0.000000000000001)))</f>
        <v>0.11785113019775791</v>
      </c>
      <c r="P63" s="30"/>
      <c r="Q63" s="30"/>
      <c r="R63" s="29">
        <f t="array" ref="R63">IF(AND(H63:L63=H63:L63,H63:L63="-"),"",AVERAGE(H63:L63))</f>
        <v>6</v>
      </c>
      <c r="S63" s="30"/>
      <c r="T63" s="38" t="str">
        <f t="shared" si="3"/>
        <v>NO</v>
      </c>
      <c r="U63" s="35"/>
      <c r="V63" s="35"/>
      <c r="W63" s="35"/>
      <c r="X63" s="35"/>
      <c r="Y63" s="471"/>
      <c r="Z63" s="556">
        <v>7</v>
      </c>
      <c r="AA63" s="508">
        <v>6</v>
      </c>
      <c r="AB63" s="480">
        <f t="shared" si="4"/>
        <v>1</v>
      </c>
      <c r="AC63" s="35"/>
      <c r="AD63" s="48"/>
      <c r="AE63" s="48"/>
      <c r="AF63" s="48"/>
      <c r="AG63" s="35"/>
      <c r="AH63" s="35"/>
      <c r="AI63" s="35"/>
      <c r="AJ63" s="35"/>
      <c r="AK63" s="35"/>
      <c r="AL63" s="35"/>
      <c r="AM63" s="35"/>
      <c r="AN63" s="35"/>
      <c r="AO63" s="35"/>
      <c r="AP63" s="35"/>
      <c r="AQ63" s="35"/>
      <c r="AR63" s="35"/>
      <c r="AS63" s="35"/>
      <c r="AT63" s="35"/>
      <c r="AU63" s="35"/>
      <c r="AV63" s="35"/>
      <c r="AW63" s="35"/>
      <c r="AX63" s="35"/>
      <c r="AY63" s="281"/>
      <c r="AZ63" s="281"/>
      <c r="BA63" s="281"/>
      <c r="BB63" s="281"/>
      <c r="BC63" s="281"/>
      <c r="BD63" s="281"/>
      <c r="BE63" s="281"/>
      <c r="BF63" s="281"/>
      <c r="BG63" s="281"/>
      <c r="BH63" s="281"/>
      <c r="BI63" s="281"/>
      <c r="BJ63" s="281"/>
      <c r="BK63" s="281"/>
      <c r="BL63" s="281"/>
      <c r="BM63" s="281"/>
      <c r="BN63" s="281"/>
      <c r="BO63" s="281"/>
      <c r="BP63" s="281"/>
    </row>
    <row r="64" spans="1:68" s="474" customFormat="1" ht="12" customHeight="1">
      <c r="A64" s="552" t="s">
        <v>128</v>
      </c>
      <c r="B64" s="553">
        <v>2016</v>
      </c>
      <c r="C64" s="552">
        <v>24248</v>
      </c>
      <c r="D64" s="552">
        <v>60</v>
      </c>
      <c r="E64" s="552">
        <v>34</v>
      </c>
      <c r="F64" s="553"/>
      <c r="G64" s="553">
        <v>7</v>
      </c>
      <c r="H64" s="552">
        <v>2</v>
      </c>
      <c r="I64" s="552">
        <v>2</v>
      </c>
      <c r="J64" s="556">
        <v>2</v>
      </c>
      <c r="K64" s="552">
        <v>2</v>
      </c>
      <c r="L64" s="552">
        <v>2</v>
      </c>
      <c r="M64" s="508">
        <f t="shared" si="1"/>
        <v>2</v>
      </c>
      <c r="N64" s="509">
        <f t="array" ref="N64">IF(COUNT(H64:L64)=0,"",COUNT(IF(H64:L64=M64,H64:L64,""))/COUNT(H64:L64))</f>
        <v>1</v>
      </c>
      <c r="O64" s="510">
        <f t="array" ref="O64">IF(AND(H64:L64=H64:L64,H64:L64="-"),"",STDEV(IF(H64:L64="-","",H64:L64))/AVERAGE(IF(H64:L64="-","",H64:L64+0.000000000000001)))</f>
        <v>0</v>
      </c>
      <c r="P64" s="30"/>
      <c r="Q64" s="30"/>
      <c r="R64" s="29">
        <f t="array" ref="R64">IF(AND(H64:L64=H64:L64,H64:L64="-"),"",AVERAGE(H64:L64))</f>
        <v>2</v>
      </c>
      <c r="S64" s="30"/>
      <c r="T64" s="38" t="str">
        <f t="shared" si="3"/>
        <v>YES</v>
      </c>
      <c r="U64" s="35"/>
      <c r="V64" s="35"/>
      <c r="W64" s="35"/>
      <c r="X64" s="35"/>
      <c r="Y64" s="471"/>
      <c r="Z64" s="556">
        <v>2</v>
      </c>
      <c r="AA64" s="508">
        <v>2</v>
      </c>
      <c r="AB64" s="480">
        <f t="shared" si="4"/>
        <v>0</v>
      </c>
      <c r="AC64" s="35"/>
      <c r="AD64" s="48"/>
      <c r="AE64" s="48"/>
      <c r="AF64" s="48"/>
      <c r="AG64" s="35"/>
      <c r="AH64" s="35"/>
      <c r="AI64" s="35"/>
      <c r="AJ64" s="35"/>
      <c r="AK64" s="35"/>
      <c r="AL64" s="35"/>
      <c r="AM64" s="35"/>
      <c r="AN64" s="35"/>
      <c r="AO64" s="35"/>
      <c r="AP64" s="35"/>
      <c r="AQ64" s="35"/>
      <c r="AR64" s="35"/>
      <c r="AS64" s="35"/>
      <c r="AT64" s="35"/>
      <c r="AU64" s="35"/>
      <c r="AV64" s="35"/>
      <c r="AW64" s="35"/>
      <c r="AX64" s="35"/>
      <c r="AY64" s="281"/>
      <c r="AZ64" s="281"/>
      <c r="BA64" s="281"/>
      <c r="BB64" s="281"/>
      <c r="BC64" s="281"/>
      <c r="BD64" s="281"/>
      <c r="BE64" s="281"/>
      <c r="BF64" s="281"/>
      <c r="BG64" s="281"/>
      <c r="BH64" s="281"/>
      <c r="BI64" s="281"/>
      <c r="BJ64" s="281"/>
      <c r="BK64" s="281"/>
      <c r="BL64" s="281"/>
      <c r="BM64" s="281"/>
      <c r="BN64" s="281"/>
      <c r="BO64" s="281"/>
      <c r="BP64" s="281"/>
    </row>
    <row r="65" spans="1:68" s="474" customFormat="1" ht="12" customHeight="1">
      <c r="A65" s="552" t="s">
        <v>128</v>
      </c>
      <c r="B65" s="553">
        <v>2016</v>
      </c>
      <c r="C65" s="552">
        <v>24248</v>
      </c>
      <c r="D65" s="552">
        <v>61</v>
      </c>
      <c r="E65" s="552">
        <v>34</v>
      </c>
      <c r="F65" s="553"/>
      <c r="G65" s="553">
        <v>7</v>
      </c>
      <c r="H65" s="552">
        <v>2</v>
      </c>
      <c r="I65" s="552">
        <v>2</v>
      </c>
      <c r="J65" s="556">
        <v>2</v>
      </c>
      <c r="K65" s="552">
        <v>2</v>
      </c>
      <c r="L65" s="552">
        <v>2</v>
      </c>
      <c r="M65" s="508">
        <f t="shared" si="1"/>
        <v>2</v>
      </c>
      <c r="N65" s="509">
        <f t="array" ref="N65">IF(COUNT(H65:L65)=0,"",COUNT(IF(H65:L65=M65,H65:L65,""))/COUNT(H65:L65))</f>
        <v>1</v>
      </c>
      <c r="O65" s="510">
        <f t="array" ref="O65">IF(AND(H65:L65=H65:L65,H65:L65="-"),"",STDEV(IF(H65:L65="-","",H65:L65))/AVERAGE(IF(H65:L65="-","",H65:L65+0.000000000000001)))</f>
        <v>0</v>
      </c>
      <c r="P65" s="30"/>
      <c r="Q65" s="30"/>
      <c r="R65" s="29">
        <f t="array" ref="R65">IF(AND(H65:L65=H65:L65,H65:L65="-"),"",AVERAGE(H65:L65))</f>
        <v>2</v>
      </c>
      <c r="S65" s="30"/>
      <c r="T65" s="38" t="str">
        <f t="shared" si="3"/>
        <v>YES</v>
      </c>
      <c r="U65" s="35"/>
      <c r="V65" s="35"/>
      <c r="W65" s="35"/>
      <c r="X65" s="35"/>
      <c r="Y65" s="471"/>
      <c r="Z65" s="556">
        <v>2</v>
      </c>
      <c r="AA65" s="508">
        <v>2</v>
      </c>
      <c r="AB65" s="480">
        <f t="shared" si="4"/>
        <v>0</v>
      </c>
      <c r="AC65" s="35"/>
      <c r="AD65" s="48"/>
      <c r="AE65" s="48"/>
      <c r="AF65" s="48"/>
      <c r="AG65" s="35"/>
      <c r="AH65" s="35"/>
      <c r="AI65" s="35"/>
      <c r="AJ65" s="35"/>
      <c r="AK65" s="35"/>
      <c r="AL65" s="35"/>
      <c r="AM65" s="35"/>
      <c r="AN65" s="35"/>
      <c r="AO65" s="35"/>
      <c r="AP65" s="35"/>
      <c r="AQ65" s="35"/>
      <c r="AR65" s="35"/>
      <c r="AS65" s="35"/>
      <c r="AT65" s="35"/>
      <c r="AU65" s="35"/>
      <c r="AV65" s="35"/>
      <c r="AW65" s="35"/>
      <c r="AX65" s="35"/>
      <c r="AY65" s="281"/>
      <c r="AZ65" s="281"/>
      <c r="BA65" s="281"/>
      <c r="BB65" s="281"/>
      <c r="BC65" s="281"/>
      <c r="BD65" s="281"/>
      <c r="BE65" s="281"/>
      <c r="BF65" s="281"/>
      <c r="BG65" s="281"/>
      <c r="BH65" s="281"/>
      <c r="BI65" s="281"/>
      <c r="BJ65" s="281"/>
      <c r="BK65" s="281"/>
      <c r="BL65" s="281"/>
      <c r="BM65" s="281"/>
      <c r="BN65" s="281"/>
      <c r="BO65" s="281"/>
      <c r="BP65" s="281"/>
    </row>
    <row r="66" spans="1:68" s="474" customFormat="1" ht="12" customHeight="1">
      <c r="A66" s="552" t="s">
        <v>129</v>
      </c>
      <c r="B66" s="553">
        <v>2016</v>
      </c>
      <c r="C66" s="552">
        <v>24249</v>
      </c>
      <c r="D66" s="552">
        <v>62</v>
      </c>
      <c r="E66" s="552">
        <v>36</v>
      </c>
      <c r="F66" s="553"/>
      <c r="G66" s="553">
        <v>7</v>
      </c>
      <c r="H66" s="552">
        <v>2</v>
      </c>
      <c r="I66" s="552">
        <v>2</v>
      </c>
      <c r="J66" s="556">
        <v>2</v>
      </c>
      <c r="K66" s="552">
        <v>2</v>
      </c>
      <c r="L66" s="552">
        <v>2</v>
      </c>
      <c r="M66" s="508">
        <f t="shared" si="1"/>
        <v>2</v>
      </c>
      <c r="N66" s="509">
        <f t="array" ref="N66">IF(COUNT(H66:L66)=0,"",COUNT(IF(H66:L66=M66,H66:L66,""))/COUNT(H66:L66))</f>
        <v>1</v>
      </c>
      <c r="O66" s="510">
        <f t="array" ref="O66">IF(AND(H66:L66=H66:L66,H66:L66="-"),"",STDEV(IF(H66:L66="-","",H66:L66))/AVERAGE(IF(H66:L66="-","",H66:L66+0.000000000000001)))</f>
        <v>0</v>
      </c>
      <c r="P66" s="30"/>
      <c r="Q66" s="30"/>
      <c r="R66" s="29">
        <f t="array" ref="R66">IF(AND(H66:L66=H66:L66,H66:L66="-"),"",AVERAGE(H66:L66))</f>
        <v>2</v>
      </c>
      <c r="S66" s="30"/>
      <c r="T66" s="38" t="str">
        <f t="shared" si="3"/>
        <v>YES</v>
      </c>
      <c r="U66" s="35"/>
      <c r="V66" s="35"/>
      <c r="W66" s="35"/>
      <c r="X66" s="35"/>
      <c r="Y66" s="471"/>
      <c r="Z66" s="556">
        <v>2</v>
      </c>
      <c r="AA66" s="508">
        <v>2</v>
      </c>
      <c r="AB66" s="480">
        <f t="shared" si="4"/>
        <v>0</v>
      </c>
      <c r="AC66" s="35"/>
      <c r="AD66" s="48"/>
      <c r="AE66" s="48"/>
      <c r="AF66" s="48"/>
      <c r="AG66" s="35"/>
      <c r="AH66" s="35"/>
      <c r="AI66" s="35"/>
      <c r="AJ66" s="35"/>
      <c r="AK66" s="35"/>
      <c r="AL66" s="35"/>
      <c r="AM66" s="35"/>
      <c r="AN66" s="35"/>
      <c r="AO66" s="35"/>
      <c r="AP66" s="35"/>
      <c r="AQ66" s="35"/>
      <c r="AR66" s="35"/>
      <c r="AS66" s="35"/>
      <c r="AT66" s="35"/>
      <c r="AU66" s="35"/>
      <c r="AV66" s="35"/>
      <c r="AW66" s="35"/>
      <c r="AX66" s="35"/>
      <c r="AY66" s="281"/>
      <c r="AZ66" s="281"/>
      <c r="BA66" s="281"/>
      <c r="BB66" s="281"/>
      <c r="BC66" s="281"/>
      <c r="BD66" s="281"/>
      <c r="BE66" s="281"/>
      <c r="BF66" s="281"/>
      <c r="BG66" s="281"/>
      <c r="BH66" s="281"/>
      <c r="BI66" s="281"/>
      <c r="BJ66" s="281"/>
      <c r="BK66" s="281"/>
      <c r="BL66" s="281"/>
      <c r="BM66" s="281"/>
      <c r="BN66" s="281"/>
      <c r="BO66" s="281"/>
      <c r="BP66" s="281"/>
    </row>
    <row r="67" spans="1:68" s="474" customFormat="1" ht="12" customHeight="1">
      <c r="A67" s="552" t="s">
        <v>129</v>
      </c>
      <c r="B67" s="553">
        <v>2016</v>
      </c>
      <c r="C67" s="552">
        <v>24249</v>
      </c>
      <c r="D67" s="552">
        <v>63</v>
      </c>
      <c r="E67" s="552">
        <v>42</v>
      </c>
      <c r="F67" s="553"/>
      <c r="G67" s="553">
        <v>7</v>
      </c>
      <c r="H67" s="552">
        <v>3</v>
      </c>
      <c r="I67" s="552">
        <v>3</v>
      </c>
      <c r="J67" s="556">
        <v>3</v>
      </c>
      <c r="K67" s="552">
        <v>3</v>
      </c>
      <c r="L67" s="552">
        <v>3</v>
      </c>
      <c r="M67" s="508">
        <f t="shared" si="1"/>
        <v>3</v>
      </c>
      <c r="N67" s="509">
        <f t="array" ref="N67">IF(COUNT(H67:L67)=0,"",COUNT(IF(H67:L67=M67,H67:L67,""))/COUNT(H67:L67))</f>
        <v>1</v>
      </c>
      <c r="O67" s="510">
        <f t="array" ref="O67">IF(AND(H67:L67=H67:L67,H67:L67="-"),"",STDEV(IF(H67:L67="-","",H67:L67))/AVERAGE(IF(H67:L67="-","",H67:L67+0.000000000000001)))</f>
        <v>0</v>
      </c>
      <c r="P67" s="30"/>
      <c r="Q67" s="30"/>
      <c r="R67" s="29">
        <f t="array" ref="R67">IF(AND(H67:L67=H67:L67,H67:L67="-"),"",AVERAGE(H67:L67))</f>
        <v>3</v>
      </c>
      <c r="S67" s="30"/>
      <c r="T67" s="38" t="str">
        <f t="shared" si="3"/>
        <v>YES</v>
      </c>
      <c r="U67" s="35"/>
      <c r="V67" s="35"/>
      <c r="W67" s="35"/>
      <c r="X67" s="35"/>
      <c r="Y67" s="471"/>
      <c r="Z67" s="556">
        <v>3</v>
      </c>
      <c r="AA67" s="508">
        <v>3</v>
      </c>
      <c r="AB67" s="480">
        <f t="shared" si="4"/>
        <v>0</v>
      </c>
      <c r="AC67" s="35"/>
      <c r="AD67" s="48"/>
      <c r="AE67" s="48"/>
      <c r="AF67" s="48"/>
      <c r="AG67" s="35"/>
      <c r="AH67" s="35"/>
      <c r="AI67" s="35"/>
      <c r="AJ67" s="35"/>
      <c r="AK67" s="35"/>
      <c r="AL67" s="35"/>
      <c r="AM67" s="35"/>
      <c r="AN67" s="35"/>
      <c r="AO67" s="35"/>
      <c r="AP67" s="35"/>
      <c r="AQ67" s="35"/>
      <c r="AR67" s="35"/>
      <c r="AS67" s="35"/>
      <c r="AT67" s="35"/>
      <c r="AU67" s="35"/>
      <c r="AV67" s="35"/>
      <c r="AW67" s="35"/>
      <c r="AX67" s="35"/>
      <c r="AY67" s="281"/>
      <c r="AZ67" s="281"/>
      <c r="BA67" s="281"/>
      <c r="BB67" s="281"/>
      <c r="BC67" s="281"/>
      <c r="BD67" s="281"/>
      <c r="BE67" s="281"/>
      <c r="BF67" s="281"/>
      <c r="BG67" s="281"/>
      <c r="BH67" s="281"/>
      <c r="BI67" s="281"/>
      <c r="BJ67" s="281"/>
      <c r="BK67" s="281"/>
      <c r="BL67" s="281"/>
      <c r="BM67" s="281"/>
      <c r="BN67" s="281"/>
      <c r="BO67" s="281"/>
      <c r="BP67" s="281"/>
    </row>
    <row r="68" spans="1:68" s="474" customFormat="1" ht="12" customHeight="1">
      <c r="A68" s="552" t="s">
        <v>129</v>
      </c>
      <c r="B68" s="553">
        <v>2016</v>
      </c>
      <c r="C68" s="552">
        <v>24249</v>
      </c>
      <c r="D68" s="552">
        <v>64</v>
      </c>
      <c r="E68" s="552">
        <v>33</v>
      </c>
      <c r="F68" s="553"/>
      <c r="G68" s="553">
        <v>7</v>
      </c>
      <c r="H68" s="552">
        <v>2</v>
      </c>
      <c r="I68" s="552">
        <v>2</v>
      </c>
      <c r="J68" s="556">
        <v>2</v>
      </c>
      <c r="K68" s="552">
        <v>2</v>
      </c>
      <c r="L68" s="552">
        <v>2</v>
      </c>
      <c r="M68" s="508">
        <f t="shared" si="1"/>
        <v>2</v>
      </c>
      <c r="N68" s="509">
        <f t="array" ref="N68">IF(COUNT(H68:L68)=0,"",COUNT(IF(H68:L68=M68,H68:L68,""))/COUNT(H68:L68))</f>
        <v>1</v>
      </c>
      <c r="O68" s="510">
        <f t="array" ref="O68">IF(AND(H68:L68=H68:L68,H68:L68="-"),"",STDEV(IF(H68:L68="-","",H68:L68))/AVERAGE(IF(H68:L68="-","",H68:L68+0.000000000000001)))</f>
        <v>0</v>
      </c>
      <c r="P68" s="30"/>
      <c r="Q68" s="30"/>
      <c r="R68" s="29">
        <f t="array" ref="R68">IF(AND(H68:L68=H68:L68,H68:L68="-"),"",AVERAGE(H68:L68))</f>
        <v>2</v>
      </c>
      <c r="S68" s="30"/>
      <c r="T68" s="38" t="str">
        <f t="shared" si="3"/>
        <v>YES</v>
      </c>
      <c r="U68" s="35"/>
      <c r="V68" s="35"/>
      <c r="W68" s="35"/>
      <c r="X68" s="35"/>
      <c r="Y68" s="471"/>
      <c r="Z68" s="556">
        <v>2</v>
      </c>
      <c r="AA68" s="508">
        <v>2</v>
      </c>
      <c r="AB68" s="480">
        <f t="shared" si="4"/>
        <v>0</v>
      </c>
      <c r="AC68" s="35"/>
      <c r="AD68" s="48"/>
      <c r="AE68" s="48"/>
      <c r="AF68" s="48"/>
      <c r="AG68" s="35"/>
      <c r="AH68" s="35"/>
      <c r="AI68" s="35"/>
      <c r="AJ68" s="35"/>
      <c r="AK68" s="35"/>
      <c r="AL68" s="35"/>
      <c r="AM68" s="35"/>
      <c r="AN68" s="35"/>
      <c r="AO68" s="35"/>
      <c r="AP68" s="35"/>
      <c r="AQ68" s="35"/>
      <c r="AR68" s="35"/>
      <c r="AS68" s="35"/>
      <c r="AT68" s="35"/>
      <c r="AU68" s="35"/>
      <c r="AV68" s="35"/>
      <c r="AW68" s="35"/>
      <c r="AX68" s="35"/>
      <c r="AY68" s="281"/>
      <c r="AZ68" s="281"/>
      <c r="BA68" s="281"/>
      <c r="BB68" s="281"/>
      <c r="BC68" s="281"/>
      <c r="BD68" s="281"/>
      <c r="BE68" s="281"/>
      <c r="BF68" s="281"/>
      <c r="BG68" s="281"/>
      <c r="BH68" s="281"/>
      <c r="BI68" s="281"/>
      <c r="BJ68" s="281"/>
      <c r="BK68" s="281"/>
      <c r="BL68" s="281"/>
      <c r="BM68" s="281"/>
      <c r="BN68" s="281"/>
      <c r="BO68" s="281"/>
      <c r="BP68" s="281"/>
    </row>
    <row r="69" spans="1:68" s="474" customFormat="1" ht="12" customHeight="1">
      <c r="A69" s="552" t="s">
        <v>129</v>
      </c>
      <c r="B69" s="553">
        <v>2016</v>
      </c>
      <c r="C69" s="552">
        <v>24249</v>
      </c>
      <c r="D69" s="552">
        <v>65</v>
      </c>
      <c r="E69" s="552">
        <v>32</v>
      </c>
      <c r="F69" s="553"/>
      <c r="G69" s="553">
        <v>7</v>
      </c>
      <c r="H69" s="552">
        <v>2</v>
      </c>
      <c r="I69" s="552">
        <v>2</v>
      </c>
      <c r="J69" s="556">
        <v>2</v>
      </c>
      <c r="K69" s="552">
        <v>2</v>
      </c>
      <c r="L69" s="552">
        <v>2</v>
      </c>
      <c r="M69" s="508">
        <f t="shared" si="1"/>
        <v>2</v>
      </c>
      <c r="N69" s="509">
        <f t="array" ref="N69">IF(COUNT(H69:L69)=0,"",COUNT(IF(H69:L69=M69,H69:L69,""))/COUNT(H69:L69))</f>
        <v>1</v>
      </c>
      <c r="O69" s="510">
        <f t="array" ref="O69">IF(AND(H69:L69=H69:L69,H69:L69="-"),"",STDEV(IF(H69:L69="-","",H69:L69))/AVERAGE(IF(H69:L69="-","",H69:L69+0.000000000000001)))</f>
        <v>0</v>
      </c>
      <c r="P69" s="30"/>
      <c r="Q69" s="30"/>
      <c r="R69" s="29">
        <f t="array" ref="R69">IF(AND(H69:L69=H69:L69,H69:L69="-"),"",AVERAGE(H69:L69))</f>
        <v>2</v>
      </c>
      <c r="S69" s="30"/>
      <c r="T69" s="38" t="str">
        <f t="shared" si="3"/>
        <v>YES</v>
      </c>
      <c r="U69" s="35"/>
      <c r="V69" s="35"/>
      <c r="W69" s="35"/>
      <c r="X69" s="35"/>
      <c r="Y69" s="471"/>
      <c r="Z69" s="556">
        <v>2</v>
      </c>
      <c r="AA69" s="508">
        <v>2</v>
      </c>
      <c r="AB69" s="480">
        <f t="shared" si="4"/>
        <v>0</v>
      </c>
      <c r="AC69" s="35"/>
      <c r="AD69" s="48"/>
      <c r="AE69" s="48"/>
      <c r="AF69" s="48"/>
      <c r="AG69" s="35"/>
      <c r="AH69" s="35"/>
      <c r="AI69" s="35"/>
      <c r="AJ69" s="35"/>
      <c r="AK69" s="35"/>
      <c r="AL69" s="35"/>
      <c r="AM69" s="35"/>
      <c r="AN69" s="35"/>
      <c r="AO69" s="35"/>
      <c r="AP69" s="35"/>
      <c r="AQ69" s="35"/>
      <c r="AR69" s="35"/>
      <c r="AS69" s="35"/>
      <c r="AT69" s="35"/>
      <c r="AU69" s="35"/>
      <c r="AV69" s="35"/>
      <c r="AW69" s="35"/>
      <c r="AX69" s="35"/>
      <c r="AY69" s="281"/>
      <c r="AZ69" s="281"/>
      <c r="BA69" s="281"/>
      <c r="BB69" s="281"/>
      <c r="BC69" s="281"/>
      <c r="BD69" s="281"/>
      <c r="BE69" s="281"/>
      <c r="BF69" s="281"/>
      <c r="BG69" s="281"/>
      <c r="BH69" s="281"/>
      <c r="BI69" s="281"/>
      <c r="BJ69" s="281"/>
      <c r="BK69" s="281"/>
      <c r="BL69" s="281"/>
      <c r="BM69" s="281"/>
      <c r="BN69" s="281"/>
      <c r="BO69" s="281"/>
      <c r="BP69" s="281"/>
    </row>
    <row r="70" spans="1:68" s="474" customFormat="1" ht="12" customHeight="1">
      <c r="A70" s="552" t="s">
        <v>129</v>
      </c>
      <c r="B70" s="553">
        <v>2016</v>
      </c>
      <c r="C70" s="552">
        <v>24249</v>
      </c>
      <c r="D70" s="552">
        <v>66</v>
      </c>
      <c r="E70" s="552">
        <v>34</v>
      </c>
      <c r="F70" s="553"/>
      <c r="G70" s="553">
        <v>7</v>
      </c>
      <c r="H70" s="552">
        <v>2</v>
      </c>
      <c r="I70" s="552">
        <v>2</v>
      </c>
      <c r="J70" s="556">
        <v>2</v>
      </c>
      <c r="K70" s="552">
        <v>2</v>
      </c>
      <c r="L70" s="552">
        <v>2</v>
      </c>
      <c r="M70" s="508">
        <f t="shared" ref="M70:M103" si="5">MODE(H70:J70)</f>
        <v>2</v>
      </c>
      <c r="N70" s="509">
        <f t="array" ref="N70">IF(COUNT(H70:L70)=0,"",COUNT(IF(H70:L70=M70,H70:L70,""))/COUNT(H70:L70))</f>
        <v>1</v>
      </c>
      <c r="O70" s="510">
        <f t="array" ref="O70">IF(AND(H70:L70=H70:L70,H70:L70="-"),"",STDEV(IF(H70:L70="-","",H70:L70))/AVERAGE(IF(H70:L70="-","",H70:L70+0.000000000000001)))</f>
        <v>0</v>
      </c>
      <c r="P70" s="30"/>
      <c r="Q70" s="30"/>
      <c r="R70" s="29">
        <f t="array" ref="R70">IF(AND(H70:L70=H70:L70,H70:L70="-"),"",AVERAGE(H70:L70))</f>
        <v>2</v>
      </c>
      <c r="S70" s="30"/>
      <c r="T70" s="38" t="str">
        <f t="shared" si="3"/>
        <v>YES</v>
      </c>
      <c r="U70" s="35"/>
      <c r="V70" s="35"/>
      <c r="W70" s="35"/>
      <c r="X70" s="35"/>
      <c r="Y70" s="471"/>
      <c r="Z70" s="556">
        <v>2</v>
      </c>
      <c r="AA70" s="508">
        <v>2</v>
      </c>
      <c r="AB70" s="480">
        <f t="shared" si="4"/>
        <v>0</v>
      </c>
      <c r="AC70" s="35"/>
      <c r="AD70" s="48"/>
      <c r="AE70" s="48"/>
      <c r="AF70" s="48"/>
      <c r="AG70" s="35"/>
      <c r="AH70" s="35"/>
      <c r="AI70" s="35"/>
      <c r="AJ70" s="35"/>
      <c r="AK70" s="35"/>
      <c r="AL70" s="35"/>
      <c r="AM70" s="35"/>
      <c r="AN70" s="35"/>
      <c r="AO70" s="35"/>
      <c r="AP70" s="35"/>
      <c r="AQ70" s="35"/>
      <c r="AR70" s="35"/>
      <c r="AS70" s="35"/>
      <c r="AT70" s="35"/>
      <c r="AU70" s="35"/>
      <c r="AV70" s="35"/>
      <c r="AW70" s="35"/>
      <c r="AX70" s="35"/>
      <c r="AY70" s="281"/>
      <c r="AZ70" s="281"/>
      <c r="BA70" s="281"/>
      <c r="BB70" s="281"/>
      <c r="BC70" s="281"/>
      <c r="BD70" s="281"/>
      <c r="BE70" s="281"/>
      <c r="BF70" s="281"/>
      <c r="BG70" s="281"/>
      <c r="BH70" s="281"/>
      <c r="BI70" s="281"/>
      <c r="BJ70" s="281"/>
      <c r="BK70" s="281"/>
      <c r="BL70" s="281"/>
      <c r="BM70" s="281"/>
      <c r="BN70" s="281"/>
      <c r="BO70" s="281"/>
      <c r="BP70" s="281"/>
    </row>
    <row r="71" spans="1:68" s="474" customFormat="1" ht="12" customHeight="1">
      <c r="A71" s="552" t="s">
        <v>129</v>
      </c>
      <c r="B71" s="553">
        <v>2016</v>
      </c>
      <c r="C71" s="552">
        <v>24249</v>
      </c>
      <c r="D71" s="552">
        <v>67</v>
      </c>
      <c r="E71" s="552">
        <v>29</v>
      </c>
      <c r="F71" s="553"/>
      <c r="G71" s="553">
        <v>7</v>
      </c>
      <c r="H71" s="552">
        <v>2</v>
      </c>
      <c r="I71" s="552">
        <v>2</v>
      </c>
      <c r="J71" s="556">
        <v>2</v>
      </c>
      <c r="K71" s="552">
        <v>2</v>
      </c>
      <c r="L71" s="552">
        <v>2</v>
      </c>
      <c r="M71" s="508">
        <f t="shared" si="5"/>
        <v>2</v>
      </c>
      <c r="N71" s="509">
        <f t="array" ref="N71">IF(COUNT(H71:L71)=0,"",COUNT(IF(H71:L71=M71,H71:L71,""))/COUNT(H71:L71))</f>
        <v>1</v>
      </c>
      <c r="O71" s="510">
        <f t="array" ref="O71">IF(AND(H71:L71=H71:L71,H71:L71="-"),"",STDEV(IF(H71:L71="-","",H71:L71))/AVERAGE(IF(H71:L71="-","",H71:L71+0.000000000000001)))</f>
        <v>0</v>
      </c>
      <c r="P71" s="30"/>
      <c r="Q71" s="30"/>
      <c r="R71" s="29">
        <f t="array" ref="R71">IF(AND(H71:L71=H71:L71,H71:L71="-"),"",AVERAGE(H71:L71))</f>
        <v>2</v>
      </c>
      <c r="S71" s="30"/>
      <c r="T71" s="38" t="str">
        <f t="shared" si="3"/>
        <v>YES</v>
      </c>
      <c r="U71" s="35"/>
      <c r="V71" s="35"/>
      <c r="W71" s="35"/>
      <c r="X71" s="35"/>
      <c r="Y71" s="471"/>
      <c r="Z71" s="556">
        <v>2</v>
      </c>
      <c r="AA71" s="508">
        <v>2</v>
      </c>
      <c r="AB71" s="480">
        <f t="shared" si="4"/>
        <v>0</v>
      </c>
      <c r="AC71" s="35"/>
      <c r="AD71" s="48"/>
      <c r="AE71" s="48"/>
      <c r="AF71" s="48"/>
      <c r="AG71" s="35"/>
      <c r="AH71" s="35"/>
      <c r="AI71" s="35"/>
      <c r="AJ71" s="35"/>
      <c r="AK71" s="35"/>
      <c r="AL71" s="35"/>
      <c r="AM71" s="35"/>
      <c r="AN71" s="35"/>
      <c r="AO71" s="35"/>
      <c r="AP71" s="35"/>
      <c r="AQ71" s="35"/>
      <c r="AR71" s="35"/>
      <c r="AS71" s="35"/>
      <c r="AT71" s="35"/>
      <c r="AU71" s="35"/>
      <c r="AV71" s="35"/>
      <c r="AW71" s="35"/>
      <c r="AX71" s="35"/>
      <c r="AY71" s="281"/>
      <c r="AZ71" s="281"/>
      <c r="BA71" s="281"/>
      <c r="BB71" s="281"/>
      <c r="BC71" s="281"/>
      <c r="BD71" s="281"/>
      <c r="BE71" s="281"/>
      <c r="BF71" s="281"/>
      <c r="BG71" s="281"/>
      <c r="BH71" s="281"/>
      <c r="BI71" s="281"/>
      <c r="BJ71" s="281"/>
      <c r="BK71" s="281"/>
      <c r="BL71" s="281"/>
      <c r="BM71" s="281"/>
      <c r="BN71" s="281"/>
      <c r="BO71" s="281"/>
      <c r="BP71" s="281"/>
    </row>
    <row r="72" spans="1:68" s="474" customFormat="1" ht="12" customHeight="1">
      <c r="A72" s="552" t="s">
        <v>129</v>
      </c>
      <c r="B72" s="553">
        <v>2016</v>
      </c>
      <c r="C72" s="552">
        <v>24249</v>
      </c>
      <c r="D72" s="552">
        <v>68</v>
      </c>
      <c r="E72" s="552">
        <v>43</v>
      </c>
      <c r="F72" s="553"/>
      <c r="G72" s="553">
        <v>7</v>
      </c>
      <c r="H72" s="552">
        <v>3</v>
      </c>
      <c r="I72" s="552">
        <v>3</v>
      </c>
      <c r="J72" s="556">
        <v>3</v>
      </c>
      <c r="K72" s="552">
        <v>3</v>
      </c>
      <c r="L72" s="552">
        <v>3</v>
      </c>
      <c r="M72" s="508">
        <f t="shared" si="5"/>
        <v>3</v>
      </c>
      <c r="N72" s="509">
        <f t="array" ref="N72">IF(COUNT(H72:L72)=0,"",COUNT(IF(H72:L72=M72,H72:L72,""))/COUNT(H72:L72))</f>
        <v>1</v>
      </c>
      <c r="O72" s="510">
        <f t="array" ref="O72">IF(AND(H72:L72=H72:L72,H72:L72="-"),"",STDEV(IF(H72:L72="-","",H72:L72))/AVERAGE(IF(H72:L72="-","",H72:L72+0.000000000000001)))</f>
        <v>0</v>
      </c>
      <c r="P72" s="30"/>
      <c r="Q72" s="30"/>
      <c r="R72" s="29">
        <f t="array" ref="R72">IF(AND(H72:L72=H72:L72,H72:L72="-"),"",AVERAGE(H72:L72))</f>
        <v>3</v>
      </c>
      <c r="S72" s="30"/>
      <c r="T72" s="38" t="str">
        <f t="shared" si="3"/>
        <v>YES</v>
      </c>
      <c r="U72" s="35"/>
      <c r="V72" s="35"/>
      <c r="W72" s="35"/>
      <c r="X72" s="35"/>
      <c r="Y72" s="471"/>
      <c r="Z72" s="556">
        <v>3</v>
      </c>
      <c r="AA72" s="508">
        <v>3</v>
      </c>
      <c r="AB72" s="480">
        <f t="shared" si="4"/>
        <v>0</v>
      </c>
      <c r="AC72" s="35"/>
      <c r="AD72" s="48"/>
      <c r="AE72" s="48"/>
      <c r="AF72" s="48"/>
      <c r="AG72" s="35"/>
      <c r="AH72" s="35"/>
      <c r="AI72" s="35"/>
      <c r="AJ72" s="35"/>
      <c r="AK72" s="35"/>
      <c r="AL72" s="35"/>
      <c r="AM72" s="35"/>
      <c r="AN72" s="35"/>
      <c r="AO72" s="35"/>
      <c r="AP72" s="35"/>
      <c r="AQ72" s="35"/>
      <c r="AR72" s="35"/>
      <c r="AS72" s="35"/>
      <c r="AT72" s="35"/>
      <c r="AU72" s="35"/>
      <c r="AV72" s="35"/>
      <c r="AW72" s="35"/>
      <c r="AX72" s="35"/>
      <c r="AY72" s="281"/>
      <c r="AZ72" s="281"/>
      <c r="BA72" s="281"/>
      <c r="BB72" s="281"/>
      <c r="BC72" s="281"/>
      <c r="BD72" s="281"/>
      <c r="BE72" s="281"/>
      <c r="BF72" s="281"/>
      <c r="BG72" s="281"/>
      <c r="BH72" s="281"/>
      <c r="BI72" s="281"/>
      <c r="BJ72" s="281"/>
      <c r="BK72" s="281"/>
      <c r="BL72" s="281"/>
      <c r="BM72" s="281"/>
      <c r="BN72" s="281"/>
      <c r="BO72" s="281"/>
      <c r="BP72" s="281"/>
    </row>
    <row r="73" spans="1:68" s="474" customFormat="1" ht="12" customHeight="1">
      <c r="A73" s="552" t="s">
        <v>129</v>
      </c>
      <c r="B73" s="553">
        <v>2016</v>
      </c>
      <c r="C73" s="552">
        <v>24249</v>
      </c>
      <c r="D73" s="552">
        <v>69</v>
      </c>
      <c r="E73" s="552">
        <v>52</v>
      </c>
      <c r="F73" s="553"/>
      <c r="G73" s="553">
        <v>7</v>
      </c>
      <c r="H73" s="552">
        <v>3</v>
      </c>
      <c r="I73" s="552">
        <v>3</v>
      </c>
      <c r="J73" s="556">
        <v>3</v>
      </c>
      <c r="K73" s="552">
        <v>3</v>
      </c>
      <c r="L73" s="552">
        <v>3</v>
      </c>
      <c r="M73" s="508">
        <f t="shared" si="5"/>
        <v>3</v>
      </c>
      <c r="N73" s="509">
        <f t="array" ref="N73">IF(COUNT(H73:L73)=0,"",COUNT(IF(H73:L73=M73,H73:L73,""))/COUNT(H73:L73))</f>
        <v>1</v>
      </c>
      <c r="O73" s="510">
        <f t="array" ref="O73">IF(AND(H73:L73=H73:L73,H73:L73="-"),"",STDEV(IF(H73:L73="-","",H73:L73))/AVERAGE(IF(H73:L73="-","",H73:L73+0.000000000000001)))</f>
        <v>0</v>
      </c>
      <c r="P73" s="30"/>
      <c r="Q73" s="30"/>
      <c r="R73" s="29">
        <f t="array" ref="R73">IF(AND(H73:L73=H73:L73,H73:L73="-"),"",AVERAGE(H73:L73))</f>
        <v>3</v>
      </c>
      <c r="S73" s="30"/>
      <c r="T73" s="38" t="str">
        <f t="shared" si="3"/>
        <v>YES</v>
      </c>
      <c r="U73" s="35"/>
      <c r="V73" s="35"/>
      <c r="W73" s="35"/>
      <c r="X73" s="35"/>
      <c r="Y73" s="471"/>
      <c r="Z73" s="556">
        <v>3</v>
      </c>
      <c r="AA73" s="508">
        <v>3</v>
      </c>
      <c r="AB73" s="480">
        <f t="shared" si="4"/>
        <v>0</v>
      </c>
      <c r="AC73" s="35"/>
      <c r="AD73" s="48"/>
      <c r="AE73" s="48"/>
      <c r="AF73" s="48"/>
      <c r="AG73" s="35"/>
      <c r="AH73" s="35"/>
      <c r="AI73" s="35"/>
      <c r="AJ73" s="35"/>
      <c r="AK73" s="35"/>
      <c r="AL73" s="35"/>
      <c r="AM73" s="35"/>
      <c r="AN73" s="35"/>
      <c r="AO73" s="35"/>
      <c r="AP73" s="35"/>
      <c r="AQ73" s="35"/>
      <c r="AR73" s="35"/>
      <c r="AS73" s="35"/>
      <c r="AT73" s="35"/>
      <c r="AU73" s="35"/>
      <c r="AV73" s="35"/>
      <c r="AW73" s="35"/>
      <c r="AX73" s="35"/>
      <c r="AY73" s="281"/>
      <c r="AZ73" s="281"/>
      <c r="BA73" s="281"/>
      <c r="BB73" s="281"/>
      <c r="BC73" s="281"/>
      <c r="BD73" s="281"/>
      <c r="BE73" s="281"/>
      <c r="BF73" s="281"/>
      <c r="BG73" s="281"/>
      <c r="BH73" s="281"/>
      <c r="BI73" s="281"/>
      <c r="BJ73" s="281"/>
      <c r="BK73" s="281"/>
      <c r="BL73" s="281"/>
      <c r="BM73" s="281"/>
      <c r="BN73" s="281"/>
      <c r="BO73" s="281"/>
      <c r="BP73" s="281"/>
    </row>
    <row r="74" spans="1:68" s="474" customFormat="1" ht="12" customHeight="1">
      <c r="A74" s="552" t="s">
        <v>129</v>
      </c>
      <c r="B74" s="553">
        <v>2016</v>
      </c>
      <c r="C74" s="552">
        <v>24249</v>
      </c>
      <c r="D74" s="552">
        <v>70</v>
      </c>
      <c r="E74" s="555">
        <v>49</v>
      </c>
      <c r="F74" s="553"/>
      <c r="G74" s="553">
        <v>7</v>
      </c>
      <c r="H74" s="555">
        <v>3</v>
      </c>
      <c r="I74" s="555">
        <v>3</v>
      </c>
      <c r="J74" s="557">
        <v>3</v>
      </c>
      <c r="K74" s="555">
        <v>3</v>
      </c>
      <c r="L74" s="555">
        <v>3</v>
      </c>
      <c r="M74" s="508">
        <f t="shared" si="5"/>
        <v>3</v>
      </c>
      <c r="N74" s="509">
        <f t="array" ref="N74">IF(COUNT(H74:L74)=0,"",COUNT(IF(H74:L74=M74,H74:L74,""))/COUNT(H74:L74))</f>
        <v>1</v>
      </c>
      <c r="O74" s="510">
        <f t="array" ref="O74">IF(AND(H74:L74=H74:L74,H74:L74="-"),"",STDEV(IF(H74:L74="-","",H74:L74))/AVERAGE(IF(H74:L74="-","",H74:L74+0.000000000000001)))</f>
        <v>0</v>
      </c>
      <c r="P74" s="30"/>
      <c r="Q74" s="30"/>
      <c r="R74" s="29">
        <f t="array" ref="R74">IF(AND(H74:L74=H74:L74,H74:L74="-"),"",AVERAGE(H74:L74))</f>
        <v>3</v>
      </c>
      <c r="S74" s="30"/>
      <c r="T74" s="38" t="str">
        <f t="shared" si="3"/>
        <v>YES</v>
      </c>
      <c r="U74" s="35"/>
      <c r="V74" s="35"/>
      <c r="W74" s="35"/>
      <c r="X74" s="35"/>
      <c r="Y74" s="471"/>
      <c r="Z74" s="557">
        <v>3</v>
      </c>
      <c r="AA74" s="508">
        <v>3</v>
      </c>
      <c r="AB74" s="480">
        <f t="shared" si="4"/>
        <v>0</v>
      </c>
      <c r="AC74" s="35"/>
      <c r="AD74" s="48"/>
      <c r="AE74" s="48"/>
      <c r="AF74" s="48"/>
      <c r="AG74" s="35"/>
      <c r="AH74" s="35"/>
      <c r="AI74" s="35"/>
      <c r="AJ74" s="35"/>
      <c r="AK74" s="35"/>
      <c r="AL74" s="35"/>
      <c r="AM74" s="35"/>
      <c r="AN74" s="35"/>
      <c r="AO74" s="35"/>
      <c r="AP74" s="35"/>
      <c r="AQ74" s="35"/>
      <c r="AR74" s="35"/>
      <c r="AS74" s="35"/>
      <c r="AT74" s="35"/>
      <c r="AU74" s="35"/>
      <c r="AV74" s="35"/>
      <c r="AW74" s="35"/>
      <c r="AX74" s="35"/>
      <c r="AY74" s="281"/>
      <c r="AZ74" s="281"/>
      <c r="BA74" s="281"/>
      <c r="BB74" s="281"/>
      <c r="BC74" s="281"/>
      <c r="BD74" s="281"/>
      <c r="BE74" s="281"/>
      <c r="BF74" s="281"/>
      <c r="BG74" s="281"/>
      <c r="BH74" s="281"/>
      <c r="BI74" s="281"/>
      <c r="BJ74" s="281"/>
      <c r="BK74" s="281"/>
      <c r="BL74" s="281"/>
      <c r="BM74" s="281"/>
      <c r="BN74" s="281"/>
      <c r="BO74" s="281"/>
      <c r="BP74" s="281"/>
    </row>
    <row r="75" spans="1:68" s="474" customFormat="1" ht="12" customHeight="1">
      <c r="A75" s="552" t="s">
        <v>129</v>
      </c>
      <c r="B75" s="553">
        <v>2016</v>
      </c>
      <c r="C75" s="552">
        <v>24249</v>
      </c>
      <c r="D75" s="552">
        <v>71</v>
      </c>
      <c r="E75" s="552">
        <v>41</v>
      </c>
      <c r="F75" s="553"/>
      <c r="G75" s="553">
        <v>7</v>
      </c>
      <c r="H75" s="552">
        <v>3</v>
      </c>
      <c r="I75" s="552">
        <v>3</v>
      </c>
      <c r="J75" s="556">
        <v>3</v>
      </c>
      <c r="K75" s="552">
        <v>3</v>
      </c>
      <c r="L75" s="552">
        <v>3</v>
      </c>
      <c r="M75" s="508">
        <f t="shared" si="5"/>
        <v>3</v>
      </c>
      <c r="N75" s="509">
        <f t="array" ref="N75">IF(COUNT(H75:L75)=0,"",COUNT(IF(H75:L75=M75,H75:L75,""))/COUNT(H75:L75))</f>
        <v>1</v>
      </c>
      <c r="O75" s="510">
        <f t="array" ref="O75">IF(AND(H75:L75=H75:L75,H75:L75="-"),"",STDEV(IF(H75:L75="-","",H75:L75))/AVERAGE(IF(H75:L75="-","",H75:L75+0.000000000000001)))</f>
        <v>0</v>
      </c>
      <c r="P75" s="30"/>
      <c r="Q75" s="30"/>
      <c r="R75" s="29">
        <f t="array" ref="R75">IF(AND(H75:L75=H75:L75,H75:L75="-"),"",AVERAGE(H75:L75))</f>
        <v>3</v>
      </c>
      <c r="S75" s="30"/>
      <c r="T75" s="38" t="str">
        <f t="shared" si="3"/>
        <v>YES</v>
      </c>
      <c r="U75" s="35"/>
      <c r="V75" s="35"/>
      <c r="W75" s="35"/>
      <c r="X75" s="35"/>
      <c r="Y75" s="471"/>
      <c r="Z75" s="556">
        <v>3</v>
      </c>
      <c r="AA75" s="508">
        <v>3</v>
      </c>
      <c r="AB75" s="480">
        <f t="shared" si="4"/>
        <v>0</v>
      </c>
      <c r="AC75" s="35"/>
      <c r="AD75" s="48"/>
      <c r="AE75" s="48"/>
      <c r="AF75" s="48"/>
      <c r="AG75" s="35"/>
      <c r="AH75" s="35"/>
      <c r="AI75" s="35"/>
      <c r="AJ75" s="35"/>
      <c r="AK75" s="35"/>
      <c r="AL75" s="35"/>
      <c r="AM75" s="35"/>
      <c r="AN75" s="35"/>
      <c r="AO75" s="35"/>
      <c r="AP75" s="35"/>
      <c r="AQ75" s="35"/>
      <c r="AR75" s="35"/>
      <c r="AS75" s="35"/>
      <c r="AT75" s="35"/>
      <c r="AU75" s="35"/>
      <c r="AV75" s="35"/>
      <c r="AW75" s="35"/>
      <c r="AX75" s="35"/>
      <c r="AY75" s="281"/>
      <c r="AZ75" s="281"/>
      <c r="BA75" s="281"/>
      <c r="BB75" s="281"/>
      <c r="BC75" s="281"/>
      <c r="BD75" s="281"/>
      <c r="BE75" s="281"/>
      <c r="BF75" s="281"/>
      <c r="BG75" s="281"/>
      <c r="BH75" s="281"/>
      <c r="BI75" s="281"/>
      <c r="BJ75" s="281"/>
      <c r="BK75" s="281"/>
      <c r="BL75" s="281"/>
      <c r="BM75" s="281"/>
      <c r="BN75" s="281"/>
      <c r="BO75" s="281"/>
      <c r="BP75" s="281"/>
    </row>
    <row r="76" spans="1:68" s="474" customFormat="1" ht="12" customHeight="1">
      <c r="A76" s="552" t="s">
        <v>129</v>
      </c>
      <c r="B76" s="553">
        <v>2016</v>
      </c>
      <c r="C76" s="552">
        <v>24249</v>
      </c>
      <c r="D76" s="552">
        <v>72</v>
      </c>
      <c r="E76" s="552">
        <v>38</v>
      </c>
      <c r="F76" s="553"/>
      <c r="G76" s="553">
        <v>7</v>
      </c>
      <c r="H76" s="552">
        <v>2</v>
      </c>
      <c r="I76" s="552">
        <v>2</v>
      </c>
      <c r="J76" s="556">
        <v>2</v>
      </c>
      <c r="K76" s="552">
        <v>2</v>
      </c>
      <c r="L76" s="552">
        <v>2</v>
      </c>
      <c r="M76" s="508">
        <f t="shared" si="5"/>
        <v>2</v>
      </c>
      <c r="N76" s="509">
        <f t="array" ref="N76">IF(COUNT(H76:L76)=0,"",COUNT(IF(H76:L76=M76,H76:L76,""))/COUNT(H76:L76))</f>
        <v>1</v>
      </c>
      <c r="O76" s="510">
        <f t="array" ref="O76">IF(AND(H76:L76=H76:L76,H76:L76="-"),"",STDEV(IF(H76:L76="-","",H76:L76))/AVERAGE(IF(H76:L76="-","",H76:L76+0.000000000000001)))</f>
        <v>0</v>
      </c>
      <c r="P76" s="30"/>
      <c r="Q76" s="30"/>
      <c r="R76" s="29">
        <f t="array" ref="R76">IF(AND(H76:L76=H76:L76,H76:L76="-"),"",AVERAGE(H76:L76))</f>
        <v>2</v>
      </c>
      <c r="S76" s="30"/>
      <c r="T76" s="38" t="str">
        <f t="shared" si="3"/>
        <v>YES</v>
      </c>
      <c r="U76" s="35"/>
      <c r="V76" s="35"/>
      <c r="W76" s="35"/>
      <c r="X76" s="35"/>
      <c r="Y76" s="471"/>
      <c r="Z76" s="556">
        <v>2</v>
      </c>
      <c r="AA76" s="508">
        <v>2</v>
      </c>
      <c r="AB76" s="480">
        <f t="shared" si="4"/>
        <v>0</v>
      </c>
      <c r="AC76" s="35"/>
      <c r="AD76" s="48"/>
      <c r="AE76" s="48"/>
      <c r="AF76" s="48"/>
      <c r="AG76" s="35"/>
      <c r="AH76" s="35"/>
      <c r="AI76" s="35"/>
      <c r="AJ76" s="35"/>
      <c r="AK76" s="35"/>
      <c r="AL76" s="35"/>
      <c r="AM76" s="35"/>
      <c r="AN76" s="35"/>
      <c r="AO76" s="35"/>
      <c r="AP76" s="35"/>
      <c r="AQ76" s="35"/>
      <c r="AR76" s="35"/>
      <c r="AS76" s="35"/>
      <c r="AT76" s="35"/>
      <c r="AU76" s="35"/>
      <c r="AV76" s="35"/>
      <c r="AW76" s="35"/>
      <c r="AX76" s="35"/>
      <c r="AY76" s="281"/>
      <c r="AZ76" s="281"/>
      <c r="BA76" s="281"/>
      <c r="BB76" s="281"/>
      <c r="BC76" s="281"/>
      <c r="BD76" s="281"/>
      <c r="BE76" s="281"/>
      <c r="BF76" s="281"/>
      <c r="BG76" s="281"/>
      <c r="BH76" s="281"/>
      <c r="BI76" s="281"/>
      <c r="BJ76" s="281"/>
      <c r="BK76" s="281"/>
      <c r="BL76" s="281"/>
      <c r="BM76" s="281"/>
      <c r="BN76" s="281"/>
      <c r="BO76" s="281"/>
      <c r="BP76" s="281"/>
    </row>
    <row r="77" spans="1:68" s="474" customFormat="1" ht="12" customHeight="1">
      <c r="A77" s="552" t="s">
        <v>129</v>
      </c>
      <c r="B77" s="553">
        <v>2016</v>
      </c>
      <c r="C77" s="552">
        <v>24249</v>
      </c>
      <c r="D77" s="552">
        <v>73</v>
      </c>
      <c r="E77" s="552">
        <v>37</v>
      </c>
      <c r="F77" s="553"/>
      <c r="G77" s="553">
        <v>7</v>
      </c>
      <c r="H77" s="552">
        <v>2</v>
      </c>
      <c r="I77" s="552">
        <v>2</v>
      </c>
      <c r="J77" s="556">
        <v>2</v>
      </c>
      <c r="K77" s="552">
        <v>2</v>
      </c>
      <c r="L77" s="552">
        <v>2</v>
      </c>
      <c r="M77" s="508">
        <f t="shared" si="5"/>
        <v>2</v>
      </c>
      <c r="N77" s="509">
        <f t="array" ref="N77">IF(COUNT(H77:L77)=0,"",COUNT(IF(H77:L77=M77,H77:L77,""))/COUNT(H77:L77))</f>
        <v>1</v>
      </c>
      <c r="O77" s="510">
        <f t="array" ref="O77">IF(AND(H77:L77=H77:L77,H77:L77="-"),"",STDEV(IF(H77:L77="-","",H77:L77))/AVERAGE(IF(H77:L77="-","",H77:L77+0.000000000000001)))</f>
        <v>0</v>
      </c>
      <c r="P77" s="30"/>
      <c r="Q77" s="30"/>
      <c r="R77" s="29">
        <f t="array" ref="R77">IF(AND(H77:L77=H77:L77,H77:L77="-"),"",AVERAGE(H77:L77))</f>
        <v>2</v>
      </c>
      <c r="S77" s="30"/>
      <c r="T77" s="38" t="str">
        <f t="shared" si="3"/>
        <v>YES</v>
      </c>
      <c r="U77" s="35"/>
      <c r="V77" s="35"/>
      <c r="W77" s="35"/>
      <c r="X77" s="35"/>
      <c r="Y77" s="471"/>
      <c r="Z77" s="556">
        <v>2</v>
      </c>
      <c r="AA77" s="508">
        <v>2</v>
      </c>
      <c r="AB77" s="480">
        <f t="shared" si="4"/>
        <v>0</v>
      </c>
      <c r="AC77" s="35"/>
      <c r="AD77" s="48"/>
      <c r="AE77" s="48"/>
      <c r="AF77" s="48"/>
      <c r="AG77" s="35"/>
      <c r="AH77" s="35"/>
      <c r="AI77" s="35"/>
      <c r="AJ77" s="35"/>
      <c r="AK77" s="35"/>
      <c r="AL77" s="35"/>
      <c r="AM77" s="35"/>
      <c r="AN77" s="35"/>
      <c r="AO77" s="35"/>
      <c r="AP77" s="35"/>
      <c r="AQ77" s="35"/>
      <c r="AR77" s="35"/>
      <c r="AS77" s="35"/>
      <c r="AT77" s="35"/>
      <c r="AU77" s="35"/>
      <c r="AV77" s="35"/>
      <c r="AW77" s="35"/>
      <c r="AX77" s="35"/>
      <c r="AY77" s="281"/>
      <c r="AZ77" s="281"/>
      <c r="BA77" s="281"/>
      <c r="BB77" s="281"/>
      <c r="BC77" s="281"/>
      <c r="BD77" s="281"/>
      <c r="BE77" s="281"/>
      <c r="BF77" s="281"/>
      <c r="BG77" s="281"/>
      <c r="BH77" s="281"/>
      <c r="BI77" s="281"/>
      <c r="BJ77" s="281"/>
      <c r="BK77" s="281"/>
      <c r="BL77" s="281"/>
      <c r="BM77" s="281"/>
      <c r="BN77" s="281"/>
      <c r="BO77" s="281"/>
      <c r="BP77" s="281"/>
    </row>
    <row r="78" spans="1:68" s="474" customFormat="1" ht="12" customHeight="1">
      <c r="A78" s="552" t="s">
        <v>129</v>
      </c>
      <c r="B78" s="553">
        <v>2016</v>
      </c>
      <c r="C78" s="552">
        <v>24249</v>
      </c>
      <c r="D78" s="552">
        <v>74</v>
      </c>
      <c r="E78" s="552">
        <v>60</v>
      </c>
      <c r="F78" s="553"/>
      <c r="G78" s="553">
        <v>7</v>
      </c>
      <c r="H78" s="552">
        <v>4</v>
      </c>
      <c r="I78" s="552">
        <v>4</v>
      </c>
      <c r="J78" s="556">
        <v>4</v>
      </c>
      <c r="K78" s="552">
        <v>4</v>
      </c>
      <c r="L78" s="552">
        <v>4</v>
      </c>
      <c r="M78" s="508">
        <f t="shared" si="5"/>
        <v>4</v>
      </c>
      <c r="N78" s="509">
        <f t="array" ref="N78">IF(COUNT(H78:L78)=0,"",COUNT(IF(H78:L78=M78,H78:L78,""))/COUNT(H78:L78))</f>
        <v>1</v>
      </c>
      <c r="O78" s="510">
        <f t="array" ref="O78">IF(AND(H78:L78=H78:L78,H78:L78="-"),"",STDEV(IF(H78:L78="-","",H78:L78))/AVERAGE(IF(H78:L78="-","",H78:L78+0.000000000000001)))</f>
        <v>0</v>
      </c>
      <c r="P78" s="30"/>
      <c r="Q78" s="30"/>
      <c r="R78" s="29">
        <f t="array" ref="R78">IF(AND(H78:L78=H78:L78,H78:L78="-"),"",AVERAGE(H78:L78))</f>
        <v>4</v>
      </c>
      <c r="S78" s="30"/>
      <c r="T78" s="38" t="str">
        <f t="shared" si="3"/>
        <v>YES</v>
      </c>
      <c r="U78" s="35"/>
      <c r="V78" s="35"/>
      <c r="W78" s="35"/>
      <c r="X78" s="35"/>
      <c r="Y78" s="471"/>
      <c r="Z78" s="556">
        <v>4</v>
      </c>
      <c r="AA78" s="508">
        <v>4</v>
      </c>
      <c r="AB78" s="480">
        <f t="shared" si="4"/>
        <v>0</v>
      </c>
      <c r="AC78" s="35"/>
      <c r="AD78" s="48"/>
      <c r="AE78" s="48"/>
      <c r="AF78" s="48"/>
      <c r="AG78" s="35"/>
      <c r="AH78" s="35"/>
      <c r="AI78" s="35"/>
      <c r="AJ78" s="35"/>
      <c r="AK78" s="35"/>
      <c r="AL78" s="35"/>
      <c r="AM78" s="35"/>
      <c r="AN78" s="35"/>
      <c r="AO78" s="35"/>
      <c r="AP78" s="35"/>
      <c r="AQ78" s="35"/>
      <c r="AR78" s="35"/>
      <c r="AS78" s="35"/>
      <c r="AT78" s="35"/>
      <c r="AU78" s="35"/>
      <c r="AV78" s="35"/>
      <c r="AW78" s="35"/>
      <c r="AX78" s="35"/>
      <c r="AY78" s="281"/>
      <c r="AZ78" s="281"/>
      <c r="BA78" s="281"/>
      <c r="BB78" s="281"/>
      <c r="BC78" s="281"/>
      <c r="BD78" s="281"/>
      <c r="BE78" s="281"/>
      <c r="BF78" s="281"/>
      <c r="BG78" s="281"/>
      <c r="BH78" s="281"/>
      <c r="BI78" s="281"/>
      <c r="BJ78" s="281"/>
      <c r="BK78" s="281"/>
      <c r="BL78" s="281"/>
      <c r="BM78" s="281"/>
      <c r="BN78" s="281"/>
      <c r="BO78" s="281"/>
      <c r="BP78" s="281"/>
    </row>
    <row r="79" spans="1:68" s="474" customFormat="1" ht="12" customHeight="1">
      <c r="A79" s="552" t="s">
        <v>129</v>
      </c>
      <c r="B79" s="553">
        <v>2016</v>
      </c>
      <c r="C79" s="552">
        <v>24249</v>
      </c>
      <c r="D79" s="552">
        <v>75</v>
      </c>
      <c r="E79" s="552">
        <v>45</v>
      </c>
      <c r="F79" s="553"/>
      <c r="G79" s="553">
        <v>7</v>
      </c>
      <c r="H79" s="552">
        <v>3</v>
      </c>
      <c r="I79" s="552">
        <v>3</v>
      </c>
      <c r="J79" s="556">
        <v>4</v>
      </c>
      <c r="K79" s="552">
        <v>4</v>
      </c>
      <c r="L79" s="552">
        <v>3</v>
      </c>
      <c r="M79" s="508">
        <f t="shared" si="5"/>
        <v>3</v>
      </c>
      <c r="N79" s="509">
        <f t="array" ref="N79">IF(COUNT(H79:L79)=0,"",COUNT(IF(H79:L79=M79,H79:L79,""))/COUNT(H79:L79))</f>
        <v>0.6</v>
      </c>
      <c r="O79" s="510">
        <f t="array" ref="O79">IF(AND(H79:L79=H79:L79,H79:L79="-"),"",STDEV(IF(H79:L79="-","",H79:L79))/AVERAGE(IF(H79:L79="-","",H79:L79+0.000000000000001)))</f>
        <v>0.16109486985446078</v>
      </c>
      <c r="P79" s="30"/>
      <c r="Q79" s="30"/>
      <c r="R79" s="29">
        <f t="array" ref="R79">IF(AND(H79:L79=H79:L79,H79:L79="-"),"",AVERAGE(H79:L79))</f>
        <v>3.4</v>
      </c>
      <c r="S79" s="30"/>
      <c r="T79" s="38" t="str">
        <f t="shared" si="3"/>
        <v>NO</v>
      </c>
      <c r="U79" s="35"/>
      <c r="V79" s="35"/>
      <c r="W79" s="35"/>
      <c r="X79" s="35"/>
      <c r="Y79" s="471"/>
      <c r="Z79" s="556">
        <v>4</v>
      </c>
      <c r="AA79" s="508">
        <v>3</v>
      </c>
      <c r="AB79" s="480">
        <f t="shared" si="4"/>
        <v>1</v>
      </c>
      <c r="AC79" s="35"/>
      <c r="AD79" s="48"/>
      <c r="AE79" s="48"/>
      <c r="AF79" s="48"/>
      <c r="AG79" s="35"/>
      <c r="AH79" s="35"/>
      <c r="AI79" s="35"/>
      <c r="AJ79" s="35"/>
      <c r="AK79" s="35"/>
      <c r="AL79" s="35"/>
      <c r="AM79" s="35"/>
      <c r="AN79" s="35"/>
      <c r="AO79" s="35"/>
      <c r="AP79" s="35"/>
      <c r="AQ79" s="35"/>
      <c r="AR79" s="35"/>
      <c r="AS79" s="35"/>
      <c r="AT79" s="35"/>
      <c r="AU79" s="35"/>
      <c r="AV79" s="35"/>
      <c r="AW79" s="35"/>
      <c r="AX79" s="35"/>
      <c r="AY79" s="281"/>
      <c r="AZ79" s="281"/>
      <c r="BA79" s="281"/>
      <c r="BB79" s="281"/>
      <c r="BC79" s="281"/>
      <c r="BD79" s="281"/>
      <c r="BE79" s="281"/>
      <c r="BF79" s="281"/>
      <c r="BG79" s="281"/>
      <c r="BH79" s="281"/>
      <c r="BI79" s="281"/>
      <c r="BJ79" s="281"/>
      <c r="BK79" s="281"/>
      <c r="BL79" s="281"/>
      <c r="BM79" s="281"/>
      <c r="BN79" s="281"/>
      <c r="BO79" s="281"/>
      <c r="BP79" s="281"/>
    </row>
    <row r="80" spans="1:68" s="474" customFormat="1" ht="12" customHeight="1">
      <c r="A80" s="552" t="s">
        <v>129</v>
      </c>
      <c r="B80" s="553">
        <v>2016</v>
      </c>
      <c r="C80" s="552">
        <v>24249</v>
      </c>
      <c r="D80" s="552">
        <v>76</v>
      </c>
      <c r="E80" s="552">
        <v>68</v>
      </c>
      <c r="F80" s="552"/>
      <c r="G80" s="553">
        <v>7</v>
      </c>
      <c r="H80" s="552">
        <v>5</v>
      </c>
      <c r="I80" s="552">
        <v>5</v>
      </c>
      <c r="J80" s="556">
        <v>5</v>
      </c>
      <c r="K80" s="552">
        <v>5</v>
      </c>
      <c r="L80" s="552">
        <v>5</v>
      </c>
      <c r="M80" s="508">
        <f t="shared" si="5"/>
        <v>5</v>
      </c>
      <c r="N80" s="509">
        <f t="array" ref="N80">IF(COUNT(H80:L80)=0,"",COUNT(IF(H80:L80=M80,H80:L80,""))/COUNT(H80:L80))</f>
        <v>1</v>
      </c>
      <c r="O80" s="510">
        <f t="array" ref="O80">IF(AND(H80:L80=H80:L80,H80:L80="-"),"",STDEV(IF(H80:L80="-","",H80:L80))/AVERAGE(IF(H80:L80="-","",H80:L80+0.000000000000001)))</f>
        <v>0</v>
      </c>
      <c r="P80" s="30"/>
      <c r="Q80" s="30"/>
      <c r="R80" s="29">
        <f t="array" ref="R80">IF(AND(H80:L80=H80:L80,H80:L80="-"),"",AVERAGE(H80:L80))</f>
        <v>5</v>
      </c>
      <c r="S80" s="30"/>
      <c r="T80" s="38" t="str">
        <f t="shared" si="3"/>
        <v>YES</v>
      </c>
      <c r="U80" s="35"/>
      <c r="V80" s="35"/>
      <c r="W80" s="35"/>
      <c r="X80" s="35"/>
      <c r="Y80" s="471"/>
      <c r="Z80" s="556">
        <v>5</v>
      </c>
      <c r="AA80" s="508">
        <v>5</v>
      </c>
      <c r="AB80" s="480">
        <f t="shared" si="4"/>
        <v>0</v>
      </c>
      <c r="AC80" s="35"/>
      <c r="AD80" s="48"/>
      <c r="AE80" s="48"/>
      <c r="AF80" s="48"/>
      <c r="AG80" s="35"/>
      <c r="AH80" s="35"/>
      <c r="AI80" s="35"/>
      <c r="AJ80" s="35"/>
      <c r="AK80" s="35"/>
      <c r="AL80" s="35"/>
      <c r="AM80" s="35"/>
      <c r="AN80" s="35"/>
      <c r="AO80" s="35"/>
      <c r="AP80" s="35"/>
      <c r="AQ80" s="35"/>
      <c r="AR80" s="35"/>
      <c r="AS80" s="35"/>
      <c r="AT80" s="35"/>
      <c r="AU80" s="35"/>
      <c r="AV80" s="35"/>
      <c r="AW80" s="35"/>
      <c r="AX80" s="35"/>
      <c r="AY80" s="281"/>
      <c r="AZ80" s="281"/>
      <c r="BA80" s="281"/>
      <c r="BB80" s="281"/>
      <c r="BC80" s="281"/>
      <c r="BD80" s="281"/>
      <c r="BE80" s="281"/>
      <c r="BF80" s="281"/>
      <c r="BG80" s="281"/>
      <c r="BH80" s="281"/>
      <c r="BI80" s="281"/>
      <c r="BJ80" s="281"/>
      <c r="BK80" s="281"/>
      <c r="BL80" s="281"/>
      <c r="BM80" s="281"/>
      <c r="BN80" s="281"/>
      <c r="BO80" s="281"/>
      <c r="BP80" s="281"/>
    </row>
    <row r="81" spans="1:68" s="474" customFormat="1" ht="12" customHeight="1">
      <c r="A81" s="552" t="s">
        <v>129</v>
      </c>
      <c r="B81" s="553">
        <v>2016</v>
      </c>
      <c r="C81" s="552">
        <v>24249</v>
      </c>
      <c r="D81" s="552">
        <v>77</v>
      </c>
      <c r="E81" s="552">
        <v>39</v>
      </c>
      <c r="F81" s="552"/>
      <c r="G81" s="553">
        <v>7</v>
      </c>
      <c r="H81" s="552">
        <v>2</v>
      </c>
      <c r="I81" s="552">
        <v>2</v>
      </c>
      <c r="J81" s="556">
        <v>2</v>
      </c>
      <c r="K81" s="552">
        <v>2</v>
      </c>
      <c r="L81" s="552">
        <v>2</v>
      </c>
      <c r="M81" s="508">
        <f t="shared" si="5"/>
        <v>2</v>
      </c>
      <c r="N81" s="509">
        <f t="array" ref="N81">IF(COUNT(H81:L81)=0,"",COUNT(IF(H81:L81=M81,H81:L81,""))/COUNT(H81:L81))</f>
        <v>1</v>
      </c>
      <c r="O81" s="510">
        <f t="array" ref="O81">IF(AND(H81:L81=H81:L81,H81:L81="-"),"",STDEV(IF(H81:L81="-","",H81:L81))/AVERAGE(IF(H81:L81="-","",H81:L81+0.000000000000001)))</f>
        <v>0</v>
      </c>
      <c r="P81" s="30"/>
      <c r="Q81" s="30"/>
      <c r="R81" s="29">
        <f t="array" ref="R81">IF(AND(H81:L81=H81:L81,H81:L81="-"),"",AVERAGE(H81:L81))</f>
        <v>2</v>
      </c>
      <c r="S81" s="30"/>
      <c r="T81" s="38" t="str">
        <f t="shared" si="3"/>
        <v>YES</v>
      </c>
      <c r="U81" s="35"/>
      <c r="V81" s="35"/>
      <c r="W81" s="35"/>
      <c r="X81" s="35"/>
      <c r="Y81" s="471"/>
      <c r="Z81" s="556">
        <v>2</v>
      </c>
      <c r="AA81" s="508">
        <v>2</v>
      </c>
      <c r="AB81" s="480">
        <f t="shared" si="4"/>
        <v>0</v>
      </c>
      <c r="AC81" s="35"/>
      <c r="AD81" s="48"/>
      <c r="AE81" s="48"/>
      <c r="AF81" s="48"/>
      <c r="AG81" s="35"/>
      <c r="AH81" s="35"/>
      <c r="AI81" s="35"/>
      <c r="AJ81" s="35"/>
      <c r="AK81" s="35"/>
      <c r="AL81" s="35"/>
      <c r="AM81" s="35"/>
      <c r="AN81" s="35"/>
      <c r="AO81" s="35"/>
      <c r="AP81" s="35"/>
      <c r="AQ81" s="35"/>
      <c r="AR81" s="35"/>
      <c r="AS81" s="35"/>
      <c r="AT81" s="35"/>
      <c r="AU81" s="35"/>
      <c r="AV81" s="35"/>
      <c r="AW81" s="35"/>
      <c r="AX81" s="35"/>
      <c r="AY81" s="281"/>
      <c r="AZ81" s="281"/>
      <c r="BA81" s="281"/>
      <c r="BB81" s="281"/>
      <c r="BC81" s="281"/>
      <c r="BD81" s="281"/>
      <c r="BE81" s="281"/>
      <c r="BF81" s="281"/>
      <c r="BG81" s="281"/>
      <c r="BH81" s="281"/>
      <c r="BI81" s="281"/>
      <c r="BJ81" s="281"/>
      <c r="BK81" s="281"/>
      <c r="BL81" s="281"/>
      <c r="BM81" s="281"/>
      <c r="BN81" s="281"/>
      <c r="BO81" s="281"/>
      <c r="BP81" s="281"/>
    </row>
    <row r="82" spans="1:68" s="474" customFormat="1" ht="12" customHeight="1">
      <c r="A82" s="552" t="s">
        <v>129</v>
      </c>
      <c r="B82" s="553">
        <v>2016</v>
      </c>
      <c r="C82" s="552">
        <v>24249</v>
      </c>
      <c r="D82" s="552">
        <v>78</v>
      </c>
      <c r="E82" s="552">
        <v>47</v>
      </c>
      <c r="F82" s="552"/>
      <c r="G82" s="553">
        <v>7</v>
      </c>
      <c r="H82" s="552">
        <v>3</v>
      </c>
      <c r="I82" s="552">
        <v>3</v>
      </c>
      <c r="J82" s="556">
        <v>3</v>
      </c>
      <c r="K82" s="552">
        <v>3</v>
      </c>
      <c r="L82" s="552">
        <v>3</v>
      </c>
      <c r="M82" s="508">
        <f t="shared" si="5"/>
        <v>3</v>
      </c>
      <c r="N82" s="509">
        <f t="array" ref="N82">IF(COUNT(H82:L82)=0,"",COUNT(IF(H82:L82=M82,H82:L82,""))/COUNT(H82:L82))</f>
        <v>1</v>
      </c>
      <c r="O82" s="510">
        <f t="array" ref="O82">IF(AND(H82:L82=H82:L82,H82:L82="-"),"",STDEV(IF(H82:L82="-","",H82:L82))/AVERAGE(IF(H82:L82="-","",H82:L82+0.000000000000001)))</f>
        <v>0</v>
      </c>
      <c r="P82" s="30"/>
      <c r="Q82" s="30"/>
      <c r="R82" s="29">
        <f t="array" ref="R82">IF(AND(H82:L82=H82:L82,H82:L82="-"),"",AVERAGE(H82:L82))</f>
        <v>3</v>
      </c>
      <c r="S82" s="30"/>
      <c r="T82" s="38" t="str">
        <f t="shared" si="3"/>
        <v>YES</v>
      </c>
      <c r="U82" s="35"/>
      <c r="V82" s="35"/>
      <c r="W82" s="35"/>
      <c r="X82" s="35"/>
      <c r="Y82" s="471"/>
      <c r="Z82" s="556">
        <v>3</v>
      </c>
      <c r="AA82" s="508">
        <v>3</v>
      </c>
      <c r="AB82" s="480">
        <f t="shared" si="4"/>
        <v>0</v>
      </c>
      <c r="AC82" s="35"/>
      <c r="AD82" s="48"/>
      <c r="AE82" s="48"/>
      <c r="AF82" s="48"/>
      <c r="AG82" s="35"/>
      <c r="AH82" s="35"/>
      <c r="AI82" s="35"/>
      <c r="AJ82" s="35"/>
      <c r="AK82" s="35"/>
      <c r="AL82" s="35"/>
      <c r="AM82" s="35"/>
      <c r="AN82" s="35"/>
      <c r="AO82" s="35"/>
      <c r="AP82" s="35"/>
      <c r="AQ82" s="35"/>
      <c r="AR82" s="35"/>
      <c r="AS82" s="35"/>
      <c r="AT82" s="35"/>
      <c r="AU82" s="35"/>
      <c r="AV82" s="35"/>
      <c r="AW82" s="35"/>
      <c r="AX82" s="35"/>
      <c r="AY82" s="281"/>
      <c r="AZ82" s="281"/>
      <c r="BA82" s="281"/>
      <c r="BB82" s="281"/>
      <c r="BC82" s="281"/>
      <c r="BD82" s="281"/>
      <c r="BE82" s="281"/>
      <c r="BF82" s="281"/>
      <c r="BG82" s="281"/>
      <c r="BH82" s="281"/>
      <c r="BI82" s="281"/>
      <c r="BJ82" s="281"/>
      <c r="BK82" s="281"/>
      <c r="BL82" s="281"/>
      <c r="BM82" s="281"/>
      <c r="BN82" s="281"/>
      <c r="BO82" s="281"/>
      <c r="BP82" s="281"/>
    </row>
    <row r="83" spans="1:68" s="281" customFormat="1" ht="12" customHeight="1">
      <c r="A83" s="552" t="s">
        <v>129</v>
      </c>
      <c r="B83" s="553">
        <v>2016</v>
      </c>
      <c r="C83" s="552">
        <v>24249</v>
      </c>
      <c r="D83" s="552">
        <v>79</v>
      </c>
      <c r="E83" s="552">
        <v>53</v>
      </c>
      <c r="F83" s="552"/>
      <c r="G83" s="553">
        <v>7</v>
      </c>
      <c r="H83" s="552">
        <v>3</v>
      </c>
      <c r="I83" s="552">
        <v>3</v>
      </c>
      <c r="J83" s="556">
        <v>3</v>
      </c>
      <c r="K83" s="552">
        <v>3</v>
      </c>
      <c r="L83" s="552">
        <v>3</v>
      </c>
      <c r="M83" s="508">
        <f t="shared" si="5"/>
        <v>3</v>
      </c>
      <c r="N83" s="509">
        <f t="array" ref="N83">IF(COUNT(H83:L83)=0,"",COUNT(IF(H83:L83=M83,H83:L83,""))/COUNT(H83:L83))</f>
        <v>1</v>
      </c>
      <c r="O83" s="511">
        <f t="array" ref="O83">IF(AND(H83:L83=H83:L83,H83:L83="-"),"",STDEV(IF(H83:L83="-","",H83:L83))/AVERAGE(IF(H83:L83="-","",H83:L83+0.000000000000001)))</f>
        <v>0</v>
      </c>
      <c r="P83" s="457"/>
      <c r="Q83" s="457"/>
      <c r="R83" s="29">
        <f t="array" ref="R83">IF(AND(H83:L83=H83:L83,H83:L83="-"),"",AVERAGE(H83:L83))</f>
        <v>3</v>
      </c>
      <c r="S83" s="30"/>
      <c r="T83" s="38" t="str">
        <f t="shared" si="3"/>
        <v>YES</v>
      </c>
      <c r="Y83" s="483"/>
      <c r="Z83" s="556">
        <v>3</v>
      </c>
      <c r="AA83" s="508">
        <v>3</v>
      </c>
      <c r="AB83" s="484">
        <f t="shared" si="0"/>
        <v>0</v>
      </c>
      <c r="AD83" s="485"/>
      <c r="AE83" s="485"/>
      <c r="AF83" s="485"/>
    </row>
    <row r="84" spans="1:68" s="474" customFormat="1" ht="12" customHeight="1">
      <c r="A84" s="552" t="s">
        <v>129</v>
      </c>
      <c r="B84" s="553">
        <v>2016</v>
      </c>
      <c r="C84" s="552">
        <v>24249</v>
      </c>
      <c r="D84" s="552">
        <v>80</v>
      </c>
      <c r="E84" s="552">
        <v>38</v>
      </c>
      <c r="F84" s="552"/>
      <c r="G84" s="553">
        <v>7</v>
      </c>
      <c r="H84" s="552">
        <v>2</v>
      </c>
      <c r="I84" s="552">
        <v>2</v>
      </c>
      <c r="J84" s="556">
        <v>2</v>
      </c>
      <c r="K84" s="552">
        <v>2</v>
      </c>
      <c r="L84" s="552">
        <v>2</v>
      </c>
      <c r="M84" s="508">
        <f t="shared" si="5"/>
        <v>2</v>
      </c>
      <c r="N84" s="509">
        <f t="array" ref="N84">IF(COUNT(H84:L84)=0,"",COUNT(IF(H84:L84=M84,H84:L84,""))/COUNT(H84:L84))</f>
        <v>1</v>
      </c>
      <c r="O84" s="510">
        <f t="array" ref="O84">IF(AND(H84:L84=H84:L84,H84:L84="-"),"",STDEV(IF(H84:L84="-","",H84:L84))/AVERAGE(IF(H84:L84="-","",H84:L84+0.000000000000001)))</f>
        <v>0</v>
      </c>
      <c r="P84" s="30"/>
      <c r="Q84" s="30"/>
      <c r="R84" s="29">
        <f t="array" ref="R84">IF(AND(H84:L84=H84:L84,H84:L84="-"),"",AVERAGE(H84:L84))</f>
        <v>2</v>
      </c>
      <c r="S84" s="30"/>
      <c r="T84" s="38" t="str">
        <f t="shared" si="3"/>
        <v>YES</v>
      </c>
      <c r="U84" s="35"/>
      <c r="V84" s="35"/>
      <c r="W84" s="35"/>
      <c r="X84" s="35"/>
      <c r="Y84" s="471"/>
      <c r="Z84" s="556">
        <v>2</v>
      </c>
      <c r="AA84" s="508">
        <v>2</v>
      </c>
      <c r="AB84" s="480">
        <f t="shared" si="0"/>
        <v>0</v>
      </c>
      <c r="AC84" s="35"/>
      <c r="AD84" s="48"/>
      <c r="AE84" s="48"/>
      <c r="AF84" s="48"/>
      <c r="AG84" s="35"/>
      <c r="AH84" s="35"/>
      <c r="AI84" s="35"/>
      <c r="AJ84" s="35"/>
      <c r="AK84" s="35"/>
      <c r="AL84" s="35"/>
      <c r="AM84" s="35"/>
      <c r="AN84" s="35"/>
      <c r="AO84" s="35"/>
      <c r="AP84" s="35"/>
      <c r="AQ84" s="35"/>
      <c r="AR84" s="35"/>
      <c r="AS84" s="35"/>
      <c r="AT84" s="35"/>
      <c r="AU84" s="35"/>
      <c r="AV84" s="35"/>
      <c r="AW84" s="35"/>
      <c r="AX84" s="35"/>
      <c r="AY84" s="281"/>
      <c r="AZ84" s="281"/>
      <c r="BA84" s="281"/>
      <c r="BB84" s="281"/>
      <c r="BC84" s="281"/>
      <c r="BD84" s="281"/>
      <c r="BE84" s="281"/>
      <c r="BF84" s="281"/>
      <c r="BG84" s="281"/>
      <c r="BH84" s="281"/>
      <c r="BI84" s="281"/>
      <c r="BJ84" s="281"/>
      <c r="BK84" s="281"/>
      <c r="BL84" s="281"/>
      <c r="BM84" s="281"/>
      <c r="BN84" s="281"/>
      <c r="BO84" s="281"/>
      <c r="BP84" s="281"/>
    </row>
    <row r="85" spans="1:68" s="474" customFormat="1" ht="12" customHeight="1">
      <c r="A85" s="552" t="s">
        <v>130</v>
      </c>
      <c r="B85" s="553">
        <v>2015</v>
      </c>
      <c r="C85" s="552" t="s">
        <v>125</v>
      </c>
      <c r="D85" s="552">
        <v>81</v>
      </c>
      <c r="E85" s="552">
        <v>91</v>
      </c>
      <c r="F85" s="552"/>
      <c r="G85" s="553">
        <v>12</v>
      </c>
      <c r="H85" s="552">
        <v>5</v>
      </c>
      <c r="I85" s="552">
        <v>5</v>
      </c>
      <c r="J85" s="556">
        <v>6</v>
      </c>
      <c r="K85" s="552">
        <v>5</v>
      </c>
      <c r="L85" s="552">
        <v>5</v>
      </c>
      <c r="M85" s="508">
        <f t="shared" si="5"/>
        <v>5</v>
      </c>
      <c r="N85" s="509">
        <f t="array" ref="N85">IF(COUNT(H85:L85)=0,"",COUNT(IF(H85:L85=M85,H85:L85,""))/COUNT(H85:L85))</f>
        <v>0.8</v>
      </c>
      <c r="O85" s="510">
        <f t="array" ref="O85">IF(AND(H85:L85=H85:L85,H85:L85="-"),"",STDEV(IF(H85:L85="-","",H85:L85))/AVERAGE(IF(H85:L85="-","",H85:L85+0.000000000000001)))</f>
        <v>8.6002614519222656E-2</v>
      </c>
      <c r="P85" s="30"/>
      <c r="Q85" s="30"/>
      <c r="R85" s="29">
        <f t="array" ref="R85">IF(AND(H85:L85=H85:L85,H85:L85="-"),"",AVERAGE(H85:L85))</f>
        <v>5.2</v>
      </c>
      <c r="S85" s="30"/>
      <c r="T85" s="38" t="str">
        <f t="shared" si="3"/>
        <v>YES</v>
      </c>
      <c r="U85" s="35"/>
      <c r="V85" s="35"/>
      <c r="W85" s="35"/>
      <c r="X85" s="35"/>
      <c r="Y85" s="471"/>
      <c r="Z85" s="556">
        <v>6</v>
      </c>
      <c r="AA85" s="508">
        <v>5</v>
      </c>
      <c r="AB85" s="480">
        <f t="shared" si="0"/>
        <v>1</v>
      </c>
      <c r="AC85" s="35"/>
      <c r="AD85" s="48"/>
      <c r="AE85" s="48"/>
      <c r="AF85" s="48"/>
      <c r="AG85" s="35"/>
      <c r="AH85" s="35"/>
      <c r="AI85" s="35"/>
      <c r="AJ85" s="35"/>
      <c r="AK85" s="35"/>
      <c r="AL85" s="35"/>
      <c r="AM85" s="35"/>
      <c r="AN85" s="35"/>
      <c r="AO85" s="35"/>
      <c r="AP85" s="35"/>
      <c r="AQ85" s="35"/>
      <c r="AR85" s="35"/>
      <c r="AS85" s="35"/>
      <c r="AT85" s="35"/>
      <c r="AU85" s="35"/>
      <c r="AV85" s="35"/>
      <c r="AW85" s="35"/>
      <c r="AX85" s="35"/>
      <c r="AY85" s="281"/>
      <c r="AZ85" s="281"/>
      <c r="BA85" s="281"/>
      <c r="BB85" s="281"/>
      <c r="BC85" s="281"/>
      <c r="BD85" s="281"/>
      <c r="BE85" s="281"/>
      <c r="BF85" s="281"/>
      <c r="BG85" s="281"/>
      <c r="BH85" s="281"/>
      <c r="BI85" s="281"/>
      <c r="BJ85" s="281"/>
      <c r="BK85" s="281"/>
      <c r="BL85" s="281"/>
      <c r="BM85" s="281"/>
      <c r="BN85" s="281"/>
      <c r="BO85" s="281"/>
      <c r="BP85" s="281"/>
    </row>
    <row r="86" spans="1:68" s="474" customFormat="1" ht="12" customHeight="1">
      <c r="A86" s="552" t="s">
        <v>130</v>
      </c>
      <c r="B86" s="553">
        <v>2015</v>
      </c>
      <c r="C86" s="552" t="s">
        <v>125</v>
      </c>
      <c r="D86" s="552">
        <v>82</v>
      </c>
      <c r="E86" s="552">
        <v>52</v>
      </c>
      <c r="F86" s="552"/>
      <c r="G86" s="553">
        <v>12</v>
      </c>
      <c r="H86" s="552">
        <v>2</v>
      </c>
      <c r="I86" s="552">
        <v>2</v>
      </c>
      <c r="J86" s="556">
        <v>3</v>
      </c>
      <c r="K86" s="552">
        <v>2</v>
      </c>
      <c r="L86" s="552">
        <v>3</v>
      </c>
      <c r="M86" s="508">
        <f t="shared" si="5"/>
        <v>2</v>
      </c>
      <c r="N86" s="509">
        <f t="array" ref="N86">IF(COUNT(H86:L86)=0,"",COUNT(IF(H86:L86=M86,H86:L86,""))/COUNT(H86:L86))</f>
        <v>0.6</v>
      </c>
      <c r="O86" s="510">
        <f t="array" ref="O86">IF(AND(H86:L86=H86:L86,H86:L86="-"),"",STDEV(IF(H86:L86="-","",H86:L86))/AVERAGE(IF(H86:L86="-","",H86:L86+0.000000000000001)))</f>
        <v>0.22821773229381909</v>
      </c>
      <c r="P86" s="30"/>
      <c r="Q86" s="30"/>
      <c r="R86" s="29">
        <f t="array" ref="R86">IF(AND(H86:L86=H86:L86,H86:L86="-"),"",AVERAGE(H86:L86))</f>
        <v>2.4</v>
      </c>
      <c r="S86" s="30"/>
      <c r="T86" s="38" t="str">
        <f t="shared" si="3"/>
        <v>NO</v>
      </c>
      <c r="U86" s="35"/>
      <c r="V86" s="35"/>
      <c r="W86" s="35"/>
      <c r="X86" s="35"/>
      <c r="Y86" s="471"/>
      <c r="Z86" s="556">
        <v>3</v>
      </c>
      <c r="AA86" s="508">
        <v>2</v>
      </c>
      <c r="AB86" s="480">
        <f t="shared" si="0"/>
        <v>1</v>
      </c>
      <c r="AC86" s="35"/>
      <c r="AD86" s="48"/>
      <c r="AE86" s="48"/>
      <c r="AF86" s="48"/>
      <c r="AG86" s="35"/>
      <c r="AH86" s="35"/>
      <c r="AI86" s="35"/>
      <c r="AJ86" s="35"/>
      <c r="AK86" s="35"/>
      <c r="AL86" s="35"/>
      <c r="AM86" s="35"/>
      <c r="AN86" s="35"/>
      <c r="AO86" s="35"/>
      <c r="AP86" s="35"/>
      <c r="AQ86" s="35"/>
      <c r="AR86" s="35"/>
      <c r="AS86" s="35"/>
      <c r="AT86" s="35"/>
      <c r="AU86" s="35"/>
      <c r="AV86" s="35"/>
      <c r="AW86" s="35"/>
      <c r="AX86" s="35"/>
      <c r="AY86" s="281"/>
      <c r="AZ86" s="281"/>
      <c r="BA86" s="281"/>
      <c r="BB86" s="281"/>
      <c r="BC86" s="281"/>
      <c r="BD86" s="281"/>
      <c r="BE86" s="281"/>
      <c r="BF86" s="281"/>
      <c r="BG86" s="281"/>
      <c r="BH86" s="281"/>
      <c r="BI86" s="281"/>
      <c r="BJ86" s="281"/>
      <c r="BK86" s="281"/>
      <c r="BL86" s="281"/>
      <c r="BM86" s="281"/>
      <c r="BN86" s="281"/>
      <c r="BO86" s="281"/>
      <c r="BP86" s="281"/>
    </row>
    <row r="87" spans="1:68" s="474" customFormat="1" ht="12" customHeight="1">
      <c r="A87" s="552" t="s">
        <v>130</v>
      </c>
      <c r="B87" s="553">
        <v>2015</v>
      </c>
      <c r="C87" s="552" t="s">
        <v>125</v>
      </c>
      <c r="D87" s="552">
        <v>83</v>
      </c>
      <c r="E87" s="552">
        <v>75</v>
      </c>
      <c r="F87" s="552"/>
      <c r="G87" s="553">
        <v>12</v>
      </c>
      <c r="H87" s="552">
        <v>3</v>
      </c>
      <c r="I87" s="552">
        <v>3</v>
      </c>
      <c r="J87" s="556">
        <v>4</v>
      </c>
      <c r="K87" s="552">
        <v>3</v>
      </c>
      <c r="L87" s="552">
        <v>3</v>
      </c>
      <c r="M87" s="508">
        <f t="shared" si="5"/>
        <v>3</v>
      </c>
      <c r="N87" s="509">
        <f t="array" ref="N87">IF(COUNT(H87:L87)=0,"",COUNT(IF(H87:L87=M87,H87:L87,""))/COUNT(H87:L87))</f>
        <v>0.8</v>
      </c>
      <c r="O87" s="510">
        <f t="array" ref="O87">IF(AND(H87:L87=H87:L87,H87:L87="-"),"",STDEV(IF(H87:L87="-","",H87:L87))/AVERAGE(IF(H87:L87="-","",H87:L87+0.000000000000001)))</f>
        <v>0.13975424859373659</v>
      </c>
      <c r="P87" s="30"/>
      <c r="Q87" s="30"/>
      <c r="R87" s="29">
        <f t="array" ref="R87">IF(AND(H87:L87=H87:L87,H87:L87="-"),"",AVERAGE(H87:L87))</f>
        <v>3.2</v>
      </c>
      <c r="S87" s="30"/>
      <c r="T87" s="38" t="str">
        <f t="shared" si="3"/>
        <v>YES</v>
      </c>
      <c r="U87" s="35"/>
      <c r="V87" s="35"/>
      <c r="W87" s="35"/>
      <c r="X87" s="35"/>
      <c r="Y87" s="471"/>
      <c r="Z87" s="556">
        <v>4</v>
      </c>
      <c r="AA87" s="508">
        <v>3</v>
      </c>
      <c r="AB87" s="480">
        <f t="shared" si="0"/>
        <v>1</v>
      </c>
      <c r="AC87" s="35"/>
      <c r="AD87" s="492"/>
      <c r="AE87" s="492"/>
      <c r="AF87" s="492"/>
      <c r="AG87" s="492"/>
      <c r="AH87" s="35"/>
      <c r="AI87" s="35"/>
      <c r="AJ87" s="35"/>
      <c r="AK87" s="35"/>
      <c r="AL87" s="35"/>
      <c r="AM87" s="35"/>
      <c r="AN87" s="35"/>
      <c r="AO87" s="35"/>
      <c r="AP87" s="35"/>
      <c r="AQ87" s="35"/>
      <c r="AR87" s="35"/>
      <c r="AS87" s="35"/>
      <c r="AT87" s="35"/>
      <c r="AU87" s="35"/>
      <c r="AV87" s="35"/>
      <c r="AW87" s="35"/>
      <c r="AX87" s="35"/>
      <c r="AY87" s="281"/>
      <c r="AZ87" s="281"/>
      <c r="BA87" s="281"/>
      <c r="BB87" s="281"/>
      <c r="BC87" s="281"/>
      <c r="BD87" s="281"/>
      <c r="BE87" s="281"/>
      <c r="BF87" s="281"/>
      <c r="BG87" s="281"/>
      <c r="BH87" s="281"/>
      <c r="BI87" s="281"/>
      <c r="BJ87" s="281"/>
      <c r="BK87" s="281"/>
      <c r="BL87" s="281"/>
      <c r="BM87" s="281"/>
      <c r="BN87" s="281"/>
      <c r="BO87" s="281"/>
      <c r="BP87" s="281"/>
    </row>
    <row r="88" spans="1:68" s="474" customFormat="1" ht="12" customHeight="1">
      <c r="A88" s="552" t="s">
        <v>130</v>
      </c>
      <c r="B88" s="553">
        <v>2015</v>
      </c>
      <c r="C88" s="552" t="s">
        <v>125</v>
      </c>
      <c r="D88" s="552">
        <v>84</v>
      </c>
      <c r="E88" s="552">
        <v>95</v>
      </c>
      <c r="F88" s="552"/>
      <c r="G88" s="553">
        <v>12</v>
      </c>
      <c r="H88" s="552">
        <v>5</v>
      </c>
      <c r="I88" s="552">
        <v>5</v>
      </c>
      <c r="J88" s="556">
        <v>6</v>
      </c>
      <c r="K88" s="552">
        <v>5</v>
      </c>
      <c r="L88" s="552">
        <v>5</v>
      </c>
      <c r="M88" s="508">
        <f t="shared" si="5"/>
        <v>5</v>
      </c>
      <c r="N88" s="509">
        <f t="array" ref="N88">IF(COUNT(H88:L88)=0,"",COUNT(IF(H88:L88=M88,H88:L88,""))/COUNT(H88:L88))</f>
        <v>0.8</v>
      </c>
      <c r="O88" s="510">
        <f t="array" ref="O88">IF(AND(H88:L88=H88:L88,H88:L88="-"),"",STDEV(IF(H88:L88="-","",H88:L88))/AVERAGE(IF(H88:L88="-","",H88:L88+0.000000000000001)))</f>
        <v>8.6002614519222656E-2</v>
      </c>
      <c r="P88" s="30"/>
      <c r="Q88" s="30"/>
      <c r="R88" s="29">
        <f t="array" ref="R88">IF(AND(H88:L88=H88:L88,H88:L88="-"),"",AVERAGE(H88:L88))</f>
        <v>5.2</v>
      </c>
      <c r="S88" s="30"/>
      <c r="T88" s="38" t="str">
        <f t="shared" si="3"/>
        <v>YES</v>
      </c>
      <c r="U88" s="35"/>
      <c r="V88" s="35"/>
      <c r="W88" s="35"/>
      <c r="X88" s="35"/>
      <c r="Y88" s="471"/>
      <c r="Z88" s="556">
        <v>6</v>
      </c>
      <c r="AA88" s="508">
        <v>5</v>
      </c>
      <c r="AB88" s="480">
        <f t="shared" si="0"/>
        <v>1</v>
      </c>
      <c r="AC88" s="35"/>
      <c r="AD88" s="492"/>
      <c r="AE88" s="492"/>
      <c r="AF88" s="492"/>
      <c r="AG88" s="492"/>
      <c r="AH88" s="35"/>
      <c r="AI88" s="35"/>
      <c r="AJ88" s="35"/>
      <c r="AK88" s="35"/>
      <c r="AL88" s="35"/>
      <c r="AM88" s="35"/>
      <c r="AN88" s="35"/>
      <c r="AO88" s="35"/>
      <c r="AP88" s="35"/>
      <c r="AQ88" s="35"/>
      <c r="AR88" s="35"/>
      <c r="AS88" s="35"/>
      <c r="AT88" s="35"/>
      <c r="AU88" s="35"/>
      <c r="AV88" s="35"/>
      <c r="AW88" s="35"/>
      <c r="AX88" s="35"/>
      <c r="AY88" s="281"/>
      <c r="AZ88" s="281"/>
      <c r="BA88" s="281"/>
      <c r="BB88" s="281"/>
      <c r="BC88" s="281"/>
      <c r="BD88" s="281"/>
      <c r="BE88" s="281"/>
      <c r="BF88" s="281"/>
      <c r="BG88" s="281"/>
      <c r="BH88" s="281"/>
      <c r="BI88" s="281"/>
      <c r="BJ88" s="281"/>
      <c r="BK88" s="281"/>
      <c r="BL88" s="281"/>
      <c r="BM88" s="281"/>
      <c r="BN88" s="281"/>
      <c r="BO88" s="281"/>
      <c r="BP88" s="281"/>
    </row>
    <row r="89" spans="1:68" s="474" customFormat="1" ht="12" customHeight="1">
      <c r="A89" s="552" t="s">
        <v>130</v>
      </c>
      <c r="B89" s="553">
        <v>2015</v>
      </c>
      <c r="C89" s="552" t="s">
        <v>125</v>
      </c>
      <c r="D89" s="552">
        <v>85</v>
      </c>
      <c r="E89" s="552">
        <v>69</v>
      </c>
      <c r="F89" s="552"/>
      <c r="G89" s="553">
        <v>12</v>
      </c>
      <c r="H89" s="552">
        <v>3</v>
      </c>
      <c r="I89" s="552">
        <v>3</v>
      </c>
      <c r="J89" s="556">
        <v>4</v>
      </c>
      <c r="K89" s="552">
        <v>3</v>
      </c>
      <c r="L89" s="552">
        <v>3</v>
      </c>
      <c r="M89" s="508">
        <f t="shared" si="5"/>
        <v>3</v>
      </c>
      <c r="N89" s="509">
        <f t="array" ref="N89">IF(COUNT(H89:L89)=0,"",COUNT(IF(H89:L89=M89,H89:L89,""))/COUNT(H89:L89))</f>
        <v>0.8</v>
      </c>
      <c r="O89" s="510">
        <f t="array" ref="O89">IF(AND(H89:L89=H89:L89,H89:L89="-"),"",STDEV(IF(H89:L89="-","",H89:L89))/AVERAGE(IF(H89:L89="-","",H89:L89+0.000000000000001)))</f>
        <v>0.13975424859373659</v>
      </c>
      <c r="P89" s="30"/>
      <c r="Q89" s="30"/>
      <c r="R89" s="29">
        <f t="array" ref="R89">IF(AND(H89:L89=H89:L89,H89:L89="-"),"",AVERAGE(H89:L89))</f>
        <v>3.2</v>
      </c>
      <c r="S89" s="30"/>
      <c r="T89" s="38" t="str">
        <f t="shared" ref="T89:T103" si="6">IF(N89="","",IF(N89&gt;=80%,"YES","NO"))</f>
        <v>YES</v>
      </c>
      <c r="U89" s="35"/>
      <c r="V89" s="35"/>
      <c r="W89" s="35"/>
      <c r="X89" s="35"/>
      <c r="Y89" s="471"/>
      <c r="Z89" s="556">
        <v>4</v>
      </c>
      <c r="AA89" s="508">
        <v>3</v>
      </c>
      <c r="AB89" s="480">
        <f t="shared" si="0"/>
        <v>1</v>
      </c>
      <c r="AC89" s="35"/>
      <c r="AD89" s="492"/>
      <c r="AE89" s="492"/>
      <c r="AF89" s="492"/>
      <c r="AG89" s="492"/>
      <c r="AH89" s="35"/>
      <c r="AI89" s="35"/>
      <c r="AJ89" s="35"/>
      <c r="AK89" s="35"/>
      <c r="AL89" s="35"/>
      <c r="AM89" s="35"/>
      <c r="AN89" s="35"/>
      <c r="AO89" s="35"/>
      <c r="AP89" s="35"/>
      <c r="AQ89" s="35"/>
      <c r="AR89" s="35"/>
      <c r="AS89" s="35"/>
      <c r="AT89" s="35"/>
      <c r="AU89" s="35"/>
      <c r="AV89" s="35"/>
      <c r="AW89" s="35"/>
      <c r="AX89" s="35"/>
      <c r="AY89" s="281"/>
      <c r="AZ89" s="281"/>
      <c r="BA89" s="281"/>
      <c r="BB89" s="281"/>
      <c r="BC89" s="281"/>
      <c r="BD89" s="281"/>
      <c r="BE89" s="281"/>
      <c r="BF89" s="281"/>
      <c r="BG89" s="281"/>
      <c r="BH89" s="281"/>
      <c r="BI89" s="281"/>
      <c r="BJ89" s="281"/>
      <c r="BK89" s="281"/>
      <c r="BL89" s="281"/>
      <c r="BM89" s="281"/>
      <c r="BN89" s="281"/>
      <c r="BO89" s="281"/>
      <c r="BP89" s="281"/>
    </row>
    <row r="90" spans="1:68" s="474" customFormat="1" ht="12" customHeight="1">
      <c r="A90" s="552" t="s">
        <v>130</v>
      </c>
      <c r="B90" s="553">
        <v>2015</v>
      </c>
      <c r="C90" s="552" t="s">
        <v>125</v>
      </c>
      <c r="D90" s="552">
        <v>86</v>
      </c>
      <c r="E90" s="552">
        <v>75</v>
      </c>
      <c r="F90" s="552"/>
      <c r="G90" s="553">
        <v>12</v>
      </c>
      <c r="H90" s="568">
        <v>3</v>
      </c>
      <c r="I90" s="568">
        <v>3</v>
      </c>
      <c r="J90" s="568">
        <v>4</v>
      </c>
      <c r="K90" s="568">
        <v>3</v>
      </c>
      <c r="L90" s="568">
        <v>3</v>
      </c>
      <c r="M90" s="508">
        <f t="shared" si="5"/>
        <v>3</v>
      </c>
      <c r="N90" s="509">
        <f t="array" ref="N90">IF(COUNT(H90:L90)=0,"",COUNT(IF(H90:L90=M90,H90:L90,""))/COUNT(H90:L90))</f>
        <v>0.8</v>
      </c>
      <c r="O90" s="510">
        <f t="array" ref="O90">IF(AND(H90:L90=H90:L90,H90:L90="-"),"",STDEV(IF(H90:L90="-","",H90:L90))/AVERAGE(IF(H90:L90="-","",H90:L90+0.000000000000001)))</f>
        <v>0.13975424859373659</v>
      </c>
      <c r="P90" s="30"/>
      <c r="Q90" s="30"/>
      <c r="R90" s="29">
        <f t="array" ref="R90">IF(AND(H90:L90=H90:L90,H90:L90="-"),"",AVERAGE(H90:L90))</f>
        <v>3.2</v>
      </c>
      <c r="S90" s="30"/>
      <c r="T90" s="38" t="str">
        <f t="shared" si="6"/>
        <v>YES</v>
      </c>
      <c r="U90" s="35"/>
      <c r="V90" s="35"/>
      <c r="W90" s="35"/>
      <c r="X90" s="35"/>
      <c r="Y90" s="471"/>
      <c r="Z90" s="568">
        <v>4</v>
      </c>
      <c r="AA90" s="508">
        <v>3</v>
      </c>
      <c r="AB90" s="480">
        <f t="shared" si="0"/>
        <v>1</v>
      </c>
      <c r="AC90" s="35"/>
      <c r="AD90" s="492"/>
      <c r="AE90" s="492"/>
      <c r="AF90" s="492"/>
      <c r="AG90" s="35"/>
      <c r="AH90" s="35"/>
      <c r="AI90" s="35"/>
      <c r="AJ90" s="35"/>
      <c r="AK90" s="35"/>
      <c r="AL90" s="35"/>
      <c r="AM90" s="35"/>
      <c r="AN90" s="35"/>
      <c r="AO90" s="35"/>
      <c r="AP90" s="35"/>
      <c r="AQ90" s="35"/>
      <c r="AR90" s="35"/>
      <c r="AS90" s="35"/>
      <c r="AT90" s="35"/>
      <c r="AU90" s="35"/>
      <c r="AV90" s="35"/>
      <c r="AW90" s="35"/>
      <c r="AX90" s="35"/>
      <c r="AY90" s="281"/>
      <c r="AZ90" s="281"/>
      <c r="BA90" s="281"/>
      <c r="BB90" s="281"/>
      <c r="BC90" s="281"/>
      <c r="BD90" s="281"/>
      <c r="BE90" s="281"/>
      <c r="BF90" s="281"/>
      <c r="BG90" s="281"/>
      <c r="BH90" s="281"/>
      <c r="BI90" s="281"/>
      <c r="BJ90" s="281"/>
      <c r="BK90" s="281"/>
      <c r="BL90" s="281"/>
      <c r="BM90" s="281"/>
      <c r="BN90" s="281"/>
      <c r="BO90" s="281"/>
      <c r="BP90" s="281"/>
    </row>
    <row r="91" spans="1:68" s="474" customFormat="1" ht="12" customHeight="1">
      <c r="A91" s="552" t="s">
        <v>130</v>
      </c>
      <c r="B91" s="553">
        <v>2015</v>
      </c>
      <c r="C91" s="552" t="s">
        <v>125</v>
      </c>
      <c r="D91" s="552">
        <v>87</v>
      </c>
      <c r="E91" s="552">
        <v>65</v>
      </c>
      <c r="F91" s="552"/>
      <c r="G91" s="553">
        <v>12</v>
      </c>
      <c r="H91" s="568">
        <v>3</v>
      </c>
      <c r="I91" s="568">
        <v>3</v>
      </c>
      <c r="J91" s="568">
        <v>4</v>
      </c>
      <c r="K91" s="568">
        <v>5</v>
      </c>
      <c r="L91" s="568">
        <v>3</v>
      </c>
      <c r="M91" s="508">
        <f t="shared" si="5"/>
        <v>3</v>
      </c>
      <c r="N91" s="509">
        <f t="array" ref="N91">IF(COUNT(H91:L91)=0,"",COUNT(IF(H91:L91=M91,H91:L91,""))/COUNT(H91:L91))</f>
        <v>0.6</v>
      </c>
      <c r="O91" s="510">
        <f t="array" ref="O91">IF(AND(H91:L91=H91:L91,H91:L91="-"),"",STDEV(IF(H91:L91="-","",H91:L91))/AVERAGE(IF(H91:L91="-","",H91:L91+0.000000000000001)))</f>
        <v>0.24845199749997671</v>
      </c>
      <c r="P91" s="30"/>
      <c r="Q91" s="30"/>
      <c r="R91" s="29">
        <f t="array" ref="R91">IF(AND(H91:L91=H91:L91,H91:L91="-"),"",AVERAGE(H91:L91))</f>
        <v>3.6</v>
      </c>
      <c r="S91" s="30"/>
      <c r="T91" s="38" t="str">
        <f t="shared" si="6"/>
        <v>NO</v>
      </c>
      <c r="U91" s="35"/>
      <c r="V91" s="35"/>
      <c r="W91" s="35"/>
      <c r="X91" s="35"/>
      <c r="Y91" s="471"/>
      <c r="Z91" s="568">
        <v>4</v>
      </c>
      <c r="AA91" s="508">
        <v>3</v>
      </c>
      <c r="AB91" s="480">
        <f t="shared" si="0"/>
        <v>1</v>
      </c>
      <c r="AC91" s="35"/>
      <c r="AD91" s="35"/>
      <c r="AE91" s="35"/>
      <c r="AF91" s="35"/>
      <c r="AG91" s="35"/>
      <c r="AH91" s="35"/>
      <c r="AI91" s="35"/>
      <c r="AJ91" s="35"/>
      <c r="AK91" s="35"/>
      <c r="AL91" s="35"/>
      <c r="AM91" s="35"/>
      <c r="AN91" s="35"/>
      <c r="AO91" s="35"/>
      <c r="AP91" s="35"/>
      <c r="AQ91" s="35"/>
      <c r="AR91" s="35"/>
      <c r="AS91" s="35"/>
      <c r="AT91" s="35"/>
      <c r="AU91" s="35"/>
      <c r="AV91" s="35"/>
      <c r="AW91" s="35"/>
      <c r="AX91" s="35"/>
      <c r="AY91" s="281"/>
      <c r="AZ91" s="281"/>
      <c r="BA91" s="281"/>
      <c r="BB91" s="281"/>
      <c r="BC91" s="281"/>
      <c r="BD91" s="281"/>
      <c r="BE91" s="281"/>
      <c r="BF91" s="281"/>
      <c r="BG91" s="281"/>
      <c r="BH91" s="281"/>
      <c r="BI91" s="281"/>
      <c r="BJ91" s="281"/>
      <c r="BK91" s="281"/>
      <c r="BL91" s="281"/>
      <c r="BM91" s="281"/>
      <c r="BN91" s="281"/>
      <c r="BO91" s="281"/>
      <c r="BP91" s="281"/>
    </row>
    <row r="92" spans="1:68" s="474" customFormat="1" ht="12" customHeight="1">
      <c r="A92" s="552" t="s">
        <v>130</v>
      </c>
      <c r="B92" s="553">
        <v>2015</v>
      </c>
      <c r="C92" s="552" t="s">
        <v>125</v>
      </c>
      <c r="D92" s="552">
        <v>88</v>
      </c>
      <c r="E92" s="552">
        <v>83</v>
      </c>
      <c r="F92" s="552"/>
      <c r="G92" s="553">
        <v>12</v>
      </c>
      <c r="H92" s="568">
        <v>3</v>
      </c>
      <c r="I92" s="568">
        <v>5</v>
      </c>
      <c r="J92" s="568">
        <v>5</v>
      </c>
      <c r="K92" s="568">
        <v>5</v>
      </c>
      <c r="L92" s="568">
        <v>5</v>
      </c>
      <c r="M92" s="508">
        <f t="shared" si="5"/>
        <v>5</v>
      </c>
      <c r="N92" s="509">
        <f t="array" ref="N92">IF(COUNT(H92:L92)=0,"",COUNT(IF(H92:L92=M92,H92:L92,""))/COUNT(H92:L92))</f>
        <v>0.8</v>
      </c>
      <c r="O92" s="510">
        <f t="array" ref="O92">IF(AND(H92:L92=H92:L92,H92:L92="-"),"",STDEV(IF(H92:L92="-","",H92:L92))/AVERAGE(IF(H92:L92="-","",H92:L92+0.000000000000001)))</f>
        <v>0.19444069369563396</v>
      </c>
      <c r="P92" s="30"/>
      <c r="Q92" s="30"/>
      <c r="R92" s="29">
        <f t="array" ref="R92">IF(AND(H92:L92=H92:L92,H92:L92="-"),"",AVERAGE(H92:L92))</f>
        <v>4.5999999999999996</v>
      </c>
      <c r="S92" s="30"/>
      <c r="T92" s="38" t="str">
        <f t="shared" si="6"/>
        <v>YES</v>
      </c>
      <c r="U92" s="35"/>
      <c r="V92" s="35"/>
      <c r="W92" s="35"/>
      <c r="X92" s="35"/>
      <c r="Y92" s="471"/>
      <c r="Z92" s="568">
        <v>5</v>
      </c>
      <c r="AA92" s="508">
        <v>5</v>
      </c>
      <c r="AB92" s="480">
        <f t="shared" si="0"/>
        <v>0</v>
      </c>
      <c r="AC92" s="35"/>
      <c r="AD92" s="35"/>
      <c r="AE92" s="35"/>
      <c r="AF92" s="35"/>
      <c r="AG92" s="35"/>
      <c r="AH92" s="35"/>
      <c r="AI92" s="35"/>
      <c r="AJ92" s="35"/>
      <c r="AK92" s="35"/>
      <c r="AL92" s="35"/>
      <c r="AM92" s="35"/>
      <c r="AN92" s="35"/>
      <c r="AO92" s="35"/>
      <c r="AP92" s="35"/>
      <c r="AQ92" s="35"/>
      <c r="AR92" s="35"/>
      <c r="AS92" s="35"/>
      <c r="AT92" s="35"/>
      <c r="AU92" s="35"/>
      <c r="AV92" s="35"/>
      <c r="AW92" s="35"/>
      <c r="AX92" s="35"/>
      <c r="AY92" s="281"/>
      <c r="AZ92" s="281"/>
      <c r="BA92" s="281"/>
      <c r="BB92" s="281"/>
      <c r="BC92" s="281"/>
      <c r="BD92" s="281"/>
      <c r="BE92" s="281"/>
      <c r="BF92" s="281"/>
      <c r="BG92" s="281"/>
      <c r="BH92" s="281"/>
      <c r="BI92" s="281"/>
      <c r="BJ92" s="281"/>
      <c r="BK92" s="281"/>
      <c r="BL92" s="281"/>
      <c r="BM92" s="281"/>
      <c r="BN92" s="281"/>
      <c r="BO92" s="281"/>
      <c r="BP92" s="281"/>
    </row>
    <row r="93" spans="1:68" s="474" customFormat="1" ht="12" customHeight="1">
      <c r="A93" s="552" t="s">
        <v>130</v>
      </c>
      <c r="B93" s="553">
        <v>2015</v>
      </c>
      <c r="C93" s="552" t="s">
        <v>125</v>
      </c>
      <c r="D93" s="552">
        <v>89</v>
      </c>
      <c r="E93" s="552">
        <v>85</v>
      </c>
      <c r="F93" s="552"/>
      <c r="G93" s="553">
        <v>12</v>
      </c>
      <c r="H93" s="568">
        <v>5</v>
      </c>
      <c r="I93" s="568">
        <v>4</v>
      </c>
      <c r="J93" s="568">
        <v>4</v>
      </c>
      <c r="K93" s="568">
        <v>4</v>
      </c>
      <c r="L93" s="568">
        <v>4</v>
      </c>
      <c r="M93" s="508">
        <f t="shared" si="5"/>
        <v>4</v>
      </c>
      <c r="N93" s="509">
        <f t="array" ref="N93">IF(COUNT(H93:L93)=0,"",COUNT(IF(H93:L93=M93,H93:L93,""))/COUNT(H93:L93))</f>
        <v>0.8</v>
      </c>
      <c r="O93" s="510">
        <f t="array" ref="O93">IF(AND(H93:L93=H93:L93,H93:L93="-"),"",STDEV(IF(H93:L93="-","",H93:L93))/AVERAGE(IF(H93:L93="-","",H93:L93+0.000000000000001)))</f>
        <v>0.10647942749998994</v>
      </c>
      <c r="P93" s="30"/>
      <c r="Q93" s="30"/>
      <c r="R93" s="29">
        <f t="array" ref="R93">IF(AND(H93:L93=H93:L93,H93:L93="-"),"",AVERAGE(H93:L93))</f>
        <v>4.2</v>
      </c>
      <c r="S93" s="30"/>
      <c r="T93" s="38" t="str">
        <f t="shared" si="6"/>
        <v>YES</v>
      </c>
      <c r="U93" s="35"/>
      <c r="V93" s="35"/>
      <c r="W93" s="35"/>
      <c r="X93" s="35"/>
      <c r="Y93" s="471"/>
      <c r="Z93" s="568">
        <v>4</v>
      </c>
      <c r="AA93" s="508">
        <v>4</v>
      </c>
      <c r="AB93" s="480">
        <f t="shared" si="0"/>
        <v>0</v>
      </c>
      <c r="AC93" s="35"/>
      <c r="AD93" s="35"/>
      <c r="AE93" s="35"/>
      <c r="AF93" s="35"/>
      <c r="AG93" s="35"/>
      <c r="AH93" s="35"/>
      <c r="AI93" s="35"/>
      <c r="AJ93" s="35"/>
      <c r="AK93" s="35"/>
      <c r="AL93" s="35"/>
      <c r="AM93" s="35"/>
      <c r="AN93" s="35"/>
      <c r="AO93" s="35"/>
      <c r="AP93" s="35"/>
      <c r="AQ93" s="35"/>
      <c r="AR93" s="35"/>
      <c r="AS93" s="35"/>
      <c r="AT93" s="35"/>
      <c r="AU93" s="35"/>
      <c r="AV93" s="35"/>
      <c r="AW93" s="35"/>
      <c r="AX93" s="35"/>
      <c r="AY93" s="281"/>
      <c r="AZ93" s="281"/>
      <c r="BA93" s="281"/>
      <c r="BB93" s="281"/>
      <c r="BC93" s="281"/>
      <c r="BD93" s="281"/>
      <c r="BE93" s="281"/>
      <c r="BF93" s="281"/>
      <c r="BG93" s="281"/>
      <c r="BH93" s="281"/>
      <c r="BI93" s="281"/>
      <c r="BJ93" s="281"/>
      <c r="BK93" s="281"/>
      <c r="BL93" s="281"/>
      <c r="BM93" s="281"/>
      <c r="BN93" s="281"/>
      <c r="BO93" s="281"/>
      <c r="BP93" s="281"/>
    </row>
    <row r="94" spans="1:68" s="474" customFormat="1" ht="12" customHeight="1">
      <c r="A94" s="552" t="s">
        <v>130</v>
      </c>
      <c r="B94" s="553">
        <v>2015</v>
      </c>
      <c r="C94" s="552" t="s">
        <v>125</v>
      </c>
      <c r="D94" s="552">
        <v>91</v>
      </c>
      <c r="E94" s="552">
        <v>65</v>
      </c>
      <c r="F94" s="552"/>
      <c r="G94" s="553">
        <v>12</v>
      </c>
      <c r="H94" s="568">
        <v>2</v>
      </c>
      <c r="I94" s="568">
        <v>3</v>
      </c>
      <c r="J94" s="568">
        <v>3</v>
      </c>
      <c r="K94" s="568">
        <v>3</v>
      </c>
      <c r="L94" s="568">
        <v>4</v>
      </c>
      <c r="M94" s="508">
        <f t="shared" si="5"/>
        <v>3</v>
      </c>
      <c r="N94" s="509">
        <f t="array" ref="N94">IF(COUNT(H94:L94)=0,"",COUNT(IF(H94:L94=M94,H94:L94,""))/COUNT(H94:L94))</f>
        <v>0.6</v>
      </c>
      <c r="O94" s="510">
        <f t="array" ref="O94">IF(AND(H94:L94=H94:L94,H94:L94="-"),"",STDEV(IF(H94:L94="-","",H94:L94))/AVERAGE(IF(H94:L94="-","",H94:L94+0.000000000000001)))</f>
        <v>0.23570226039551578</v>
      </c>
      <c r="P94" s="30"/>
      <c r="Q94" s="30"/>
      <c r="R94" s="29">
        <f t="array" ref="R94">IF(AND(H94:L94=H94:L94,H94:L94="-"),"",AVERAGE(H94:L94))</f>
        <v>3</v>
      </c>
      <c r="S94" s="30"/>
      <c r="T94" s="38" t="str">
        <f t="shared" si="6"/>
        <v>NO</v>
      </c>
      <c r="U94" s="35"/>
      <c r="V94" s="35"/>
      <c r="W94" s="35"/>
      <c r="X94" s="35"/>
      <c r="Y94" s="471"/>
      <c r="Z94" s="568">
        <v>3</v>
      </c>
      <c r="AA94" s="508">
        <v>3</v>
      </c>
      <c r="AB94" s="480">
        <f t="shared" si="0"/>
        <v>0</v>
      </c>
      <c r="AC94" s="35"/>
      <c r="AD94" s="35"/>
      <c r="AE94" s="35"/>
      <c r="AF94" s="35"/>
      <c r="AG94" s="35"/>
      <c r="AH94" s="35"/>
      <c r="AI94" s="35"/>
      <c r="AJ94" s="35"/>
      <c r="AK94" s="35"/>
      <c r="AL94" s="35"/>
      <c r="AM94" s="35"/>
      <c r="AN94" s="35"/>
      <c r="AO94" s="35"/>
      <c r="AP94" s="35"/>
      <c r="AQ94" s="35"/>
      <c r="AR94" s="35"/>
      <c r="AS94" s="35"/>
      <c r="AT94" s="35"/>
      <c r="AU94" s="35"/>
      <c r="AV94" s="35"/>
      <c r="AW94" s="35"/>
      <c r="AX94" s="35"/>
      <c r="AY94" s="281"/>
      <c r="AZ94" s="281"/>
      <c r="BA94" s="281"/>
      <c r="BB94" s="281"/>
      <c r="BC94" s="281"/>
      <c r="BD94" s="281"/>
      <c r="BE94" s="281"/>
      <c r="BF94" s="281"/>
      <c r="BG94" s="281"/>
      <c r="BH94" s="281"/>
      <c r="BI94" s="281"/>
      <c r="BJ94" s="281"/>
      <c r="BK94" s="281"/>
      <c r="BL94" s="281"/>
      <c r="BM94" s="281"/>
      <c r="BN94" s="281"/>
      <c r="BO94" s="281"/>
      <c r="BP94" s="281"/>
    </row>
    <row r="95" spans="1:68" s="474" customFormat="1" ht="12" customHeight="1">
      <c r="A95" s="552" t="s">
        <v>130</v>
      </c>
      <c r="B95" s="553">
        <v>2015</v>
      </c>
      <c r="C95" s="552" t="s">
        <v>125</v>
      </c>
      <c r="D95" s="552">
        <v>92</v>
      </c>
      <c r="E95" s="552">
        <v>69</v>
      </c>
      <c r="F95" s="552"/>
      <c r="G95" s="553">
        <v>12</v>
      </c>
      <c r="H95" s="568">
        <v>3</v>
      </c>
      <c r="I95" s="568">
        <v>3</v>
      </c>
      <c r="J95" s="568">
        <v>4</v>
      </c>
      <c r="K95" s="568">
        <v>3</v>
      </c>
      <c r="L95" s="568">
        <v>3</v>
      </c>
      <c r="M95" s="508">
        <f t="shared" si="5"/>
        <v>3</v>
      </c>
      <c r="N95" s="509">
        <f t="array" ref="N95">IF(COUNT(H95:L95)=0,"",COUNT(IF(H95:L95=M95,H95:L95,""))/COUNT(H95:L95))</f>
        <v>0.8</v>
      </c>
      <c r="O95" s="510">
        <f t="array" ref="O95">IF(AND(H95:L95=H95:L95,H95:L95="-"),"",STDEV(IF(H95:L95="-","",H95:L95))/AVERAGE(IF(H95:L95="-","",H95:L95+0.000000000000001)))</f>
        <v>0.13975424859373659</v>
      </c>
      <c r="P95" s="30"/>
      <c r="Q95" s="30"/>
      <c r="R95" s="29">
        <f t="array" ref="R95">IF(AND(H95:L95=H95:L95,H95:L95="-"),"",AVERAGE(H95:L95))</f>
        <v>3.2</v>
      </c>
      <c r="S95" s="30"/>
      <c r="T95" s="38" t="str">
        <f t="shared" si="6"/>
        <v>YES</v>
      </c>
      <c r="U95" s="35"/>
      <c r="V95" s="35"/>
      <c r="W95" s="35"/>
      <c r="X95" s="35"/>
      <c r="Y95" s="471"/>
      <c r="Z95" s="568">
        <v>4</v>
      </c>
      <c r="AA95" s="508">
        <v>3</v>
      </c>
      <c r="AB95" s="480">
        <f t="shared" si="0"/>
        <v>1</v>
      </c>
      <c r="AC95" s="35"/>
      <c r="AD95" s="35"/>
      <c r="AE95" s="35"/>
      <c r="AF95" s="35"/>
      <c r="AG95" s="35"/>
      <c r="AH95" s="35"/>
      <c r="AI95" s="35"/>
      <c r="AJ95" s="35"/>
      <c r="AK95" s="35"/>
      <c r="AL95" s="35"/>
      <c r="AM95" s="35"/>
      <c r="AN95" s="35"/>
      <c r="AO95" s="35"/>
      <c r="AP95" s="35"/>
      <c r="AQ95" s="35"/>
      <c r="AR95" s="35"/>
      <c r="AS95" s="35"/>
      <c r="AT95" s="35"/>
      <c r="AU95" s="35"/>
      <c r="AV95" s="35"/>
      <c r="AW95" s="35"/>
      <c r="AX95" s="35"/>
      <c r="AY95" s="281"/>
      <c r="AZ95" s="281"/>
      <c r="BA95" s="281"/>
      <c r="BB95" s="281"/>
      <c r="BC95" s="281"/>
      <c r="BD95" s="281"/>
      <c r="BE95" s="281"/>
      <c r="BF95" s="281"/>
      <c r="BG95" s="281"/>
      <c r="BH95" s="281"/>
      <c r="BI95" s="281"/>
      <c r="BJ95" s="281"/>
      <c r="BK95" s="281"/>
      <c r="BL95" s="281"/>
      <c r="BM95" s="281"/>
      <c r="BN95" s="281"/>
      <c r="BO95" s="281"/>
      <c r="BP95" s="281"/>
    </row>
    <row r="96" spans="1:68" s="281" customFormat="1" ht="12" customHeight="1">
      <c r="A96" s="552" t="s">
        <v>130</v>
      </c>
      <c r="B96" s="553">
        <v>2015</v>
      </c>
      <c r="C96" s="552" t="s">
        <v>125</v>
      </c>
      <c r="D96" s="552">
        <v>93</v>
      </c>
      <c r="E96" s="552">
        <v>69</v>
      </c>
      <c r="F96" s="552"/>
      <c r="G96" s="553">
        <v>12</v>
      </c>
      <c r="H96" s="568">
        <v>3</v>
      </c>
      <c r="I96" s="568">
        <v>3</v>
      </c>
      <c r="J96" s="568">
        <v>3</v>
      </c>
      <c r="K96" s="568">
        <v>3</v>
      </c>
      <c r="L96" s="568">
        <v>3</v>
      </c>
      <c r="M96" s="508">
        <f t="shared" si="5"/>
        <v>3</v>
      </c>
      <c r="N96" s="509">
        <f t="array" ref="N96">IF(COUNT(H96:L96)=0,"",COUNT(IF(H96:L96=M96,H96:L96,""))/COUNT(H96:L96))</f>
        <v>1</v>
      </c>
      <c r="O96" s="511">
        <f t="array" ref="O96">IF(AND(H96:L96=H96:L96,H96:L96="-"),"",STDEV(IF(H96:L96="-","",H96:L96))/AVERAGE(IF(H96:L96="-","",H96:L96+0.000000000000001)))</f>
        <v>0</v>
      </c>
      <c r="P96" s="457"/>
      <c r="Q96" s="457"/>
      <c r="R96" s="29">
        <f t="array" ref="R96">IF(AND(H96:L96=H96:L96,H96:L96="-"),"",AVERAGE(H96:L96))</f>
        <v>3</v>
      </c>
      <c r="S96" s="457"/>
      <c r="T96" s="38" t="str">
        <f t="shared" si="6"/>
        <v>YES</v>
      </c>
      <c r="Y96" s="483"/>
      <c r="Z96" s="568">
        <v>3</v>
      </c>
      <c r="AA96" s="508">
        <v>3</v>
      </c>
      <c r="AB96" s="484">
        <f t="shared" si="0"/>
        <v>0</v>
      </c>
    </row>
    <row r="97" spans="1:68" s="474" customFormat="1" ht="12" customHeight="1">
      <c r="A97" s="552" t="s">
        <v>130</v>
      </c>
      <c r="B97" s="553">
        <v>2015</v>
      </c>
      <c r="C97" s="552" t="s">
        <v>125</v>
      </c>
      <c r="D97" s="552">
        <v>94</v>
      </c>
      <c r="E97" s="552">
        <v>71</v>
      </c>
      <c r="F97" s="552"/>
      <c r="G97" s="553">
        <v>12</v>
      </c>
      <c r="H97" s="568">
        <v>3</v>
      </c>
      <c r="I97" s="568">
        <v>3</v>
      </c>
      <c r="J97" s="568">
        <v>3</v>
      </c>
      <c r="K97" s="568">
        <v>3</v>
      </c>
      <c r="L97" s="568">
        <v>3</v>
      </c>
      <c r="M97" s="508">
        <f t="shared" si="5"/>
        <v>3</v>
      </c>
      <c r="N97" s="509">
        <f t="array" ref="N97">IF(COUNT(H97:L97)=0,"",COUNT(IF(H97:L97=M97,H97:L97,""))/COUNT(H97:L97))</f>
        <v>1</v>
      </c>
      <c r="O97" s="510">
        <f t="array" ref="O97">IF(AND(H97:L97=H97:L97,H97:L97="-"),"",STDEV(IF(H97:L97="-","",H97:L97))/AVERAGE(IF(H97:L97="-","",H97:L97+0.000000000000001)))</f>
        <v>0</v>
      </c>
      <c r="P97" s="30"/>
      <c r="Q97" s="30"/>
      <c r="R97" s="29">
        <f t="array" ref="R97">IF(AND(H97:L97=H97:L97,H97:L97="-"),"",AVERAGE(H97:L97))</f>
        <v>3</v>
      </c>
      <c r="S97" s="30"/>
      <c r="T97" s="38" t="str">
        <f t="shared" si="6"/>
        <v>YES</v>
      </c>
      <c r="U97" s="35"/>
      <c r="V97" s="35"/>
      <c r="W97" s="35"/>
      <c r="X97" s="35"/>
      <c r="Y97" s="471"/>
      <c r="Z97" s="568">
        <v>3</v>
      </c>
      <c r="AA97" s="508">
        <v>3</v>
      </c>
      <c r="AB97" s="480">
        <f t="shared" si="0"/>
        <v>0</v>
      </c>
      <c r="AC97" s="35"/>
      <c r="AD97" s="35"/>
      <c r="AE97" s="35"/>
      <c r="AF97" s="35"/>
      <c r="AG97" s="35"/>
      <c r="AH97" s="35"/>
      <c r="AI97" s="35"/>
      <c r="AJ97" s="35"/>
      <c r="AK97" s="35"/>
      <c r="AL97" s="35"/>
      <c r="AM97" s="35"/>
      <c r="AN97" s="35"/>
      <c r="AO97" s="35"/>
      <c r="AP97" s="35"/>
      <c r="AQ97" s="35"/>
      <c r="AR97" s="35"/>
      <c r="AS97" s="35"/>
      <c r="AT97" s="35"/>
      <c r="AU97" s="35"/>
      <c r="AV97" s="35"/>
      <c r="AW97" s="35"/>
      <c r="AX97" s="35"/>
      <c r="AY97" s="281"/>
      <c r="AZ97" s="281"/>
      <c r="BA97" s="281"/>
      <c r="BB97" s="281"/>
      <c r="BC97" s="281"/>
      <c r="BD97" s="281"/>
      <c r="BE97" s="281"/>
      <c r="BF97" s="281"/>
      <c r="BG97" s="281"/>
      <c r="BH97" s="281"/>
      <c r="BI97" s="281"/>
      <c r="BJ97" s="281"/>
      <c r="BK97" s="281"/>
      <c r="BL97" s="281"/>
      <c r="BM97" s="281"/>
      <c r="BN97" s="281"/>
      <c r="BO97" s="281"/>
      <c r="BP97" s="281"/>
    </row>
    <row r="98" spans="1:68" s="474" customFormat="1" ht="12" customHeight="1">
      <c r="A98" s="552" t="s">
        <v>130</v>
      </c>
      <c r="B98" s="553">
        <v>2015</v>
      </c>
      <c r="C98" s="552" t="s">
        <v>125</v>
      </c>
      <c r="D98" s="552">
        <v>95</v>
      </c>
      <c r="E98" s="555">
        <v>69</v>
      </c>
      <c r="F98" s="555"/>
      <c r="G98" s="553">
        <v>12</v>
      </c>
      <c r="H98" s="555">
        <v>3</v>
      </c>
      <c r="I98" s="555">
        <v>3</v>
      </c>
      <c r="J98" s="557">
        <v>4</v>
      </c>
      <c r="K98" s="555">
        <v>3</v>
      </c>
      <c r="L98" s="555">
        <v>4</v>
      </c>
      <c r="M98" s="508">
        <f t="shared" si="5"/>
        <v>3</v>
      </c>
      <c r="N98" s="509">
        <f t="array" ref="N98">IF(COUNT(H98:L98)=0,"",COUNT(IF(H98:L98=M98,H98:L98,""))/COUNT(H98:L98))</f>
        <v>0.6</v>
      </c>
      <c r="O98" s="510">
        <f t="array" ref="O98">IF(AND(H98:L98=H98:L98,H98:L98="-"),"",STDEV(IF(H98:L98="-","",H98:L98))/AVERAGE(IF(H98:L98="-","",H98:L98+0.000000000000001)))</f>
        <v>0.16109486985446078</v>
      </c>
      <c r="P98" s="30"/>
      <c r="Q98" s="30"/>
      <c r="R98" s="29">
        <f t="array" ref="R98">IF(AND(H98:L98=H98:L98,H98:L98="-"),"",AVERAGE(H98:L98))</f>
        <v>3.4</v>
      </c>
      <c r="S98" s="30"/>
      <c r="T98" s="38" t="str">
        <f t="shared" si="6"/>
        <v>NO</v>
      </c>
      <c r="U98" s="35"/>
      <c r="V98" s="35"/>
      <c r="W98" s="35"/>
      <c r="X98" s="35"/>
      <c r="Y98" s="471"/>
      <c r="Z98" s="557">
        <v>4</v>
      </c>
      <c r="AA98" s="508">
        <v>3</v>
      </c>
      <c r="AB98" s="480">
        <f t="shared" si="0"/>
        <v>1</v>
      </c>
      <c r="AC98" s="35"/>
      <c r="AD98" s="35"/>
      <c r="AE98" s="35"/>
      <c r="AF98" s="35"/>
      <c r="AG98" s="35"/>
      <c r="AH98" s="35"/>
      <c r="AI98" s="35"/>
      <c r="AJ98" s="35"/>
      <c r="AK98" s="35"/>
      <c r="AL98" s="35"/>
      <c r="AM98" s="35"/>
      <c r="AN98" s="35"/>
      <c r="AO98" s="35"/>
      <c r="AP98" s="35"/>
      <c r="AQ98" s="35"/>
      <c r="AR98" s="35"/>
      <c r="AS98" s="35"/>
      <c r="AT98" s="35"/>
      <c r="AU98" s="35"/>
      <c r="AV98" s="35"/>
      <c r="AW98" s="35"/>
      <c r="AX98" s="35"/>
      <c r="AY98" s="281"/>
      <c r="AZ98" s="281"/>
      <c r="BA98" s="281"/>
      <c r="BB98" s="281"/>
      <c r="BC98" s="281"/>
      <c r="BD98" s="281"/>
      <c r="BE98" s="281"/>
      <c r="BF98" s="281"/>
      <c r="BG98" s="281"/>
      <c r="BH98" s="281"/>
      <c r="BI98" s="281"/>
      <c r="BJ98" s="281"/>
      <c r="BK98" s="281"/>
      <c r="BL98" s="281"/>
      <c r="BM98" s="281"/>
      <c r="BN98" s="281"/>
      <c r="BO98" s="281"/>
      <c r="BP98" s="281"/>
    </row>
    <row r="99" spans="1:68" s="474" customFormat="1" ht="12" customHeight="1">
      <c r="A99" s="552" t="s">
        <v>130</v>
      </c>
      <c r="B99" s="553">
        <v>2015</v>
      </c>
      <c r="C99" s="552" t="s">
        <v>125</v>
      </c>
      <c r="D99" s="552">
        <v>96</v>
      </c>
      <c r="E99" s="552">
        <v>65</v>
      </c>
      <c r="F99" s="552"/>
      <c r="G99" s="553">
        <v>12</v>
      </c>
      <c r="H99" s="552">
        <v>3</v>
      </c>
      <c r="I99" s="552">
        <v>3</v>
      </c>
      <c r="J99" s="556">
        <v>3</v>
      </c>
      <c r="K99" s="552">
        <v>3</v>
      </c>
      <c r="L99" s="552">
        <v>3</v>
      </c>
      <c r="M99" s="508">
        <f t="shared" si="5"/>
        <v>3</v>
      </c>
      <c r="N99" s="509">
        <f t="array" ref="N99">IF(COUNT(H99:L99)=0,"",COUNT(IF(H99:L99=M99,H99:L99,""))/COUNT(H99:L99))</f>
        <v>1</v>
      </c>
      <c r="O99" s="510">
        <f t="array" ref="O99">IF(AND(H99:L99=H99:L99,H99:L99="-"),"",STDEV(IF(H99:L99="-","",H99:L99))/AVERAGE(IF(H99:L99="-","",H99:L99+0.000000000000001)))</f>
        <v>0</v>
      </c>
      <c r="P99" s="30"/>
      <c r="Q99" s="30"/>
      <c r="R99" s="29">
        <f t="array" ref="R99">IF(AND(H99:L99=H99:L99,H99:L99="-"),"",AVERAGE(H99:L99))</f>
        <v>3</v>
      </c>
      <c r="S99" s="30"/>
      <c r="T99" s="38" t="str">
        <f t="shared" si="6"/>
        <v>YES</v>
      </c>
      <c r="U99" s="35"/>
      <c r="V99" s="35"/>
      <c r="W99" s="35"/>
      <c r="X99" s="35"/>
      <c r="Y99" s="471"/>
      <c r="Z99" s="556">
        <v>3</v>
      </c>
      <c r="AA99" s="508">
        <v>3</v>
      </c>
      <c r="AB99" s="480">
        <f t="shared" si="0"/>
        <v>0</v>
      </c>
      <c r="AC99" s="35"/>
      <c r="AD99" s="35"/>
      <c r="AE99" s="35"/>
      <c r="AF99" s="35"/>
      <c r="AG99" s="35"/>
      <c r="AH99" s="35"/>
      <c r="AI99" s="35"/>
      <c r="AJ99" s="35"/>
      <c r="AK99" s="35"/>
      <c r="AL99" s="35"/>
      <c r="AM99" s="35"/>
      <c r="AN99" s="35"/>
      <c r="AO99" s="35"/>
      <c r="AP99" s="35"/>
      <c r="AQ99" s="35"/>
      <c r="AR99" s="35"/>
      <c r="AS99" s="35"/>
      <c r="AT99" s="35"/>
      <c r="AU99" s="35"/>
      <c r="AV99" s="35"/>
      <c r="AW99" s="35"/>
      <c r="AX99" s="35"/>
      <c r="AY99" s="281"/>
      <c r="AZ99" s="281"/>
      <c r="BA99" s="281"/>
      <c r="BB99" s="281"/>
      <c r="BC99" s="281"/>
      <c r="BD99" s="281"/>
      <c r="BE99" s="281"/>
      <c r="BF99" s="281"/>
      <c r="BG99" s="281"/>
      <c r="BH99" s="281"/>
      <c r="BI99" s="281"/>
      <c r="BJ99" s="281"/>
      <c r="BK99" s="281"/>
      <c r="BL99" s="281"/>
      <c r="BM99" s="281"/>
      <c r="BN99" s="281"/>
      <c r="BO99" s="281"/>
      <c r="BP99" s="281"/>
    </row>
    <row r="100" spans="1:68" s="281" customFormat="1" ht="12" customHeight="1">
      <c r="A100" s="552" t="s">
        <v>130</v>
      </c>
      <c r="B100" s="553">
        <v>2015</v>
      </c>
      <c r="C100" s="552" t="s">
        <v>125</v>
      </c>
      <c r="D100" s="552">
        <v>97</v>
      </c>
      <c r="E100" s="552">
        <v>63</v>
      </c>
      <c r="F100" s="552"/>
      <c r="G100" s="553">
        <v>12</v>
      </c>
      <c r="H100" s="552">
        <v>2</v>
      </c>
      <c r="I100" s="552">
        <v>2</v>
      </c>
      <c r="J100" s="556">
        <v>3</v>
      </c>
      <c r="K100" s="552">
        <v>3</v>
      </c>
      <c r="L100" s="552">
        <v>3</v>
      </c>
      <c r="M100" s="508">
        <f t="shared" si="5"/>
        <v>2</v>
      </c>
      <c r="N100" s="509">
        <f t="array" ref="N100">IF(COUNT(H100:L100)=0,"",COUNT(IF(H100:L100=M100,H100:L100,""))/COUNT(H100:L100))</f>
        <v>0.4</v>
      </c>
      <c r="O100" s="511">
        <f t="array" ref="O100">IF(AND(H100:L100=H100:L100,H100:L100="-"),"",STDEV(IF(H100:L100="-","",H100:L100))/AVERAGE(IF(H100:L100="-","",H100:L100+0.000000000000001)))</f>
        <v>0.21066252211737177</v>
      </c>
      <c r="P100" s="457"/>
      <c r="Q100" s="457"/>
      <c r="R100" s="29">
        <f t="array" ref="R100">IF(AND(H100:L100=H100:L100,H100:L100="-"),"",AVERAGE(H100:L100))</f>
        <v>2.6</v>
      </c>
      <c r="S100" s="457"/>
      <c r="T100" s="38" t="str">
        <f t="shared" si="6"/>
        <v>NO</v>
      </c>
      <c r="Y100" s="483"/>
      <c r="Z100" s="556">
        <v>3</v>
      </c>
      <c r="AA100" s="508">
        <v>2</v>
      </c>
      <c r="AB100" s="484">
        <f t="shared" si="0"/>
        <v>1</v>
      </c>
    </row>
    <row r="101" spans="1:68" s="474" customFormat="1" ht="12" customHeight="1">
      <c r="A101" s="552" t="s">
        <v>130</v>
      </c>
      <c r="B101" s="553">
        <v>2015</v>
      </c>
      <c r="C101" s="552" t="s">
        <v>125</v>
      </c>
      <c r="D101" s="552">
        <v>98</v>
      </c>
      <c r="E101" s="552">
        <v>69</v>
      </c>
      <c r="F101" s="552"/>
      <c r="G101" s="553">
        <v>12</v>
      </c>
      <c r="H101" s="552">
        <v>4</v>
      </c>
      <c r="I101" s="552">
        <v>3</v>
      </c>
      <c r="J101" s="556">
        <v>3</v>
      </c>
      <c r="K101" s="552">
        <v>4</v>
      </c>
      <c r="L101" s="552">
        <v>3</v>
      </c>
      <c r="M101" s="508">
        <f t="shared" si="5"/>
        <v>3</v>
      </c>
      <c r="N101" s="509">
        <f t="array" ref="N101">IF(COUNT(H101:L101)=0,"",COUNT(IF(H101:L101=M101,H101:L101,""))/COUNT(H101:L101))</f>
        <v>0.6</v>
      </c>
      <c r="O101" s="510">
        <f t="array" ref="O101">IF(AND(H101:L101=H101:L101,H101:L101="-"),"",STDEV(IF(H101:L101="-","",H101:L101))/AVERAGE(IF(H101:L101="-","",H101:L101+0.000000000000001)))</f>
        <v>0.16109486985446078</v>
      </c>
      <c r="P101" s="30"/>
      <c r="Q101" s="30"/>
      <c r="R101" s="29">
        <f t="array" ref="R101">IF(AND(H101:L101=H101:L101,H101:L101="-"),"",AVERAGE(H101:L101))</f>
        <v>3.4</v>
      </c>
      <c r="S101" s="30"/>
      <c r="T101" s="38" t="str">
        <f t="shared" si="6"/>
        <v>NO</v>
      </c>
      <c r="U101" s="35"/>
      <c r="V101" s="35"/>
      <c r="W101" s="35"/>
      <c r="X101" s="35"/>
      <c r="Y101" s="471"/>
      <c r="Z101" s="556">
        <v>3</v>
      </c>
      <c r="AA101" s="508">
        <v>3</v>
      </c>
      <c r="AB101" s="480">
        <f t="shared" si="0"/>
        <v>0</v>
      </c>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281"/>
      <c r="AZ101" s="281"/>
      <c r="BA101" s="281"/>
      <c r="BB101" s="281"/>
      <c r="BC101" s="281"/>
      <c r="BD101" s="281"/>
      <c r="BE101" s="281"/>
      <c r="BF101" s="281"/>
      <c r="BG101" s="281"/>
      <c r="BH101" s="281"/>
      <c r="BI101" s="281"/>
      <c r="BJ101" s="281"/>
      <c r="BK101" s="281"/>
      <c r="BL101" s="281"/>
      <c r="BM101" s="281"/>
      <c r="BN101" s="281"/>
      <c r="BO101" s="281"/>
      <c r="BP101" s="281"/>
    </row>
    <row r="102" spans="1:68" s="474" customFormat="1" ht="12" customHeight="1">
      <c r="A102" s="552" t="s">
        <v>130</v>
      </c>
      <c r="B102" s="553">
        <v>2015</v>
      </c>
      <c r="C102" s="552" t="s">
        <v>125</v>
      </c>
      <c r="D102" s="552">
        <v>99</v>
      </c>
      <c r="E102" s="552">
        <v>68</v>
      </c>
      <c r="F102" s="552"/>
      <c r="G102" s="553">
        <v>12</v>
      </c>
      <c r="H102" s="552">
        <v>3</v>
      </c>
      <c r="I102" s="552">
        <v>3</v>
      </c>
      <c r="J102" s="556">
        <v>3</v>
      </c>
      <c r="K102" s="552">
        <v>3</v>
      </c>
      <c r="L102" s="552">
        <v>3</v>
      </c>
      <c r="M102" s="508">
        <f t="shared" si="5"/>
        <v>3</v>
      </c>
      <c r="N102" s="509">
        <f t="array" ref="N102">IF(COUNT(H102:L102)=0,"",COUNT(IF(H102:L102=M102,H102:L102,""))/COUNT(H102:L102))</f>
        <v>1</v>
      </c>
      <c r="O102" s="510">
        <f t="array" ref="O102">IF(AND(H102:L102=H102:L102,H102:L102="-"),"",STDEV(IF(H102:L102="-","",H102:L102))/AVERAGE(IF(H102:L102="-","",H102:L102+0.000000000000001)))</f>
        <v>0</v>
      </c>
      <c r="P102" s="30"/>
      <c r="Q102" s="30"/>
      <c r="R102" s="29">
        <f t="array" ref="R102">IF(AND(H102:L102=H102:L102,H102:L102="-"),"",AVERAGE(H102:L102))</f>
        <v>3</v>
      </c>
      <c r="S102" s="30"/>
      <c r="T102" s="38" t="str">
        <f t="shared" si="6"/>
        <v>YES</v>
      </c>
      <c r="U102" s="35"/>
      <c r="V102" s="35"/>
      <c r="W102" s="35"/>
      <c r="X102" s="35"/>
      <c r="Y102" s="471"/>
      <c r="Z102" s="556">
        <v>3</v>
      </c>
      <c r="AA102" s="508">
        <v>3</v>
      </c>
      <c r="AB102" s="480">
        <f t="shared" si="0"/>
        <v>0</v>
      </c>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281"/>
      <c r="AZ102" s="281"/>
      <c r="BA102" s="281"/>
      <c r="BB102" s="281"/>
      <c r="BC102" s="281"/>
      <c r="BD102" s="281"/>
      <c r="BE102" s="281"/>
      <c r="BF102" s="281"/>
      <c r="BG102" s="281"/>
      <c r="BH102" s="281"/>
      <c r="BI102" s="281"/>
      <c r="BJ102" s="281"/>
      <c r="BK102" s="281"/>
      <c r="BL102" s="281"/>
      <c r="BM102" s="281"/>
      <c r="BN102" s="281"/>
      <c r="BO102" s="281"/>
      <c r="BP102" s="281"/>
    </row>
    <row r="103" spans="1:68" s="474" customFormat="1" ht="12" customHeight="1" thickBot="1">
      <c r="A103" s="552" t="s">
        <v>130</v>
      </c>
      <c r="B103" s="553">
        <v>2015</v>
      </c>
      <c r="C103" s="552" t="s">
        <v>125</v>
      </c>
      <c r="D103" s="552">
        <v>100</v>
      </c>
      <c r="E103" s="552">
        <v>67</v>
      </c>
      <c r="F103" s="552"/>
      <c r="G103" s="553">
        <v>12</v>
      </c>
      <c r="H103" s="552">
        <v>3</v>
      </c>
      <c r="I103" s="552">
        <v>3</v>
      </c>
      <c r="J103" s="556">
        <v>3</v>
      </c>
      <c r="K103" s="552">
        <v>3</v>
      </c>
      <c r="L103" s="552">
        <v>3</v>
      </c>
      <c r="M103" s="508">
        <f t="shared" si="5"/>
        <v>3</v>
      </c>
      <c r="N103" s="509">
        <f t="array" ref="N103">IF(COUNT(H103:L103)=0,"",COUNT(IF(H103:L103=M103,H103:L103,""))/COUNT(H103:L103))</f>
        <v>1</v>
      </c>
      <c r="O103" s="510">
        <f t="array" ref="O103">IF(AND(H103:L103=H103:L103,H103:L103="-"),"",STDEV(IF(H103:L103="-","",H103:L103))/AVERAGE(IF(H103:L103="-","",H103:L103+0.000000000000001)))</f>
        <v>0</v>
      </c>
      <c r="P103" s="30"/>
      <c r="Q103" s="30"/>
      <c r="R103" s="29">
        <f t="array" ref="R103">IF(AND(H103:L103=H103:L103,H103:L103="-"),"",AVERAGE(H103:L103))</f>
        <v>3</v>
      </c>
      <c r="S103" s="30"/>
      <c r="T103" s="38" t="str">
        <f t="shared" si="6"/>
        <v>YES</v>
      </c>
      <c r="U103" s="35"/>
      <c r="V103" s="35"/>
      <c r="W103" s="35"/>
      <c r="X103" s="35"/>
      <c r="Y103" s="471"/>
      <c r="Z103" s="556">
        <v>3</v>
      </c>
      <c r="AA103" s="508">
        <v>3</v>
      </c>
      <c r="AB103" s="480">
        <f t="shared" si="0"/>
        <v>0</v>
      </c>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281"/>
      <c r="AZ103" s="281"/>
      <c r="BA103" s="281"/>
      <c r="BB103" s="281"/>
      <c r="BC103" s="281"/>
      <c r="BD103" s="281"/>
      <c r="BE103" s="281"/>
      <c r="BF103" s="281"/>
      <c r="BG103" s="281"/>
      <c r="BH103" s="281"/>
      <c r="BI103" s="281"/>
      <c r="BJ103" s="281"/>
      <c r="BK103" s="281"/>
      <c r="BL103" s="281"/>
      <c r="BM103" s="281"/>
      <c r="BN103" s="281"/>
      <c r="BO103" s="281"/>
      <c r="BP103" s="281"/>
    </row>
    <row r="104" spans="1:68" s="474" customFormat="1" ht="12" customHeight="1" thickTop="1">
      <c r="A104" s="512"/>
      <c r="B104" s="512"/>
      <c r="C104" s="512"/>
      <c r="D104" s="512"/>
      <c r="E104" s="547"/>
      <c r="F104" s="548"/>
      <c r="G104" s="549" t="s">
        <v>29</v>
      </c>
      <c r="H104" s="550">
        <f>H133</f>
        <v>99</v>
      </c>
      <c r="I104" s="550">
        <f>I133</f>
        <v>99</v>
      </c>
      <c r="J104" s="550">
        <f>J133</f>
        <v>99</v>
      </c>
      <c r="K104" s="550">
        <f>K133</f>
        <v>99</v>
      </c>
      <c r="L104" s="551">
        <f>L133</f>
        <v>99</v>
      </c>
      <c r="M104" s="513"/>
      <c r="N104" s="602">
        <f>AVERAGE(N5:N103)</f>
        <v>0.8949494949494945</v>
      </c>
      <c r="O104" s="602">
        <f>AVERAGE(O5:O103)</f>
        <v>5.2248424785032825E-2</v>
      </c>
      <c r="P104" s="30"/>
      <c r="Q104" s="30"/>
      <c r="R104" s="493"/>
      <c r="S104" s="30"/>
      <c r="T104" s="494"/>
      <c r="U104" s="35"/>
      <c r="V104" s="35"/>
      <c r="W104" s="35"/>
      <c r="X104" s="35"/>
      <c r="Y104" s="35"/>
      <c r="Z104" s="550">
        <f>Z133</f>
        <v>0</v>
      </c>
      <c r="AA104" s="550">
        <f>AA133</f>
        <v>0</v>
      </c>
      <c r="AB104" s="49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281"/>
      <c r="AZ104" s="281"/>
      <c r="BA104" s="281"/>
      <c r="BB104" s="281"/>
      <c r="BC104" s="281"/>
      <c r="BD104" s="281"/>
      <c r="BE104" s="281"/>
      <c r="BF104" s="281"/>
      <c r="BG104" s="281"/>
      <c r="BH104" s="281"/>
      <c r="BI104" s="281"/>
      <c r="BJ104" s="281"/>
      <c r="BK104" s="281"/>
      <c r="BL104" s="281"/>
      <c r="BM104" s="281"/>
      <c r="BN104" s="281"/>
      <c r="BO104" s="281"/>
      <c r="BP104" s="281"/>
    </row>
    <row r="105" spans="1:68" s="474" customFormat="1" ht="12" customHeight="1" thickBot="1">
      <c r="A105" s="514"/>
      <c r="B105" s="514"/>
      <c r="C105" s="515"/>
      <c r="D105" s="516"/>
      <c r="E105" s="517"/>
      <c r="F105" s="518"/>
      <c r="G105" s="519" t="s">
        <v>30</v>
      </c>
      <c r="H105" s="520">
        <f>COUNT($D$5:$D$103)-H104</f>
        <v>0</v>
      </c>
      <c r="I105" s="520">
        <f>COUNT($D$5:$D$103)-I104</f>
        <v>0</v>
      </c>
      <c r="J105" s="520">
        <f>COUNT($D$5:$D$103)-J104</f>
        <v>0</v>
      </c>
      <c r="K105" s="520">
        <f>COUNT($D$5:$D$103)-K104</f>
        <v>0</v>
      </c>
      <c r="L105" s="520">
        <f>COUNT($D$5:$D$103)-L104</f>
        <v>0</v>
      </c>
      <c r="M105" s="521"/>
      <c r="N105" s="603"/>
      <c r="O105" s="603"/>
      <c r="P105" s="30"/>
      <c r="Q105" s="30"/>
      <c r="R105" s="30"/>
      <c r="S105" s="30"/>
      <c r="T105" s="470"/>
      <c r="U105" s="35"/>
      <c r="V105" s="35"/>
      <c r="W105" s="35"/>
      <c r="X105" s="35"/>
      <c r="Y105" s="76"/>
      <c r="Z105" s="520">
        <f>COUNT($D$5:$D$103)-Z104</f>
        <v>99</v>
      </c>
      <c r="AA105" s="520">
        <f>COUNT($D$5:$D$103)-AA104</f>
        <v>99</v>
      </c>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281"/>
      <c r="AZ105" s="281"/>
      <c r="BA105" s="281"/>
      <c r="BB105" s="281"/>
      <c r="BC105" s="281"/>
      <c r="BD105" s="281"/>
      <c r="BE105" s="281"/>
      <c r="BF105" s="281"/>
      <c r="BG105" s="281"/>
      <c r="BH105" s="281"/>
      <c r="BI105" s="281"/>
      <c r="BJ105" s="281"/>
      <c r="BK105" s="281"/>
      <c r="BL105" s="281"/>
      <c r="BM105" s="281"/>
      <c r="BN105" s="281"/>
      <c r="BO105" s="281"/>
      <c r="BP105" s="281"/>
    </row>
    <row r="106" spans="1:68" s="83" customFormat="1" ht="12.75" customHeight="1" thickTop="1">
      <c r="A106" s="77"/>
      <c r="B106" s="77"/>
      <c r="C106" s="77"/>
      <c r="D106" s="77"/>
      <c r="E106" s="78"/>
      <c r="F106" s="78"/>
      <c r="G106" s="78"/>
      <c r="H106" s="78"/>
      <c r="I106" s="78"/>
      <c r="J106" s="77"/>
      <c r="K106" s="77"/>
      <c r="L106" s="77"/>
      <c r="M106" s="79"/>
      <c r="N106" s="79"/>
      <c r="O106" s="79"/>
      <c r="P106" s="80"/>
      <c r="Q106" s="5"/>
      <c r="R106" s="80"/>
      <c r="S106" s="80"/>
      <c r="T106" s="81"/>
      <c r="U106" s="7"/>
      <c r="V106" s="7"/>
      <c r="W106" s="76"/>
      <c r="X106" s="76"/>
      <c r="Y106" s="76"/>
      <c r="Z106" s="76"/>
      <c r="AA106" s="76"/>
      <c r="AB106" s="7"/>
      <c r="AC106" s="7"/>
      <c r="AD106" s="7"/>
      <c r="AE106" s="7"/>
      <c r="AF106" s="76"/>
      <c r="AG106" s="76"/>
      <c r="AH106" s="76"/>
      <c r="AI106" s="76"/>
      <c r="AJ106" s="76"/>
      <c r="AK106" s="76"/>
      <c r="AL106" s="76"/>
      <c r="AM106" s="76"/>
      <c r="AN106" s="76"/>
      <c r="AO106" s="76"/>
      <c r="AP106" s="76"/>
      <c r="AQ106" s="76"/>
      <c r="AR106" s="76"/>
      <c r="AS106" s="76"/>
      <c r="AT106" s="76"/>
      <c r="AU106" s="76"/>
      <c r="AV106" s="76"/>
      <c r="AW106" s="76"/>
      <c r="AX106" s="76"/>
      <c r="AY106" s="82"/>
      <c r="AZ106" s="82"/>
      <c r="BA106" s="82"/>
      <c r="BB106" s="82"/>
      <c r="BC106" s="82"/>
      <c r="BD106" s="82"/>
      <c r="BE106" s="82"/>
      <c r="BF106" s="82"/>
      <c r="BG106" s="82"/>
      <c r="BH106" s="82"/>
      <c r="BI106" s="82"/>
      <c r="BJ106" s="82"/>
      <c r="BK106" s="82"/>
      <c r="BL106" s="82"/>
      <c r="BM106" s="82"/>
      <c r="BN106" s="82"/>
      <c r="BO106" s="82"/>
      <c r="BP106" s="82"/>
    </row>
    <row r="107" spans="1:68" s="83" customFormat="1" ht="12.75" customHeight="1">
      <c r="A107" s="77"/>
      <c r="B107" s="77"/>
      <c r="C107" s="84"/>
      <c r="D107" s="84"/>
      <c r="E107" s="85"/>
      <c r="F107" s="85"/>
      <c r="G107" s="84" t="s">
        <v>31</v>
      </c>
      <c r="H107" s="86">
        <f>MIN(H5:L103)</f>
        <v>1</v>
      </c>
      <c r="I107" s="86"/>
      <c r="J107" s="77"/>
      <c r="K107" s="77"/>
      <c r="L107" s="77"/>
      <c r="M107" s="79"/>
      <c r="N107" s="77"/>
      <c r="O107" s="87"/>
      <c r="P107" s="80"/>
      <c r="Q107" s="5"/>
      <c r="R107" s="80"/>
      <c r="S107" s="80"/>
      <c r="T107" s="81"/>
      <c r="U107" s="7"/>
      <c r="V107" s="7"/>
      <c r="W107" s="76"/>
      <c r="X107" s="76"/>
      <c r="Y107" s="76"/>
      <c r="Z107" s="76"/>
      <c r="AA107" s="76"/>
      <c r="AB107" s="7"/>
      <c r="AC107" s="7"/>
      <c r="AD107" s="7"/>
      <c r="AE107" s="7"/>
      <c r="AF107" s="76"/>
      <c r="AG107" s="76"/>
      <c r="AH107" s="76"/>
      <c r="AI107" s="76"/>
      <c r="AJ107" s="76"/>
      <c r="AK107" s="76"/>
      <c r="AL107" s="76"/>
      <c r="AM107" s="76"/>
      <c r="AN107" s="76"/>
      <c r="AO107" s="76"/>
      <c r="AP107" s="76"/>
      <c r="AQ107" s="76"/>
      <c r="AR107" s="76"/>
      <c r="AS107" s="76"/>
      <c r="AT107" s="76"/>
      <c r="AU107" s="76"/>
      <c r="AV107" s="76"/>
      <c r="AW107" s="76"/>
      <c r="AX107" s="76"/>
      <c r="AY107" s="82"/>
      <c r="AZ107" s="82"/>
      <c r="BA107" s="82"/>
      <c r="BB107" s="82"/>
      <c r="BC107" s="82"/>
      <c r="BD107" s="82"/>
      <c r="BE107" s="82"/>
      <c r="BF107" s="82"/>
      <c r="BG107" s="82"/>
      <c r="BH107" s="82"/>
      <c r="BI107" s="82"/>
      <c r="BJ107" s="82"/>
      <c r="BK107" s="82"/>
      <c r="BL107" s="82"/>
      <c r="BM107" s="82"/>
      <c r="BN107" s="82"/>
      <c r="BO107" s="82"/>
      <c r="BP107" s="82"/>
    </row>
    <row r="108" spans="1:68" s="83" customFormat="1" ht="12.75" customHeight="1">
      <c r="A108" s="77"/>
      <c r="B108" s="77"/>
      <c r="C108" s="84"/>
      <c r="D108" s="84"/>
      <c r="E108" s="85"/>
      <c r="F108" s="85"/>
      <c r="G108" s="84" t="s">
        <v>32</v>
      </c>
      <c r="H108" s="86">
        <f>MAX(H5:L103)</f>
        <v>9</v>
      </c>
      <c r="I108" s="86"/>
      <c r="J108" s="77"/>
      <c r="K108" s="77"/>
      <c r="L108" s="77"/>
      <c r="M108" s="79"/>
      <c r="N108" s="77"/>
      <c r="O108" s="87"/>
      <c r="P108" s="80"/>
      <c r="Q108" s="5"/>
      <c r="R108" s="80"/>
      <c r="S108" s="80"/>
      <c r="T108" s="81"/>
      <c r="U108" s="7"/>
      <c r="V108" s="7"/>
      <c r="W108" s="76"/>
      <c r="X108" s="76"/>
      <c r="Y108" s="76"/>
      <c r="Z108" s="76"/>
      <c r="AA108" s="76"/>
      <c r="AB108" s="7"/>
      <c r="AC108" s="7"/>
      <c r="AD108" s="7"/>
      <c r="AE108" s="7"/>
      <c r="AF108" s="76"/>
      <c r="AG108" s="76"/>
      <c r="AH108" s="76"/>
      <c r="AI108" s="76"/>
      <c r="AJ108" s="76"/>
      <c r="AK108" s="76"/>
      <c r="AL108" s="76"/>
      <c r="AM108" s="76"/>
      <c r="AN108" s="76"/>
      <c r="AO108" s="76"/>
      <c r="AP108" s="76"/>
      <c r="AQ108" s="76"/>
      <c r="AR108" s="76"/>
      <c r="AS108" s="76"/>
      <c r="AT108" s="76"/>
      <c r="AU108" s="76"/>
      <c r="AV108" s="76"/>
      <c r="AW108" s="76"/>
      <c r="AX108" s="76"/>
      <c r="AY108" s="82"/>
      <c r="AZ108" s="82"/>
      <c r="BA108" s="82"/>
      <c r="BB108" s="82"/>
      <c r="BC108" s="82"/>
      <c r="BD108" s="82"/>
      <c r="BE108" s="82"/>
      <c r="BF108" s="82"/>
      <c r="BG108" s="82"/>
      <c r="BH108" s="82"/>
      <c r="BI108" s="82"/>
      <c r="BJ108" s="82"/>
      <c r="BK108" s="82"/>
      <c r="BL108" s="82"/>
      <c r="BM108" s="82"/>
      <c r="BN108" s="82"/>
      <c r="BO108" s="82"/>
      <c r="BP108" s="82"/>
    </row>
    <row r="109" spans="1:68" customFormat="1" ht="12.75" customHeight="1">
      <c r="A109" s="18"/>
      <c r="B109" s="18"/>
      <c r="C109" s="18"/>
      <c r="D109" s="18"/>
      <c r="E109" s="88"/>
      <c r="F109" s="88"/>
      <c r="G109" s="18"/>
      <c r="H109" s="89"/>
      <c r="I109" s="89"/>
      <c r="J109" s="18"/>
      <c r="K109" s="18"/>
      <c r="L109" s="18"/>
      <c r="M109" s="7"/>
      <c r="N109" s="7"/>
      <c r="O109" s="7"/>
      <c r="P109" s="7"/>
      <c r="Q109" s="5"/>
      <c r="R109" s="7"/>
      <c r="S109" s="7"/>
      <c r="T109" s="90"/>
      <c r="U109" s="7"/>
      <c r="V109" s="7"/>
      <c r="W109" s="7"/>
      <c r="X109" s="7"/>
      <c r="Y109" s="35"/>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11"/>
      <c r="AZ109" s="11"/>
      <c r="BA109" s="11"/>
      <c r="BB109" s="11"/>
      <c r="BC109" s="11"/>
      <c r="BD109" s="11"/>
      <c r="BE109" s="11"/>
      <c r="BF109" s="11"/>
      <c r="BG109" s="11"/>
      <c r="BH109" s="11"/>
      <c r="BI109" s="11"/>
      <c r="BJ109" s="11"/>
      <c r="BK109" s="11"/>
      <c r="BL109" s="11"/>
      <c r="BM109" s="11"/>
      <c r="BN109" s="11"/>
      <c r="BO109" s="11"/>
      <c r="BP109" s="11"/>
    </row>
    <row r="110" spans="1:68" s="99" customFormat="1" ht="18" customHeight="1">
      <c r="A110" s="18"/>
      <c r="B110" s="18"/>
      <c r="C110" s="91" t="s">
        <v>33</v>
      </c>
      <c r="D110" s="91"/>
      <c r="E110" s="92"/>
      <c r="F110" s="92"/>
      <c r="G110" s="93"/>
      <c r="H110" s="94"/>
      <c r="I110" s="94"/>
      <c r="J110" s="95"/>
      <c r="K110" s="95"/>
      <c r="L110" s="95"/>
      <c r="M110" s="93"/>
      <c r="N110" s="7"/>
      <c r="O110" s="96"/>
      <c r="P110" s="96"/>
      <c r="Q110" s="5"/>
      <c r="R110" s="96"/>
      <c r="S110" s="96"/>
      <c r="T110" s="90"/>
      <c r="U110" s="7"/>
      <c r="V110" s="97"/>
      <c r="W110" s="97"/>
      <c r="X110" s="7"/>
      <c r="Y110" s="7"/>
      <c r="Z110" s="7"/>
      <c r="AA110" s="7"/>
      <c r="AB110" s="7"/>
      <c r="AC110" s="7"/>
      <c r="AD110" s="7"/>
      <c r="AE110" s="7"/>
      <c r="AF110" s="97"/>
      <c r="AG110" s="97"/>
      <c r="AH110" s="97"/>
      <c r="AI110" s="97"/>
      <c r="AJ110" s="97"/>
      <c r="AK110" s="97"/>
      <c r="AL110" s="97"/>
      <c r="AM110" s="97"/>
      <c r="AN110" s="97"/>
      <c r="AO110" s="97"/>
      <c r="AP110" s="97"/>
      <c r="AQ110" s="96"/>
      <c r="AR110" s="96"/>
      <c r="AS110" s="96"/>
      <c r="AT110" s="96"/>
      <c r="AU110" s="96"/>
      <c r="AV110" s="96"/>
      <c r="AW110" s="96"/>
      <c r="AX110" s="96"/>
      <c r="AY110" s="98"/>
      <c r="AZ110" s="98"/>
      <c r="BA110" s="98"/>
      <c r="BB110" s="98"/>
      <c r="BC110" s="98"/>
      <c r="BD110" s="98"/>
      <c r="BE110" s="98"/>
      <c r="BF110" s="98"/>
      <c r="BG110" s="98"/>
      <c r="BH110" s="98"/>
      <c r="BI110" s="98"/>
      <c r="BJ110" s="98"/>
      <c r="BK110" s="98"/>
      <c r="BL110" s="98"/>
      <c r="BM110" s="98"/>
      <c r="BN110" s="98"/>
      <c r="BO110" s="98"/>
      <c r="BP110" s="98"/>
    </row>
    <row r="111" spans="1:68" s="99" customFormat="1" ht="15" customHeight="1">
      <c r="A111" s="18"/>
      <c r="B111" s="18"/>
      <c r="C111" s="100"/>
      <c r="D111" s="100"/>
      <c r="E111" s="92"/>
      <c r="F111" s="92"/>
      <c r="G111" s="93"/>
      <c r="H111" s="94"/>
      <c r="I111" s="94"/>
      <c r="J111" s="95"/>
      <c r="K111" s="95"/>
      <c r="L111" s="95"/>
      <c r="M111" s="93"/>
      <c r="N111" s="7"/>
      <c r="O111" s="96"/>
      <c r="P111" s="96"/>
      <c r="Q111" s="96"/>
      <c r="R111" s="96"/>
      <c r="S111" s="96"/>
      <c r="T111" s="90"/>
      <c r="U111" s="97"/>
      <c r="V111" s="97"/>
      <c r="W111" s="97"/>
      <c r="X111" s="7"/>
      <c r="Y111" s="7"/>
      <c r="Z111" s="7"/>
      <c r="AA111" s="7"/>
      <c r="AB111" s="7"/>
      <c r="AC111" s="7"/>
      <c r="AD111" s="7"/>
      <c r="AE111" s="7"/>
      <c r="AF111" s="97"/>
      <c r="AG111" s="97"/>
      <c r="AH111" s="97"/>
      <c r="AI111" s="97"/>
      <c r="AJ111" s="97"/>
      <c r="AK111" s="97"/>
      <c r="AL111" s="97"/>
      <c r="AM111" s="97"/>
      <c r="AN111" s="97"/>
      <c r="AO111" s="97"/>
      <c r="AP111" s="97"/>
      <c r="AQ111" s="96"/>
      <c r="AR111" s="96"/>
      <c r="AS111" s="96"/>
      <c r="AT111" s="96"/>
      <c r="AU111" s="96"/>
      <c r="AV111" s="96"/>
      <c r="AW111" s="96"/>
      <c r="AX111" s="96"/>
      <c r="AY111" s="98"/>
      <c r="AZ111" s="98"/>
      <c r="BA111" s="98"/>
      <c r="BB111" s="98"/>
      <c r="BC111" s="98"/>
      <c r="BD111" s="98"/>
      <c r="BE111" s="98"/>
      <c r="BF111" s="98"/>
      <c r="BG111" s="98"/>
      <c r="BH111" s="98"/>
      <c r="BI111" s="98"/>
      <c r="BJ111" s="98"/>
      <c r="BK111" s="98"/>
      <c r="BL111" s="98"/>
      <c r="BM111" s="98"/>
      <c r="BN111" s="98"/>
      <c r="BO111" s="98"/>
      <c r="BP111" s="98"/>
    </row>
    <row r="112" spans="1:68" s="99" customFormat="1" ht="15" customHeight="1">
      <c r="A112" s="18"/>
      <c r="B112" s="18"/>
      <c r="C112" s="100"/>
      <c r="D112" s="100"/>
      <c r="E112" s="101"/>
      <c r="F112" s="101"/>
      <c r="G112" s="93"/>
      <c r="H112" s="94"/>
      <c r="I112" s="94"/>
      <c r="J112" s="95"/>
      <c r="K112" s="95"/>
      <c r="L112" s="95"/>
      <c r="M112" s="93"/>
      <c r="N112" s="7"/>
      <c r="O112" s="96"/>
      <c r="P112" s="96"/>
      <c r="Q112" s="96"/>
      <c r="R112" s="96"/>
      <c r="S112" s="96"/>
      <c r="T112" s="90"/>
      <c r="U112" s="97"/>
      <c r="V112" s="97"/>
      <c r="W112" s="97"/>
      <c r="X112" s="7"/>
      <c r="Y112" s="7"/>
      <c r="Z112" s="7"/>
      <c r="AA112" s="7"/>
      <c r="AB112" s="7"/>
      <c r="AC112" s="7"/>
      <c r="AD112" s="7"/>
      <c r="AE112" s="7"/>
      <c r="AF112" s="97"/>
      <c r="AG112" s="97"/>
      <c r="AH112" s="97"/>
      <c r="AI112" s="97"/>
      <c r="AJ112" s="97"/>
      <c r="AK112" s="97"/>
      <c r="AL112" s="97"/>
      <c r="AM112" s="97"/>
      <c r="AN112" s="97"/>
      <c r="AO112" s="97"/>
      <c r="AP112" s="97"/>
      <c r="AQ112" s="102"/>
      <c r="AR112" s="102"/>
      <c r="AS112" s="96"/>
      <c r="AT112" s="96"/>
      <c r="AU112" s="96"/>
      <c r="AV112" s="96"/>
      <c r="AW112" s="96"/>
      <c r="AX112" s="96"/>
      <c r="AY112" s="98"/>
      <c r="AZ112" s="98"/>
      <c r="BA112" s="98"/>
      <c r="BB112" s="98"/>
      <c r="BC112" s="98"/>
      <c r="BD112" s="98"/>
      <c r="BE112" s="98"/>
      <c r="BF112" s="98"/>
      <c r="BG112" s="98"/>
      <c r="BH112" s="98"/>
      <c r="BI112" s="98"/>
      <c r="BJ112" s="98"/>
      <c r="BK112" s="98"/>
      <c r="BL112" s="98"/>
      <c r="BM112" s="98"/>
      <c r="BN112" s="98"/>
      <c r="BO112" s="98"/>
      <c r="BP112" s="98"/>
    </row>
    <row r="113" spans="1:68" s="99" customFormat="1" ht="15" customHeight="1">
      <c r="A113" s="18"/>
      <c r="B113" s="18"/>
      <c r="C113" s="100"/>
      <c r="D113" s="100"/>
      <c r="E113" s="101"/>
      <c r="F113" s="101"/>
      <c r="G113" s="93"/>
      <c r="H113" s="94"/>
      <c r="I113" s="94"/>
      <c r="J113" s="95"/>
      <c r="K113" s="95"/>
      <c r="L113" s="95"/>
      <c r="M113" s="93"/>
      <c r="N113" s="7"/>
      <c r="O113" s="96"/>
      <c r="P113" s="96"/>
      <c r="Q113" s="96"/>
      <c r="R113" s="96"/>
      <c r="S113" s="96"/>
      <c r="T113" s="90"/>
      <c r="U113" s="97"/>
      <c r="V113" s="97"/>
      <c r="W113" s="97"/>
      <c r="X113" s="7"/>
      <c r="Y113" s="7"/>
      <c r="Z113" s="7"/>
      <c r="AA113" s="7"/>
      <c r="AB113" s="7"/>
      <c r="AC113" s="7"/>
      <c r="AD113" s="7"/>
      <c r="AE113" s="7"/>
      <c r="AF113" s="97"/>
      <c r="AG113" s="97"/>
      <c r="AH113" s="97"/>
      <c r="AI113" s="97"/>
      <c r="AJ113" s="97"/>
      <c r="AK113" s="97"/>
      <c r="AL113" s="97"/>
      <c r="AM113" s="97"/>
      <c r="AN113" s="97"/>
      <c r="AO113" s="97"/>
      <c r="AP113" s="97"/>
      <c r="AQ113" s="102"/>
      <c r="AR113" s="102"/>
      <c r="AS113" s="96"/>
      <c r="AT113" s="96"/>
      <c r="AU113" s="96"/>
      <c r="AV113" s="96"/>
      <c r="AW113" s="96"/>
      <c r="AX113" s="96"/>
      <c r="AY113" s="98"/>
      <c r="AZ113" s="98"/>
      <c r="BA113" s="98"/>
      <c r="BB113" s="98"/>
      <c r="BC113" s="98"/>
      <c r="BD113" s="98"/>
      <c r="BE113" s="98"/>
      <c r="BF113" s="98"/>
      <c r="BG113" s="98"/>
      <c r="BH113" s="98"/>
      <c r="BI113" s="98"/>
      <c r="BJ113" s="98"/>
      <c r="BK113" s="98"/>
      <c r="BL113" s="98"/>
      <c r="BM113" s="98"/>
      <c r="BN113" s="98"/>
      <c r="BO113" s="98"/>
      <c r="BP113" s="98"/>
    </row>
    <row r="114" spans="1:68" s="99" customFormat="1" ht="15" customHeight="1">
      <c r="A114" s="18"/>
      <c r="B114" s="18"/>
      <c r="C114" s="95"/>
      <c r="D114" s="95"/>
      <c r="E114" s="92"/>
      <c r="F114" s="92"/>
      <c r="G114" s="93"/>
      <c r="H114" s="94"/>
      <c r="I114" s="94"/>
      <c r="J114" s="95"/>
      <c r="K114" s="95"/>
      <c r="L114" s="95"/>
      <c r="M114" s="93"/>
      <c r="N114" s="7"/>
      <c r="O114" s="96"/>
      <c r="P114" s="96"/>
      <c r="Q114" s="96"/>
      <c r="R114" s="96"/>
      <c r="S114" s="96"/>
      <c r="T114" s="90"/>
      <c r="U114" s="97"/>
      <c r="V114" s="97"/>
      <c r="W114" s="97"/>
      <c r="X114" s="7"/>
      <c r="Y114" s="7"/>
      <c r="Z114" s="7"/>
      <c r="AA114" s="7"/>
      <c r="AB114" s="7"/>
      <c r="AC114" s="7"/>
      <c r="AD114" s="7"/>
      <c r="AE114" s="7"/>
      <c r="AF114" s="97"/>
      <c r="AG114" s="97"/>
      <c r="AH114" s="97"/>
      <c r="AI114" s="97"/>
      <c r="AJ114" s="97"/>
      <c r="AK114" s="97"/>
      <c r="AL114" s="97"/>
      <c r="AM114" s="97"/>
      <c r="AN114" s="97"/>
      <c r="AO114" s="97"/>
      <c r="AP114" s="97"/>
      <c r="AQ114" s="102"/>
      <c r="AR114" s="102"/>
      <c r="AS114" s="96"/>
      <c r="AT114" s="96"/>
      <c r="AU114" s="96"/>
      <c r="AV114" s="96"/>
      <c r="AW114" s="96"/>
      <c r="AX114" s="96"/>
      <c r="AY114" s="98"/>
      <c r="AZ114" s="98"/>
      <c r="BA114" s="98"/>
      <c r="BB114" s="98"/>
      <c r="BC114" s="98"/>
      <c r="BD114" s="98"/>
      <c r="BE114" s="98"/>
      <c r="BF114" s="98"/>
      <c r="BG114" s="98"/>
      <c r="BH114" s="98"/>
      <c r="BI114" s="98"/>
      <c r="BJ114" s="98"/>
      <c r="BK114" s="98"/>
      <c r="BL114" s="98"/>
      <c r="BM114" s="98"/>
      <c r="BN114" s="98"/>
      <c r="BO114" s="98"/>
      <c r="BP114" s="98"/>
    </row>
    <row r="115" spans="1:68" s="99" customFormat="1" ht="15" customHeight="1">
      <c r="A115" s="18"/>
      <c r="B115" s="18"/>
      <c r="C115" s="95"/>
      <c r="D115" s="95"/>
      <c r="E115" s="92"/>
      <c r="F115" s="92"/>
      <c r="G115" s="93"/>
      <c r="H115" s="94"/>
      <c r="I115" s="94"/>
      <c r="J115" s="95"/>
      <c r="K115" s="95"/>
      <c r="L115" s="95"/>
      <c r="M115" s="93"/>
      <c r="N115" s="7"/>
      <c r="O115" s="96"/>
      <c r="P115" s="96"/>
      <c r="Q115" s="96"/>
      <c r="R115" s="96"/>
      <c r="S115" s="96"/>
      <c r="T115" s="90"/>
      <c r="U115" s="97"/>
      <c r="V115" s="97"/>
      <c r="W115" s="97"/>
      <c r="X115" s="7"/>
      <c r="Y115" s="7"/>
      <c r="Z115" s="7"/>
      <c r="AA115" s="7"/>
      <c r="AB115" s="7"/>
      <c r="AC115" s="7"/>
      <c r="AD115" s="7"/>
      <c r="AE115" s="7"/>
      <c r="AF115" s="97"/>
      <c r="AG115" s="97"/>
      <c r="AH115" s="97"/>
      <c r="AI115" s="97"/>
      <c r="AJ115" s="97"/>
      <c r="AK115" s="97"/>
      <c r="AL115" s="97"/>
      <c r="AM115" s="97"/>
      <c r="AN115" s="97"/>
      <c r="AO115" s="97"/>
      <c r="AP115" s="97"/>
      <c r="AQ115" s="102"/>
      <c r="AR115" s="102"/>
      <c r="AS115" s="96"/>
      <c r="AT115" s="96"/>
      <c r="AU115" s="96"/>
      <c r="AV115" s="96"/>
      <c r="AW115" s="96"/>
      <c r="AX115" s="96"/>
      <c r="AY115" s="98"/>
      <c r="AZ115" s="98"/>
      <c r="BA115" s="98"/>
      <c r="BB115" s="98"/>
      <c r="BC115" s="98"/>
      <c r="BD115" s="98"/>
      <c r="BE115" s="98"/>
      <c r="BF115" s="98"/>
      <c r="BG115" s="98"/>
      <c r="BH115" s="98"/>
      <c r="BI115" s="98"/>
      <c r="BJ115" s="98"/>
      <c r="BK115" s="98"/>
      <c r="BL115" s="98"/>
      <c r="BM115" s="98"/>
      <c r="BN115" s="98"/>
      <c r="BO115" s="98"/>
      <c r="BP115" s="98"/>
    </row>
    <row r="116" spans="1:68" s="99" customFormat="1" ht="15" customHeight="1">
      <c r="A116" s="18"/>
      <c r="B116" s="18"/>
      <c r="C116" s="95"/>
      <c r="D116" s="95"/>
      <c r="E116" s="103"/>
      <c r="F116" s="103"/>
      <c r="G116" s="95"/>
      <c r="H116" s="94"/>
      <c r="I116" s="94"/>
      <c r="J116" s="95"/>
      <c r="K116" s="95"/>
      <c r="L116" s="95"/>
      <c r="M116" s="93"/>
      <c r="N116" s="7"/>
      <c r="O116" s="96"/>
      <c r="P116" s="96"/>
      <c r="Q116" s="96"/>
      <c r="R116" s="96"/>
      <c r="S116" s="96"/>
      <c r="T116" s="90"/>
      <c r="U116" s="97"/>
      <c r="V116" s="97"/>
      <c r="W116" s="97"/>
      <c r="X116" s="7"/>
      <c r="Y116" s="7"/>
      <c r="Z116" s="7"/>
      <c r="AA116" s="7"/>
      <c r="AB116" s="7"/>
      <c r="AC116" s="7"/>
      <c r="AD116" s="97"/>
      <c r="AE116" s="97"/>
      <c r="AF116" s="97"/>
      <c r="AG116" s="97"/>
      <c r="AH116" s="97"/>
      <c r="AI116" s="97"/>
      <c r="AJ116" s="97"/>
      <c r="AK116" s="97"/>
      <c r="AL116" s="97"/>
      <c r="AM116" s="97"/>
      <c r="AN116" s="97"/>
      <c r="AO116" s="97"/>
      <c r="AP116" s="97"/>
      <c r="AQ116" s="96"/>
      <c r="AR116" s="96"/>
      <c r="AS116" s="96"/>
      <c r="AT116" s="96"/>
      <c r="AU116" s="96"/>
      <c r="AV116" s="96"/>
      <c r="AW116" s="96"/>
      <c r="AX116" s="96"/>
      <c r="AY116" s="98"/>
      <c r="AZ116" s="98"/>
      <c r="BA116" s="11"/>
      <c r="BB116" s="11"/>
      <c r="BC116" s="11"/>
      <c r="BD116" s="11"/>
      <c r="BE116" s="11"/>
      <c r="BF116" s="11"/>
      <c r="BG116" s="11"/>
      <c r="BH116" s="11"/>
      <c r="BI116" s="11"/>
      <c r="BJ116" s="11"/>
      <c r="BK116" s="11"/>
      <c r="BL116" s="11"/>
      <c r="BM116" s="11"/>
      <c r="BN116" s="11"/>
      <c r="BO116" s="11"/>
      <c r="BP116" s="11"/>
    </row>
    <row r="117" spans="1:68" s="109" customFormat="1" ht="26.25" customHeight="1">
      <c r="A117" s="18"/>
      <c r="B117" s="18"/>
      <c r="C117" s="104"/>
      <c r="D117" s="95"/>
      <c r="E117" s="103"/>
      <c r="F117" s="91" t="str">
        <f>$F$1</f>
        <v>Nordsjøtorsk HI 2016, ALDER</v>
      </c>
      <c r="G117" s="105"/>
      <c r="H117" s="105"/>
      <c r="I117" s="105"/>
      <c r="J117" s="105"/>
      <c r="K117" s="105"/>
      <c r="L117" s="105"/>
      <c r="M117" s="105"/>
      <c r="N117" s="7"/>
      <c r="O117" s="106"/>
      <c r="P117" s="106"/>
      <c r="Q117" s="106"/>
      <c r="R117" s="106"/>
      <c r="S117" s="106"/>
      <c r="T117" s="90"/>
      <c r="U117" s="107"/>
      <c r="V117" s="107"/>
      <c r="W117" s="107"/>
      <c r="X117" s="7"/>
      <c r="Y117" s="7"/>
      <c r="Z117" s="7"/>
      <c r="AA117" s="7"/>
      <c r="AB117" s="7"/>
      <c r="AC117" s="7"/>
      <c r="AD117" s="107"/>
      <c r="AE117" s="107"/>
      <c r="AF117" s="107"/>
      <c r="AG117" s="107"/>
      <c r="AH117" s="107"/>
      <c r="AI117" s="107"/>
      <c r="AJ117" s="107"/>
      <c r="AK117" s="107"/>
      <c r="AL117" s="107"/>
      <c r="AM117" s="107"/>
      <c r="AN117" s="107"/>
      <c r="AO117" s="107"/>
      <c r="AP117" s="107"/>
      <c r="AQ117" s="107"/>
      <c r="AR117" s="107"/>
      <c r="AS117" s="106"/>
      <c r="AT117" s="106"/>
      <c r="AU117" s="106"/>
      <c r="AV117" s="106"/>
      <c r="AW117" s="106"/>
      <c r="AX117" s="106"/>
      <c r="AY117" s="108"/>
      <c r="AZ117" s="108"/>
      <c r="BA117" s="11"/>
      <c r="BB117" s="11"/>
      <c r="BC117" s="11"/>
      <c r="BD117" s="11"/>
      <c r="BE117" s="11"/>
      <c r="BF117" s="11"/>
      <c r="BG117" s="11"/>
      <c r="BH117" s="11"/>
      <c r="BI117" s="11"/>
      <c r="BJ117" s="11"/>
      <c r="BK117" s="11"/>
      <c r="BL117" s="11"/>
      <c r="BM117" s="11"/>
      <c r="BN117" s="11"/>
      <c r="BO117" s="11"/>
      <c r="BP117" s="11"/>
    </row>
    <row r="118" spans="1:68" s="116" customFormat="1" ht="15" customHeight="1">
      <c r="A118" s="18"/>
      <c r="B118" s="18"/>
      <c r="C118" s="110"/>
      <c r="D118" s="110"/>
      <c r="E118" s="111"/>
      <c r="F118" s="111"/>
      <c r="G118" s="110"/>
      <c r="H118" s="112"/>
      <c r="I118" s="112"/>
      <c r="J118" s="110"/>
      <c r="K118" s="110"/>
      <c r="L118" s="110"/>
      <c r="M118" s="113"/>
      <c r="N118" s="7"/>
      <c r="O118" s="114"/>
      <c r="P118" s="114"/>
      <c r="Q118" s="114"/>
      <c r="R118" s="114"/>
      <c r="S118" s="114"/>
      <c r="T118" s="90"/>
      <c r="U118" s="18"/>
      <c r="V118" s="18"/>
      <c r="W118" s="18"/>
      <c r="X118" s="7"/>
      <c r="Y118" s="7"/>
      <c r="Z118" s="7"/>
      <c r="AA118" s="7"/>
      <c r="AB118" s="7"/>
      <c r="AC118" s="7"/>
      <c r="AD118" s="18"/>
      <c r="AE118" s="18"/>
      <c r="AF118" s="18"/>
      <c r="AG118" s="18"/>
      <c r="AH118" s="18"/>
      <c r="AI118" s="18"/>
      <c r="AJ118" s="18"/>
      <c r="AK118" s="18"/>
      <c r="AL118" s="18"/>
      <c r="AM118" s="18"/>
      <c r="AN118" s="18"/>
      <c r="AO118" s="18"/>
      <c r="AP118" s="18"/>
      <c r="AQ118" s="114"/>
      <c r="AR118" s="114"/>
      <c r="AS118" s="114"/>
      <c r="AT118" s="114"/>
      <c r="AU118" s="114"/>
      <c r="AV118" s="114"/>
      <c r="AW118" s="114"/>
      <c r="AX118" s="114"/>
      <c r="AY118" s="115"/>
      <c r="AZ118" s="115"/>
      <c r="BA118" s="11"/>
      <c r="BB118" s="11"/>
      <c r="BC118" s="11"/>
      <c r="BD118" s="11"/>
      <c r="BE118" s="11"/>
      <c r="BF118" s="11"/>
      <c r="BG118" s="11"/>
      <c r="BH118" s="11"/>
      <c r="BI118" s="11"/>
      <c r="BJ118" s="11"/>
      <c r="BK118" s="11"/>
      <c r="BL118" s="11"/>
      <c r="BM118" s="11"/>
      <c r="BN118" s="11"/>
      <c r="BO118" s="11"/>
      <c r="BP118" s="11"/>
    </row>
    <row r="119" spans="1:68" ht="18" customHeight="1">
      <c r="A119" s="18"/>
      <c r="B119" s="18"/>
      <c r="C119" s="117"/>
      <c r="D119" s="117"/>
      <c r="E119" s="117"/>
      <c r="F119" s="117"/>
      <c r="G119" s="118" t="s">
        <v>34</v>
      </c>
      <c r="H119" s="119"/>
      <c r="I119" s="119"/>
      <c r="J119" s="119"/>
      <c r="K119" s="120"/>
      <c r="L119" s="117"/>
      <c r="M119" s="122"/>
      <c r="N119" s="7"/>
      <c r="O119" s="123"/>
      <c r="P119" s="123"/>
      <c r="Q119" s="123"/>
      <c r="R119" s="123"/>
      <c r="S119" s="123"/>
      <c r="T119" s="123"/>
      <c r="U119" s="18"/>
      <c r="V119" s="18"/>
      <c r="W119" s="18"/>
      <c r="X119" s="7"/>
      <c r="Y119" s="7"/>
      <c r="Z119" s="7"/>
      <c r="AA119" s="7"/>
      <c r="AB119" s="7"/>
      <c r="AC119" s="7"/>
      <c r="AD119" s="18"/>
      <c r="AE119" s="18"/>
      <c r="AF119" s="18"/>
      <c r="AG119" s="18"/>
      <c r="AH119" s="18"/>
      <c r="AI119" s="18"/>
      <c r="AJ119" s="18"/>
      <c r="AK119" s="18"/>
      <c r="AL119" s="18"/>
      <c r="AM119" s="18"/>
      <c r="AN119" s="18"/>
      <c r="AO119" s="18"/>
      <c r="AP119" s="18"/>
      <c r="AQ119" s="18"/>
      <c r="AR119" s="18"/>
      <c r="AS119" s="18"/>
      <c r="AT119" s="18"/>
      <c r="AU119" s="18"/>
      <c r="AV119" s="18"/>
      <c r="AW119" s="18"/>
      <c r="AX119" s="18"/>
      <c r="BA119" s="11"/>
      <c r="BB119" s="11"/>
      <c r="BC119" s="11"/>
      <c r="BD119" s="11"/>
      <c r="BE119" s="11"/>
      <c r="BF119" s="11"/>
      <c r="BG119" s="11"/>
      <c r="BH119" s="11"/>
      <c r="BI119" s="11"/>
      <c r="BJ119" s="11"/>
      <c r="BK119" s="11"/>
      <c r="BL119" s="11"/>
      <c r="BM119" s="11"/>
      <c r="BN119" s="11"/>
      <c r="BO119" s="11"/>
      <c r="BP119" s="11"/>
    </row>
    <row r="120" spans="1:68">
      <c r="A120" s="18"/>
      <c r="B120" s="18"/>
      <c r="C120" s="117"/>
      <c r="D120" s="117"/>
      <c r="E120" s="125"/>
      <c r="F120" s="125"/>
      <c r="G120" s="146" t="str">
        <f>M3</f>
        <v>MODAL</v>
      </c>
      <c r="H120" s="461" t="str">
        <f t="shared" ref="H120:L121" si="7">H3</f>
        <v>Harald</v>
      </c>
      <c r="I120" s="461" t="str">
        <f t="shared" si="7"/>
        <v>Hildegun</v>
      </c>
      <c r="J120" s="461" t="str">
        <f t="shared" si="7"/>
        <v>Stian</v>
      </c>
      <c r="K120" s="461" t="str">
        <f t="shared" si="7"/>
        <v>Eirik</v>
      </c>
      <c r="L120" s="461" t="str">
        <f t="shared" si="7"/>
        <v>Atle</v>
      </c>
      <c r="M120" s="128"/>
      <c r="N120" s="7"/>
      <c r="O120" s="129"/>
      <c r="P120" s="129"/>
      <c r="Q120" s="129"/>
      <c r="R120" s="129"/>
      <c r="S120" s="129"/>
      <c r="T120" s="129"/>
      <c r="U120" s="18"/>
      <c r="V120" s="18"/>
      <c r="W120" s="18"/>
      <c r="X120" s="7"/>
      <c r="Y120" s="7"/>
      <c r="Z120" s="7"/>
      <c r="AA120" s="7"/>
      <c r="AB120" s="7"/>
      <c r="AC120" s="7"/>
      <c r="AD120" s="18"/>
      <c r="AE120" s="18"/>
      <c r="AF120" s="18"/>
      <c r="AG120" s="18"/>
      <c r="AH120" s="18"/>
      <c r="AI120" s="18"/>
      <c r="AJ120" s="18"/>
      <c r="AK120" s="18"/>
      <c r="AL120" s="18"/>
      <c r="AM120" s="18"/>
      <c r="AN120" s="18"/>
      <c r="AO120" s="18"/>
      <c r="AP120" s="18"/>
      <c r="AQ120" s="18"/>
      <c r="AR120" s="130"/>
      <c r="AS120" s="18"/>
      <c r="AT120" s="18"/>
      <c r="AU120" s="18"/>
      <c r="AV120" s="18"/>
      <c r="AW120" s="18"/>
      <c r="AX120" s="18"/>
      <c r="BA120" s="11"/>
      <c r="BB120" s="11"/>
      <c r="BC120" s="11"/>
      <c r="BD120" s="11"/>
      <c r="BE120" s="11"/>
      <c r="BF120" s="11"/>
      <c r="BG120" s="11"/>
      <c r="BH120" s="11"/>
      <c r="BI120" s="11"/>
      <c r="BJ120" s="11"/>
      <c r="BK120" s="11"/>
      <c r="BL120" s="11"/>
      <c r="BM120" s="11"/>
      <c r="BN120" s="11"/>
      <c r="BO120" s="11"/>
      <c r="BP120" s="11"/>
    </row>
    <row r="121" spans="1:68" ht="12.75" customHeight="1">
      <c r="A121" s="18"/>
      <c r="B121" s="18"/>
      <c r="C121" s="117"/>
      <c r="D121" s="117"/>
      <c r="E121" s="117"/>
      <c r="F121" s="117"/>
      <c r="G121" s="131" t="str">
        <f>M4</f>
        <v>(R1-R5)</v>
      </c>
      <c r="H121" s="74" t="str">
        <f t="shared" si="7"/>
        <v>Reader 1</v>
      </c>
      <c r="I121" s="74" t="str">
        <f t="shared" si="7"/>
        <v>Reader 2</v>
      </c>
      <c r="J121" s="74" t="str">
        <f t="shared" si="7"/>
        <v>Reader 3</v>
      </c>
      <c r="K121" s="74" t="str">
        <f t="shared" si="7"/>
        <v>Reader 4</v>
      </c>
      <c r="L121" s="74" t="str">
        <f t="shared" si="7"/>
        <v>Reader 5</v>
      </c>
      <c r="M121" s="132" t="s">
        <v>35</v>
      </c>
      <c r="N121" s="7"/>
      <c r="O121" s="129"/>
      <c r="P121" s="129"/>
      <c r="Q121" s="129"/>
      <c r="R121" s="129"/>
      <c r="S121" s="129"/>
      <c r="T121" s="129"/>
      <c r="U121" s="18"/>
      <c r="V121" s="18"/>
      <c r="W121" s="18"/>
      <c r="X121" s="7"/>
      <c r="Y121" s="7"/>
      <c r="Z121" s="7"/>
      <c r="AA121" s="7"/>
      <c r="AB121" s="7"/>
      <c r="AC121" s="7"/>
      <c r="AD121" s="18"/>
      <c r="AE121" s="18"/>
      <c r="AF121" s="18"/>
      <c r="AG121" s="18"/>
      <c r="AH121" s="18"/>
      <c r="AI121" s="18"/>
      <c r="AJ121" s="18"/>
      <c r="AK121" s="18"/>
      <c r="AL121" s="18"/>
      <c r="AM121" s="18"/>
      <c r="AN121" s="18"/>
      <c r="AO121" s="18"/>
      <c r="AP121" s="18"/>
      <c r="AQ121" s="18"/>
      <c r="AR121" s="18"/>
      <c r="AS121" s="18"/>
      <c r="AT121" s="18"/>
      <c r="AU121" s="18"/>
      <c r="AV121" s="18"/>
      <c r="AW121" s="18"/>
      <c r="AX121" s="18"/>
      <c r="BA121" s="11"/>
      <c r="BB121" s="11"/>
      <c r="BC121" s="11"/>
      <c r="BD121" s="11"/>
      <c r="BE121" s="11"/>
      <c r="BF121" s="11"/>
      <c r="BG121" s="11"/>
      <c r="BH121" s="11"/>
      <c r="BI121" s="11"/>
      <c r="BJ121" s="11"/>
      <c r="BK121" s="11"/>
      <c r="BL121" s="11"/>
      <c r="BM121" s="11"/>
      <c r="BN121" s="11"/>
      <c r="BO121" s="11"/>
      <c r="BP121" s="11"/>
    </row>
    <row r="122" spans="1:68" ht="12.75" customHeight="1">
      <c r="A122" s="18"/>
      <c r="B122" s="18"/>
      <c r="C122" s="133"/>
      <c r="D122" s="134"/>
      <c r="E122" s="135"/>
      <c r="F122" s="135"/>
      <c r="G122" s="136">
        <v>0</v>
      </c>
      <c r="H122" s="25" t="str">
        <f t="array" ref="H122">IF(COUNT(IF($M$5:$M$103=$G122,H$5:H$103,""))=0,"-",COUNT(IF($M$5:$M$103=$G122,H$5:H$103,"")))</f>
        <v>-</v>
      </c>
      <c r="I122" s="25" t="str">
        <f t="array" ref="I122">IF(COUNT(IF($M$5:$M$103=$G122,I$5:I$103,""))=0,"-",COUNT(IF($M$5:$M$103=$G122,I$5:I$103,"")))</f>
        <v>-</v>
      </c>
      <c r="J122" s="25" t="str">
        <f>IF(COUNT(IF($M$5:$M$103=$G122,J$5:J$103,""))=0,"-",COUNT(IF($M$5:$M$103=$G122,J$5:J$103,"")))</f>
        <v>-</v>
      </c>
      <c r="K122" s="25" t="str">
        <f t="array" ref="K122">IF(COUNT(IF($M$5:$M$103=$G122,K$5:K$103,""))=0,"-",COUNT(IF($M$5:$M$103=$G122,K$5:K$103,"")))</f>
        <v>-</v>
      </c>
      <c r="L122" s="25" t="str">
        <f t="array" ref="L122">IF(COUNT(IF($M$5:$M$103=$G122,L$5:L$103,""))=0,"-",COUNT(IF($M$5:$M$103=$G122,L$5:L$103,"")))</f>
        <v>-</v>
      </c>
      <c r="M122" s="137" t="str">
        <f t="array" ref="M122">IF(H122:L122="-","-",SUM(H122:L122))</f>
        <v>-</v>
      </c>
      <c r="N122" s="7"/>
      <c r="O122" s="129"/>
      <c r="P122" s="129"/>
      <c r="Q122" s="129"/>
      <c r="R122" s="129"/>
      <c r="S122" s="129"/>
      <c r="T122" s="129"/>
      <c r="U122" s="18"/>
      <c r="V122" s="18"/>
      <c r="W122" s="18"/>
      <c r="X122" s="7"/>
      <c r="Y122" s="7"/>
      <c r="Z122" s="7"/>
      <c r="AA122" s="7"/>
      <c r="AB122" s="7"/>
      <c r="AC122" s="7"/>
      <c r="AD122" s="7"/>
      <c r="AE122" s="18"/>
      <c r="AF122" s="18"/>
      <c r="AG122" s="18"/>
      <c r="AH122" s="18"/>
      <c r="AI122" s="18"/>
      <c r="AJ122" s="18"/>
      <c r="AK122" s="18"/>
      <c r="AL122" s="18"/>
      <c r="AM122" s="18"/>
      <c r="AN122" s="18"/>
      <c r="AO122" s="18"/>
      <c r="AP122" s="18"/>
      <c r="AQ122" s="18"/>
      <c r="AR122" s="18"/>
      <c r="AS122" s="18"/>
      <c r="AT122" s="18"/>
      <c r="AU122" s="18"/>
      <c r="AV122" s="18"/>
      <c r="AW122" s="18"/>
      <c r="AX122" s="18"/>
      <c r="BA122" s="11"/>
      <c r="BB122" s="11"/>
      <c r="BC122" s="11"/>
      <c r="BD122" s="11"/>
      <c r="BE122" s="11"/>
      <c r="BF122" s="11"/>
      <c r="BG122" s="11"/>
      <c r="BH122" s="11"/>
      <c r="BI122" s="11"/>
      <c r="BJ122" s="11"/>
      <c r="BK122" s="11"/>
      <c r="BL122" s="11"/>
      <c r="BM122" s="11"/>
      <c r="BN122" s="11"/>
      <c r="BO122" s="11"/>
      <c r="BP122" s="11"/>
    </row>
    <row r="123" spans="1:68" ht="12.75" customHeight="1">
      <c r="A123" s="18"/>
      <c r="B123" s="18"/>
      <c r="C123" s="138"/>
      <c r="D123" s="138"/>
      <c r="E123" s="135"/>
      <c r="F123" s="135"/>
      <c r="G123" s="139">
        <f t="shared" ref="G123:G131" si="8">G122+1</f>
        <v>1</v>
      </c>
      <c r="H123" s="25">
        <f t="array" ref="H123">IF(COUNT(IF($M$5:$M$103=$G123,H$5:H$103,""))=0,"-",COUNT(IF($M$5:$M$103=$G123,H$5:H$103,"")))</f>
        <v>4</v>
      </c>
      <c r="I123" s="25">
        <f t="array" ref="I123">IF(COUNT(IF($M$5:$M$103=$G123,I$5:I$103,""))=0,"-",COUNT(IF($M$5:$M$103=$G123,I$5:I$103,"")))</f>
        <v>4</v>
      </c>
      <c r="J123" s="25">
        <f t="array" ref="J123">IF(COUNT(IF($M$5:$M$103=$G123,J$5:J$103,""))=0,"-",COUNT(IF($M$5:$M$103=$G123,J$5:J$103,"")))</f>
        <v>4</v>
      </c>
      <c r="K123" s="25">
        <f t="array" ref="K123">IF(COUNT(IF($M$5:$M$103=$G123,K$5:K$103,""))=0,"-",COUNT(IF($M$5:$M$103=$G123,K$5:K$103,"")))</f>
        <v>4</v>
      </c>
      <c r="L123" s="25">
        <f t="array" ref="L123">IF(COUNT(IF($M$5:$M$103=$G123,L$5:L$103,""))=0,"-",COUNT(IF($M$5:$M$103=$G123,L$5:L$103,"")))</f>
        <v>4</v>
      </c>
      <c r="M123" s="126">
        <f t="array" ref="M123">IF(H123:L123="-","-",SUM(H123:L123))</f>
        <v>20</v>
      </c>
      <c r="N123" s="7"/>
      <c r="O123" s="140"/>
      <c r="P123" s="140"/>
      <c r="Q123" s="140"/>
      <c r="R123" s="140"/>
      <c r="S123" s="140"/>
      <c r="T123" s="140"/>
      <c r="U123" s="18"/>
      <c r="V123" s="18"/>
      <c r="W123" s="18"/>
      <c r="X123" s="7"/>
      <c r="Y123" s="7"/>
      <c r="Z123" s="7"/>
      <c r="AA123" s="7"/>
      <c r="AB123" s="7"/>
      <c r="AC123" s="7"/>
      <c r="AD123" s="7"/>
      <c r="AE123" s="18"/>
      <c r="AF123" s="18"/>
      <c r="AG123" s="18"/>
      <c r="AH123" s="18"/>
      <c r="AI123" s="18"/>
      <c r="AJ123" s="18"/>
      <c r="AK123" s="18"/>
      <c r="AL123" s="18"/>
      <c r="AM123" s="18"/>
      <c r="AN123" s="18"/>
      <c r="AO123" s="18"/>
      <c r="AP123" s="18"/>
      <c r="AQ123" s="18"/>
      <c r="AR123" s="18"/>
      <c r="AS123" s="18"/>
      <c r="AT123" s="18"/>
      <c r="AU123" s="18"/>
      <c r="AV123" s="18"/>
      <c r="AW123" s="18"/>
      <c r="AX123" s="18"/>
      <c r="BA123" s="11"/>
      <c r="BB123" s="11"/>
      <c r="BC123" s="11"/>
      <c r="BD123" s="11"/>
      <c r="BE123" s="11"/>
      <c r="BF123" s="11"/>
      <c r="BG123" s="11"/>
      <c r="BH123" s="11"/>
      <c r="BI123" s="11"/>
      <c r="BJ123" s="11"/>
      <c r="BK123" s="11"/>
      <c r="BL123" s="11"/>
      <c r="BM123" s="11"/>
      <c r="BN123" s="11"/>
      <c r="BO123" s="11"/>
      <c r="BP123" s="11"/>
    </row>
    <row r="124" spans="1:68" ht="12.75" customHeight="1">
      <c r="A124" s="18"/>
      <c r="B124" s="18"/>
      <c r="C124" s="138"/>
      <c r="D124" s="138"/>
      <c r="E124" s="135"/>
      <c r="F124" s="135"/>
      <c r="G124" s="139">
        <f t="shared" si="8"/>
        <v>2</v>
      </c>
      <c r="H124" s="25">
        <f t="array" ref="H124">IF(COUNT(IF($M$5:$M$103=$G124,H$5:H$103,""))=0,"-",COUNT(IF($M$5:$M$103=$G124,H$5:H$103,"")))</f>
        <v>22</v>
      </c>
      <c r="I124" s="25">
        <f t="array" ref="I124">IF(COUNT(IF($M$5:$M$103=$G124,I$5:I$103,""))=0,"-",COUNT(IF($M$5:$M$103=$G124,I$5:I$103,"")))</f>
        <v>22</v>
      </c>
      <c r="J124" s="25">
        <f t="array" ref="J124">IF(COUNT(IF($M$5:$M$103=$G124,J$5:J$103,""))=0,"-",COUNT(IF($M$5:$M$103=$G124,J$5:J$103,"")))</f>
        <v>22</v>
      </c>
      <c r="K124" s="25">
        <f t="array" ref="K124">IF(COUNT(IF($M$5:$M$103=$G124,K$5:K$103,""))=0,"-",COUNT(IF($M$5:$M$103=$G124,K$5:K$103,"")))</f>
        <v>22</v>
      </c>
      <c r="L124" s="25">
        <f t="array" ref="L124">IF(COUNT(IF($M$5:$M$103=$G124,L$5:L$103,""))=0,"-",COUNT(IF($M$5:$M$103=$G124,L$5:L$103,"")))</f>
        <v>22</v>
      </c>
      <c r="M124" s="126">
        <f t="array" ref="M124">IF(H124:L124="-","-",SUM(H124:L124))</f>
        <v>110</v>
      </c>
      <c r="N124" s="7"/>
      <c r="O124" s="140"/>
      <c r="P124" s="140"/>
      <c r="Q124" s="140"/>
      <c r="R124" s="140"/>
      <c r="S124" s="140"/>
      <c r="T124" s="140"/>
      <c r="U124" s="18"/>
      <c r="V124" s="18"/>
      <c r="W124" s="18"/>
      <c r="X124" s="7"/>
      <c r="Y124" s="7"/>
      <c r="Z124" s="7"/>
      <c r="AA124" s="7"/>
      <c r="AB124" s="7"/>
      <c r="AC124" s="7"/>
      <c r="AD124" s="18"/>
      <c r="AE124" s="18"/>
      <c r="AF124" s="18"/>
      <c r="AG124" s="18"/>
      <c r="AH124" s="18"/>
      <c r="AI124" s="18"/>
      <c r="AJ124" s="18"/>
      <c r="AK124" s="18"/>
      <c r="AL124" s="18"/>
      <c r="AM124" s="18"/>
      <c r="AN124" s="18"/>
      <c r="AO124" s="18"/>
      <c r="AP124" s="18"/>
      <c r="AQ124" s="18"/>
      <c r="AR124" s="18"/>
      <c r="AS124" s="18"/>
      <c r="AT124" s="18"/>
      <c r="AU124" s="18"/>
      <c r="AV124" s="18"/>
      <c r="AW124" s="18"/>
      <c r="AX124" s="18"/>
      <c r="BA124" s="11"/>
      <c r="BB124" s="11"/>
      <c r="BC124" s="11"/>
      <c r="BD124" s="11"/>
      <c r="BE124" s="11"/>
      <c r="BF124" s="11"/>
      <c r="BG124" s="11"/>
      <c r="BH124" s="11"/>
      <c r="BI124" s="11"/>
      <c r="BJ124" s="11"/>
      <c r="BK124" s="11"/>
      <c r="BL124" s="11"/>
      <c r="BM124" s="11"/>
      <c r="BN124" s="11"/>
      <c r="BO124" s="11"/>
      <c r="BP124" s="11"/>
    </row>
    <row r="125" spans="1:68" ht="12.75" customHeight="1">
      <c r="A125" s="18"/>
      <c r="B125" s="18"/>
      <c r="C125" s="117"/>
      <c r="D125" s="117"/>
      <c r="E125" s="135"/>
      <c r="F125" s="135"/>
      <c r="G125" s="139">
        <f t="shared" si="8"/>
        <v>3</v>
      </c>
      <c r="H125" s="25">
        <f t="array" ref="H125">IF(COUNT(IF($M$5:$M$103=$G125,H$5:H$103,""))=0,"-",COUNT(IF($M$5:$M$103=$G125,H$5:H$103,"")))</f>
        <v>38</v>
      </c>
      <c r="I125" s="25">
        <f t="array" ref="I125">IF(COUNT(IF($M$5:$M$103=$G125,I$5:I$103,""))=0,"-",COUNT(IF($M$5:$M$103=$G125,I$5:I$103,"")))</f>
        <v>38</v>
      </c>
      <c r="J125" s="25">
        <f t="array" ref="J125">IF(COUNT(IF($M$5:$M$103=$G125,J$5:J$103,""))=0,"-",COUNT(IF($M$5:$M$103=$G125,J$5:J$103,"")))</f>
        <v>38</v>
      </c>
      <c r="K125" s="25">
        <f t="array" ref="K125">IF(COUNT(IF($M$5:$M$103=$G125,K$5:K$103,""))=0,"-",COUNT(IF($M$5:$M$103=$G125,K$5:K$103,"")))</f>
        <v>38</v>
      </c>
      <c r="L125" s="25">
        <f t="array" ref="L125">IF(COUNT(IF($M$5:$M$103=$G125,L$5:L$103,""))=0,"-",COUNT(IF($M$5:$M$103=$G125,L$5:L$103,"")))</f>
        <v>38</v>
      </c>
      <c r="M125" s="126">
        <f t="array" ref="M125">IF(H125:L125="-","-",SUM(H125:L125))</f>
        <v>190</v>
      </c>
      <c r="N125" s="7"/>
      <c r="O125" s="140"/>
      <c r="P125" s="140"/>
      <c r="Q125" s="140"/>
      <c r="R125" s="140"/>
      <c r="S125" s="140"/>
      <c r="T125" s="140"/>
      <c r="U125" s="18"/>
      <c r="V125" s="18"/>
      <c r="W125" s="18"/>
      <c r="X125" s="7"/>
      <c r="Y125" s="7"/>
      <c r="Z125" s="7"/>
      <c r="AA125" s="7"/>
      <c r="AB125" s="7"/>
      <c r="AC125" s="7"/>
      <c r="AD125" s="18"/>
      <c r="AE125" s="18"/>
      <c r="AF125" s="18"/>
      <c r="AG125" s="18"/>
      <c r="AH125" s="18"/>
      <c r="AI125" s="18"/>
      <c r="AJ125" s="18"/>
      <c r="AK125" s="18"/>
      <c r="AL125" s="18"/>
      <c r="AM125" s="18"/>
      <c r="AN125" s="18"/>
      <c r="AO125" s="18"/>
      <c r="AP125" s="18"/>
      <c r="AQ125" s="18"/>
      <c r="AR125" s="18"/>
      <c r="AS125" s="18"/>
      <c r="AT125" s="18"/>
      <c r="AU125" s="18"/>
      <c r="AV125" s="18"/>
      <c r="AW125" s="18"/>
      <c r="AX125" s="18"/>
      <c r="BA125" s="11"/>
      <c r="BB125" s="11"/>
      <c r="BC125" s="11"/>
      <c r="BD125" s="11"/>
      <c r="BE125" s="11"/>
      <c r="BF125" s="11"/>
      <c r="BG125" s="11"/>
      <c r="BH125" s="11"/>
      <c r="BI125" s="11"/>
      <c r="BJ125" s="11"/>
      <c r="BK125" s="11"/>
      <c r="BL125" s="11"/>
      <c r="BM125" s="11"/>
      <c r="BN125" s="11"/>
      <c r="BO125" s="11"/>
      <c r="BP125" s="11"/>
    </row>
    <row r="126" spans="1:68" ht="12.75" customHeight="1">
      <c r="A126" s="18"/>
      <c r="B126" s="18"/>
      <c r="C126" s="117"/>
      <c r="D126" s="117"/>
      <c r="E126" s="135"/>
      <c r="F126" s="135"/>
      <c r="G126" s="139">
        <f t="shared" si="8"/>
        <v>4</v>
      </c>
      <c r="H126" s="25">
        <f t="array" ref="H126">IF(COUNT(IF($M$5:$M$103=$G126,H$5:H$103,""))=0,"-",COUNT(IF($M$5:$M$103=$G126,H$5:H$103,"")))</f>
        <v>11</v>
      </c>
      <c r="I126" s="25">
        <f t="array" ref="I126">IF(COUNT(IF($M$5:$M$103=$G126,I$5:I$103,""))=0,"-",COUNT(IF($M$5:$M$103=$G126,I$5:I$103,"")))</f>
        <v>11</v>
      </c>
      <c r="J126" s="25">
        <f t="array" ref="J126">IF(COUNT(IF($M$5:$M$103=$G126,J$5:J$103,""))=0,"-",COUNT(IF($M$5:$M$103=$G126,J$5:J$103,"")))</f>
        <v>11</v>
      </c>
      <c r="K126" s="25">
        <f t="array" ref="K126">IF(COUNT(IF($M$5:$M$103=$G126,K$5:K$103,""))=0,"-",COUNT(IF($M$5:$M$103=$G126,K$5:K$103,"")))</f>
        <v>11</v>
      </c>
      <c r="L126" s="25">
        <f t="array" ref="L126">IF(COUNT(IF($M$5:$M$103=$G126,L$5:L$103,""))=0,"-",COUNT(IF($M$5:$M$103=$G126,L$5:L$103,"")))</f>
        <v>11</v>
      </c>
      <c r="M126" s="126">
        <f t="array" ref="M126">IF(H126:L126="-","-",SUM(H126:L126))</f>
        <v>55</v>
      </c>
      <c r="N126" s="7"/>
      <c r="O126" s="140"/>
      <c r="P126" s="140"/>
      <c r="Q126" s="140"/>
      <c r="R126" s="140"/>
      <c r="S126" s="140"/>
      <c r="T126" s="140"/>
      <c r="U126" s="18"/>
      <c r="V126" s="18"/>
      <c r="W126" s="18"/>
      <c r="X126" s="7"/>
      <c r="Y126" s="7"/>
      <c r="Z126" s="7"/>
      <c r="AA126" s="7"/>
      <c r="AB126" s="7"/>
      <c r="AC126" s="7"/>
      <c r="AD126" s="18"/>
      <c r="AE126" s="18"/>
      <c r="AF126" s="18"/>
      <c r="AG126" s="18"/>
      <c r="AH126" s="18"/>
      <c r="AI126" s="18"/>
      <c r="AJ126" s="18"/>
      <c r="AK126" s="18"/>
      <c r="AL126" s="18"/>
      <c r="AM126" s="18"/>
      <c r="AN126" s="18"/>
      <c r="AO126" s="18"/>
      <c r="AP126" s="18"/>
      <c r="AQ126" s="18"/>
      <c r="AR126" s="18"/>
      <c r="AS126" s="18"/>
      <c r="AT126" s="18"/>
      <c r="AU126" s="18"/>
      <c r="AV126" s="18"/>
      <c r="AW126" s="18"/>
      <c r="AX126" s="18"/>
      <c r="BA126" s="11"/>
      <c r="BB126" s="11"/>
      <c r="BC126" s="11"/>
      <c r="BD126" s="11"/>
      <c r="BE126" s="11"/>
      <c r="BF126" s="11"/>
      <c r="BG126" s="11"/>
      <c r="BH126" s="11"/>
      <c r="BI126" s="11"/>
      <c r="BJ126" s="11"/>
      <c r="BK126" s="11"/>
      <c r="BL126" s="11"/>
      <c r="BM126" s="11"/>
      <c r="BN126" s="11"/>
      <c r="BO126" s="11"/>
      <c r="BP126" s="11"/>
    </row>
    <row r="127" spans="1:68" ht="12.75" customHeight="1">
      <c r="A127" s="18"/>
      <c r="B127" s="18"/>
      <c r="C127" s="117"/>
      <c r="D127" s="117"/>
      <c r="E127" s="135"/>
      <c r="F127" s="135"/>
      <c r="G127" s="139">
        <f t="shared" si="8"/>
        <v>5</v>
      </c>
      <c r="H127" s="25">
        <f t="array" ref="H127">IF(COUNT(IF($M$5:$M$103=$G127,H$5:H$103,""))=0,"-",COUNT(IF($M$5:$M$103=$G127,H$5:H$103,"")))</f>
        <v>13</v>
      </c>
      <c r="I127" s="25">
        <f t="array" ref="I127">IF(COUNT(IF($M$5:$M$103=$G127,I$5:I$103,""))=0,"-",COUNT(IF($M$5:$M$103=$G127,I$5:I$103,"")))</f>
        <v>13</v>
      </c>
      <c r="J127" s="25">
        <f t="array" ref="J127">IF(COUNT(IF($M$5:$M$103=$G127,J$5:J$103,""))=0,"-",COUNT(IF($M$5:$M$103=$G127,J$5:J$103,"")))</f>
        <v>13</v>
      </c>
      <c r="K127" s="25">
        <f t="array" ref="K127">IF(COUNT(IF($M$5:$M$103=$G127,K$5:K$103,""))=0,"-",COUNT(IF($M$5:$M$103=$G127,K$5:K$103,"")))</f>
        <v>13</v>
      </c>
      <c r="L127" s="25">
        <f t="array" ref="L127">IF(COUNT(IF($M$5:$M$103=$G127,L$5:L$103,""))=0,"-",COUNT(IF($M$5:$M$103=$G127,L$5:L$103,"")))</f>
        <v>13</v>
      </c>
      <c r="M127" s="126">
        <f t="array" ref="M127">IF(H127:L127="-","-",SUM(H127:L127))</f>
        <v>65</v>
      </c>
      <c r="N127" s="7"/>
      <c r="O127" s="140"/>
      <c r="P127" s="140"/>
      <c r="Q127" s="140"/>
      <c r="R127" s="140"/>
      <c r="S127" s="140"/>
      <c r="T127" s="140"/>
      <c r="U127" s="18"/>
      <c r="V127" s="18"/>
      <c r="W127" s="18"/>
      <c r="X127" s="7"/>
      <c r="Y127" s="7"/>
      <c r="Z127" s="7"/>
      <c r="AA127" s="7"/>
      <c r="AB127" s="7"/>
      <c r="AC127" s="7"/>
      <c r="AD127" s="18"/>
      <c r="AE127" s="18"/>
      <c r="AF127" s="18"/>
      <c r="AG127" s="18"/>
      <c r="AH127" s="18"/>
      <c r="AI127" s="18"/>
      <c r="AJ127" s="18"/>
      <c r="AK127" s="18"/>
      <c r="AL127" s="18"/>
      <c r="AM127" s="18"/>
      <c r="AN127" s="18"/>
      <c r="AO127" s="18"/>
      <c r="AP127" s="18"/>
      <c r="AQ127" s="18"/>
      <c r="AR127" s="18"/>
      <c r="AS127" s="18"/>
      <c r="AT127" s="18"/>
      <c r="AU127" s="18"/>
      <c r="AV127" s="18"/>
      <c r="AW127" s="18"/>
      <c r="AX127" s="18"/>
      <c r="BA127" s="11"/>
      <c r="BB127" s="11"/>
      <c r="BC127" s="11"/>
      <c r="BD127" s="11"/>
      <c r="BE127" s="11"/>
      <c r="BF127" s="11"/>
      <c r="BG127" s="11"/>
      <c r="BH127" s="11"/>
      <c r="BI127" s="11"/>
      <c r="BJ127" s="11"/>
      <c r="BK127" s="11"/>
      <c r="BL127" s="11"/>
      <c r="BM127" s="11"/>
      <c r="BN127" s="11"/>
      <c r="BO127" s="11"/>
      <c r="BP127" s="11"/>
    </row>
    <row r="128" spans="1:68" ht="12.75" customHeight="1">
      <c r="A128" s="18"/>
      <c r="B128" s="18"/>
      <c r="C128" s="117"/>
      <c r="D128" s="117"/>
      <c r="E128" s="135"/>
      <c r="F128" s="135"/>
      <c r="G128" s="139">
        <f t="shared" si="8"/>
        <v>6</v>
      </c>
      <c r="H128" s="25">
        <f t="array" ref="H128">IF(COUNT(IF($M$5:$M$103=$G128,H$5:H$103,""))=0,"-",COUNT(IF($M$5:$M$103=$G128,H$5:H$103,"")))</f>
        <v>7</v>
      </c>
      <c r="I128" s="25">
        <f t="array" ref="I128">IF(COUNT(IF($M$5:$M$103=$G128,I$5:I$103,""))=0,"-",COUNT(IF($M$5:$M$103=$G128,I$5:I$103,"")))</f>
        <v>7</v>
      </c>
      <c r="J128" s="25">
        <f t="array" ref="J128">IF(COUNT(IF($M$5:$M$103=$G128,J$5:J$103,""))=0,"-",COUNT(IF($M$5:$M$103=$G128,J$5:J$103,"")))</f>
        <v>7</v>
      </c>
      <c r="K128" s="25">
        <f t="array" ref="K128">IF(COUNT(IF($M$5:$M$103=$G128,K$5:K$103,""))=0,"-",COUNT(IF($M$5:$M$103=$G128,K$5:K$103,"")))</f>
        <v>7</v>
      </c>
      <c r="L128" s="25">
        <f t="array" ref="L128">IF(COUNT(IF($M$5:$M$103=$G128,L$5:L$103,""))=0,"-",COUNT(IF($M$5:$M$103=$G128,L$5:L$103,"")))</f>
        <v>7</v>
      </c>
      <c r="M128" s="126">
        <f t="array" ref="M128">IF(H128:L128="-","-",SUM(H128:L128))</f>
        <v>35</v>
      </c>
      <c r="N128" s="7"/>
      <c r="O128" s="140"/>
      <c r="P128" s="140"/>
      <c r="Q128" s="140"/>
      <c r="R128" s="140"/>
      <c r="S128" s="140"/>
      <c r="T128" s="140"/>
      <c r="U128" s="18"/>
      <c r="V128" s="18"/>
      <c r="W128" s="18"/>
      <c r="X128" s="7"/>
      <c r="Y128" s="7"/>
      <c r="Z128" s="7"/>
      <c r="AA128" s="7"/>
      <c r="AB128" s="7"/>
      <c r="AC128" s="7"/>
      <c r="AD128" s="18"/>
      <c r="AE128" s="18"/>
      <c r="AF128" s="18"/>
      <c r="AG128" s="18"/>
      <c r="AH128" s="18"/>
      <c r="AI128" s="18"/>
      <c r="AJ128" s="18"/>
      <c r="AK128" s="18"/>
      <c r="AL128" s="18"/>
      <c r="AM128" s="18"/>
      <c r="AN128" s="18"/>
      <c r="AO128" s="18"/>
      <c r="AP128" s="18"/>
      <c r="AQ128" s="18"/>
      <c r="AR128" s="18"/>
      <c r="AS128" s="18"/>
      <c r="AT128" s="18"/>
      <c r="AU128" s="18"/>
      <c r="AV128" s="18"/>
      <c r="AW128" s="18"/>
      <c r="AX128" s="18"/>
      <c r="BA128" s="11"/>
      <c r="BB128" s="11"/>
      <c r="BC128" s="11"/>
      <c r="BD128" s="11"/>
      <c r="BE128" s="11"/>
      <c r="BF128" s="11"/>
      <c r="BG128" s="11"/>
      <c r="BH128" s="11"/>
      <c r="BI128" s="11"/>
      <c r="BJ128" s="11"/>
      <c r="BK128" s="11"/>
      <c r="BL128" s="11"/>
      <c r="BM128" s="11"/>
      <c r="BN128" s="11"/>
      <c r="BO128" s="11"/>
      <c r="BP128" s="11"/>
    </row>
    <row r="129" spans="1:68" ht="12.75" customHeight="1">
      <c r="A129" s="18"/>
      <c r="B129" s="18"/>
      <c r="C129" s="117"/>
      <c r="D129" s="117"/>
      <c r="E129" s="135"/>
      <c r="F129" s="135"/>
      <c r="G129" s="139">
        <f t="shared" si="8"/>
        <v>7</v>
      </c>
      <c r="H129" s="25" t="str">
        <f t="array" ref="H129">IF(COUNT(IF($M$5:$M$103=$G129,H$5:H$103,""))=0,"-",COUNT(IF($M$5:$M$103=$G129,H$5:H$103,"")))</f>
        <v>-</v>
      </c>
      <c r="I129" s="25" t="str">
        <f t="array" ref="I129">IF(COUNT(IF($M$5:$M$103=$G129,I$5:I$103,""))=0,"-",COUNT(IF($M$5:$M$103=$G129,I$5:I$103,"")))</f>
        <v>-</v>
      </c>
      <c r="J129" s="25" t="str">
        <f t="array" ref="J129">IF(COUNT(IF($M$5:$M$103=$G129,J$5:J$103,""))=0,"-",COUNT(IF($M$5:$M$103=$G129,J$5:J$103,"")))</f>
        <v>-</v>
      </c>
      <c r="K129" s="25" t="str">
        <f t="array" ref="K129">IF(COUNT(IF($M$5:$M$103=$G129,K$5:K$103,""))=0,"-",COUNT(IF($M$5:$M$103=$G129,K$5:K$103,"")))</f>
        <v>-</v>
      </c>
      <c r="L129" s="25" t="str">
        <f t="array" ref="L129">IF(COUNT(IF($M$5:$M$103=$G129,L$5:L$103,""))=0,"-",COUNT(IF($M$5:$M$103=$G129,L$5:L$103,"")))</f>
        <v>-</v>
      </c>
      <c r="M129" s="126" t="str">
        <f t="array" ref="M129">IF(H129:L129="-","-",SUM(H129:L129))</f>
        <v>-</v>
      </c>
      <c r="N129" s="7"/>
      <c r="O129" s="140"/>
      <c r="P129" s="140"/>
      <c r="Q129" s="140"/>
      <c r="R129" s="140"/>
      <c r="S129" s="140"/>
      <c r="T129" s="140"/>
      <c r="U129" s="18"/>
      <c r="V129" s="18"/>
      <c r="W129" s="18"/>
      <c r="X129" s="7"/>
      <c r="Y129" s="7"/>
      <c r="Z129" s="7"/>
      <c r="AA129" s="7"/>
      <c r="AB129" s="7"/>
      <c r="AC129" s="7"/>
      <c r="AD129" s="18"/>
      <c r="AE129" s="18"/>
      <c r="AF129" s="18"/>
      <c r="AG129" s="18"/>
      <c r="AH129" s="18"/>
      <c r="AI129" s="18"/>
      <c r="AJ129" s="18"/>
      <c r="AK129" s="18"/>
      <c r="AL129" s="18"/>
      <c r="AM129" s="18"/>
      <c r="AN129" s="18"/>
      <c r="AO129" s="18"/>
      <c r="AP129" s="18"/>
      <c r="AQ129" s="18"/>
      <c r="AR129" s="18"/>
      <c r="AS129" s="18"/>
      <c r="AT129" s="18"/>
      <c r="AU129" s="18"/>
      <c r="AV129" s="18"/>
      <c r="AW129" s="18"/>
      <c r="AX129" s="18"/>
      <c r="BA129" s="11"/>
      <c r="BB129" s="11"/>
      <c r="BC129" s="11"/>
      <c r="BD129" s="11"/>
      <c r="BE129" s="11"/>
      <c r="BF129" s="11"/>
      <c r="BG129" s="11"/>
      <c r="BH129" s="11"/>
      <c r="BI129" s="11"/>
      <c r="BJ129" s="11"/>
      <c r="BK129" s="11"/>
      <c r="BL129" s="11"/>
      <c r="BM129" s="11"/>
      <c r="BN129" s="11"/>
      <c r="BO129" s="11"/>
      <c r="BP129" s="11"/>
    </row>
    <row r="130" spans="1:68" ht="12.75" customHeight="1">
      <c r="A130" s="18"/>
      <c r="B130" s="18"/>
      <c r="C130" s="117"/>
      <c r="D130" s="117"/>
      <c r="E130" s="135"/>
      <c r="F130" s="135"/>
      <c r="G130" s="139">
        <f t="shared" si="8"/>
        <v>8</v>
      </c>
      <c r="H130" s="25">
        <f t="array" ref="H130">IF(COUNT(IF($M$5:$M$103=$G130,H$5:H$103,""))=0,"-",COUNT(IF($M$5:$M$103=$G130,H$5:H$103,"")))</f>
        <v>4</v>
      </c>
      <c r="I130" s="25">
        <f t="array" ref="I130">IF(COUNT(IF($M$5:$M$103=$G130,I$5:I$103,""))=0,"-",COUNT(IF($M$5:$M$103=$G130,I$5:I$103,"")))</f>
        <v>4</v>
      </c>
      <c r="J130" s="25">
        <f t="array" ref="J130">IF(COUNT(IF($M$5:$M$103=$G130,J$5:J$103,""))=0,"-",COUNT(IF($M$5:$M$103=$G130,J$5:J$103,"")))</f>
        <v>4</v>
      </c>
      <c r="K130" s="25">
        <f t="array" ref="K130">IF(COUNT(IF($M$5:$M$103=$G130,K$5:K$103,""))=0,"-",COUNT(IF($M$5:$M$103=$G130,K$5:K$103,"")))</f>
        <v>4</v>
      </c>
      <c r="L130" s="25">
        <f t="array" ref="L130">IF(COUNT(IF($M$5:$M$103=$G130,L$5:L$103,""))=0,"-",COUNT(IF($M$5:$M$103=$G130,L$5:L$103,"")))</f>
        <v>4</v>
      </c>
      <c r="M130" s="126">
        <f t="array" ref="M130">IF(H130:L130="-","-",SUM(H130:L130))</f>
        <v>20</v>
      </c>
      <c r="N130" s="7"/>
      <c r="O130" s="140"/>
      <c r="P130" s="140"/>
      <c r="Q130" s="140"/>
      <c r="R130" s="140"/>
      <c r="S130" s="140"/>
      <c r="T130" s="140"/>
      <c r="U130" s="18"/>
      <c r="V130" s="18"/>
      <c r="W130" s="18"/>
      <c r="X130" s="7"/>
      <c r="Y130" s="7"/>
      <c r="Z130" s="7"/>
      <c r="AA130" s="7"/>
      <c r="AB130" s="7"/>
      <c r="AC130" s="7"/>
      <c r="AD130" s="18"/>
      <c r="AE130" s="18"/>
      <c r="AF130" s="18"/>
      <c r="AG130" s="18"/>
      <c r="AH130" s="18"/>
      <c r="AI130" s="18"/>
      <c r="AJ130" s="18"/>
      <c r="AK130" s="18"/>
      <c r="AL130" s="18"/>
      <c r="AM130" s="18"/>
      <c r="AN130" s="18"/>
      <c r="AO130" s="18"/>
      <c r="AP130" s="18"/>
      <c r="AQ130" s="18"/>
      <c r="AR130" s="18"/>
      <c r="AS130" s="18"/>
      <c r="AT130" s="18"/>
      <c r="AU130" s="18"/>
      <c r="AV130" s="18"/>
      <c r="AW130" s="18"/>
      <c r="AX130" s="18"/>
      <c r="BA130" s="11"/>
      <c r="BB130" s="11"/>
      <c r="BC130" s="11"/>
      <c r="BD130" s="11"/>
      <c r="BE130" s="11"/>
      <c r="BF130" s="11"/>
      <c r="BG130" s="11"/>
      <c r="BH130" s="11"/>
      <c r="BI130" s="11"/>
      <c r="BJ130" s="11"/>
      <c r="BK130" s="11"/>
      <c r="BL130" s="11"/>
      <c r="BM130" s="11"/>
      <c r="BN130" s="11"/>
      <c r="BO130" s="11"/>
      <c r="BP130" s="11"/>
    </row>
    <row r="131" spans="1:68" ht="12.75" customHeight="1">
      <c r="A131" s="18"/>
      <c r="B131" s="18"/>
      <c r="C131" s="117"/>
      <c r="D131" s="117"/>
      <c r="E131" s="135"/>
      <c r="F131" s="135"/>
      <c r="G131" s="139">
        <f t="shared" si="8"/>
        <v>9</v>
      </c>
      <c r="H131" s="25" t="str">
        <f t="array" ref="H131">IF(COUNT(IF($M$5:$M$103=$G131,H$5:H$103,""))=0,"-",COUNT(IF($M$5:$M$103=$G131,H$5:H$103,"")))</f>
        <v>-</v>
      </c>
      <c r="I131" s="25" t="str">
        <f t="array" ref="I131">IF(COUNT(IF($M$5:$M$103=$G131,I$5:I$103,""))=0,"-",COUNT(IF($M$5:$M$103=$G131,I$5:I$103,"")))</f>
        <v>-</v>
      </c>
      <c r="J131" s="25" t="str">
        <f t="array" ref="J131">IF(COUNT(IF($M$5:$M$103=$G131,J$5:J$103,""))=0,"-",COUNT(IF($M$5:$M$103=$G131,J$5:J$103,"")))</f>
        <v>-</v>
      </c>
      <c r="K131" s="25" t="str">
        <f t="array" ref="K131">IF(COUNT(IF($M$5:$M$103=$G131,K$5:K$103,""))=0,"-",COUNT(IF($M$5:$M$103=$G131,K$5:K$103,"")))</f>
        <v>-</v>
      </c>
      <c r="L131" s="25" t="str">
        <f t="array" ref="L131">IF(COUNT(IF($M$5:$M$103=$G131,L$5:L$103,""))=0,"-",COUNT(IF($M$5:$M$103=$G131,L$5:L$103,"")))</f>
        <v>-</v>
      </c>
      <c r="M131" s="126" t="str">
        <f t="array" ref="M131">IF(H131:L131="-","-",SUM(H131:L131))</f>
        <v>-</v>
      </c>
      <c r="N131" s="7"/>
      <c r="O131" s="140"/>
      <c r="P131" s="140"/>
      <c r="Q131" s="140"/>
      <c r="R131" s="140"/>
      <c r="S131" s="140"/>
      <c r="T131" s="140"/>
      <c r="U131" s="18"/>
      <c r="V131" s="18"/>
      <c r="W131" s="18"/>
      <c r="X131" s="7"/>
      <c r="Y131" s="7"/>
      <c r="Z131" s="7"/>
      <c r="AA131" s="7"/>
      <c r="AB131" s="7"/>
      <c r="AC131" s="7"/>
      <c r="AD131" s="18"/>
      <c r="AE131" s="18"/>
      <c r="AF131" s="18"/>
      <c r="AG131" s="18"/>
      <c r="AH131" s="18"/>
      <c r="AI131" s="18"/>
      <c r="AJ131" s="18"/>
      <c r="AK131" s="18"/>
      <c r="AL131" s="18"/>
      <c r="AM131" s="18"/>
      <c r="AN131" s="18"/>
      <c r="AO131" s="18"/>
      <c r="AP131" s="18"/>
      <c r="AQ131" s="18"/>
      <c r="AR131" s="18"/>
      <c r="AS131" s="18"/>
      <c r="AT131" s="18"/>
      <c r="AU131" s="18"/>
      <c r="AV131" s="18"/>
      <c r="AW131" s="18"/>
      <c r="AX131" s="18"/>
      <c r="BA131" s="11"/>
      <c r="BB131" s="11"/>
      <c r="BC131" s="11"/>
      <c r="BD131" s="11"/>
      <c r="BE131" s="11"/>
      <c r="BF131" s="11"/>
      <c r="BG131" s="11"/>
      <c r="BH131" s="11"/>
      <c r="BI131" s="11"/>
      <c r="BJ131" s="11"/>
      <c r="BK131" s="11"/>
      <c r="BL131" s="11"/>
      <c r="BM131" s="11"/>
      <c r="BN131" s="11"/>
      <c r="BO131" s="11"/>
      <c r="BP131" s="11"/>
    </row>
    <row r="132" spans="1:68" ht="12.75" customHeight="1">
      <c r="A132" s="18"/>
      <c r="B132" s="18"/>
      <c r="C132" s="117"/>
      <c r="D132" s="117"/>
      <c r="E132" s="135"/>
      <c r="F132" s="135"/>
      <c r="G132" s="139">
        <f>G131+1</f>
        <v>10</v>
      </c>
      <c r="H132" s="25" t="str">
        <f t="array" ref="H132">IF(COUNT(IF($M$5:$M$103=$G132,H$5:H$103,""))=0,"-",COUNT(IF($M$5:$M$103=$G132,H$5:H$103,"")))</f>
        <v>-</v>
      </c>
      <c r="I132" s="25" t="str">
        <f t="array" ref="I132">IF(COUNT(IF($M$5:$M$103=$G132,I$5:I$103,""))=0,"-",COUNT(IF($M$5:$M$103=$G132,I$5:I$103,"")))</f>
        <v>-</v>
      </c>
      <c r="J132" s="25" t="str">
        <f t="array" ref="J132">IF(COUNT(IF($M$5:$M$103=$G132,J$5:J$103,""))=0,"-",COUNT(IF($M$5:$M$103=$G132,J$5:J$103,"")))</f>
        <v>-</v>
      </c>
      <c r="K132" s="25" t="str">
        <f t="array" ref="K132">IF(COUNT(IF($M$5:$M$103=$G132,K$5:K$103,""))=0,"-",COUNT(IF($M$5:$M$103=$G132,K$5:K$103,"")))</f>
        <v>-</v>
      </c>
      <c r="L132" s="25" t="str">
        <f t="array" ref="L132">IF(COUNT(IF($M$5:$M$103=$G132,L$5:L$103,""))=0,"-",COUNT(IF($M$5:$M$103=$G132,L$5:L$103,"")))</f>
        <v>-</v>
      </c>
      <c r="M132" s="126" t="str">
        <f t="array" ref="M132">IF(H132:L132="-","-",SUM(H132:L132))</f>
        <v>-</v>
      </c>
      <c r="N132" s="7"/>
      <c r="O132" s="130"/>
      <c r="P132" s="130"/>
      <c r="Q132" s="130"/>
      <c r="R132" s="130"/>
      <c r="S132" s="130"/>
      <c r="T132" s="141"/>
      <c r="U132" s="18"/>
      <c r="V132" s="18"/>
      <c r="W132" s="18"/>
      <c r="X132" s="7"/>
      <c r="Y132" s="7"/>
      <c r="Z132" s="7"/>
      <c r="AA132" s="7"/>
      <c r="AB132" s="7"/>
      <c r="AC132" s="7"/>
      <c r="AD132" s="18"/>
      <c r="AE132" s="18"/>
      <c r="AF132" s="18"/>
      <c r="AG132" s="18"/>
      <c r="AH132" s="18"/>
      <c r="AI132" s="18"/>
      <c r="AJ132" s="18"/>
      <c r="AK132" s="18"/>
      <c r="AL132" s="18"/>
      <c r="AM132" s="18"/>
      <c r="AN132" s="18"/>
      <c r="AO132" s="18"/>
      <c r="AP132" s="18"/>
      <c r="AQ132" s="18"/>
      <c r="AR132" s="18"/>
      <c r="AS132" s="18"/>
      <c r="AT132" s="18"/>
      <c r="AU132" s="18"/>
      <c r="AV132" s="18"/>
      <c r="AW132" s="18"/>
      <c r="AX132" s="18"/>
      <c r="BA132" s="11"/>
      <c r="BB132" s="11"/>
      <c r="BC132" s="11"/>
      <c r="BD132" s="11"/>
      <c r="BE132" s="11"/>
      <c r="BF132" s="11"/>
      <c r="BG132" s="11"/>
      <c r="BH132" s="11"/>
      <c r="BI132" s="11"/>
      <c r="BJ132" s="11"/>
      <c r="BK132" s="11"/>
      <c r="BL132" s="11"/>
      <c r="BM132" s="11"/>
      <c r="BN132" s="11"/>
      <c r="BO132" s="11"/>
      <c r="BP132" s="11"/>
    </row>
    <row r="133" spans="1:68" ht="12.75" customHeight="1">
      <c r="A133" s="18"/>
      <c r="B133" s="18"/>
      <c r="C133" s="117"/>
      <c r="D133" s="117"/>
      <c r="E133" s="135"/>
      <c r="F133" s="143" t="s">
        <v>36</v>
      </c>
      <c r="G133" s="144" t="s">
        <v>37</v>
      </c>
      <c r="H133" s="145">
        <f>IF(COUNT(H5:H103)=0,"-",COUNT(H5:H103))</f>
        <v>99</v>
      </c>
      <c r="I133" s="145">
        <f>IF(COUNT(I5:I103)=0,"-",COUNT(I5:I103))</f>
        <v>99</v>
      </c>
      <c r="J133" s="145">
        <f>IF(COUNT(J5:J103)=0,"-",COUNT(J5:J103))</f>
        <v>99</v>
      </c>
      <c r="K133" s="145">
        <f>IF(COUNT(K5:K103)=0,"-",COUNT(K5:K103))</f>
        <v>99</v>
      </c>
      <c r="L133" s="145">
        <f>IF(COUNT(L5:L103)=0,"-",COUNT(L5:L103))</f>
        <v>99</v>
      </c>
      <c r="M133" s="146">
        <f>SUM(H133:L133)</f>
        <v>495</v>
      </c>
      <c r="N133" s="7"/>
      <c r="O133" s="140"/>
      <c r="P133" s="140"/>
      <c r="Q133" s="140"/>
      <c r="R133" s="140"/>
      <c r="S133" s="140"/>
      <c r="T133" s="140"/>
      <c r="U133" s="18"/>
      <c r="V133" s="18"/>
      <c r="W133" s="18"/>
      <c r="X133" s="18"/>
      <c r="Y133" s="7"/>
      <c r="Z133" s="7"/>
      <c r="AA133" s="7"/>
      <c r="AB133" s="7"/>
      <c r="AC133" s="7"/>
      <c r="AD133" s="18"/>
      <c r="AE133" s="18"/>
      <c r="AF133" s="18"/>
      <c r="AG133" s="18"/>
      <c r="AH133" s="18"/>
      <c r="AI133" s="18"/>
      <c r="AJ133" s="18"/>
      <c r="AK133" s="18"/>
      <c r="AL133" s="18"/>
      <c r="AM133" s="18"/>
      <c r="AN133" s="18"/>
      <c r="AO133" s="18"/>
      <c r="AP133" s="18"/>
      <c r="AQ133" s="18"/>
      <c r="AR133" s="18"/>
      <c r="AS133" s="18"/>
      <c r="AT133" s="18"/>
      <c r="AU133" s="18"/>
      <c r="AV133" s="18"/>
      <c r="AW133" s="18"/>
      <c r="AX133" s="18"/>
      <c r="BA133" s="11"/>
      <c r="BB133" s="11"/>
      <c r="BC133" s="11"/>
      <c r="BD133" s="11"/>
      <c r="BE133" s="11"/>
      <c r="BF133" s="11"/>
      <c r="BG133" s="11"/>
      <c r="BH133" s="11"/>
      <c r="BI133" s="11"/>
      <c r="BJ133" s="11"/>
      <c r="BK133" s="11"/>
      <c r="BL133" s="11"/>
      <c r="BM133" s="11"/>
      <c r="BN133" s="11"/>
      <c r="BO133" s="11"/>
      <c r="BP133" s="11"/>
    </row>
    <row r="134" spans="1:68" ht="12.75" customHeight="1">
      <c r="A134" s="18"/>
      <c r="B134" s="18"/>
      <c r="C134" s="117"/>
      <c r="D134" s="117"/>
      <c r="E134" s="117"/>
      <c r="F134" s="117"/>
      <c r="G134" s="117"/>
      <c r="H134" s="117"/>
      <c r="I134" s="117"/>
      <c r="J134" s="117"/>
      <c r="K134" s="117"/>
      <c r="L134" s="117"/>
      <c r="M134" s="117"/>
      <c r="N134" s="7"/>
      <c r="O134" s="140"/>
      <c r="P134" s="140"/>
      <c r="Q134" s="140"/>
      <c r="R134" s="140"/>
      <c r="S134" s="140"/>
      <c r="T134" s="140"/>
      <c r="U134" s="18"/>
      <c r="V134" s="18"/>
      <c r="W134" s="18"/>
      <c r="X134" s="18"/>
      <c r="Y134" s="7"/>
      <c r="Z134" s="7"/>
      <c r="AA134" s="7"/>
      <c r="AB134" s="7"/>
      <c r="AC134" s="7"/>
      <c r="AD134" s="18"/>
      <c r="AE134" s="18"/>
      <c r="AF134" s="18"/>
      <c r="AG134" s="18"/>
      <c r="AH134" s="18"/>
      <c r="AI134" s="18"/>
      <c r="AJ134" s="18"/>
      <c r="AK134" s="18"/>
      <c r="AL134" s="18"/>
      <c r="AM134" s="18"/>
      <c r="AN134" s="18"/>
      <c r="AO134" s="18"/>
      <c r="AP134" s="18"/>
      <c r="AQ134" s="18"/>
      <c r="AR134" s="18"/>
      <c r="AS134" s="18"/>
      <c r="AT134" s="18"/>
      <c r="AU134" s="18"/>
      <c r="AV134" s="18"/>
      <c r="AW134" s="18"/>
      <c r="AX134" s="18"/>
      <c r="BA134" s="11"/>
      <c r="BB134" s="11"/>
      <c r="BC134" s="11"/>
      <c r="BD134" s="11"/>
      <c r="BE134" s="11"/>
      <c r="BF134" s="11"/>
      <c r="BG134" s="11"/>
      <c r="BH134" s="11"/>
      <c r="BI134" s="11"/>
      <c r="BJ134" s="11"/>
      <c r="BK134" s="11"/>
      <c r="BL134" s="11"/>
      <c r="BM134" s="11"/>
      <c r="BN134" s="11"/>
      <c r="BO134" s="11"/>
      <c r="BP134" s="11"/>
    </row>
    <row r="135" spans="1:68" ht="12.75" customHeight="1">
      <c r="A135" s="18"/>
      <c r="B135" s="18"/>
      <c r="C135" s="117"/>
      <c r="D135" s="117"/>
      <c r="E135" s="117"/>
      <c r="F135" s="117"/>
      <c r="G135" s="147" t="s">
        <v>38</v>
      </c>
      <c r="H135" s="119"/>
      <c r="I135" s="119"/>
      <c r="J135" s="119"/>
      <c r="K135" s="119"/>
      <c r="L135" s="121"/>
      <c r="M135" s="122"/>
      <c r="N135" s="7"/>
      <c r="O135" s="140"/>
      <c r="P135" s="140"/>
      <c r="Q135" s="140"/>
      <c r="R135" s="140"/>
      <c r="S135" s="140"/>
      <c r="T135" s="140"/>
      <c r="U135" s="18"/>
      <c r="V135" s="18"/>
      <c r="W135" s="18"/>
      <c r="X135" s="18"/>
      <c r="Y135" s="7"/>
      <c r="Z135" s="7"/>
      <c r="AA135" s="7"/>
      <c r="AB135" s="7"/>
      <c r="AC135" s="7"/>
      <c r="AD135" s="18"/>
      <c r="AE135" s="18"/>
      <c r="AF135" s="18"/>
      <c r="AG135" s="18"/>
      <c r="AH135" s="18"/>
      <c r="AI135" s="18"/>
      <c r="AJ135" s="18"/>
      <c r="AK135" s="18"/>
      <c r="AL135" s="18"/>
      <c r="AM135" s="18"/>
      <c r="AN135" s="18"/>
      <c r="AO135" s="18"/>
      <c r="AP135" s="18"/>
      <c r="AQ135" s="18"/>
      <c r="AR135" s="18"/>
      <c r="AS135" s="18"/>
      <c r="AT135" s="18"/>
      <c r="AU135" s="18"/>
      <c r="AV135" s="18"/>
      <c r="AW135" s="18"/>
      <c r="AX135" s="18"/>
      <c r="BA135" s="11"/>
      <c r="BB135" s="11"/>
      <c r="BC135" s="11"/>
      <c r="BD135" s="11"/>
      <c r="BE135" s="11"/>
      <c r="BF135" s="11"/>
      <c r="BG135" s="11"/>
      <c r="BH135" s="11"/>
      <c r="BI135" s="11"/>
      <c r="BJ135" s="11"/>
      <c r="BK135" s="11"/>
      <c r="BL135" s="11"/>
      <c r="BM135" s="11"/>
      <c r="BN135" s="11"/>
      <c r="BO135" s="11"/>
      <c r="BP135" s="11"/>
    </row>
    <row r="136" spans="1:68" ht="24.75" customHeight="1">
      <c r="A136" s="18"/>
      <c r="B136" s="18"/>
      <c r="C136" s="117"/>
      <c r="D136" s="117"/>
      <c r="E136" s="125"/>
      <c r="F136" s="125"/>
      <c r="G136" s="146" t="str">
        <f>M3</f>
        <v>MODAL</v>
      </c>
      <c r="H136" s="461" t="str">
        <f t="shared" ref="H136:L137" si="9">H3</f>
        <v>Harald</v>
      </c>
      <c r="I136" s="461" t="str">
        <f t="shared" si="9"/>
        <v>Hildegun</v>
      </c>
      <c r="J136" s="461" t="str">
        <f t="shared" si="9"/>
        <v>Stian</v>
      </c>
      <c r="K136" s="461" t="str">
        <f t="shared" si="9"/>
        <v>Eirik</v>
      </c>
      <c r="L136" s="461" t="str">
        <f t="shared" si="9"/>
        <v>Atle</v>
      </c>
      <c r="M136" s="128" t="s">
        <v>39</v>
      </c>
      <c r="N136" s="7"/>
      <c r="O136" s="140"/>
      <c r="P136" s="140"/>
      <c r="Q136" s="140"/>
      <c r="R136" s="140"/>
      <c r="S136" s="140"/>
      <c r="T136" s="140"/>
      <c r="U136" s="18"/>
      <c r="V136" s="18"/>
      <c r="W136" s="18"/>
      <c r="X136" s="18"/>
      <c r="Y136" s="7"/>
      <c r="Z136" s="7"/>
      <c r="AA136" s="7"/>
      <c r="AB136" s="7"/>
      <c r="AC136" s="7"/>
      <c r="AD136" s="18"/>
      <c r="AE136" s="18"/>
      <c r="AF136" s="18"/>
      <c r="AG136" s="18"/>
      <c r="AH136" s="18"/>
      <c r="AI136" s="18"/>
      <c r="AJ136" s="18"/>
      <c r="AK136" s="18"/>
      <c r="AL136" s="18"/>
      <c r="AM136" s="18"/>
      <c r="AN136" s="18"/>
      <c r="AO136" s="18"/>
      <c r="AP136" s="18"/>
      <c r="AQ136" s="18"/>
      <c r="AR136" s="18"/>
      <c r="AS136" s="18"/>
      <c r="AT136" s="18"/>
      <c r="AU136" s="18"/>
      <c r="AV136" s="18"/>
      <c r="AW136" s="18"/>
      <c r="AX136" s="18"/>
      <c r="BA136" s="11"/>
      <c r="BB136" s="11"/>
      <c r="BC136" s="11"/>
      <c r="BD136" s="11"/>
      <c r="BE136" s="11"/>
      <c r="BF136" s="11"/>
      <c r="BG136" s="11"/>
      <c r="BH136" s="11"/>
      <c r="BI136" s="11"/>
      <c r="BJ136" s="11"/>
      <c r="BK136" s="11"/>
      <c r="BL136" s="11"/>
      <c r="BM136" s="11"/>
      <c r="BN136" s="11"/>
      <c r="BO136" s="11"/>
      <c r="BP136" s="11"/>
    </row>
    <row r="137" spans="1:68" ht="12.75" customHeight="1">
      <c r="A137" s="18"/>
      <c r="B137" s="18"/>
      <c r="C137" s="117"/>
      <c r="D137" s="117"/>
      <c r="E137" s="125"/>
      <c r="F137" s="125"/>
      <c r="G137" s="131" t="str">
        <f>M4</f>
        <v>(R1-R5)</v>
      </c>
      <c r="H137" s="148" t="str">
        <f t="shared" si="9"/>
        <v>Reader 1</v>
      </c>
      <c r="I137" s="148" t="str">
        <f t="shared" si="9"/>
        <v>Reader 2</v>
      </c>
      <c r="J137" s="148" t="str">
        <f t="shared" si="9"/>
        <v>Reader 3</v>
      </c>
      <c r="K137" s="148" t="str">
        <f t="shared" si="9"/>
        <v>Reader 4</v>
      </c>
      <c r="L137" s="148" t="str">
        <f t="shared" si="9"/>
        <v>Reader 5</v>
      </c>
      <c r="M137" s="132" t="s">
        <v>40</v>
      </c>
      <c r="N137" s="7"/>
      <c r="O137" s="140"/>
      <c r="P137" s="140"/>
      <c r="Q137" s="140"/>
      <c r="R137" s="140"/>
      <c r="S137" s="140"/>
      <c r="T137" s="140"/>
      <c r="U137" s="18"/>
      <c r="V137" s="18"/>
      <c r="W137" s="18"/>
      <c r="X137" s="18"/>
      <c r="Y137" s="7"/>
      <c r="Z137" s="7"/>
      <c r="AA137" s="7"/>
      <c r="AB137" s="7"/>
      <c r="AC137" s="7"/>
      <c r="AD137" s="18"/>
      <c r="AE137" s="18"/>
      <c r="AF137" s="18"/>
      <c r="AG137" s="18"/>
      <c r="AH137" s="18"/>
      <c r="AI137" s="18"/>
      <c r="AJ137" s="18"/>
      <c r="AK137" s="18"/>
      <c r="AL137" s="18"/>
      <c r="AM137" s="18"/>
      <c r="AN137" s="18"/>
      <c r="AO137" s="18"/>
      <c r="AP137" s="18"/>
      <c r="AQ137" s="18"/>
      <c r="AR137" s="18"/>
      <c r="AS137" s="18"/>
      <c r="AT137" s="18"/>
      <c r="AU137" s="18"/>
      <c r="AV137" s="18"/>
      <c r="AW137" s="18"/>
      <c r="AX137" s="18"/>
      <c r="BA137" s="11"/>
      <c r="BB137" s="11"/>
      <c r="BC137" s="11"/>
      <c r="BD137" s="11"/>
      <c r="BE137" s="11"/>
      <c r="BF137" s="11"/>
      <c r="BG137" s="11"/>
      <c r="BH137" s="11"/>
      <c r="BI137" s="11"/>
      <c r="BJ137" s="11"/>
      <c r="BK137" s="11"/>
      <c r="BL137" s="11"/>
      <c r="BM137" s="11"/>
      <c r="BN137" s="11"/>
      <c r="BO137" s="11"/>
      <c r="BP137" s="11"/>
    </row>
    <row r="138" spans="1:68" ht="12.75" customHeight="1">
      <c r="A138" s="18"/>
      <c r="B138" s="18"/>
      <c r="C138" s="117"/>
      <c r="D138" s="117"/>
      <c r="E138" s="135"/>
      <c r="F138" s="135"/>
      <c r="G138" s="149">
        <v>0</v>
      </c>
      <c r="H138" s="150" t="str">
        <f t="array" ref="H138">IF(H122="-","-",IF(H122&gt;1,0.5*H263/(H279+0.0000000000000000001),"-"))</f>
        <v>-</v>
      </c>
      <c r="I138" s="150" t="str">
        <f t="array" ref="I138">IF(I122="-","-",IF(I122&gt;1,0.5*I263/(I279+0.0000000000000000001),"-"))</f>
        <v>-</v>
      </c>
      <c r="J138" s="150" t="str">
        <f t="array" ref="J138">IF(J122="-","-",IF(J122&gt;1,0.5*J263/(J279+0.0000000000000000001),"-"))</f>
        <v>-</v>
      </c>
      <c r="K138" s="150" t="str">
        <f t="array" ref="K138">IF(K122="-","-",IF(K122&gt;1,0.5*K263/(K279+0.0000000000000000001),"-"))</f>
        <v>-</v>
      </c>
      <c r="L138" s="150" t="str">
        <f t="array" ref="L138">IF(L122="-","-",IF(L122&gt;1,0.5*L263/(L279+0.0000000000000000001),"-"))</f>
        <v>-</v>
      </c>
      <c r="M138" s="151" t="str">
        <f t="array" ref="M138">IF(H122="-","-",IF(H122&gt;1,AVERAGE(IF($M$5:$M$103=G138,$O$5:$O$103,"-")),"-"))</f>
        <v>-</v>
      </c>
      <c r="N138" s="7"/>
      <c r="O138" s="140"/>
      <c r="P138" s="140"/>
      <c r="Q138" s="140"/>
      <c r="R138" s="140"/>
      <c r="S138" s="140"/>
      <c r="T138" s="140"/>
      <c r="U138" s="18"/>
      <c r="V138" s="18"/>
      <c r="W138" s="18"/>
      <c r="X138" s="18"/>
      <c r="Y138" s="7"/>
      <c r="Z138" s="7"/>
      <c r="AA138" s="7"/>
      <c r="AB138" s="7"/>
      <c r="AC138" s="7"/>
      <c r="AD138" s="18"/>
      <c r="AE138" s="18"/>
      <c r="AF138" s="18"/>
      <c r="AG138" s="18"/>
      <c r="AH138" s="18"/>
      <c r="AI138" s="18"/>
      <c r="AJ138" s="18"/>
      <c r="AK138" s="18"/>
      <c r="AL138" s="18"/>
      <c r="AM138" s="18"/>
      <c r="AN138" s="18"/>
      <c r="AO138" s="18"/>
      <c r="AP138" s="18"/>
      <c r="AQ138" s="18"/>
      <c r="AR138" s="18"/>
      <c r="AS138" s="18"/>
      <c r="AT138" s="18"/>
      <c r="AU138" s="18"/>
      <c r="AV138" s="18"/>
      <c r="AW138" s="18"/>
      <c r="AX138" s="18"/>
      <c r="BA138" s="11"/>
      <c r="BB138" s="11"/>
      <c r="BC138" s="11"/>
      <c r="BD138" s="11"/>
      <c r="BE138" s="11"/>
      <c r="BF138" s="11"/>
      <c r="BG138" s="11"/>
      <c r="BH138" s="11"/>
      <c r="BI138" s="11"/>
      <c r="BJ138" s="11"/>
      <c r="BK138" s="11"/>
      <c r="BL138" s="11"/>
      <c r="BM138" s="11"/>
      <c r="BN138" s="11"/>
      <c r="BO138" s="11"/>
      <c r="BP138" s="11"/>
    </row>
    <row r="139" spans="1:68" ht="12.75" customHeight="1">
      <c r="A139" s="18"/>
      <c r="B139" s="18"/>
      <c r="C139" s="117"/>
      <c r="D139" s="117"/>
      <c r="E139" s="135"/>
      <c r="F139" s="135"/>
      <c r="G139" s="152">
        <f t="shared" ref="G139:G148" si="10">G138+1</f>
        <v>1</v>
      </c>
      <c r="H139" s="153">
        <f t="array" ref="H139">IF(H123="-","-",IF(H123&gt;1,0.5*H264/H280,"-"))</f>
        <v>0</v>
      </c>
      <c r="I139" s="153">
        <f t="array" ref="I139">IF(I123="-","-",IF(I123&gt;1,0.5*I264/I280,"-"))</f>
        <v>0</v>
      </c>
      <c r="J139" s="153">
        <f t="array" ref="J139">IF(J123="-","-",IF(J123&gt;1,0.5*J264/J280,"-"))</f>
        <v>0</v>
      </c>
      <c r="K139" s="153">
        <f t="array" ref="K139">IF(K123="-","-",IF(K123&gt;1,0.5*K264/K280,"-"))</f>
        <v>0</v>
      </c>
      <c r="L139" s="153">
        <f t="array" ref="L139">IF(L123="-","-",IF(L123&gt;1,0.5*L264/L280,"-"))</f>
        <v>0</v>
      </c>
      <c r="M139" s="154">
        <f t="array" ref="M139">IF(H123="-","-",IF(H123&gt;1,AVERAGE(IF($M$5:$M$103=G139,$O$5:$O$103,"-")),"-"))</f>
        <v>0</v>
      </c>
      <c r="N139" s="7"/>
      <c r="O139" s="140"/>
      <c r="P139" s="140"/>
      <c r="Q139" s="140"/>
      <c r="R139" s="140"/>
      <c r="S139" s="140"/>
      <c r="T139" s="140"/>
      <c r="U139" s="18"/>
      <c r="V139" s="18"/>
      <c r="W139" s="18"/>
      <c r="X139" s="18"/>
      <c r="Y139" s="7"/>
      <c r="Z139" s="7"/>
      <c r="AA139" s="7"/>
      <c r="AB139" s="7"/>
      <c r="AC139" s="7"/>
      <c r="AD139" s="18"/>
      <c r="AE139" s="18"/>
      <c r="AF139" s="18"/>
      <c r="AG139" s="18"/>
      <c r="AH139" s="18"/>
      <c r="AI139" s="18"/>
      <c r="AJ139" s="18"/>
      <c r="AK139" s="18"/>
      <c r="AL139" s="18"/>
      <c r="AM139" s="18"/>
      <c r="AN139" s="18"/>
      <c r="AO139" s="18"/>
      <c r="AP139" s="18"/>
      <c r="AQ139" s="18"/>
      <c r="AR139" s="18"/>
      <c r="AS139" s="18"/>
      <c r="AT139" s="18"/>
      <c r="AU139" s="18"/>
      <c r="AV139" s="18"/>
      <c r="AW139" s="18"/>
      <c r="AX139" s="18"/>
      <c r="BA139" s="11"/>
      <c r="BB139" s="11"/>
      <c r="BC139" s="11"/>
      <c r="BD139" s="11"/>
      <c r="BE139" s="11"/>
      <c r="BF139" s="11"/>
      <c r="BG139" s="11"/>
      <c r="BH139" s="11"/>
      <c r="BI139" s="11"/>
      <c r="BJ139" s="11"/>
      <c r="BK139" s="11"/>
      <c r="BL139" s="11"/>
      <c r="BM139" s="11"/>
      <c r="BN139" s="11"/>
      <c r="BO139" s="11"/>
      <c r="BP139" s="11"/>
    </row>
    <row r="140" spans="1:68" ht="12.75" customHeight="1">
      <c r="A140" s="18"/>
      <c r="B140" s="18"/>
      <c r="C140" s="117"/>
      <c r="D140" s="117"/>
      <c r="E140" s="135"/>
      <c r="F140" s="135"/>
      <c r="G140" s="152">
        <f t="shared" si="10"/>
        <v>2</v>
      </c>
      <c r="H140" s="153">
        <f t="array" ref="H140">IF(H124="-","-",IF(H124&gt;1,0.5*H265/H281,"-"))</f>
        <v>0</v>
      </c>
      <c r="I140" s="153">
        <f t="array" ref="I140">IF(I124="-","-",IF(I124&gt;1,0.5*I265/I281,"-"))</f>
        <v>0</v>
      </c>
      <c r="J140" s="153">
        <f t="array" ref="J140">IF(J124="-","-",IF(J124&gt;1,0.5*J265/J281,"-"))</f>
        <v>0.14072584238481495</v>
      </c>
      <c r="K140" s="153">
        <f t="array" ref="K140">IF(K124="-","-",IF(K124&gt;1,0.5*K265/K281,"-"))</f>
        <v>0.16441493417992131</v>
      </c>
      <c r="L140" s="153">
        <f t="array" ref="L140">IF(L124="-","-",IF(L124&gt;1,0.5*L265/L281,"-"))</f>
        <v>0.16441493417992131</v>
      </c>
      <c r="M140" s="154">
        <f t="array" ref="M140">IF(H124="-","-",IF(H124&gt;1,AVERAGE(IF($M$5:$M$103=G140,$O$5:$O$103,"-")),"-"))</f>
        <v>4.7668953433977146E-2</v>
      </c>
      <c r="N140" s="7"/>
      <c r="O140" s="140"/>
      <c r="P140" s="140"/>
      <c r="Q140" s="140"/>
      <c r="R140" s="140"/>
      <c r="S140" s="140"/>
      <c r="T140" s="140"/>
      <c r="U140" s="18"/>
      <c r="V140" s="18"/>
      <c r="W140" s="18"/>
      <c r="X140" s="18"/>
      <c r="Y140" s="7"/>
      <c r="Z140" s="7"/>
      <c r="AA140" s="7"/>
      <c r="AB140" s="7"/>
      <c r="AC140" s="7"/>
      <c r="AD140" s="18"/>
      <c r="AE140" s="18"/>
      <c r="AF140" s="18"/>
      <c r="AG140" s="18"/>
      <c r="AH140" s="18"/>
      <c r="AI140" s="18"/>
      <c r="AJ140" s="18"/>
      <c r="AK140" s="18"/>
      <c r="AL140" s="18"/>
      <c r="AM140" s="18"/>
      <c r="AN140" s="18"/>
      <c r="AO140" s="18"/>
      <c r="AP140" s="18"/>
      <c r="AQ140" s="18"/>
      <c r="AR140" s="18"/>
      <c r="AS140" s="18"/>
      <c r="AT140" s="18"/>
      <c r="AU140" s="18"/>
      <c r="AV140" s="18"/>
      <c r="AW140" s="18"/>
      <c r="AX140" s="18"/>
      <c r="BA140" s="11"/>
      <c r="BB140" s="11"/>
      <c r="BC140" s="11"/>
      <c r="BD140" s="11"/>
      <c r="BE140" s="11"/>
      <c r="BF140" s="11"/>
      <c r="BG140" s="11"/>
      <c r="BH140" s="11"/>
      <c r="BI140" s="11"/>
      <c r="BJ140" s="11"/>
      <c r="BK140" s="11"/>
      <c r="BL140" s="11"/>
      <c r="BM140" s="11"/>
      <c r="BN140" s="11"/>
      <c r="BO140" s="11"/>
      <c r="BP140" s="11"/>
    </row>
    <row r="141" spans="1:68" ht="12.75" customHeight="1">
      <c r="A141" s="18"/>
      <c r="B141" s="18"/>
      <c r="C141" s="117"/>
      <c r="D141" s="117"/>
      <c r="E141" s="135"/>
      <c r="F141" s="135"/>
      <c r="G141" s="152">
        <f t="shared" si="10"/>
        <v>3</v>
      </c>
      <c r="H141" s="153">
        <f>IF(H125="-","-",IF(H125&gt;1,0.5*H266/H282,"-"))</f>
        <v>9.5334855915617578E-2</v>
      </c>
      <c r="I141" s="153">
        <f t="array" ref="I141">IF(I125="-","-",IF(I125&gt;1,0.5*I266/I282,"-"))</f>
        <v>0</v>
      </c>
      <c r="J141" s="153">
        <f t="array" ref="J141">IF(J125="-","-",IF(J125&gt;1,0.5*J266/J282,"-"))</f>
        <v>0.14766400621077702</v>
      </c>
      <c r="K141" s="153">
        <f t="array" ref="K141">IF(K125="-","-",IF(K125&gt;1,0.5*K266/K282,"-"))</f>
        <v>0.16744063049543068</v>
      </c>
      <c r="L141" s="153">
        <f t="array" ref="L141">IF(L125="-","-",IF(L125&gt;1,0.5*L266/L282,"-"))</f>
        <v>0.12115016166596952</v>
      </c>
      <c r="M141" s="154">
        <f t="array" ref="M141">IF(H125="-","-",IF(H125&gt;1,AVERAGE(IF($M$5:$M$103=G141,$O$5:$O$103,"-")),"-"))</f>
        <v>6.9952023470294722E-2</v>
      </c>
      <c r="N141" s="7"/>
      <c r="O141" s="140"/>
      <c r="P141" s="140"/>
      <c r="Q141" s="140"/>
      <c r="R141" s="140"/>
      <c r="S141" s="140"/>
      <c r="T141" s="140"/>
      <c r="U141" s="18"/>
      <c r="V141" s="18"/>
      <c r="W141" s="18"/>
      <c r="X141" s="18"/>
      <c r="Y141" s="7"/>
      <c r="Z141" s="7"/>
      <c r="AA141" s="7"/>
      <c r="AB141" s="7"/>
      <c r="AC141" s="7"/>
      <c r="AD141" s="18"/>
      <c r="AE141" s="18"/>
      <c r="AF141" s="18"/>
      <c r="AG141" s="18"/>
      <c r="AH141" s="18"/>
      <c r="AI141" s="18"/>
      <c r="AJ141" s="18"/>
      <c r="AK141" s="18"/>
      <c r="AL141" s="18"/>
      <c r="AM141" s="18"/>
      <c r="AN141" s="18"/>
      <c r="AO141" s="18"/>
      <c r="AP141" s="18"/>
      <c r="AQ141" s="18"/>
      <c r="AR141" s="18"/>
      <c r="AS141" s="18"/>
      <c r="AT141" s="18"/>
      <c r="AU141" s="18"/>
      <c r="AV141" s="18"/>
      <c r="AW141" s="18"/>
      <c r="AX141" s="18"/>
      <c r="BA141" s="11"/>
      <c r="BB141" s="11"/>
      <c r="BC141" s="11"/>
      <c r="BD141" s="11"/>
      <c r="BE141" s="11"/>
      <c r="BF141" s="11"/>
      <c r="BG141" s="11"/>
      <c r="BH141" s="11"/>
      <c r="BI141" s="11"/>
      <c r="BJ141" s="11"/>
      <c r="BK141" s="11"/>
      <c r="BL141" s="11"/>
      <c r="BM141" s="11"/>
      <c r="BN141" s="11"/>
      <c r="BO141" s="11"/>
      <c r="BP141" s="11"/>
    </row>
    <row r="142" spans="1:68" ht="12.75" customHeight="1">
      <c r="A142" s="18"/>
      <c r="B142" s="18"/>
      <c r="C142" s="117"/>
      <c r="D142" s="117"/>
      <c r="E142" s="135"/>
      <c r="F142" s="135"/>
      <c r="G142" s="152">
        <f t="shared" si="10"/>
        <v>4</v>
      </c>
      <c r="H142" s="153">
        <f t="array" ref="H142">IF(H126="-","-",IF(H126&gt;1,0.5*H267/H283,"-"))</f>
        <v>0.11180339887498948</v>
      </c>
      <c r="I142" s="153">
        <f t="array" ref="I142">IF(I126="-","-",IF(I126&gt;1,0.5*I267/I283,"-"))</f>
        <v>0</v>
      </c>
      <c r="J142" s="153">
        <f t="array" ref="J142">IF(J126="-","-",IF(J126&gt;1,0.5*J267/J283,"-"))</f>
        <v>0</v>
      </c>
      <c r="K142" s="153">
        <f t="array" ref="K142">IF(K126="-","-",IF(K126&gt;1,0.5*K267/K283,"-"))</f>
        <v>7.3702773119008885E-2</v>
      </c>
      <c r="L142" s="153">
        <f t="array" ref="L142">IF(L126="-","-",IF(L126&gt;1,0.5*L267/L283,"-"))</f>
        <v>0</v>
      </c>
      <c r="M142" s="154">
        <f t="array" ref="M142">IF(H126="-","-",IF(H126&gt;1,AVERAGE(IF($M$5:$M$103=G142,$O$5:$O$103,"-")),"-"))</f>
        <v>3.005878575358566E-2</v>
      </c>
      <c r="N142" s="7"/>
      <c r="O142" s="140"/>
      <c r="P142" s="140"/>
      <c r="Q142" s="140"/>
      <c r="R142" s="140"/>
      <c r="S142" s="140"/>
      <c r="T142" s="140"/>
      <c r="U142" s="18"/>
      <c r="V142" s="18"/>
      <c r="W142" s="18"/>
      <c r="X142" s="18"/>
      <c r="Y142" s="7"/>
      <c r="Z142" s="7"/>
      <c r="AA142" s="7"/>
      <c r="AB142" s="7"/>
      <c r="AC142" s="7"/>
      <c r="AD142" s="18"/>
      <c r="AE142" s="18"/>
      <c r="AF142" s="18"/>
      <c r="AG142" s="18"/>
      <c r="AH142" s="18"/>
      <c r="AI142" s="18"/>
      <c r="AJ142" s="18"/>
      <c r="AK142" s="18"/>
      <c r="AL142" s="18"/>
      <c r="AM142" s="18"/>
      <c r="AN142" s="18"/>
      <c r="AO142" s="18"/>
      <c r="AP142" s="18"/>
      <c r="AQ142" s="18"/>
      <c r="AR142" s="18"/>
      <c r="AS142" s="18"/>
      <c r="AT142" s="18"/>
      <c r="AU142" s="18"/>
      <c r="AV142" s="18"/>
      <c r="AW142" s="18"/>
      <c r="AX142" s="18"/>
      <c r="BA142" s="11"/>
      <c r="BB142" s="11"/>
      <c r="BC142" s="11"/>
      <c r="BD142" s="11"/>
      <c r="BE142" s="11"/>
      <c r="BF142" s="11"/>
      <c r="BG142" s="11"/>
      <c r="BH142" s="11"/>
      <c r="BI142" s="11"/>
      <c r="BJ142" s="11"/>
      <c r="BK142" s="11"/>
      <c r="BL142" s="11"/>
      <c r="BM142" s="11"/>
      <c r="BN142" s="11"/>
      <c r="BO142" s="11"/>
      <c r="BP142" s="11"/>
    </row>
    <row r="143" spans="1:68" ht="12.75" customHeight="1">
      <c r="A143" s="18"/>
      <c r="B143" s="18"/>
      <c r="C143" s="117"/>
      <c r="D143" s="117"/>
      <c r="E143" s="135"/>
      <c r="F143" s="135"/>
      <c r="G143" s="152">
        <f t="shared" si="10"/>
        <v>5</v>
      </c>
      <c r="H143" s="153">
        <f t="array" ref="H143">IF(H127="-","-",IF(H127&gt;1,0.5*H268/H284,"-"))</f>
        <v>0.11446194525282487</v>
      </c>
      <c r="I143" s="153">
        <f t="array" ref="I143">IF(I127="-","-",IF(I127&gt;1,0.5*I268/I284,"-"))</f>
        <v>5.6336738679124823E-2</v>
      </c>
      <c r="J143" s="153">
        <f t="array" ref="J143">IF(J127="-","-",IF(J127&gt;1,0.5*J268/J284,"-"))</f>
        <v>9.4040084086340445E-2</v>
      </c>
      <c r="K143" s="153">
        <f t="array" ref="K143">IF(K127="-","-",IF(K127&gt;1,0.5*K268/K284,"-"))</f>
        <v>8.1649658092772609E-2</v>
      </c>
      <c r="L143" s="153">
        <f t="array" ref="L143">IF(L127="-","-",IF(L127&gt;1,0.5*L268/L284,"-"))</f>
        <v>0</v>
      </c>
      <c r="M143" s="154">
        <f t="array" ref="M143">IF(H127="-","-",IF(H127&gt;1,AVERAGE(IF($M$5:$M$103=G143,$O$5:$O$103,"-")),"-"))</f>
        <v>5.8380875093153643E-2</v>
      </c>
      <c r="N143" s="7"/>
      <c r="O143" s="140"/>
      <c r="P143" s="140"/>
      <c r="Q143" s="140"/>
      <c r="R143" s="140"/>
      <c r="S143" s="140"/>
      <c r="T143" s="140"/>
      <c r="U143" s="18"/>
      <c r="V143" s="18"/>
      <c r="W143" s="18"/>
      <c r="X143" s="18"/>
      <c r="Y143" s="7"/>
      <c r="Z143" s="7"/>
      <c r="AA143" s="7"/>
      <c r="AB143" s="7"/>
      <c r="AC143" s="7"/>
      <c r="AD143" s="18"/>
      <c r="AE143" s="18"/>
      <c r="AF143" s="18"/>
      <c r="AG143" s="18"/>
      <c r="AH143" s="18"/>
      <c r="AI143" s="18"/>
      <c r="AJ143" s="18"/>
      <c r="AK143" s="18"/>
      <c r="AL143" s="18"/>
      <c r="AM143" s="18"/>
      <c r="AN143" s="18"/>
      <c r="AO143" s="18"/>
      <c r="AP143" s="18"/>
      <c r="AQ143" s="18"/>
      <c r="AR143" s="18"/>
      <c r="AS143" s="18"/>
      <c r="AT143" s="18"/>
      <c r="AU143" s="18"/>
      <c r="AV143" s="18"/>
      <c r="AW143" s="18"/>
      <c r="AX143" s="18"/>
      <c r="BA143" s="11"/>
      <c r="BB143" s="11"/>
      <c r="BC143" s="11"/>
      <c r="BD143" s="11"/>
      <c r="BE143" s="11"/>
      <c r="BF143" s="11"/>
      <c r="BG143" s="11"/>
      <c r="BH143" s="11"/>
      <c r="BI143" s="11"/>
      <c r="BJ143" s="11"/>
      <c r="BK143" s="11"/>
      <c r="BL143" s="11"/>
      <c r="BM143" s="11"/>
      <c r="BN143" s="11"/>
      <c r="BO143" s="11"/>
      <c r="BP143" s="11"/>
    </row>
    <row r="144" spans="1:68" ht="12.75" customHeight="1">
      <c r="A144" s="18"/>
      <c r="B144" s="18"/>
      <c r="C144" s="117"/>
      <c r="D144" s="117"/>
      <c r="E144" s="135"/>
      <c r="F144" s="135"/>
      <c r="G144" s="152">
        <f t="shared" si="10"/>
        <v>6</v>
      </c>
      <c r="H144" s="153">
        <f t="array" ref="H144">IF(H128="-","-",IF(H128&gt;1,0.5*H269/H285,"-"))</f>
        <v>6.45305197820632E-2</v>
      </c>
      <c r="I144" s="153">
        <f t="array" ref="I144">IF(I128="-","-",IF(I128&gt;1,0.5*I269/I285,"-"))</f>
        <v>6.45305197820632E-2</v>
      </c>
      <c r="J144" s="153">
        <f t="array" ref="J144">IF(J128="-","-",IF(J128&gt;1,0.5*J269/J285,"-"))</f>
        <v>6.1529100257316061E-2</v>
      </c>
      <c r="K144" s="153">
        <f t="array" ref="K144">IF(K128="-","-",IF(K128&gt;1,0.5*K269/K285,"-"))</f>
        <v>0</v>
      </c>
      <c r="L144" s="153">
        <f t="array" ref="L144">IF(L128="-","-",IF(L128&gt;1,0.5*L269/L285,"-"))</f>
        <v>0</v>
      </c>
      <c r="M144" s="154">
        <f t="array" ref="M144">IF(H128="-","-",IF(H128&gt;1,AVERAGE(IF($M$5:$M$103=G144,$O$5:$O$103,"-")),"-"))</f>
        <v>2.7850988932190977E-2</v>
      </c>
      <c r="N144" s="7"/>
      <c r="O144" s="140"/>
      <c r="P144" s="140"/>
      <c r="Q144" s="140"/>
      <c r="R144" s="140"/>
      <c r="S144" s="140"/>
      <c r="T144" s="140"/>
      <c r="U144" s="18"/>
      <c r="V144" s="18"/>
      <c r="W144" s="18"/>
      <c r="X144" s="18"/>
      <c r="Y144" s="7"/>
      <c r="Z144" s="7"/>
      <c r="AA144" s="7"/>
      <c r="AB144" s="7"/>
      <c r="AC144" s="7"/>
      <c r="AD144" s="18"/>
      <c r="AE144" s="18"/>
      <c r="AF144" s="18"/>
      <c r="AG144" s="18"/>
      <c r="AH144" s="18"/>
      <c r="AI144" s="18"/>
      <c r="AJ144" s="18"/>
      <c r="AK144" s="18"/>
      <c r="AL144" s="18"/>
      <c r="AM144" s="18"/>
      <c r="AN144" s="18"/>
      <c r="AO144" s="18"/>
      <c r="AP144" s="18"/>
      <c r="AQ144" s="18"/>
      <c r="AR144" s="18"/>
      <c r="AS144" s="18"/>
      <c r="AT144" s="18"/>
      <c r="AU144" s="18"/>
      <c r="AV144" s="18"/>
      <c r="AW144" s="18"/>
      <c r="AX144" s="18"/>
      <c r="BA144" s="11"/>
      <c r="BB144" s="11"/>
      <c r="BC144" s="11"/>
      <c r="BD144" s="11"/>
      <c r="BE144" s="11"/>
      <c r="BF144" s="11"/>
      <c r="BG144" s="11"/>
      <c r="BH144" s="11"/>
      <c r="BI144" s="11"/>
      <c r="BJ144" s="11"/>
      <c r="BK144" s="11"/>
      <c r="BL144" s="11"/>
      <c r="BM144" s="11"/>
      <c r="BN144" s="11"/>
      <c r="BO144" s="11"/>
      <c r="BP144" s="11"/>
    </row>
    <row r="145" spans="1:68" ht="12.75" customHeight="1">
      <c r="A145" s="18"/>
      <c r="B145" s="18"/>
      <c r="C145" s="117"/>
      <c r="D145" s="117"/>
      <c r="E145" s="135"/>
      <c r="F145" s="135"/>
      <c r="G145" s="152">
        <f t="shared" si="10"/>
        <v>7</v>
      </c>
      <c r="H145" s="153" t="str">
        <f t="array" ref="H145">IF(H129="-","-",IF(H129&gt;1,0.5*H270/H286,"-"))</f>
        <v>-</v>
      </c>
      <c r="I145" s="153" t="str">
        <f t="array" ref="I145">IF(I129="-","-",IF(I129&gt;1,0.5*I270/I286,"-"))</f>
        <v>-</v>
      </c>
      <c r="J145" s="153" t="str">
        <f t="array" ref="J145">IF(J129="-","-",IF(J129&gt;1,0.5*J270/J286,"-"))</f>
        <v>-</v>
      </c>
      <c r="K145" s="153" t="str">
        <f t="array" ref="K145">IF(K129="-","-",IF(K129&gt;1,0.5*K270/K286,"-"))</f>
        <v>-</v>
      </c>
      <c r="L145" s="153" t="str">
        <f t="array" ref="L145">IF(L129="-","-",IF(L129&gt;1,0.5*L270/L286,"-"))</f>
        <v>-</v>
      </c>
      <c r="M145" s="154" t="str">
        <f t="array" ref="M145">IF(H129="-","-",IF(H129&gt;1,AVERAGE(IF($M$5:$M$103=G145,$O$5:$O$103,"-")),"-"))</f>
        <v>-</v>
      </c>
      <c r="N145" s="7"/>
      <c r="O145" s="140"/>
      <c r="P145" s="140"/>
      <c r="Q145" s="140"/>
      <c r="R145" s="140"/>
      <c r="S145" s="140"/>
      <c r="T145" s="140"/>
      <c r="U145" s="18"/>
      <c r="V145" s="18"/>
      <c r="W145" s="18"/>
      <c r="X145" s="18"/>
      <c r="Y145" s="7"/>
      <c r="Z145" s="7"/>
      <c r="AA145" s="7"/>
      <c r="AB145" s="7"/>
      <c r="AC145" s="7"/>
      <c r="AD145" s="18"/>
      <c r="AE145" s="18"/>
      <c r="AF145" s="18"/>
      <c r="AG145" s="18"/>
      <c r="AH145" s="18"/>
      <c r="AI145" s="18"/>
      <c r="AJ145" s="18"/>
      <c r="AK145" s="18"/>
      <c r="AL145" s="18"/>
      <c r="AM145" s="18"/>
      <c r="AN145" s="18"/>
      <c r="AO145" s="18"/>
      <c r="AP145" s="18"/>
      <c r="AQ145" s="18"/>
      <c r="AR145" s="18"/>
      <c r="AS145" s="18"/>
      <c r="AT145" s="18"/>
      <c r="AU145" s="18"/>
      <c r="AV145" s="18"/>
      <c r="AW145" s="18"/>
      <c r="AX145" s="18"/>
      <c r="BA145" s="11"/>
      <c r="BB145" s="11"/>
      <c r="BC145" s="11"/>
      <c r="BD145" s="11"/>
      <c r="BE145" s="11"/>
      <c r="BF145" s="11"/>
      <c r="BG145" s="11"/>
      <c r="BH145" s="11"/>
      <c r="BI145" s="11"/>
      <c r="BJ145" s="11"/>
      <c r="BK145" s="11"/>
      <c r="BL145" s="11"/>
      <c r="BM145" s="11"/>
      <c r="BN145" s="11"/>
      <c r="BO145" s="11"/>
      <c r="BP145" s="11"/>
    </row>
    <row r="146" spans="1:68" ht="12.75" customHeight="1">
      <c r="A146" s="18"/>
      <c r="B146" s="18"/>
      <c r="C146" s="117"/>
      <c r="D146" s="117"/>
      <c r="E146" s="135"/>
      <c r="F146" s="135"/>
      <c r="G146" s="152">
        <f t="shared" si="10"/>
        <v>8</v>
      </c>
      <c r="H146" s="153">
        <f t="array" ref="H146">IF(H130="-","-",IF(H130&gt;1,0.5*H271/H287,"-"))</f>
        <v>0</v>
      </c>
      <c r="I146" s="153">
        <f t="array" ref="I146">IF(I130="-","-",IF(I130&gt;1,0.5*I271/I287,"-"))</f>
        <v>0</v>
      </c>
      <c r="J146" s="153">
        <f t="array" ref="J146">IF(J130="-","-",IF(J130&gt;1,0.5*J271/J287,"-"))</f>
        <v>6.0606060606060608E-2</v>
      </c>
      <c r="K146" s="153">
        <f t="array" ref="K146">IF(K130="-","-",IF(K130&gt;1,0.5*K271/K287,"-"))</f>
        <v>6.4516129032258063E-2</v>
      </c>
      <c r="L146" s="153">
        <f t="array" ref="L146">IF(L130="-","-",IF(L130&gt;1,0.5*L271/L287,"-"))</f>
        <v>0.10206207261596575</v>
      </c>
      <c r="M146" s="154">
        <f t="array" ref="M146">IF(H130="-","-",IF(H130&gt;1,AVERAGE(IF($M$5:$M$103=G146,$O$5:$O$103,"-")),"-"))</f>
        <v>4.5286311068444003E-2</v>
      </c>
      <c r="N146" s="7"/>
      <c r="O146" s="140"/>
      <c r="P146" s="140"/>
      <c r="Q146" s="140"/>
      <c r="R146" s="140"/>
      <c r="S146" s="140"/>
      <c r="T146" s="140"/>
      <c r="U146" s="18"/>
      <c r="V146" s="18"/>
      <c r="W146" s="18"/>
      <c r="X146" s="18"/>
      <c r="Y146" s="7"/>
      <c r="Z146" s="7"/>
      <c r="AA146" s="7"/>
      <c r="AB146" s="7"/>
      <c r="AC146" s="7"/>
      <c r="AD146" s="18"/>
      <c r="AE146" s="18"/>
      <c r="AF146" s="18"/>
      <c r="AG146" s="18"/>
      <c r="AH146" s="18"/>
      <c r="AI146" s="18"/>
      <c r="AJ146" s="18"/>
      <c r="AK146" s="18"/>
      <c r="AL146" s="18"/>
      <c r="AM146" s="18"/>
      <c r="AN146" s="18"/>
      <c r="AO146" s="18"/>
      <c r="AP146" s="18"/>
      <c r="AQ146" s="18"/>
      <c r="AR146" s="18"/>
      <c r="AS146" s="18"/>
      <c r="AT146" s="18"/>
      <c r="AU146" s="18"/>
      <c r="AV146" s="18"/>
      <c r="AW146" s="18"/>
      <c r="AX146" s="18"/>
      <c r="BA146" s="11"/>
      <c r="BB146" s="11"/>
      <c r="BC146" s="11"/>
      <c r="BD146" s="11"/>
      <c r="BE146" s="11"/>
      <c r="BF146" s="11"/>
      <c r="BG146" s="11"/>
      <c r="BH146" s="11"/>
      <c r="BI146" s="11"/>
      <c r="BJ146" s="11"/>
      <c r="BK146" s="11"/>
      <c r="BL146" s="11"/>
      <c r="BM146" s="11"/>
      <c r="BN146" s="11"/>
      <c r="BO146" s="11"/>
      <c r="BP146" s="11"/>
    </row>
    <row r="147" spans="1:68" ht="12.75" customHeight="1">
      <c r="A147" s="18"/>
      <c r="B147" s="18"/>
      <c r="C147" s="117"/>
      <c r="D147" s="117"/>
      <c r="E147" s="135"/>
      <c r="F147" s="135"/>
      <c r="G147" s="152">
        <f t="shared" si="10"/>
        <v>9</v>
      </c>
      <c r="H147" s="153" t="str">
        <f t="array" ref="H147">IF(H131="-","-",IF(H131&gt;1,0.5*H272/H288,"-"))</f>
        <v>-</v>
      </c>
      <c r="I147" s="153" t="str">
        <f t="array" ref="I147">IF(I131="-","-",IF(I131&gt;1,0.5*I272/I288,"-"))</f>
        <v>-</v>
      </c>
      <c r="J147" s="153" t="str">
        <f t="array" ref="J147">IF(J131="-","-",IF(J131&gt;1,0.5*J272/J288,"-"))</f>
        <v>-</v>
      </c>
      <c r="K147" s="153" t="str">
        <f t="array" ref="K147">IF(K131="-","-",IF(K131&gt;1,0.5*K272/K288,"-"))</f>
        <v>-</v>
      </c>
      <c r="L147" s="153" t="str">
        <f t="array" ref="L147">IF(L131="-","-",IF(L131&gt;1,0.5*L272/L288,"-"))</f>
        <v>-</v>
      </c>
      <c r="M147" s="154" t="str">
        <f t="array" ref="M147">IF(H131="-","-",IF(H131&gt;1,AVERAGE(IF($M$5:$M$103=G147,$O$5:$O$103,"-")),"-"))</f>
        <v>-</v>
      </c>
      <c r="N147" s="7"/>
      <c r="O147" s="140"/>
      <c r="P147" s="140"/>
      <c r="Q147" s="140"/>
      <c r="R147" s="140"/>
      <c r="S147" s="140"/>
      <c r="T147" s="140"/>
      <c r="U147" s="18"/>
      <c r="V147" s="18"/>
      <c r="W147" s="18"/>
      <c r="X147" s="18"/>
      <c r="Y147" s="7"/>
      <c r="Z147" s="7"/>
      <c r="AA147" s="7"/>
      <c r="AB147" s="7"/>
      <c r="AC147" s="7"/>
      <c r="AD147" s="18"/>
      <c r="AE147" s="18"/>
      <c r="AF147" s="18"/>
      <c r="AG147" s="18"/>
      <c r="AH147" s="18"/>
      <c r="AI147" s="18"/>
      <c r="AJ147" s="18"/>
      <c r="AK147" s="18"/>
      <c r="AL147" s="18"/>
      <c r="AM147" s="18"/>
      <c r="AN147" s="18"/>
      <c r="AO147" s="18"/>
      <c r="AP147" s="18"/>
      <c r="AQ147" s="18"/>
      <c r="AR147" s="18"/>
      <c r="AS147" s="18"/>
      <c r="AT147" s="18"/>
      <c r="AU147" s="18"/>
      <c r="AV147" s="18"/>
      <c r="AW147" s="18"/>
      <c r="AX147" s="18"/>
      <c r="BA147" s="11"/>
      <c r="BB147" s="11"/>
      <c r="BC147" s="11"/>
      <c r="BD147" s="11"/>
      <c r="BE147" s="11"/>
      <c r="BF147" s="11"/>
      <c r="BG147" s="11"/>
      <c r="BH147" s="11"/>
      <c r="BI147" s="11"/>
      <c r="BJ147" s="11"/>
      <c r="BK147" s="11"/>
      <c r="BL147" s="11"/>
      <c r="BM147" s="11"/>
      <c r="BN147" s="11"/>
      <c r="BO147" s="11"/>
      <c r="BP147" s="11"/>
    </row>
    <row r="148" spans="1:68" ht="12.75" customHeight="1">
      <c r="A148" s="18"/>
      <c r="B148" s="18"/>
      <c r="C148" s="117"/>
      <c r="D148" s="117"/>
      <c r="E148" s="135"/>
      <c r="F148" s="135"/>
      <c r="G148" s="152">
        <f t="shared" si="10"/>
        <v>10</v>
      </c>
      <c r="H148" s="153" t="str">
        <f t="array" ref="H148">IF(H132="-","-",IF(H132&gt;1,0.5*H273/H289,"-"))</f>
        <v>-</v>
      </c>
      <c r="I148" s="153" t="str">
        <f t="array" ref="I148">IF(I132="-","-",IF(I132&gt;1,0.5*I273/I289,"-"))</f>
        <v>-</v>
      </c>
      <c r="J148" s="153" t="str">
        <f t="array" ref="J148">IF(J132="-","-",IF(J132&gt;1,0.5*J273/J289,"-"))</f>
        <v>-</v>
      </c>
      <c r="K148" s="153" t="str">
        <f t="array" ref="K148">IF(K132="-","-",IF(K132&gt;1,0.5*K273/K289,"-"))</f>
        <v>-</v>
      </c>
      <c r="L148" s="153" t="str">
        <f t="array" ref="L148">IF(L132="-","-",IF(L132&gt;1,0.5*L273/L289,"-"))</f>
        <v>-</v>
      </c>
      <c r="M148" s="154" t="str">
        <f t="array" ref="M148">IF(H132="-","-",IF(H132&gt;1,AVERAGE(IF($M$5:$M$103=G148,$O$5:$O$103,"-")),"-"))</f>
        <v>-</v>
      </c>
      <c r="N148" s="7"/>
      <c r="O148" s="140"/>
      <c r="P148" s="140"/>
      <c r="Q148" s="140"/>
      <c r="R148" s="140"/>
      <c r="S148" s="140"/>
      <c r="T148" s="140"/>
      <c r="U148" s="18"/>
      <c r="V148" s="18"/>
      <c r="W148" s="18"/>
      <c r="X148" s="18"/>
      <c r="Y148" s="7"/>
      <c r="Z148" s="7"/>
      <c r="AA148" s="7"/>
      <c r="AB148" s="7"/>
      <c r="AC148" s="7"/>
      <c r="AD148" s="18"/>
      <c r="AE148" s="18"/>
      <c r="AF148" s="18"/>
      <c r="AG148" s="18"/>
      <c r="AH148" s="18"/>
      <c r="AI148" s="18"/>
      <c r="AJ148" s="18"/>
      <c r="AK148" s="18"/>
      <c r="AL148" s="18"/>
      <c r="AM148" s="18"/>
      <c r="AN148" s="18"/>
      <c r="AO148" s="18"/>
      <c r="AP148" s="18"/>
      <c r="AQ148" s="18"/>
      <c r="AR148" s="18"/>
      <c r="AS148" s="18"/>
      <c r="AT148" s="18"/>
      <c r="AU148" s="18"/>
      <c r="AV148" s="18"/>
      <c r="AW148" s="18"/>
      <c r="AX148" s="18"/>
      <c r="BA148" s="11"/>
      <c r="BB148" s="11"/>
      <c r="BC148" s="11"/>
      <c r="BD148" s="11"/>
      <c r="BE148" s="11"/>
      <c r="BF148" s="11"/>
      <c r="BG148" s="11"/>
      <c r="BH148" s="11"/>
      <c r="BI148" s="11"/>
      <c r="BJ148" s="11"/>
      <c r="BK148" s="11"/>
      <c r="BL148" s="11"/>
      <c r="BM148" s="11"/>
      <c r="BN148" s="11"/>
      <c r="BO148" s="11"/>
      <c r="BP148" s="11"/>
    </row>
    <row r="149" spans="1:68" ht="12.75" customHeight="1">
      <c r="A149" s="18"/>
      <c r="B149" s="18"/>
      <c r="C149" s="117"/>
      <c r="D149" s="583" t="s">
        <v>41</v>
      </c>
      <c r="E149" s="584"/>
      <c r="F149" s="585"/>
      <c r="G149" s="160" t="str">
        <f>$G$133</f>
        <v>0-15</v>
      </c>
      <c r="H149" s="161">
        <f>IF(H133=0,"",SUMPRODUCT(H138:H148,H122:H132)/H133)</f>
        <v>6.8608897365449673E-2</v>
      </c>
      <c r="I149" s="161">
        <f>IF(I133=0,"",SUMPRODUCT(I138:I148,I122:I132)/I133)</f>
        <v>1.1960517588919849E-2</v>
      </c>
      <c r="J149" s="161">
        <f>IF(J133=0,"",SUMPRODUCT(J138:J148,J122:J132)/J133)</f>
        <v>0.10709949298811451</v>
      </c>
      <c r="K149" s="161">
        <f>IF(K133=0,"",SUMPRODUCT(K138:K148,K122:K132)/K133)</f>
        <v>0.12232437461039199</v>
      </c>
      <c r="L149" s="161">
        <f>IF(L133=0,"",SUMPRODUCT(L138:L148,L122:L132)/L133)</f>
        <v>8.7162454401302769E-2</v>
      </c>
      <c r="M149" s="604">
        <f>O104</f>
        <v>5.2248424785032825E-2</v>
      </c>
      <c r="N149" s="7"/>
      <c r="O149" s="140"/>
      <c r="P149" s="140"/>
      <c r="Q149" s="140"/>
      <c r="R149" s="140"/>
      <c r="S149" s="140"/>
      <c r="T149" s="140"/>
      <c r="U149" s="18"/>
      <c r="V149" s="18"/>
      <c r="W149" s="18"/>
      <c r="X149" s="18"/>
      <c r="Y149" s="7"/>
      <c r="Z149" s="7"/>
      <c r="AA149" s="7"/>
      <c r="AB149" s="7"/>
      <c r="AC149" s="7"/>
      <c r="AD149" s="18"/>
      <c r="AE149" s="18"/>
      <c r="AF149" s="18"/>
      <c r="AG149" s="18"/>
      <c r="AH149" s="18"/>
      <c r="AI149" s="18"/>
      <c r="AJ149" s="18"/>
      <c r="AK149" s="18"/>
      <c r="AL149" s="18"/>
      <c r="AM149" s="18"/>
      <c r="AN149" s="18"/>
      <c r="AO149" s="18"/>
      <c r="AP149" s="18"/>
      <c r="AQ149" s="18"/>
      <c r="AR149" s="18"/>
      <c r="AS149" s="18"/>
      <c r="AT149" s="18"/>
      <c r="AU149" s="18"/>
      <c r="AV149" s="18"/>
      <c r="AW149" s="18"/>
      <c r="AX149" s="18"/>
      <c r="BA149" s="11"/>
      <c r="BB149" s="11"/>
      <c r="BC149" s="11"/>
      <c r="BD149" s="11"/>
      <c r="BE149" s="11"/>
      <c r="BF149" s="11"/>
      <c r="BG149" s="11"/>
      <c r="BH149" s="11"/>
      <c r="BI149" s="11"/>
      <c r="BJ149" s="11"/>
      <c r="BK149" s="11"/>
      <c r="BL149" s="11"/>
      <c r="BM149" s="11"/>
      <c r="BN149" s="11"/>
      <c r="BO149" s="11"/>
      <c r="BP149" s="11"/>
    </row>
    <row r="150" spans="1:68" ht="12.75" customHeight="1">
      <c r="A150" s="18"/>
      <c r="B150" s="18"/>
      <c r="C150" s="117"/>
      <c r="D150" s="162"/>
      <c r="E150" s="162"/>
      <c r="F150" s="163"/>
      <c r="G150" s="164" t="s">
        <v>42</v>
      </c>
      <c r="H150" s="165">
        <f>IF(H133=0,"",RANK(H149,$H$149:$L$149,1))</f>
        <v>2</v>
      </c>
      <c r="I150" s="165">
        <f>IF(I133=0,"",RANK(I149,$H$149:$L$149,1))</f>
        <v>1</v>
      </c>
      <c r="J150" s="165">
        <f>IF(J133=0,"",RANK(J149,$H$149:$L$149,1))</f>
        <v>4</v>
      </c>
      <c r="K150" s="165">
        <f>IF(K133=0,"",RANK(K149,$H$149:$L$149,1))</f>
        <v>5</v>
      </c>
      <c r="L150" s="165">
        <f>IF(L133=0,"",RANK(L149,$H$149:$L$149,1))</f>
        <v>3</v>
      </c>
      <c r="M150" s="605"/>
      <c r="N150" s="7"/>
      <c r="O150" s="140"/>
      <c r="P150" s="140"/>
      <c r="Q150" s="140"/>
      <c r="R150" s="140"/>
      <c r="S150" s="140"/>
      <c r="T150" s="140"/>
      <c r="U150" s="18"/>
      <c r="V150" s="18"/>
      <c r="W150" s="18"/>
      <c r="X150" s="18"/>
      <c r="Y150" s="7"/>
      <c r="Z150" s="7"/>
      <c r="AA150" s="7"/>
      <c r="AB150" s="7"/>
      <c r="AC150" s="7"/>
      <c r="AD150" s="18"/>
      <c r="AE150" s="18"/>
      <c r="AF150" s="18"/>
      <c r="AG150" s="18"/>
      <c r="AH150" s="18"/>
      <c r="AI150" s="18"/>
      <c r="AJ150" s="18"/>
      <c r="AK150" s="18"/>
      <c r="AL150" s="18"/>
      <c r="AM150" s="18"/>
      <c r="AN150" s="18"/>
      <c r="AO150" s="18"/>
      <c r="AP150" s="18"/>
      <c r="AQ150" s="18"/>
      <c r="AR150" s="18"/>
      <c r="AS150" s="18"/>
      <c r="AT150" s="18"/>
      <c r="AU150" s="18"/>
      <c r="AV150" s="18"/>
      <c r="AW150" s="18"/>
      <c r="AX150" s="18"/>
      <c r="BA150" s="11"/>
      <c r="BB150" s="11"/>
      <c r="BC150" s="11"/>
      <c r="BD150" s="11"/>
      <c r="BE150" s="11"/>
      <c r="BF150" s="11"/>
      <c r="BG150" s="11"/>
      <c r="BH150" s="11"/>
      <c r="BI150" s="11"/>
      <c r="BJ150" s="11"/>
      <c r="BK150" s="11"/>
      <c r="BL150" s="11"/>
      <c r="BM150" s="11"/>
      <c r="BN150" s="11"/>
      <c r="BO150" s="11"/>
      <c r="BP150" s="11"/>
    </row>
    <row r="151" spans="1:68" ht="12.75" customHeight="1">
      <c r="A151" s="18"/>
      <c r="B151" s="18"/>
      <c r="C151" s="117"/>
      <c r="D151" s="117"/>
      <c r="E151" s="135"/>
      <c r="F151" s="166"/>
      <c r="G151" s="167"/>
      <c r="H151" s="168"/>
      <c r="I151" s="168"/>
      <c r="J151" s="168"/>
      <c r="K151" s="168"/>
      <c r="L151" s="168"/>
      <c r="M151" s="168"/>
      <c r="N151" s="7"/>
      <c r="O151" s="140"/>
      <c r="P151" s="140"/>
      <c r="Q151" s="140"/>
      <c r="R151" s="140"/>
      <c r="S151" s="140"/>
      <c r="T151" s="140"/>
      <c r="U151" s="18"/>
      <c r="V151" s="18"/>
      <c r="W151" s="18"/>
      <c r="X151" s="18"/>
      <c r="Y151" s="7"/>
      <c r="Z151" s="7"/>
      <c r="AA151" s="7"/>
      <c r="AB151" s="7"/>
      <c r="AC151" s="7"/>
      <c r="AD151" s="18"/>
      <c r="AE151" s="18"/>
      <c r="AF151" s="18"/>
      <c r="AG151" s="18"/>
      <c r="AH151" s="18"/>
      <c r="AI151" s="18"/>
      <c r="AJ151" s="18"/>
      <c r="AK151" s="18"/>
      <c r="AL151" s="18"/>
      <c r="AM151" s="18"/>
      <c r="AN151" s="18"/>
      <c r="AO151" s="18"/>
      <c r="AP151" s="18"/>
      <c r="AQ151" s="18"/>
      <c r="AR151" s="18"/>
      <c r="AS151" s="18"/>
      <c r="AT151" s="18"/>
      <c r="AU151" s="18"/>
      <c r="AV151" s="18"/>
      <c r="AW151" s="18"/>
      <c r="AX151" s="18"/>
      <c r="BA151" s="11"/>
      <c r="BB151" s="11"/>
      <c r="BC151" s="11"/>
      <c r="BD151" s="11"/>
      <c r="BE151" s="11"/>
      <c r="BF151" s="11"/>
      <c r="BG151" s="11"/>
      <c r="BH151" s="11"/>
      <c r="BI151" s="11"/>
      <c r="BJ151" s="11"/>
      <c r="BK151" s="11"/>
      <c r="BL151" s="11"/>
      <c r="BM151" s="11"/>
      <c r="BN151" s="11"/>
      <c r="BO151" s="11"/>
      <c r="BP151" s="11"/>
    </row>
    <row r="152" spans="1:68" s="173" customFormat="1" ht="18" customHeight="1">
      <c r="A152" s="18"/>
      <c r="B152" s="18"/>
      <c r="C152" s="95"/>
      <c r="D152" s="95"/>
      <c r="E152" s="135"/>
      <c r="F152" s="95"/>
      <c r="G152" s="118" t="s">
        <v>43</v>
      </c>
      <c r="H152" s="169"/>
      <c r="I152" s="169"/>
      <c r="J152" s="169"/>
      <c r="K152" s="170"/>
      <c r="L152" s="463"/>
      <c r="M152" s="135"/>
      <c r="N152" s="7"/>
      <c r="O152" s="171"/>
      <c r="P152" s="171"/>
      <c r="Q152" s="171"/>
      <c r="R152" s="171"/>
      <c r="S152" s="171"/>
      <c r="T152" s="140"/>
      <c r="U152" s="18"/>
      <c r="V152" s="18"/>
      <c r="W152" s="18"/>
      <c r="X152" s="18"/>
      <c r="Y152" s="7"/>
      <c r="Z152" s="7"/>
      <c r="AA152" s="7"/>
      <c r="AB152" s="7"/>
      <c r="AC152" s="7"/>
      <c r="AD152" s="18"/>
      <c r="AE152" s="18"/>
      <c r="AF152" s="18"/>
      <c r="AG152" s="18"/>
      <c r="AH152" s="18"/>
      <c r="AI152" s="18"/>
      <c r="AJ152" s="18"/>
      <c r="AK152" s="18"/>
      <c r="AL152" s="18"/>
      <c r="AM152" s="18"/>
      <c r="AN152" s="18"/>
      <c r="AO152" s="18"/>
      <c r="AP152" s="18"/>
      <c r="AQ152" s="97"/>
      <c r="AR152" s="97"/>
      <c r="AS152" s="97"/>
      <c r="AT152" s="97"/>
      <c r="AU152" s="97"/>
      <c r="AV152" s="97"/>
      <c r="AW152" s="97"/>
      <c r="AX152" s="97"/>
      <c r="AY152" s="172"/>
      <c r="AZ152" s="172"/>
      <c r="BA152" s="11"/>
      <c r="BB152" s="11"/>
      <c r="BC152" s="11"/>
      <c r="BD152" s="11"/>
      <c r="BE152" s="11"/>
      <c r="BF152" s="11"/>
      <c r="BG152" s="11"/>
      <c r="BH152" s="11"/>
      <c r="BI152" s="11"/>
      <c r="BJ152" s="11"/>
      <c r="BK152" s="11"/>
      <c r="BL152" s="11"/>
      <c r="BM152" s="11"/>
      <c r="BN152" s="11"/>
      <c r="BO152" s="11"/>
      <c r="BP152" s="11"/>
    </row>
    <row r="153" spans="1:68" ht="24.75" customHeight="1">
      <c r="A153" s="18"/>
      <c r="B153" s="18"/>
      <c r="C153" s="117"/>
      <c r="D153" s="117"/>
      <c r="E153" s="125"/>
      <c r="F153" s="125"/>
      <c r="G153" s="146" t="str">
        <f>M3</f>
        <v>MODAL</v>
      </c>
      <c r="H153" s="462" t="str">
        <f t="shared" ref="H153:L154" si="11">H3</f>
        <v>Harald</v>
      </c>
      <c r="I153" s="462" t="str">
        <f t="shared" si="11"/>
        <v>Hildegun</v>
      </c>
      <c r="J153" s="462" t="str">
        <f t="shared" si="11"/>
        <v>Stian</v>
      </c>
      <c r="K153" s="462" t="str">
        <f t="shared" si="11"/>
        <v>Eirik</v>
      </c>
      <c r="L153" s="462" t="str">
        <f t="shared" si="11"/>
        <v>Atle</v>
      </c>
      <c r="M153" s="128"/>
      <c r="N153" s="7"/>
      <c r="O153" s="140"/>
      <c r="P153" s="140"/>
      <c r="Q153" s="140"/>
      <c r="R153" s="140"/>
      <c r="S153" s="140"/>
      <c r="T153" s="140"/>
      <c r="U153" s="18"/>
      <c r="V153" s="18"/>
      <c r="W153" s="18"/>
      <c r="X153" s="18"/>
      <c r="Y153" s="7"/>
      <c r="Z153" s="7"/>
      <c r="AA153" s="7"/>
      <c r="AB153" s="7"/>
      <c r="AC153" s="7"/>
      <c r="AD153" s="18"/>
      <c r="AE153" s="18"/>
      <c r="AF153" s="18"/>
      <c r="AG153" s="18"/>
      <c r="AH153" s="18"/>
      <c r="AI153" s="18"/>
      <c r="AJ153" s="18"/>
      <c r="AK153" s="18"/>
      <c r="AL153" s="18"/>
      <c r="AM153" s="18"/>
      <c r="AN153" s="18"/>
      <c r="AO153" s="18"/>
      <c r="AP153" s="18"/>
      <c r="AQ153" s="18"/>
      <c r="AR153" s="18"/>
      <c r="AS153" s="18"/>
      <c r="AT153" s="18"/>
      <c r="AU153" s="18"/>
      <c r="AV153" s="18"/>
      <c r="AW153" s="18"/>
      <c r="AX153" s="18"/>
      <c r="BA153" s="11"/>
      <c r="BB153" s="11"/>
      <c r="BC153" s="11"/>
      <c r="BD153" s="11"/>
      <c r="BE153" s="11"/>
      <c r="BF153" s="11"/>
      <c r="BG153" s="11"/>
      <c r="BH153" s="11"/>
      <c r="BI153" s="11"/>
      <c r="BJ153" s="11"/>
      <c r="BK153" s="11"/>
      <c r="BL153" s="11"/>
      <c r="BM153" s="11"/>
      <c r="BN153" s="11"/>
      <c r="BO153" s="11"/>
      <c r="BP153" s="11"/>
    </row>
    <row r="154" spans="1:68" ht="12.75" customHeight="1">
      <c r="A154" s="18"/>
      <c r="B154" s="18"/>
      <c r="C154" s="117"/>
      <c r="D154" s="117"/>
      <c r="E154" s="117"/>
      <c r="F154" s="117"/>
      <c r="G154" s="131" t="str">
        <f>M4</f>
        <v>(R1-R5)</v>
      </c>
      <c r="H154" s="148" t="str">
        <f t="shared" si="11"/>
        <v>Reader 1</v>
      </c>
      <c r="I154" s="148" t="str">
        <f t="shared" si="11"/>
        <v>Reader 2</v>
      </c>
      <c r="J154" s="148" t="str">
        <f t="shared" si="11"/>
        <v>Reader 3</v>
      </c>
      <c r="K154" s="148" t="str">
        <f t="shared" si="11"/>
        <v>Reader 4</v>
      </c>
      <c r="L154" s="148" t="str">
        <f t="shared" si="11"/>
        <v>Reader 5</v>
      </c>
      <c r="M154" s="132" t="s">
        <v>39</v>
      </c>
      <c r="N154" s="7"/>
      <c r="O154" s="140"/>
      <c r="P154" s="140"/>
      <c r="Q154" s="140"/>
      <c r="R154" s="140"/>
      <c r="S154" s="140"/>
      <c r="T154" s="140"/>
      <c r="U154" s="18"/>
      <c r="V154" s="18"/>
      <c r="W154" s="18"/>
      <c r="X154" s="18"/>
      <c r="Y154" s="7"/>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BA154" s="11"/>
      <c r="BB154" s="11"/>
      <c r="BC154" s="11"/>
      <c r="BD154" s="11"/>
      <c r="BE154" s="11"/>
      <c r="BF154" s="11"/>
      <c r="BG154" s="11"/>
      <c r="BH154" s="11"/>
      <c r="BI154" s="11"/>
      <c r="BJ154" s="11"/>
      <c r="BK154" s="11"/>
      <c r="BL154" s="11"/>
      <c r="BM154" s="11"/>
      <c r="BN154" s="11"/>
      <c r="BO154" s="11"/>
      <c r="BP154" s="11"/>
    </row>
    <row r="155" spans="1:68" ht="12.75" customHeight="1">
      <c r="A155" s="18"/>
      <c r="B155" s="18"/>
      <c r="C155" s="117"/>
      <c r="D155" s="117"/>
      <c r="E155" s="135"/>
      <c r="F155" s="135"/>
      <c r="G155" s="149">
        <v>0</v>
      </c>
      <c r="H155" s="174" t="str">
        <f t="array" ref="H155">IF(H122="-","-",COUNT(IF($M$5:$M$103=H$5:H$103,IF(H$5:H$103=$G155,H$5:H$103,""),""))/COUNT(IF($M$5:$M$103=$G155,H$5:H$103,"")))</f>
        <v>-</v>
      </c>
      <c r="I155" s="174" t="str">
        <f t="array" ref="I155">IF(I122="-","-",COUNT(IF($M$5:$M$103=I$5:I$103,IF(I$5:I$103=$G155,I$5:I$103,""),""))/COUNT(IF($M$5:$M$103=$G155,I$5:I$103,"")))</f>
        <v>-</v>
      </c>
      <c r="J155" s="174" t="str">
        <f t="array" ref="J155">IF(J122="-","-",COUNT(IF($M$5:$M$103=J$5:J$103,IF(J$5:J$103=$G155,J$5:J$103,""),""))/COUNT(IF($M$5:$M$103=$G155,J$5:J$103,"")))</f>
        <v>-</v>
      </c>
      <c r="K155" s="174" t="str">
        <f t="array" ref="K155">IF(K122="-","-",COUNT(IF($M$5:$M$103=K$5:K$103,IF(K$5:K$103=$G155,K$5:K$103,""),""))/COUNT(IF($M$5:$M$103=$G155,K$5:K$103,"")))</f>
        <v>-</v>
      </c>
      <c r="L155" s="174" t="str">
        <f t="array" ref="L155">IF(L122="-","-",COUNT(IF($M$5:$M$103=L$5:L$103,IF(L$5:L$103=$G155,L$5:L$103,""),""))/COUNT(IF($M$5:$M$103=$G155,L$5:L$103,"")))</f>
        <v>-</v>
      </c>
      <c r="M155" s="175" t="str">
        <f t="array" ref="M155">IF(H122:L122="-","-",COUNT(IF($M$5:$M$103=H$5:L$103,IF(H$5:L$103=$G155,H$5:L$103,""),""))/COUNT(IF($M$5:$M$103=$G155,H$5:L$103,"")))</f>
        <v>-</v>
      </c>
      <c r="N155" s="7"/>
      <c r="O155" s="176"/>
      <c r="P155" s="176"/>
      <c r="Q155" s="176"/>
      <c r="R155" s="176"/>
      <c r="S155" s="176"/>
      <c r="T155" s="176"/>
      <c r="U155" s="18"/>
      <c r="V155" s="18"/>
      <c r="W155" s="18"/>
      <c r="X155" s="18"/>
      <c r="Y155" s="7"/>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BA155" s="11"/>
      <c r="BB155" s="11"/>
      <c r="BC155" s="11"/>
      <c r="BD155" s="11"/>
      <c r="BE155" s="11"/>
      <c r="BF155" s="11"/>
      <c r="BG155" s="11"/>
      <c r="BH155" s="11"/>
      <c r="BI155" s="11"/>
      <c r="BJ155" s="11"/>
      <c r="BK155" s="11"/>
      <c r="BL155" s="11"/>
      <c r="BM155" s="11"/>
      <c r="BN155" s="11"/>
      <c r="BO155" s="11"/>
      <c r="BP155" s="11"/>
    </row>
    <row r="156" spans="1:68" ht="12.75" customHeight="1">
      <c r="A156" s="18"/>
      <c r="B156" s="18"/>
      <c r="C156" s="117"/>
      <c r="D156" s="117"/>
      <c r="E156" s="135"/>
      <c r="F156" s="135"/>
      <c r="G156" s="152">
        <f t="shared" ref="G156:G165" si="12">G155+1</f>
        <v>1</v>
      </c>
      <c r="H156" s="177">
        <f t="array" ref="H156">IF(H123="-","-",COUNT(IF($M$5:$M$103=H$5:H$103,IF(H$5:H$103=$G156,H$5:H$103,""),""))/COUNT(IF($M$5:$M$103=$G156,H$5:H$103,"")))</f>
        <v>1</v>
      </c>
      <c r="I156" s="177">
        <f t="array" ref="I156">IF(I123="-","-",COUNT(IF($M$5:$M$103=I$5:I$103,IF(I$5:I$103=$G156,I$5:I$103,""),""))/COUNT(IF($M$5:$M$103=$G156,I$5:I$103,"")))</f>
        <v>1</v>
      </c>
      <c r="J156" s="177">
        <f t="array" ref="J156">IF(J123="-","-",COUNT(IF($M$5:$M$103=J$5:J$103,IF(J$5:J$103=$G156,J$5:J$103,""),""))/COUNT(IF($M$5:$M$103=$G156,J$5:J$103,"")))</f>
        <v>1</v>
      </c>
      <c r="K156" s="177">
        <f t="array" ref="K156">IF(K123="-","-",COUNT(IF($M$5:$M$103=K$5:K$103,IF(K$5:K$103=$G156,K$5:K$103,""),""))/COUNT(IF($M$5:$M$103=$G156,K$5:K$103,"")))</f>
        <v>1</v>
      </c>
      <c r="L156" s="177">
        <f t="array" ref="L156">IF(L123="-","-",COUNT(IF($M$5:$M$103=L$5:L$103,IF(L$5:L$103=$G156,L$5:L$103,""),""))/COUNT(IF($M$5:$M$103=$G156,L$5:L$103,"")))</f>
        <v>1</v>
      </c>
      <c r="M156" s="178">
        <f t="array" ref="M156">IF(H123:L123="-","-",COUNT(IF($M$5:$M$103=H$5:L$103,IF(H$5:L$103=$G156,H$5:L$103,""),""))/COUNT(IF($M$5:$M$103=$G156,H$5:L$103,"")))</f>
        <v>1</v>
      </c>
      <c r="N156" s="7"/>
      <c r="O156" s="176"/>
      <c r="P156" s="176"/>
      <c r="Q156" s="176"/>
      <c r="R156" s="176"/>
      <c r="S156" s="176"/>
      <c r="T156" s="176"/>
      <c r="U156" s="18"/>
      <c r="V156" s="18"/>
      <c r="W156" s="18"/>
      <c r="X156" s="18"/>
      <c r="Y156" s="7"/>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BA156" s="11"/>
      <c r="BB156" s="11"/>
      <c r="BC156" s="11"/>
      <c r="BD156" s="11"/>
      <c r="BE156" s="11"/>
      <c r="BF156" s="11"/>
      <c r="BG156" s="11"/>
      <c r="BH156" s="11"/>
      <c r="BI156" s="11"/>
      <c r="BJ156" s="11"/>
      <c r="BK156" s="11"/>
      <c r="BL156" s="11"/>
      <c r="BM156" s="11"/>
      <c r="BN156" s="11"/>
      <c r="BO156" s="11"/>
      <c r="BP156" s="11"/>
    </row>
    <row r="157" spans="1:68" ht="12.75" customHeight="1">
      <c r="A157" s="18"/>
      <c r="B157" s="18"/>
      <c r="C157" s="117"/>
      <c r="D157" s="117"/>
      <c r="E157" s="135"/>
      <c r="F157" s="135"/>
      <c r="G157" s="152">
        <f t="shared" si="12"/>
        <v>2</v>
      </c>
      <c r="H157" s="177">
        <f t="array" ref="H157">IF(H124="-","-",COUNT(IF($M$5:$M$103=H$5:H$103,IF(H$5:H$103=$G157,H$5:H$103,""),""))/COUNT(IF($M$5:$M$103=$G157,H$5:H$103,"")))</f>
        <v>1</v>
      </c>
      <c r="I157" s="177">
        <f t="array" ref="I157">IF(I124="-","-",COUNT(IF($M$5:$M$103=I$5:I$103,IF(I$5:I$103=$G157,I$5:I$103,""),""))/COUNT(IF($M$5:$M$103=$G157,I$5:I$103,"")))</f>
        <v>1</v>
      </c>
      <c r="J157" s="177">
        <f t="array" ref="J157">IF(J124="-","-",COUNT(IF($M$5:$M$103=J$5:J$103,IF(J$5:J$103=$G157,J$5:J$103,""),""))/COUNT(IF($M$5:$M$103=$G157,J$5:J$103,"")))</f>
        <v>0.90909090909090906</v>
      </c>
      <c r="K157" s="177">
        <f t="array" ref="K157">IF(K124="-","-",COUNT(IF($M$5:$M$103=K$5:K$103,IF(K$5:K$103=$G157,K$5:K$103,""),""))/COUNT(IF($M$5:$M$103=$G157,K$5:K$103,"")))</f>
        <v>0.86363636363636365</v>
      </c>
      <c r="L157" s="177">
        <f t="array" ref="L157">IF(L124="-","-",COUNT(IF($M$5:$M$103=L$5:L$103,IF(L$5:L$103=$G157,L$5:L$103,""),""))/COUNT(IF($M$5:$M$103=$G157,L$5:L$103,"")))</f>
        <v>0.86363636363636365</v>
      </c>
      <c r="M157" s="178">
        <f t="array" ref="M157">IF(H124:L124="-","-",COUNT(IF($M$5:$M$103=H$5:L$103,IF(H$5:L$103=$G157,H$5:L$103,""),""))/COUNT(IF($M$5:$M$103=$G157,H$5:L$103,"")))</f>
        <v>0.92727272727272725</v>
      </c>
      <c r="N157" s="7"/>
      <c r="O157" s="176"/>
      <c r="P157" s="176"/>
      <c r="Q157" s="176"/>
      <c r="R157" s="176"/>
      <c r="S157" s="176"/>
      <c r="T157" s="176"/>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BA157" s="11"/>
      <c r="BB157" s="11"/>
      <c r="BC157" s="11"/>
      <c r="BD157" s="11"/>
      <c r="BE157" s="11"/>
      <c r="BF157" s="11"/>
      <c r="BG157" s="11"/>
      <c r="BH157" s="11"/>
      <c r="BI157" s="11"/>
      <c r="BJ157" s="11"/>
      <c r="BK157" s="11"/>
      <c r="BL157" s="11"/>
      <c r="BM157" s="11"/>
      <c r="BN157" s="11"/>
      <c r="BO157" s="11"/>
      <c r="BP157" s="11"/>
    </row>
    <row r="158" spans="1:68" ht="12.75" customHeight="1">
      <c r="A158" s="18"/>
      <c r="B158" s="18"/>
      <c r="C158" s="117"/>
      <c r="D158" s="117"/>
      <c r="E158" s="135"/>
      <c r="F158" s="135"/>
      <c r="G158" s="152">
        <f t="shared" si="12"/>
        <v>3</v>
      </c>
      <c r="H158" s="177">
        <f t="array" ref="H158">IF(H125="-","-",COUNT(IF($M$5:$M$103=H$5:H$103,IF(H$5:H$103=$G158,H$5:H$103,""),""))/COUNT(IF($M$5:$M$103=$G158,H$5:H$103,"")))</f>
        <v>0.92105263157894735</v>
      </c>
      <c r="I158" s="177">
        <f t="array" ref="I158">IF(I125="-","-",COUNT(IF($M$5:$M$103=I$5:I$103,IF(I$5:I$103=$G158,I$5:I$103,""),""))/COUNT(IF($M$5:$M$103=$G158,I$5:I$103,"")))</f>
        <v>1</v>
      </c>
      <c r="J158" s="177">
        <f t="array" ref="J158">IF(J125="-","-",COUNT(IF($M$5:$M$103=J$5:J$103,IF(J$5:J$103=$G158,J$5:J$103,""),""))/COUNT(IF($M$5:$M$103=$G158,J$5:J$103,"")))</f>
        <v>0.73684210526315785</v>
      </c>
      <c r="K158" s="177">
        <f t="array" ref="K158">IF(K125="-","-",COUNT(IF($M$5:$M$103=K$5:K$103,IF(K$5:K$103=$G158,K$5:K$103,""),""))/COUNT(IF($M$5:$M$103=$G158,K$5:K$103,"")))</f>
        <v>0.81578947368421051</v>
      </c>
      <c r="L158" s="177">
        <f t="array" ref="L158">IF(L125="-","-",COUNT(IF($M$5:$M$103=L$5:L$103,IF(L$5:L$103=$G158,L$5:L$103,""),""))/COUNT(IF($M$5:$M$103=$G158,L$5:L$103,"")))</f>
        <v>0.86842105263157898</v>
      </c>
      <c r="M158" s="178">
        <f t="array" ref="M158">IF(H125:L125="-","-",COUNT(IF($M$5:$M$103=H$5:L$103,IF(H$5:L$103=$G158,H$5:L$103,""),""))/COUNT(IF($M$5:$M$103=$G158,H$5:L$103,"")))</f>
        <v>0.86842105263157898</v>
      </c>
      <c r="N158" s="7"/>
      <c r="O158" s="176"/>
      <c r="P158" s="176"/>
      <c r="Q158" s="176"/>
      <c r="R158" s="176"/>
      <c r="S158" s="176"/>
      <c r="T158" s="176"/>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BA158" s="11"/>
      <c r="BB158" s="11"/>
      <c r="BC158" s="11"/>
      <c r="BD158" s="11"/>
      <c r="BE158" s="11"/>
      <c r="BF158" s="11"/>
      <c r="BG158" s="11"/>
      <c r="BH158" s="11"/>
      <c r="BI158" s="11"/>
      <c r="BJ158" s="11"/>
      <c r="BK158" s="11"/>
      <c r="BL158" s="11"/>
      <c r="BM158" s="11"/>
      <c r="BN158" s="11"/>
      <c r="BO158" s="11"/>
      <c r="BP158" s="11"/>
    </row>
    <row r="159" spans="1:68" ht="12.75" customHeight="1">
      <c r="A159" s="18"/>
      <c r="B159" s="18"/>
      <c r="C159" s="117"/>
      <c r="D159" s="117"/>
      <c r="E159" s="135"/>
      <c r="F159" s="135"/>
      <c r="G159" s="152">
        <f t="shared" si="12"/>
        <v>4</v>
      </c>
      <c r="H159" s="177">
        <f t="array" ref="H159">IF(H126="-","-",COUNT(IF($M$5:$M$103=H$5:H$103,IF(H$5:H$103=$G159,H$5:H$103,""),""))/COUNT(IF($M$5:$M$103=$G159,H$5:H$103,"")))</f>
        <v>0.81818181818181823</v>
      </c>
      <c r="I159" s="177">
        <f t="array" ref="I159">IF(I126="-","-",COUNT(IF($M$5:$M$103=I$5:I$103,IF(I$5:I$103=$G159,I$5:I$103,""),""))/COUNT(IF($M$5:$M$103=$G159,I$5:I$103,"")))</f>
        <v>1</v>
      </c>
      <c r="J159" s="177">
        <f t="array" ref="J159">IF(J126="-","-",COUNT(IF($M$5:$M$103=J$5:J$103,IF(J$5:J$103=$G159,J$5:J$103,""),""))/COUNT(IF($M$5:$M$103=$G159,J$5:J$103,"")))</f>
        <v>1</v>
      </c>
      <c r="K159" s="177">
        <f t="array" ref="K159">IF(K126="-","-",COUNT(IF($M$5:$M$103=K$5:K$103,IF(K$5:K$103=$G159,K$5:K$103,""),""))/COUNT(IF($M$5:$M$103=$G159,K$5:K$103,"")))</f>
        <v>0.90909090909090906</v>
      </c>
      <c r="L159" s="177">
        <f t="array" ref="L159">IF(L126="-","-",COUNT(IF($M$5:$M$103=L$5:L$103,IF(L$5:L$103=$G159,L$5:L$103,""),""))/COUNT(IF($M$5:$M$103=$G159,L$5:L$103,"")))</f>
        <v>1</v>
      </c>
      <c r="M159" s="178">
        <f t="array" ref="M159">IF(H126:L126="-","-",COUNT(IF($M$5:$M$103=H$5:L$103,IF(H$5:L$103=$G159,H$5:L$103,""),""))/COUNT(IF($M$5:$M$103=$G159,H$5:L$103,"")))</f>
        <v>0.94545454545454544</v>
      </c>
      <c r="N159" s="7"/>
      <c r="O159" s="176"/>
      <c r="P159" s="176"/>
      <c r="Q159" s="176"/>
      <c r="R159" s="176"/>
      <c r="S159" s="176"/>
      <c r="T159" s="176"/>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BA159" s="11"/>
      <c r="BB159" s="11"/>
      <c r="BC159" s="11"/>
      <c r="BD159" s="11"/>
      <c r="BE159" s="11"/>
      <c r="BF159" s="11"/>
      <c r="BG159" s="11"/>
      <c r="BH159" s="11"/>
      <c r="BI159" s="11"/>
      <c r="BJ159" s="11"/>
      <c r="BK159" s="11"/>
      <c r="BL159" s="11"/>
      <c r="BM159" s="11"/>
      <c r="BN159" s="11"/>
      <c r="BO159" s="11"/>
      <c r="BP159" s="11"/>
    </row>
    <row r="160" spans="1:68" ht="12.75" customHeight="1">
      <c r="A160" s="18"/>
      <c r="B160" s="18"/>
      <c r="C160" s="117"/>
      <c r="D160" s="117"/>
      <c r="E160" s="135"/>
      <c r="F160" s="135"/>
      <c r="G160" s="152">
        <f t="shared" si="12"/>
        <v>5</v>
      </c>
      <c r="H160" s="177">
        <f t="array" ref="H160">IF(H127="-","-",COUNT(IF($M$5:$M$103=H$5:H$103,IF(H$5:H$103=$G160,H$5:H$103,""),""))/COUNT(IF($M$5:$M$103=$G160,H$5:H$103,"")))</f>
        <v>0.92307692307692313</v>
      </c>
      <c r="I160" s="177">
        <f t="array" ref="I160">IF(I127="-","-",COUNT(IF($M$5:$M$103=I$5:I$103,IF(I$5:I$103=$G160,I$5:I$103,""),""))/COUNT(IF($M$5:$M$103=$G160,I$5:I$103,"")))</f>
        <v>0.92307692307692313</v>
      </c>
      <c r="J160" s="177">
        <f t="array" ref="J160">IF(J127="-","-",COUNT(IF($M$5:$M$103=J$5:J$103,IF(J$5:J$103=$G160,J$5:J$103,""),""))/COUNT(IF($M$5:$M$103=$G160,J$5:J$103,"")))</f>
        <v>0.61538461538461542</v>
      </c>
      <c r="K160" s="177">
        <f t="array" ref="K160">IF(K127="-","-",COUNT(IF($M$5:$M$103=K$5:K$103,IF(K$5:K$103=$G160,K$5:K$103,""),""))/COUNT(IF($M$5:$M$103=$G160,K$5:K$103,"")))</f>
        <v>0.84615384615384615</v>
      </c>
      <c r="L160" s="177">
        <f t="array" ref="L160">IF(L127="-","-",COUNT(IF($M$5:$M$103=L$5:L$103,IF(L$5:L$103=$G160,L$5:L$103,""),""))/COUNT(IF($M$5:$M$103=$G160,L$5:L$103,"")))</f>
        <v>1</v>
      </c>
      <c r="M160" s="178">
        <f t="array" ref="M160">IF(H127:L127="-","-",COUNT(IF($M$5:$M$103=H$5:L$103,IF(H$5:L$103=$G160,H$5:L$103,""),""))/COUNT(IF($M$5:$M$103=$G160,H$5:L$103,"")))</f>
        <v>0.86153846153846159</v>
      </c>
      <c r="N160" s="7"/>
      <c r="O160" s="176"/>
      <c r="P160" s="176"/>
      <c r="Q160" s="176"/>
      <c r="R160" s="176"/>
      <c r="S160" s="176"/>
      <c r="T160" s="176"/>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BA160" s="11"/>
      <c r="BB160" s="11"/>
      <c r="BC160" s="11"/>
      <c r="BD160" s="11"/>
      <c r="BE160" s="11"/>
      <c r="BF160" s="11"/>
      <c r="BG160" s="11"/>
      <c r="BH160" s="11"/>
      <c r="BI160" s="11"/>
      <c r="BJ160" s="11"/>
      <c r="BK160" s="11"/>
      <c r="BL160" s="11"/>
      <c r="BM160" s="11"/>
      <c r="BN160" s="11"/>
      <c r="BO160" s="11"/>
      <c r="BP160" s="11"/>
    </row>
    <row r="161" spans="1:68" ht="12.75" customHeight="1">
      <c r="A161" s="18"/>
      <c r="B161" s="18"/>
      <c r="C161" s="117"/>
      <c r="D161" s="117"/>
      <c r="E161" s="135"/>
      <c r="F161" s="135"/>
      <c r="G161" s="152">
        <f t="shared" si="12"/>
        <v>6</v>
      </c>
      <c r="H161" s="177">
        <f t="array" ref="H161">IF(H128="-","-",COUNT(IF($M$5:$M$103=H$5:H$103,IF(H$5:H$103=$G161,H$5:H$103,""),""))/COUNT(IF($M$5:$M$103=$G161,H$5:H$103,"")))</f>
        <v>0.8571428571428571</v>
      </c>
      <c r="I161" s="177">
        <f t="array" ref="I161">IF(I128="-","-",COUNT(IF($M$5:$M$103=I$5:I$103,IF(I$5:I$103=$G161,I$5:I$103,""),""))/COUNT(IF($M$5:$M$103=$G161,I$5:I$103,"")))</f>
        <v>0.8571428571428571</v>
      </c>
      <c r="J161" s="177">
        <f t="array" ref="J161">IF(J128="-","-",COUNT(IF($M$5:$M$103=J$5:J$103,IF(J$5:J$103=$G161,J$5:J$103,""),""))/COUNT(IF($M$5:$M$103=$G161,J$5:J$103,"")))</f>
        <v>0.8571428571428571</v>
      </c>
      <c r="K161" s="177">
        <f t="array" ref="K161">IF(K128="-","-",COUNT(IF($M$5:$M$103=K$5:K$103,IF(K$5:K$103=$G161,K$5:K$103,""),""))/COUNT(IF($M$5:$M$103=$G161,K$5:K$103,"")))</f>
        <v>1</v>
      </c>
      <c r="L161" s="177">
        <f t="array" ref="L161">IF(L128="-","-",COUNT(IF($M$5:$M$103=L$5:L$103,IF(L$5:L$103=$G161,L$5:L$103,""),""))/COUNT(IF($M$5:$M$103=$G161,L$5:L$103,"")))</f>
        <v>1</v>
      </c>
      <c r="M161" s="178">
        <f t="array" ref="M161">IF(H128:L128="-","-",COUNT(IF($M$5:$M$103=H$5:L$103,IF(H$5:L$103=$G161,H$5:L$103,""),""))/COUNT(IF($M$5:$M$103=$G161,H$5:L$103,"")))</f>
        <v>0.91428571428571426</v>
      </c>
      <c r="N161" s="7"/>
      <c r="O161" s="176"/>
      <c r="P161" s="176"/>
      <c r="Q161" s="176"/>
      <c r="R161" s="176"/>
      <c r="S161" s="176"/>
      <c r="T161" s="176"/>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BA161" s="11"/>
      <c r="BB161" s="11"/>
      <c r="BC161" s="11"/>
      <c r="BD161" s="11"/>
      <c r="BE161" s="11"/>
      <c r="BF161" s="11"/>
      <c r="BG161" s="11"/>
      <c r="BH161" s="11"/>
      <c r="BI161" s="11"/>
      <c r="BJ161" s="11"/>
      <c r="BK161" s="11"/>
      <c r="BL161" s="11"/>
      <c r="BM161" s="11"/>
      <c r="BN161" s="11"/>
      <c r="BO161" s="11"/>
      <c r="BP161" s="11"/>
    </row>
    <row r="162" spans="1:68" ht="12.75" customHeight="1">
      <c r="A162" s="18"/>
      <c r="B162" s="18"/>
      <c r="C162" s="117"/>
      <c r="D162" s="117"/>
      <c r="E162" s="135"/>
      <c r="F162" s="135"/>
      <c r="G162" s="152">
        <f t="shared" si="12"/>
        <v>7</v>
      </c>
      <c r="H162" s="177" t="str">
        <f t="array" ref="H162">IF(H129="-","-",COUNT(IF($M$5:$M$103=H$5:H$103,IF(H$5:H$103=$G162,H$5:H$103,""),""))/COUNT(IF($M$5:$M$103=$G162,H$5:H$103,"")))</f>
        <v>-</v>
      </c>
      <c r="I162" s="177" t="str">
        <f t="array" ref="I162">IF(I129="-","-",COUNT(IF($M$5:$M$103=I$5:I$103,IF(I$5:I$103=$G162,I$5:I$103,""),""))/COUNT(IF($M$5:$M$103=$G162,I$5:I$103,"")))</f>
        <v>-</v>
      </c>
      <c r="J162" s="177" t="str">
        <f t="array" ref="J162">IF(J129="-","-",COUNT(IF($M$5:$M$103=J$5:J$103,IF(J$5:J$103=$G162,J$5:J$103,""),""))/COUNT(IF($M$5:$M$103=$G162,J$5:J$103,"")))</f>
        <v>-</v>
      </c>
      <c r="K162" s="177" t="str">
        <f t="array" ref="K162">IF(K129="-","-",COUNT(IF($M$5:$M$103=K$5:K$103,IF(K$5:K$103=$G162,K$5:K$103,""),""))/COUNT(IF($M$5:$M$103=$G162,K$5:K$103,"")))</f>
        <v>-</v>
      </c>
      <c r="L162" s="177" t="str">
        <f t="array" ref="L162">IF(L129="-","-",COUNT(IF($M$5:$M$103=L$5:L$103,IF(L$5:L$103=$G162,L$5:L$103,""),""))/COUNT(IF($M$5:$M$103=$G162,L$5:L$103,"")))</f>
        <v>-</v>
      </c>
      <c r="M162" s="178" t="str">
        <f t="array" ref="M162">IF(H129:L129="-","-",COUNT(IF($M$5:$M$103=H$5:L$103,IF(H$5:L$103=$G162,H$5:L$103,""),""))/COUNT(IF($M$5:$M$103=$G162,H$5:L$103,"")))</f>
        <v>-</v>
      </c>
      <c r="N162" s="7"/>
      <c r="O162" s="176"/>
      <c r="P162" s="176"/>
      <c r="Q162" s="176"/>
      <c r="R162" s="176"/>
      <c r="S162" s="176"/>
      <c r="T162" s="176"/>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BA162" s="11"/>
      <c r="BB162" s="11"/>
      <c r="BC162" s="11"/>
      <c r="BD162" s="11"/>
      <c r="BE162" s="11"/>
      <c r="BF162" s="11"/>
      <c r="BG162" s="11"/>
      <c r="BH162" s="11"/>
      <c r="BI162" s="11"/>
      <c r="BJ162" s="11"/>
      <c r="BK162" s="11"/>
      <c r="BL162" s="11"/>
      <c r="BM162" s="11"/>
      <c r="BN162" s="11"/>
      <c r="BO162" s="11"/>
      <c r="BP162" s="11"/>
    </row>
    <row r="163" spans="1:68" ht="12.75" customHeight="1">
      <c r="A163" s="18"/>
      <c r="B163" s="18"/>
      <c r="C163" s="117"/>
      <c r="D163" s="117"/>
      <c r="E163" s="135"/>
      <c r="F163" s="135"/>
      <c r="G163" s="152">
        <f t="shared" si="12"/>
        <v>8</v>
      </c>
      <c r="H163" s="177">
        <f t="array" ref="H163">IF(H130="-","-",COUNT(IF($M$5:$M$103=H$5:H$103,IF(H$5:H$103=$G163,H$5:H$103,""),""))/COUNT(IF($M$5:$M$103=$G163,H$5:H$103,"")))</f>
        <v>1</v>
      </c>
      <c r="I163" s="177">
        <f t="array" ref="I163">IF(I130="-","-",COUNT(IF($M$5:$M$103=I$5:I$103,IF(I$5:I$103=$G163,I$5:I$103,""),""))/COUNT(IF($M$5:$M$103=$G163,I$5:I$103,"")))</f>
        <v>1</v>
      </c>
      <c r="J163" s="177">
        <f t="array" ref="J163">IF(J130="-","-",COUNT(IF($M$5:$M$103=J$5:J$103,IF(J$5:J$103=$G163,J$5:J$103,""),""))/COUNT(IF($M$5:$M$103=$G163,J$5:J$103,"")))</f>
        <v>0.75</v>
      </c>
      <c r="K163" s="177">
        <f t="array" ref="K163">IF(K130="-","-",COUNT(IF($M$5:$M$103=K$5:K$103,IF(K$5:K$103=$G163,K$5:K$103,""),""))/COUNT(IF($M$5:$M$103=$G163,K$5:K$103,"")))</f>
        <v>0.75</v>
      </c>
      <c r="L163" s="177">
        <f t="array" ref="L163">IF(L130="-","-",COUNT(IF($M$5:$M$103=L$5:L$103,IF(L$5:L$103=$G163,L$5:L$103,""),""))/COUNT(IF($M$5:$M$103=$G163,L$5:L$103,"")))</f>
        <v>0.5</v>
      </c>
      <c r="M163" s="178">
        <f t="array" ref="M163">IF(H130:L130="-","-",COUNT(IF($M$5:$M$103=H$5:L$103,IF(H$5:L$103=$G163,H$5:L$103,""),""))/COUNT(IF($M$5:$M$103=$G163,H$5:L$103,"")))</f>
        <v>0.8</v>
      </c>
      <c r="N163" s="7"/>
      <c r="O163" s="176"/>
      <c r="P163" s="176"/>
      <c r="Q163" s="176"/>
      <c r="R163" s="176"/>
      <c r="S163" s="176"/>
      <c r="T163" s="176"/>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BA163" s="11"/>
      <c r="BB163" s="11"/>
      <c r="BC163" s="11"/>
      <c r="BD163" s="11"/>
      <c r="BE163" s="11"/>
      <c r="BF163" s="11"/>
      <c r="BG163" s="11"/>
      <c r="BH163" s="11"/>
      <c r="BI163" s="11"/>
      <c r="BJ163" s="11"/>
      <c r="BK163" s="11"/>
      <c r="BL163" s="11"/>
      <c r="BM163" s="11"/>
      <c r="BN163" s="11"/>
      <c r="BO163" s="11"/>
      <c r="BP163" s="11"/>
    </row>
    <row r="164" spans="1:68" ht="12.75" customHeight="1">
      <c r="A164" s="18"/>
      <c r="B164" s="18"/>
      <c r="C164" s="117"/>
      <c r="D164" s="117"/>
      <c r="E164" s="135"/>
      <c r="F164" s="135"/>
      <c r="G164" s="152">
        <f t="shared" si="12"/>
        <v>9</v>
      </c>
      <c r="H164" s="177" t="str">
        <f t="array" ref="H164">IF(H131="-","-",COUNT(IF($M$5:$M$103=H$5:H$103,IF(H$5:H$103=$G164,H$5:H$103,""),""))/COUNT(IF($M$5:$M$103=$G164,H$5:H$103,"")))</f>
        <v>-</v>
      </c>
      <c r="I164" s="177" t="str">
        <f t="array" ref="I164">IF(I131="-","-",COUNT(IF($M$5:$M$103=I$5:I$103,IF(I$5:I$103=$G164,I$5:I$103,""),""))/COUNT(IF($M$5:$M$103=$G164,I$5:I$103,"")))</f>
        <v>-</v>
      </c>
      <c r="J164" s="177" t="str">
        <f t="array" ref="J164">IF(J131="-","-",COUNT(IF($M$5:$M$103=J$5:J$103,IF(J$5:J$103=$G164,J$5:J$103,""),""))/COUNT(IF($M$5:$M$103=$G164,J$5:J$103,"")))</f>
        <v>-</v>
      </c>
      <c r="K164" s="177" t="str">
        <f t="array" ref="K164">IF(K131="-","-",COUNT(IF($M$5:$M$103=K$5:K$103,IF(K$5:K$103=$G164,K$5:K$103,""),""))/COUNT(IF($M$5:$M$103=$G164,K$5:K$103,"")))</f>
        <v>-</v>
      </c>
      <c r="L164" s="177" t="str">
        <f t="array" ref="L164">IF(L131="-","-",COUNT(IF($M$5:$M$103=L$5:L$103,IF(L$5:L$103=$G164,L$5:L$103,""),""))/COUNT(IF($M$5:$M$103=$G164,L$5:L$103,"")))</f>
        <v>-</v>
      </c>
      <c r="M164" s="178" t="str">
        <f t="array" ref="M164">IF(H131:L131="-","-",COUNT(IF($M$5:$M$103=H$5:L$103,IF(H$5:L$103=$G164,H$5:L$103,""),""))/COUNT(IF($M$5:$M$103=$G164,H$5:L$103,"")))</f>
        <v>-</v>
      </c>
      <c r="N164" s="7"/>
      <c r="O164" s="176"/>
      <c r="P164" s="176"/>
      <c r="Q164" s="176"/>
      <c r="R164" s="176"/>
      <c r="S164" s="176"/>
      <c r="T164" s="176"/>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BA164" s="11"/>
      <c r="BB164" s="11"/>
      <c r="BC164" s="11"/>
      <c r="BD164" s="11"/>
      <c r="BE164" s="11"/>
      <c r="BF164" s="11"/>
      <c r="BG164" s="11"/>
      <c r="BH164" s="11"/>
      <c r="BI164" s="11"/>
      <c r="BJ164" s="11"/>
      <c r="BK164" s="11"/>
      <c r="BL164" s="11"/>
      <c r="BM164" s="11"/>
      <c r="BN164" s="11"/>
      <c r="BO164" s="11"/>
      <c r="BP164" s="11"/>
    </row>
    <row r="165" spans="1:68" ht="12.75" customHeight="1">
      <c r="A165" s="18"/>
      <c r="B165" s="18"/>
      <c r="C165" s="117"/>
      <c r="D165" s="117"/>
      <c r="E165" s="135"/>
      <c r="F165" s="135"/>
      <c r="G165" s="152">
        <f t="shared" si="12"/>
        <v>10</v>
      </c>
      <c r="H165" s="177" t="str">
        <f t="array" ref="H165">IF(H132="-","-",COUNT(IF($M$5:$M$103=H$5:H$103,IF(H$5:H$103=$G165,H$5:H$103,""),""))/COUNT(IF($M$5:$M$103=$G165,H$5:H$103,"")))</f>
        <v>-</v>
      </c>
      <c r="I165" s="177" t="str">
        <f t="array" ref="I165">IF(I132="-","-",COUNT(IF($M$5:$M$103=I$5:I$103,IF(I$5:I$103=$G165,I$5:I$103,""),""))/COUNT(IF($M$5:$M$103=$G165,I$5:I$103,"")))</f>
        <v>-</v>
      </c>
      <c r="J165" s="177" t="str">
        <f t="array" ref="J165">IF(J132="-","-",COUNT(IF($M$5:$M$103=J$5:J$103,IF(J$5:J$103=$G165,J$5:J$103,""),""))/COUNT(IF($M$5:$M$103=$G165,J$5:J$103,"")))</f>
        <v>-</v>
      </c>
      <c r="K165" s="177" t="str">
        <f t="array" ref="K165">IF(K132="-","-",COUNT(IF($M$5:$M$103=K$5:K$103,IF(K$5:K$103=$G165,K$5:K$103,""),""))/COUNT(IF($M$5:$M$103=$G165,K$5:K$103,"")))</f>
        <v>-</v>
      </c>
      <c r="L165" s="177" t="str">
        <f t="array" ref="L165">IF(L132="-","-",COUNT(IF($M$5:$M$103=L$5:L$103,IF(L$5:L$103=$G165,L$5:L$103,""),""))/COUNT(IF($M$5:$M$103=$G165,L$5:L$103,"")))</f>
        <v>-</v>
      </c>
      <c r="M165" s="178" t="str">
        <f t="array" ref="M165">IF(H132:L132="-","-",COUNT(IF($M$5:$M$103=H$5:L$103,IF(H$5:L$103=$G165,H$5:L$103,""),""))/COUNT(IF($M$5:$M$103=$G165,H$5:L$103,"")))</f>
        <v>-</v>
      </c>
      <c r="N165" s="7"/>
      <c r="O165" s="176"/>
      <c r="P165" s="176"/>
      <c r="Q165" s="176"/>
      <c r="R165" s="176"/>
      <c r="S165" s="176"/>
      <c r="T165" s="176"/>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BA165" s="11"/>
      <c r="BB165" s="11"/>
      <c r="BC165" s="11"/>
      <c r="BD165" s="11"/>
      <c r="BE165" s="11"/>
      <c r="BF165" s="11"/>
      <c r="BG165" s="11"/>
      <c r="BH165" s="11"/>
      <c r="BI165" s="11"/>
      <c r="BJ165" s="11"/>
      <c r="BK165" s="11"/>
      <c r="BL165" s="11"/>
      <c r="BM165" s="11"/>
      <c r="BN165" s="11"/>
      <c r="BO165" s="11"/>
      <c r="BP165" s="11"/>
    </row>
    <row r="166" spans="1:68" ht="12.75" customHeight="1">
      <c r="A166" s="18"/>
      <c r="B166" s="18"/>
      <c r="C166" s="117"/>
      <c r="D166" s="588" t="s">
        <v>41</v>
      </c>
      <c r="E166" s="589"/>
      <c r="F166" s="590"/>
      <c r="G166" s="160" t="str">
        <f>$G$133</f>
        <v>0-15</v>
      </c>
      <c r="H166" s="180">
        <f>IF(H133=0,"",SUMPRODUCT(H155:H165,H122:H132)/H133)</f>
        <v>0.92929292929292928</v>
      </c>
      <c r="I166" s="180">
        <f>IF(I133=0,"",SUMPRODUCT(I155:I165,I122:I132)/I133)</f>
        <v>0.97979797979797978</v>
      </c>
      <c r="J166" s="180">
        <f>IF(J133=0,"",SUMPRODUCT(J155:J165,J122:J132)/J133)</f>
        <v>0.80808080808080807</v>
      </c>
      <c r="K166" s="180">
        <f>IF(K133=0,"",SUMPRODUCT(K155:K165,K122:K132)/K133)</f>
        <v>0.85858585858585856</v>
      </c>
      <c r="L166" s="180">
        <f>IF(L133=0,"",SUMPRODUCT(L155:L165,L122:L132)/L133)</f>
        <v>0.89898989898989901</v>
      </c>
      <c r="M166" s="600">
        <f>SUMPRODUCT(H166:L166,H133:L133)/SUM(H133:L133)</f>
        <v>0.89494949494949494</v>
      </c>
      <c r="N166" s="7"/>
      <c r="O166" s="176"/>
      <c r="P166" s="176"/>
      <c r="Q166" s="176"/>
      <c r="R166" s="176"/>
      <c r="S166" s="176"/>
      <c r="T166" s="176"/>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BA166" s="11"/>
      <c r="BB166" s="11"/>
      <c r="BC166" s="11"/>
      <c r="BD166" s="11"/>
      <c r="BE166" s="11"/>
      <c r="BF166" s="11"/>
      <c r="BG166" s="11"/>
      <c r="BH166" s="11"/>
      <c r="BI166" s="11"/>
      <c r="BJ166" s="11"/>
      <c r="BK166" s="11"/>
      <c r="BL166" s="11"/>
      <c r="BM166" s="11"/>
      <c r="BN166" s="11"/>
      <c r="BO166" s="11"/>
      <c r="BP166" s="11"/>
    </row>
    <row r="167" spans="1:68" ht="12.75" customHeight="1">
      <c r="A167" s="18"/>
      <c r="B167" s="18"/>
      <c r="C167" s="117"/>
      <c r="D167" s="117"/>
      <c r="E167" s="117"/>
      <c r="F167" s="163"/>
      <c r="G167" s="164" t="s">
        <v>42</v>
      </c>
      <c r="H167" s="181">
        <f>IF(H133=0,"",RANK(H166,$H$166:$L$166))</f>
        <v>2</v>
      </c>
      <c r="I167" s="181">
        <f>IF(I133=0,"",RANK(I166,$H$166:$L$166))</f>
        <v>1</v>
      </c>
      <c r="J167" s="181">
        <f>IF(J133=0,"",RANK(J166,$H$166:$L$166))</f>
        <v>5</v>
      </c>
      <c r="K167" s="181">
        <f>IF(K133=0,"",RANK(K166,$H$166:$L$166))</f>
        <v>4</v>
      </c>
      <c r="L167" s="181">
        <f>IF(L133=0,"",RANK(L166,$H$166:$L$166))</f>
        <v>3</v>
      </c>
      <c r="M167" s="601"/>
      <c r="N167" s="7"/>
      <c r="O167" s="140"/>
      <c r="P167" s="140"/>
      <c r="Q167" s="140"/>
      <c r="R167" s="140"/>
      <c r="S167" s="140"/>
      <c r="T167" s="140"/>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BA167" s="11"/>
      <c r="BB167" s="11"/>
      <c r="BC167" s="11"/>
      <c r="BD167" s="11"/>
      <c r="BE167" s="11"/>
      <c r="BF167" s="11"/>
      <c r="BG167" s="11"/>
      <c r="BH167" s="11"/>
      <c r="BI167" s="11"/>
      <c r="BJ167" s="11"/>
      <c r="BK167" s="11"/>
      <c r="BL167" s="11"/>
      <c r="BM167" s="11"/>
      <c r="BN167" s="11"/>
      <c r="BO167" s="11"/>
      <c r="BP167" s="11"/>
    </row>
    <row r="168" spans="1:68" s="124" customFormat="1" ht="12.75" customHeight="1">
      <c r="A168" s="18"/>
      <c r="B168" s="18"/>
      <c r="C168" s="117"/>
      <c r="D168" s="117"/>
      <c r="E168" s="162"/>
      <c r="F168" s="162"/>
      <c r="G168" s="182"/>
      <c r="H168" s="168"/>
      <c r="I168" s="168"/>
      <c r="J168" s="168"/>
      <c r="K168" s="168"/>
      <c r="L168" s="168"/>
      <c r="M168" s="122"/>
      <c r="N168" s="7"/>
      <c r="O168" s="140"/>
      <c r="P168" s="140"/>
      <c r="Q168" s="140"/>
      <c r="R168" s="140"/>
      <c r="S168" s="140"/>
      <c r="T168" s="140"/>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BA168" s="11"/>
      <c r="BB168" s="11"/>
      <c r="BC168" s="11"/>
      <c r="BD168" s="11"/>
      <c r="BE168" s="11"/>
      <c r="BF168" s="11"/>
      <c r="BG168" s="11"/>
      <c r="BH168" s="11"/>
      <c r="BI168" s="11"/>
      <c r="BJ168" s="11"/>
      <c r="BK168" s="11"/>
      <c r="BL168" s="11"/>
      <c r="BM168" s="11"/>
      <c r="BN168" s="11"/>
      <c r="BO168" s="11"/>
      <c r="BP168" s="11"/>
    </row>
    <row r="169" spans="1:68" s="173" customFormat="1" ht="18" customHeight="1">
      <c r="A169" s="18"/>
      <c r="B169" s="18"/>
      <c r="C169" s="95"/>
      <c r="D169" s="95"/>
      <c r="E169" s="95"/>
      <c r="F169" s="95"/>
      <c r="G169" s="118" t="s">
        <v>115</v>
      </c>
      <c r="H169" s="183"/>
      <c r="I169" s="183"/>
      <c r="J169" s="184"/>
      <c r="K169" s="135"/>
      <c r="L169" s="135"/>
      <c r="M169" s="135"/>
      <c r="N169" s="7"/>
      <c r="O169" s="171"/>
      <c r="P169" s="171"/>
      <c r="Q169" s="171"/>
      <c r="R169" s="171"/>
      <c r="S169" s="171"/>
      <c r="T169" s="140"/>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97"/>
      <c r="AR169" s="97"/>
      <c r="AS169" s="97"/>
      <c r="AT169" s="97"/>
      <c r="AU169" s="97"/>
      <c r="AV169" s="97"/>
      <c r="AW169" s="97"/>
      <c r="AX169" s="97"/>
      <c r="AY169" s="172"/>
      <c r="AZ169" s="172"/>
      <c r="BA169" s="11"/>
      <c r="BB169" s="11"/>
      <c r="BC169" s="11"/>
      <c r="BD169" s="11"/>
      <c r="BE169" s="11"/>
      <c r="BF169" s="11"/>
      <c r="BG169" s="11"/>
      <c r="BH169" s="11"/>
      <c r="BI169" s="11"/>
      <c r="BJ169" s="11"/>
      <c r="BK169" s="11"/>
      <c r="BL169" s="11"/>
      <c r="BM169" s="11"/>
      <c r="BN169" s="11"/>
      <c r="BO169" s="11"/>
      <c r="BP169" s="11"/>
    </row>
    <row r="170" spans="1:68" ht="24.75" customHeight="1">
      <c r="A170" s="18"/>
      <c r="B170" s="18"/>
      <c r="C170" s="117"/>
      <c r="D170" s="117"/>
      <c r="E170" s="125"/>
      <c r="F170" s="125"/>
      <c r="G170" s="146" t="str">
        <f>M3</f>
        <v>MODAL</v>
      </c>
      <c r="H170" s="461" t="str">
        <f t="shared" ref="H170:L171" si="13">H3</f>
        <v>Harald</v>
      </c>
      <c r="I170" s="461" t="str">
        <f t="shared" si="13"/>
        <v>Hildegun</v>
      </c>
      <c r="J170" s="461" t="str">
        <f t="shared" si="13"/>
        <v>Stian</v>
      </c>
      <c r="K170" s="464" t="str">
        <f t="shared" si="13"/>
        <v>Eirik</v>
      </c>
      <c r="L170" s="464" t="str">
        <f t="shared" si="13"/>
        <v>Atle</v>
      </c>
      <c r="M170" s="128"/>
      <c r="N170" s="185"/>
      <c r="O170" s="140"/>
      <c r="P170" s="140"/>
      <c r="Q170" s="140"/>
      <c r="R170" s="140"/>
      <c r="S170" s="140"/>
      <c r="T170" s="140"/>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BA170" s="11"/>
      <c r="BB170" s="11"/>
      <c r="BC170" s="11"/>
      <c r="BD170" s="11"/>
      <c r="BE170" s="11"/>
      <c r="BF170" s="11"/>
      <c r="BG170" s="11"/>
      <c r="BH170" s="11"/>
      <c r="BI170" s="11"/>
      <c r="BJ170" s="11"/>
      <c r="BK170" s="11"/>
      <c r="BL170" s="11"/>
      <c r="BM170" s="11"/>
      <c r="BN170" s="11"/>
      <c r="BO170" s="11"/>
      <c r="BP170" s="11"/>
    </row>
    <row r="171" spans="1:68" ht="12.75" customHeight="1">
      <c r="A171" s="18"/>
      <c r="B171" s="18"/>
      <c r="C171" s="117"/>
      <c r="D171" s="117"/>
      <c r="E171" s="125"/>
      <c r="F171" s="125"/>
      <c r="G171" s="131" t="str">
        <f>M4</f>
        <v>(R1-R5)</v>
      </c>
      <c r="H171" s="148" t="str">
        <f t="shared" si="13"/>
        <v>Reader 1</v>
      </c>
      <c r="I171" s="148" t="str">
        <f t="shared" si="13"/>
        <v>Reader 2</v>
      </c>
      <c r="J171" s="148" t="str">
        <f t="shared" si="13"/>
        <v>Reader 3</v>
      </c>
      <c r="K171" s="148" t="str">
        <f t="shared" si="13"/>
        <v>Reader 4</v>
      </c>
      <c r="L171" s="148" t="str">
        <f t="shared" si="13"/>
        <v>Reader 5</v>
      </c>
      <c r="M171" s="132" t="s">
        <v>39</v>
      </c>
      <c r="N171" s="185"/>
      <c r="O171" s="140"/>
      <c r="P171" s="140"/>
      <c r="Q171" s="140"/>
      <c r="R171" s="140"/>
      <c r="S171" s="140"/>
      <c r="T171" s="140"/>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BA171" s="11"/>
      <c r="BB171" s="11"/>
      <c r="BC171" s="11"/>
      <c r="BD171" s="11"/>
      <c r="BE171" s="11"/>
      <c r="BF171" s="11"/>
      <c r="BG171" s="11"/>
      <c r="BH171" s="11"/>
      <c r="BI171" s="11"/>
      <c r="BJ171" s="11"/>
      <c r="BK171" s="11"/>
      <c r="BL171" s="11"/>
      <c r="BM171" s="11"/>
      <c r="BN171" s="11"/>
      <c r="BO171" s="11"/>
      <c r="BP171" s="11"/>
    </row>
    <row r="172" spans="1:68" ht="12.75" customHeight="1">
      <c r="A172" s="18"/>
      <c r="B172" s="18"/>
      <c r="C172" s="117"/>
      <c r="D172" s="117"/>
      <c r="E172" s="135"/>
      <c r="F172" s="135"/>
      <c r="G172" s="149">
        <v>0</v>
      </c>
      <c r="H172" s="186" t="str">
        <f t="shared" ref="H172:M182" si="14">IF(H122="-","-",H279-$G172)</f>
        <v>-</v>
      </c>
      <c r="I172" s="186" t="str">
        <f t="shared" si="14"/>
        <v>-</v>
      </c>
      <c r="J172" s="186" t="str">
        <f t="shared" si="14"/>
        <v>-</v>
      </c>
      <c r="K172" s="186" t="str">
        <f t="shared" si="14"/>
        <v>-</v>
      </c>
      <c r="L172" s="186" t="str">
        <f t="shared" si="14"/>
        <v>-</v>
      </c>
      <c r="M172" s="187" t="str">
        <f t="shared" si="14"/>
        <v>-</v>
      </c>
      <c r="N172" s="185"/>
      <c r="O172" s="140"/>
      <c r="P172" s="140"/>
      <c r="Q172" s="140"/>
      <c r="R172" s="140"/>
      <c r="S172" s="140"/>
      <c r="T172" s="140"/>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BA172" s="11"/>
      <c r="BB172" s="11"/>
      <c r="BC172" s="11"/>
      <c r="BD172" s="11"/>
      <c r="BE172" s="11"/>
      <c r="BF172" s="11"/>
      <c r="BG172" s="11"/>
      <c r="BH172" s="11"/>
      <c r="BI172" s="11"/>
      <c r="BJ172" s="11"/>
      <c r="BK172" s="11"/>
      <c r="BL172" s="11"/>
      <c r="BM172" s="11"/>
      <c r="BN172" s="11"/>
      <c r="BO172" s="11"/>
      <c r="BP172" s="11"/>
    </row>
    <row r="173" spans="1:68" ht="12.75" customHeight="1">
      <c r="A173" s="18"/>
      <c r="B173" s="18"/>
      <c r="C173" s="117"/>
      <c r="D173" s="117"/>
      <c r="E173" s="135"/>
      <c r="F173" s="135"/>
      <c r="G173" s="152">
        <f t="shared" ref="G173:G182" si="15">G172+1</f>
        <v>1</v>
      </c>
      <c r="H173" s="188">
        <f t="shared" si="14"/>
        <v>0</v>
      </c>
      <c r="I173" s="188">
        <f t="shared" si="14"/>
        <v>0</v>
      </c>
      <c r="J173" s="188">
        <f t="shared" si="14"/>
        <v>0</v>
      </c>
      <c r="K173" s="188">
        <f t="shared" si="14"/>
        <v>0</v>
      </c>
      <c r="L173" s="188">
        <f t="shared" si="14"/>
        <v>0</v>
      </c>
      <c r="M173" s="189">
        <f t="shared" si="14"/>
        <v>0</v>
      </c>
      <c r="N173" s="185"/>
      <c r="O173" s="140"/>
      <c r="P173" s="140"/>
      <c r="Q173" s="140"/>
      <c r="R173" s="140"/>
      <c r="S173" s="140"/>
      <c r="T173" s="140"/>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BA173" s="11"/>
      <c r="BB173" s="11"/>
      <c r="BC173" s="11"/>
      <c r="BD173" s="11"/>
      <c r="BE173" s="11"/>
      <c r="BF173" s="11"/>
      <c r="BG173" s="11"/>
      <c r="BH173" s="11"/>
      <c r="BI173" s="11"/>
      <c r="BJ173" s="11"/>
      <c r="BK173" s="11"/>
      <c r="BL173" s="11"/>
      <c r="BM173" s="11"/>
      <c r="BN173" s="11"/>
      <c r="BO173" s="11"/>
      <c r="BP173" s="11"/>
    </row>
    <row r="174" spans="1:68" ht="12.75" customHeight="1">
      <c r="A174" s="18"/>
      <c r="B174" s="18"/>
      <c r="C174" s="117"/>
      <c r="D174" s="117"/>
      <c r="E174" s="135"/>
      <c r="F174" s="135"/>
      <c r="G174" s="152">
        <f t="shared" si="15"/>
        <v>2</v>
      </c>
      <c r="H174" s="188">
        <f t="shared" si="14"/>
        <v>0</v>
      </c>
      <c r="I174" s="188">
        <f t="shared" si="14"/>
        <v>0</v>
      </c>
      <c r="J174" s="188">
        <f t="shared" si="14"/>
        <v>9.0909090909090828E-2</v>
      </c>
      <c r="K174" s="188">
        <f t="shared" si="14"/>
        <v>0.13636363636363624</v>
      </c>
      <c r="L174" s="188">
        <f t="shared" si="14"/>
        <v>0.13636363636363624</v>
      </c>
      <c r="M174" s="189">
        <f t="shared" si="14"/>
        <v>7.2727272727272751E-2</v>
      </c>
      <c r="N174" s="185"/>
      <c r="O174" s="140"/>
      <c r="P174" s="140"/>
      <c r="Q174" s="140"/>
      <c r="R174" s="140"/>
      <c r="S174" s="140"/>
      <c r="T174" s="140"/>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BA174" s="11"/>
      <c r="BB174" s="11"/>
      <c r="BC174" s="11"/>
      <c r="BD174" s="11"/>
      <c r="BE174" s="11"/>
      <c r="BF174" s="11"/>
      <c r="BG174" s="11"/>
      <c r="BH174" s="11"/>
      <c r="BI174" s="11"/>
      <c r="BJ174" s="11"/>
      <c r="BK174" s="11"/>
      <c r="BL174" s="11"/>
      <c r="BM174" s="11"/>
      <c r="BN174" s="11"/>
      <c r="BO174" s="11"/>
      <c r="BP174" s="11"/>
    </row>
    <row r="175" spans="1:68" ht="12.75" customHeight="1">
      <c r="A175" s="18"/>
      <c r="B175" s="18"/>
      <c r="C175" s="117"/>
      <c r="D175" s="117"/>
      <c r="E175" s="135"/>
      <c r="F175" s="135"/>
      <c r="G175" s="152">
        <f t="shared" si="15"/>
        <v>3</v>
      </c>
      <c r="H175" s="188">
        <f t="shared" si="14"/>
        <v>-2.631578947368407E-2</v>
      </c>
      <c r="I175" s="188">
        <f t="shared" si="14"/>
        <v>0</v>
      </c>
      <c r="J175" s="188">
        <f t="shared" si="14"/>
        <v>0.21052631578947389</v>
      </c>
      <c r="K175" s="188">
        <f t="shared" si="14"/>
        <v>0.23684210526315796</v>
      </c>
      <c r="L175" s="188">
        <f t="shared" si="14"/>
        <v>2.631578947368407E-2</v>
      </c>
      <c r="M175" s="189">
        <f t="shared" si="14"/>
        <v>8.9473684210526372E-2</v>
      </c>
      <c r="N175" s="185"/>
      <c r="O175" s="140"/>
      <c r="P175" s="140"/>
      <c r="Q175" s="140"/>
      <c r="R175" s="140"/>
      <c r="S175" s="140"/>
      <c r="T175" s="140"/>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BA175" s="11"/>
      <c r="BB175" s="11"/>
      <c r="BC175" s="11"/>
      <c r="BD175" s="11"/>
      <c r="BE175" s="11"/>
      <c r="BF175" s="11"/>
      <c r="BG175" s="11"/>
      <c r="BH175" s="11"/>
      <c r="BI175" s="11"/>
      <c r="BJ175" s="11"/>
      <c r="BK175" s="11"/>
      <c r="BL175" s="11"/>
      <c r="BM175" s="11"/>
      <c r="BN175" s="11"/>
      <c r="BO175" s="11"/>
      <c r="BP175" s="11"/>
    </row>
    <row r="176" spans="1:68" ht="12.75" customHeight="1">
      <c r="A176" s="18"/>
      <c r="B176" s="18"/>
      <c r="C176" s="117"/>
      <c r="D176" s="117"/>
      <c r="E176" s="135"/>
      <c r="F176" s="135"/>
      <c r="G176" s="152">
        <f t="shared" si="15"/>
        <v>4</v>
      </c>
      <c r="H176" s="188">
        <f t="shared" si="14"/>
        <v>0</v>
      </c>
      <c r="I176" s="188">
        <f t="shared" si="14"/>
        <v>0</v>
      </c>
      <c r="J176" s="188">
        <f t="shared" si="14"/>
        <v>0</v>
      </c>
      <c r="K176" s="188">
        <f t="shared" si="14"/>
        <v>9.0909090909090828E-2</v>
      </c>
      <c r="L176" s="188">
        <f t="shared" si="14"/>
        <v>0</v>
      </c>
      <c r="M176" s="189">
        <f t="shared" si="14"/>
        <v>1.8181818181818521E-2</v>
      </c>
      <c r="N176" s="185"/>
      <c r="O176" s="140"/>
      <c r="P176" s="140"/>
      <c r="Q176" s="140"/>
      <c r="R176" s="140"/>
      <c r="S176" s="140"/>
      <c r="T176" s="140"/>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BA176" s="11"/>
      <c r="BB176" s="11"/>
      <c r="BC176" s="11"/>
      <c r="BD176" s="11"/>
      <c r="BE176" s="11"/>
      <c r="BF176" s="11"/>
      <c r="BG176" s="11"/>
      <c r="BH176" s="11"/>
      <c r="BI176" s="11"/>
      <c r="BJ176" s="11"/>
      <c r="BK176" s="11"/>
      <c r="BL176" s="11"/>
      <c r="BM176" s="11"/>
      <c r="BN176" s="11"/>
      <c r="BO176" s="11"/>
      <c r="BP176" s="11"/>
    </row>
    <row r="177" spans="1:68" ht="12.75" customHeight="1">
      <c r="A177" s="18"/>
      <c r="B177" s="18"/>
      <c r="C177" s="117"/>
      <c r="D177" s="117"/>
      <c r="E177" s="135"/>
      <c r="F177" s="135"/>
      <c r="G177" s="152">
        <f t="shared" si="15"/>
        <v>5</v>
      </c>
      <c r="H177" s="188">
        <f t="shared" si="14"/>
        <v>-0.15384615384615419</v>
      </c>
      <c r="I177" s="188">
        <f t="shared" si="14"/>
        <v>-7.692307692307665E-2</v>
      </c>
      <c r="J177" s="188">
        <f t="shared" si="14"/>
        <v>0.38461538461538503</v>
      </c>
      <c r="K177" s="188">
        <f t="shared" si="14"/>
        <v>0</v>
      </c>
      <c r="L177" s="188">
        <f t="shared" si="14"/>
        <v>0</v>
      </c>
      <c r="M177" s="189">
        <f t="shared" si="14"/>
        <v>3.076923076923066E-2</v>
      </c>
      <c r="N177" s="185"/>
      <c r="O177" s="140"/>
      <c r="P177" s="140"/>
      <c r="Q177" s="140"/>
      <c r="R177" s="140"/>
      <c r="S177" s="140"/>
      <c r="T177" s="140"/>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BA177" s="11"/>
      <c r="BB177" s="11"/>
      <c r="BC177" s="11"/>
      <c r="BD177" s="11"/>
      <c r="BE177" s="11"/>
      <c r="BF177" s="11"/>
      <c r="BG177" s="11"/>
      <c r="BH177" s="11"/>
      <c r="BI177" s="11"/>
      <c r="BJ177" s="11"/>
      <c r="BK177" s="11"/>
      <c r="BL177" s="11"/>
      <c r="BM177" s="11"/>
      <c r="BN177" s="11"/>
      <c r="BO177" s="11"/>
      <c r="BP177" s="11"/>
    </row>
    <row r="178" spans="1:68" ht="12.75" customHeight="1">
      <c r="A178" s="18"/>
      <c r="B178" s="18"/>
      <c r="C178" s="117"/>
      <c r="D178" s="117"/>
      <c r="E178" s="135"/>
      <c r="F178" s="135"/>
      <c r="G178" s="152">
        <f t="shared" si="15"/>
        <v>6</v>
      </c>
      <c r="H178" s="188">
        <f t="shared" si="14"/>
        <v>-0.14285714285714324</v>
      </c>
      <c r="I178" s="188">
        <f t="shared" si="14"/>
        <v>-0.14285714285714324</v>
      </c>
      <c r="J178" s="188">
        <f t="shared" si="14"/>
        <v>0.14285714285714324</v>
      </c>
      <c r="K178" s="188">
        <f t="shared" si="14"/>
        <v>0</v>
      </c>
      <c r="L178" s="188">
        <f t="shared" si="14"/>
        <v>0</v>
      </c>
      <c r="M178" s="189">
        <f t="shared" si="14"/>
        <v>-2.857142857142847E-2</v>
      </c>
      <c r="N178" s="185"/>
      <c r="O178" s="140"/>
      <c r="P178" s="140"/>
      <c r="Q178" s="140"/>
      <c r="R178" s="140"/>
      <c r="S178" s="140"/>
      <c r="T178" s="140"/>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BA178" s="11"/>
      <c r="BB178" s="11"/>
      <c r="BC178" s="11"/>
      <c r="BD178" s="11"/>
      <c r="BE178" s="11"/>
      <c r="BF178" s="11"/>
      <c r="BG178" s="11"/>
      <c r="BH178" s="11"/>
      <c r="BI178" s="11"/>
      <c r="BJ178" s="11"/>
      <c r="BK178" s="11"/>
      <c r="BL178" s="11"/>
      <c r="BM178" s="11"/>
      <c r="BN178" s="11"/>
      <c r="BO178" s="11"/>
      <c r="BP178" s="11"/>
    </row>
    <row r="179" spans="1:68" ht="12.75" customHeight="1">
      <c r="A179" s="18"/>
      <c r="B179" s="18"/>
      <c r="C179" s="117"/>
      <c r="D179" s="117"/>
      <c r="E179" s="135"/>
      <c r="F179" s="135"/>
      <c r="G179" s="152">
        <f t="shared" si="15"/>
        <v>7</v>
      </c>
      <c r="H179" s="188" t="str">
        <f t="shared" si="14"/>
        <v>-</v>
      </c>
      <c r="I179" s="188" t="str">
        <f t="shared" si="14"/>
        <v>-</v>
      </c>
      <c r="J179" s="188" t="str">
        <f t="shared" si="14"/>
        <v>-</v>
      </c>
      <c r="K179" s="188" t="str">
        <f t="shared" si="14"/>
        <v>-</v>
      </c>
      <c r="L179" s="188" t="str">
        <f t="shared" si="14"/>
        <v>-</v>
      </c>
      <c r="M179" s="189" t="str">
        <f t="shared" si="14"/>
        <v>-</v>
      </c>
      <c r="N179" s="185"/>
      <c r="O179" s="140"/>
      <c r="P179" s="140"/>
      <c r="Q179" s="140"/>
      <c r="R179" s="140"/>
      <c r="S179" s="140"/>
      <c r="T179" s="140"/>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BA179" s="11"/>
      <c r="BB179" s="11"/>
      <c r="BC179" s="11"/>
      <c r="BD179" s="11"/>
      <c r="BE179" s="11"/>
      <c r="BF179" s="11"/>
      <c r="BG179" s="11"/>
      <c r="BH179" s="11"/>
      <c r="BI179" s="11"/>
      <c r="BJ179" s="11"/>
      <c r="BK179" s="11"/>
      <c r="BL179" s="11"/>
      <c r="BM179" s="11"/>
      <c r="BN179" s="11"/>
      <c r="BO179" s="11"/>
      <c r="BP179" s="11"/>
    </row>
    <row r="180" spans="1:68" ht="12.75" customHeight="1">
      <c r="A180" s="18"/>
      <c r="B180" s="18"/>
      <c r="C180" s="117"/>
      <c r="D180" s="117"/>
      <c r="E180" s="135"/>
      <c r="F180" s="135"/>
      <c r="G180" s="152">
        <f t="shared" si="15"/>
        <v>8</v>
      </c>
      <c r="H180" s="188">
        <f t="shared" si="14"/>
        <v>0</v>
      </c>
      <c r="I180" s="188">
        <f t="shared" si="14"/>
        <v>0</v>
      </c>
      <c r="J180" s="188">
        <f t="shared" si="14"/>
        <v>0.25</v>
      </c>
      <c r="K180" s="188">
        <f t="shared" si="14"/>
        <v>-0.25</v>
      </c>
      <c r="L180" s="188">
        <f t="shared" si="14"/>
        <v>0</v>
      </c>
      <c r="M180" s="189">
        <f t="shared" si="14"/>
        <v>0</v>
      </c>
      <c r="N180" s="185"/>
      <c r="O180" s="140"/>
      <c r="P180" s="140"/>
      <c r="Q180" s="140"/>
      <c r="R180" s="140"/>
      <c r="S180" s="140"/>
      <c r="T180" s="140"/>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BA180" s="11"/>
      <c r="BB180" s="11"/>
      <c r="BC180" s="11"/>
      <c r="BD180" s="11"/>
      <c r="BE180" s="11"/>
      <c r="BF180" s="11"/>
      <c r="BG180" s="11"/>
      <c r="BH180" s="11"/>
      <c r="BI180" s="11"/>
      <c r="BJ180" s="11"/>
      <c r="BK180" s="11"/>
      <c r="BL180" s="11"/>
      <c r="BM180" s="11"/>
      <c r="BN180" s="11"/>
      <c r="BO180" s="11"/>
      <c r="BP180" s="11"/>
    </row>
    <row r="181" spans="1:68" ht="12.75" customHeight="1">
      <c r="A181" s="18"/>
      <c r="B181" s="18"/>
      <c r="C181" s="117"/>
      <c r="D181" s="117"/>
      <c r="E181" s="135"/>
      <c r="F181" s="135"/>
      <c r="G181" s="152">
        <f t="shared" si="15"/>
        <v>9</v>
      </c>
      <c r="H181" s="188" t="str">
        <f t="shared" si="14"/>
        <v>-</v>
      </c>
      <c r="I181" s="188" t="str">
        <f t="shared" si="14"/>
        <v>-</v>
      </c>
      <c r="J181" s="188" t="str">
        <f t="shared" si="14"/>
        <v>-</v>
      </c>
      <c r="K181" s="188" t="str">
        <f t="shared" si="14"/>
        <v>-</v>
      </c>
      <c r="L181" s="188" t="str">
        <f t="shared" si="14"/>
        <v>-</v>
      </c>
      <c r="M181" s="189" t="str">
        <f t="shared" si="14"/>
        <v>-</v>
      </c>
      <c r="N181" s="185"/>
      <c r="O181" s="140"/>
      <c r="P181" s="140"/>
      <c r="Q181" s="140"/>
      <c r="R181" s="140"/>
      <c r="S181" s="140"/>
      <c r="T181" s="140"/>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BA181" s="11"/>
      <c r="BB181" s="11"/>
      <c r="BC181" s="11"/>
      <c r="BD181" s="11"/>
      <c r="BE181" s="11"/>
      <c r="BF181" s="11"/>
      <c r="BG181" s="11"/>
      <c r="BH181" s="11"/>
      <c r="BI181" s="11"/>
      <c r="BJ181" s="11"/>
      <c r="BK181" s="11"/>
      <c r="BL181" s="11"/>
      <c r="BM181" s="11"/>
      <c r="BN181" s="11"/>
      <c r="BO181" s="11"/>
      <c r="BP181" s="11"/>
    </row>
    <row r="182" spans="1:68" ht="12.75" customHeight="1">
      <c r="A182" s="18"/>
      <c r="B182" s="18"/>
      <c r="C182" s="117"/>
      <c r="D182" s="117"/>
      <c r="E182" s="135"/>
      <c r="F182" s="135"/>
      <c r="G182" s="152">
        <f t="shared" si="15"/>
        <v>10</v>
      </c>
      <c r="H182" s="188" t="str">
        <f t="shared" si="14"/>
        <v>-</v>
      </c>
      <c r="I182" s="188" t="str">
        <f t="shared" si="14"/>
        <v>-</v>
      </c>
      <c r="J182" s="188" t="str">
        <f t="shared" si="14"/>
        <v>-</v>
      </c>
      <c r="K182" s="188" t="str">
        <f t="shared" si="14"/>
        <v>-</v>
      </c>
      <c r="L182" s="188" t="str">
        <f t="shared" si="14"/>
        <v>-</v>
      </c>
      <c r="M182" s="189" t="str">
        <f t="shared" si="14"/>
        <v>-</v>
      </c>
      <c r="N182" s="185"/>
      <c r="O182" s="140"/>
      <c r="P182" s="140"/>
      <c r="Q182" s="140"/>
      <c r="R182" s="140"/>
      <c r="S182" s="140"/>
      <c r="T182" s="140"/>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BA182" s="11"/>
      <c r="BB182" s="11"/>
      <c r="BC182" s="11"/>
      <c r="BD182" s="11"/>
      <c r="BE182" s="11"/>
      <c r="BF182" s="11"/>
      <c r="BG182" s="11"/>
      <c r="BH182" s="11"/>
      <c r="BI182" s="11"/>
      <c r="BJ182" s="11"/>
      <c r="BK182" s="11"/>
      <c r="BL182" s="11"/>
      <c r="BM182" s="11"/>
      <c r="BN182" s="11"/>
      <c r="BO182" s="11"/>
      <c r="BP182" s="11"/>
    </row>
    <row r="183" spans="1:68" ht="12.75" customHeight="1">
      <c r="A183" s="18"/>
      <c r="B183" s="18"/>
      <c r="C183" s="117"/>
      <c r="D183" s="583" t="s">
        <v>41</v>
      </c>
      <c r="E183" s="584"/>
      <c r="F183" s="585"/>
      <c r="G183" s="145" t="str">
        <f>$G$133</f>
        <v>0-15</v>
      </c>
      <c r="H183" s="191">
        <f>IF(H133=0,"",SUMPRODUCT(H172:H182,H122:H132)/H133)</f>
        <v>-4.0404040404040421E-2</v>
      </c>
      <c r="I183" s="191">
        <f>IF(I133=0,"",SUMPRODUCT(I172:I182,I122:I132)/I133)</f>
        <v>-2.0202020202020193E-2</v>
      </c>
      <c r="J183" s="191">
        <f>IF(J133=0,"",SUMPRODUCT(J172:J182,J122:J132)/J133)</f>
        <v>0.17171717171717185</v>
      </c>
      <c r="K183" s="191">
        <f>IF(K133=0,"",SUMPRODUCT(K172:K182,K122:K132)/K133)</f>
        <v>0.12121212121212122</v>
      </c>
      <c r="L183" s="191">
        <f>IF(L133=0,"",SUMPRODUCT(L172:L182,L122:L132)/L133)</f>
        <v>4.0404040404040324E-2</v>
      </c>
      <c r="M183" s="192">
        <f>SUMPRODUCT(M172:M182,M122:M132)/M133</f>
        <v>5.4545454545454605E-2</v>
      </c>
      <c r="N183" s="185"/>
      <c r="O183" s="140"/>
      <c r="P183" s="140"/>
      <c r="Q183" s="140"/>
      <c r="R183" s="140"/>
      <c r="S183" s="140"/>
      <c r="T183" s="140"/>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BA183" s="11"/>
      <c r="BB183" s="11"/>
      <c r="BC183" s="11"/>
      <c r="BD183" s="11"/>
      <c r="BE183" s="11"/>
      <c r="BF183" s="11"/>
      <c r="BG183" s="11"/>
      <c r="BH183" s="11"/>
      <c r="BI183" s="11"/>
      <c r="BJ183" s="11"/>
      <c r="BK183" s="11"/>
      <c r="BL183" s="11"/>
      <c r="BM183" s="11"/>
      <c r="BN183" s="11"/>
      <c r="BO183" s="11"/>
      <c r="BP183" s="11"/>
    </row>
    <row r="184" spans="1:68" ht="12.75" customHeight="1">
      <c r="A184" s="18"/>
      <c r="B184" s="18"/>
      <c r="C184" s="117"/>
      <c r="D184" s="167"/>
      <c r="E184" s="167"/>
      <c r="F184" s="193"/>
      <c r="G184" s="164" t="s">
        <v>42</v>
      </c>
      <c r="H184" s="181">
        <f>IF(H133=0,"",RANK(H196,$H$196:$L$196,1))</f>
        <v>3</v>
      </c>
      <c r="I184" s="181">
        <f>IF(I133=0,"",RANK(I196,$H$196:$L$196,1))</f>
        <v>1</v>
      </c>
      <c r="J184" s="181">
        <f>IF(J133=0,"",RANK(J196,$H$196:$L$196,1))</f>
        <v>5</v>
      </c>
      <c r="K184" s="181">
        <f>IF(K133=0,"",RANK(K196,$H$196:$L$196,1))</f>
        <v>4</v>
      </c>
      <c r="L184" s="181">
        <f>IF(L133=0,"",RANK(L196,$H$196:$L$196,1))</f>
        <v>2</v>
      </c>
      <c r="M184" s="194"/>
      <c r="N184" s="7"/>
      <c r="O184" s="140"/>
      <c r="P184" s="140"/>
      <c r="Q184" s="140"/>
      <c r="R184" s="140"/>
      <c r="S184" s="140"/>
      <c r="T184" s="140"/>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BA184" s="11"/>
      <c r="BB184" s="11"/>
      <c r="BC184" s="11"/>
      <c r="BD184" s="11"/>
      <c r="BE184" s="11"/>
      <c r="BF184" s="11"/>
      <c r="BG184" s="11"/>
      <c r="BH184" s="11"/>
      <c r="BI184" s="11"/>
      <c r="BJ184" s="11"/>
      <c r="BK184" s="11"/>
      <c r="BL184" s="11"/>
      <c r="BM184" s="11"/>
      <c r="BN184" s="11"/>
      <c r="BO184" s="11"/>
      <c r="BP184" s="11"/>
    </row>
    <row r="185" spans="1:68" ht="12.75" customHeight="1">
      <c r="A185" s="18"/>
      <c r="B185" s="18"/>
      <c r="C185" s="167"/>
      <c r="D185" s="167"/>
      <c r="E185" s="167"/>
      <c r="F185" s="167"/>
      <c r="G185" s="167"/>
      <c r="H185" s="167"/>
      <c r="I185" s="167"/>
      <c r="J185" s="167"/>
      <c r="K185" s="167"/>
      <c r="L185" s="167"/>
      <c r="M185" s="167"/>
      <c r="N185" s="7"/>
      <c r="O185" s="140"/>
      <c r="P185" s="140"/>
      <c r="Q185" s="140"/>
      <c r="R185" s="140"/>
      <c r="S185" s="140"/>
      <c r="T185" s="140"/>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BA185" s="11"/>
      <c r="BB185" s="11"/>
      <c r="BC185" s="11"/>
      <c r="BD185" s="11"/>
      <c r="BE185" s="11"/>
      <c r="BF185" s="11"/>
      <c r="BG185" s="11"/>
      <c r="BH185" s="11"/>
      <c r="BI185" s="11"/>
      <c r="BJ185" s="11"/>
      <c r="BK185" s="11"/>
      <c r="BL185" s="11"/>
      <c r="BM185" s="11"/>
      <c r="BN185" s="11"/>
      <c r="BO185" s="11"/>
      <c r="BP185" s="11"/>
    </row>
    <row r="186" spans="1:68" ht="12.75" customHeight="1">
      <c r="A186" s="18"/>
      <c r="B186" s="18"/>
      <c r="C186" s="167"/>
      <c r="D186" s="167"/>
      <c r="E186" s="167"/>
      <c r="F186" s="167"/>
      <c r="G186" s="118" t="s">
        <v>44</v>
      </c>
      <c r="H186" s="183"/>
      <c r="I186" s="183"/>
      <c r="J186" s="184"/>
      <c r="K186" s="167"/>
      <c r="L186" s="167"/>
      <c r="M186" s="167"/>
      <c r="N186" s="7"/>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BA186" s="11"/>
      <c r="BB186" s="11"/>
      <c r="BC186" s="11"/>
      <c r="BD186" s="11"/>
      <c r="BE186" s="11"/>
      <c r="BF186" s="11"/>
      <c r="BG186" s="11"/>
      <c r="BH186" s="11"/>
      <c r="BI186" s="11"/>
      <c r="BJ186" s="11"/>
      <c r="BK186" s="11"/>
      <c r="BL186" s="11"/>
      <c r="BM186" s="11"/>
      <c r="BN186" s="11"/>
      <c r="BO186" s="11"/>
      <c r="BP186" s="11"/>
    </row>
    <row r="187" spans="1:68" ht="24.75" customHeight="1">
      <c r="A187" s="18"/>
      <c r="B187" s="18"/>
      <c r="C187" s="167"/>
      <c r="D187" s="167"/>
      <c r="E187" s="167"/>
      <c r="F187" s="167"/>
      <c r="G187" s="167"/>
      <c r="H187" s="461" t="str">
        <f t="shared" ref="H187:L188" si="16">H3</f>
        <v>Harald</v>
      </c>
      <c r="I187" s="461" t="str">
        <f t="shared" si="16"/>
        <v>Hildegun</v>
      </c>
      <c r="J187" s="464" t="str">
        <f t="shared" si="16"/>
        <v>Stian</v>
      </c>
      <c r="K187" s="461" t="str">
        <f t="shared" si="16"/>
        <v>Eirik</v>
      </c>
      <c r="L187" s="461" t="str">
        <f t="shared" si="16"/>
        <v>Atle</v>
      </c>
      <c r="M187" s="32"/>
      <c r="N187" s="7"/>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BA187" s="11"/>
      <c r="BB187" s="11"/>
      <c r="BC187" s="11"/>
      <c r="BD187" s="11"/>
      <c r="BE187" s="11"/>
      <c r="BF187" s="11"/>
      <c r="BG187" s="11"/>
      <c r="BH187" s="11"/>
      <c r="BI187" s="11"/>
      <c r="BJ187" s="11"/>
      <c r="BK187" s="11"/>
      <c r="BL187" s="11"/>
      <c r="BM187" s="11"/>
      <c r="BN187" s="11"/>
      <c r="BO187" s="11"/>
      <c r="BP187" s="11"/>
    </row>
    <row r="188" spans="1:68" ht="12.75" customHeight="1">
      <c r="A188" s="18"/>
      <c r="B188" s="18"/>
      <c r="C188" s="167"/>
      <c r="D188" s="167"/>
      <c r="E188" s="167"/>
      <c r="F188" s="167"/>
      <c r="G188" s="167"/>
      <c r="H188" s="148" t="str">
        <f t="shared" si="16"/>
        <v>Reader 1</v>
      </c>
      <c r="I188" s="148" t="str">
        <f t="shared" si="16"/>
        <v>Reader 2</v>
      </c>
      <c r="J188" s="148" t="str">
        <f t="shared" si="16"/>
        <v>Reader 3</v>
      </c>
      <c r="K188" s="148" t="str">
        <f t="shared" si="16"/>
        <v>Reader 4</v>
      </c>
      <c r="L188" s="148" t="str">
        <f t="shared" si="16"/>
        <v>Reader 5</v>
      </c>
      <c r="M188" s="32"/>
      <c r="N188" s="7"/>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BA188" s="11"/>
      <c r="BB188" s="11"/>
      <c r="BC188" s="11"/>
      <c r="BD188" s="11"/>
      <c r="BE188" s="11"/>
      <c r="BF188" s="11"/>
      <c r="BG188" s="11"/>
      <c r="BH188" s="11"/>
      <c r="BI188" s="11"/>
      <c r="BJ188" s="11"/>
      <c r="BK188" s="11"/>
      <c r="BL188" s="11"/>
      <c r="BM188" s="11"/>
      <c r="BN188" s="11"/>
      <c r="BO188" s="11"/>
      <c r="BP188" s="11"/>
    </row>
    <row r="189" spans="1:68" ht="12.75" customHeight="1">
      <c r="A189" s="18"/>
      <c r="B189" s="18"/>
      <c r="C189" s="195"/>
      <c r="D189" s="71"/>
      <c r="E189" s="71"/>
      <c r="F189" s="71"/>
      <c r="G189" s="196" t="s">
        <v>45</v>
      </c>
      <c r="H189" s="197">
        <f>H150</f>
        <v>2</v>
      </c>
      <c r="I189" s="197">
        <f>I150</f>
        <v>1</v>
      </c>
      <c r="J189" s="197">
        <f>J150</f>
        <v>4</v>
      </c>
      <c r="K189" s="197">
        <f>K150</f>
        <v>5</v>
      </c>
      <c r="L189" s="197">
        <f>L150</f>
        <v>3</v>
      </c>
      <c r="M189" s="32"/>
      <c r="N189" s="7"/>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BA189" s="11"/>
      <c r="BB189" s="11"/>
      <c r="BC189" s="11"/>
      <c r="BD189" s="11"/>
      <c r="BE189" s="11"/>
      <c r="BF189" s="11"/>
      <c r="BG189" s="11"/>
      <c r="BH189" s="11"/>
      <c r="BI189" s="11"/>
      <c r="BJ189" s="11"/>
      <c r="BK189" s="11"/>
      <c r="BL189" s="11"/>
      <c r="BM189" s="11"/>
      <c r="BN189" s="11"/>
      <c r="BO189" s="11"/>
      <c r="BP189" s="11"/>
    </row>
    <row r="190" spans="1:68" ht="12.75" customHeight="1">
      <c r="A190" s="18"/>
      <c r="B190" s="18"/>
      <c r="C190" s="32"/>
      <c r="D190" s="198"/>
      <c r="E190" s="198"/>
      <c r="F190" s="198"/>
      <c r="G190" s="199" t="s">
        <v>46</v>
      </c>
      <c r="H190" s="200">
        <f>H167</f>
        <v>2</v>
      </c>
      <c r="I190" s="200">
        <f>I167</f>
        <v>1</v>
      </c>
      <c r="J190" s="200">
        <f>J167</f>
        <v>5</v>
      </c>
      <c r="K190" s="200">
        <f>K167</f>
        <v>4</v>
      </c>
      <c r="L190" s="200">
        <f>L167</f>
        <v>3</v>
      </c>
      <c r="M190" s="32"/>
      <c r="N190" s="7"/>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BA190" s="11"/>
      <c r="BB190" s="11"/>
      <c r="BC190" s="11"/>
      <c r="BD190" s="11"/>
      <c r="BE190" s="11"/>
      <c r="BF190" s="11"/>
      <c r="BG190" s="11"/>
      <c r="BH190" s="11"/>
      <c r="BI190" s="11"/>
      <c r="BJ190" s="11"/>
      <c r="BK190" s="11"/>
      <c r="BL190" s="11"/>
      <c r="BM190" s="11"/>
      <c r="BN190" s="11"/>
      <c r="BO190" s="11"/>
      <c r="BP190" s="11"/>
    </row>
    <row r="191" spans="1:68" ht="12.75" customHeight="1">
      <c r="A191" s="18"/>
      <c r="B191" s="18"/>
      <c r="C191" s="68"/>
      <c r="D191" s="201"/>
      <c r="E191" s="201"/>
      <c r="F191" s="201"/>
      <c r="G191" s="202" t="s">
        <v>116</v>
      </c>
      <c r="H191" s="203">
        <f t="shared" ref="H191:L191" si="17">H184</f>
        <v>3</v>
      </c>
      <c r="I191" s="203">
        <f>I184</f>
        <v>1</v>
      </c>
      <c r="J191" s="203">
        <f t="shared" si="17"/>
        <v>5</v>
      </c>
      <c r="K191" s="203">
        <f t="shared" si="17"/>
        <v>4</v>
      </c>
      <c r="L191" s="203">
        <f t="shared" si="17"/>
        <v>2</v>
      </c>
      <c r="M191" s="32"/>
      <c r="N191" s="7"/>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BA191" s="11"/>
      <c r="BB191" s="11"/>
      <c r="BC191" s="11"/>
      <c r="BD191" s="11"/>
      <c r="BE191" s="11"/>
      <c r="BF191" s="11"/>
      <c r="BG191" s="11"/>
      <c r="BH191" s="11"/>
      <c r="BI191" s="11"/>
      <c r="BJ191" s="11"/>
      <c r="BK191" s="11"/>
      <c r="BL191" s="11"/>
      <c r="BM191" s="11"/>
      <c r="BN191" s="11"/>
      <c r="BO191" s="11"/>
      <c r="BP191" s="11"/>
    </row>
    <row r="192" spans="1:68" ht="12.75" customHeight="1">
      <c r="A192" s="18"/>
      <c r="B192" s="18"/>
      <c r="C192" s="117"/>
      <c r="D192" s="204"/>
      <c r="E192" s="205"/>
      <c r="F192" s="206"/>
      <c r="G192" s="207" t="s">
        <v>47</v>
      </c>
      <c r="H192" s="460">
        <f>IF(H133=0,"",RANK(H195,$H$195:$L$195,1))</f>
        <v>2</v>
      </c>
      <c r="I192" s="460">
        <f>IF(I133=0,"",RANK(I195,$H$195:$L$195,1))</f>
        <v>1</v>
      </c>
      <c r="J192" s="460">
        <f>IF(J133=0,"",RANK(J195,$H$195:$L$195,1))</f>
        <v>5</v>
      </c>
      <c r="K192" s="460">
        <f>IF(K133=0,"",RANK(K195,$H$195:$L$195,1))</f>
        <v>4</v>
      </c>
      <c r="L192" s="460">
        <f>IF(L133=0,"",RANK(L195,$H$195:$L$195,1))</f>
        <v>3</v>
      </c>
      <c r="M192" s="32"/>
      <c r="N192" s="7"/>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BA192" s="11"/>
      <c r="BB192" s="11"/>
      <c r="BC192" s="11"/>
      <c r="BD192" s="11"/>
      <c r="BE192" s="11"/>
      <c r="BF192" s="11"/>
      <c r="BG192" s="11"/>
      <c r="BH192" s="11"/>
      <c r="BI192" s="11"/>
      <c r="BJ192" s="11"/>
      <c r="BK192" s="11"/>
      <c r="BL192" s="11"/>
      <c r="BM192" s="11"/>
      <c r="BN192" s="11"/>
      <c r="BO192" s="11"/>
      <c r="BP192" s="11"/>
    </row>
    <row r="193" spans="1:240" ht="12.75" customHeight="1">
      <c r="A193" s="18"/>
      <c r="B193" s="18"/>
      <c r="C193" s="18"/>
      <c r="D193" s="18"/>
      <c r="E193" s="18"/>
      <c r="F193" s="18"/>
      <c r="G193" s="208"/>
      <c r="H193" s="209"/>
      <c r="I193" s="209"/>
      <c r="J193" s="209"/>
      <c r="K193" s="209"/>
      <c r="L193" s="209"/>
      <c r="M193" s="18"/>
      <c r="N193" s="7"/>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BA193" s="11"/>
      <c r="BB193" s="11"/>
      <c r="BC193" s="11"/>
      <c r="BD193" s="11"/>
      <c r="BE193" s="11"/>
      <c r="BF193" s="11"/>
      <c r="BG193" s="11"/>
      <c r="BH193" s="11"/>
      <c r="BI193" s="11"/>
      <c r="BJ193" s="11"/>
      <c r="BK193" s="11"/>
      <c r="BL193" s="11"/>
      <c r="BM193" s="11"/>
      <c r="BN193" s="11"/>
      <c r="BO193" s="11"/>
      <c r="BP193" s="11"/>
    </row>
    <row r="194" spans="1:240" ht="12.75" customHeight="1">
      <c r="A194" s="18"/>
      <c r="B194" s="18"/>
      <c r="C194" s="18"/>
      <c r="D194" s="18"/>
      <c r="E194" s="18"/>
      <c r="F194" s="18"/>
      <c r="G194" s="208"/>
      <c r="H194" s="209"/>
      <c r="I194" s="209"/>
      <c r="J194" s="209"/>
      <c r="K194" s="209"/>
      <c r="L194" s="209"/>
      <c r="M194" s="18"/>
      <c r="N194" s="7"/>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BA194" s="11"/>
      <c r="BB194" s="11"/>
      <c r="BC194" s="11"/>
      <c r="BD194" s="11"/>
      <c r="BE194" s="11"/>
      <c r="BF194" s="11"/>
      <c r="BG194" s="11"/>
      <c r="BH194" s="11"/>
      <c r="BI194" s="11"/>
      <c r="BJ194" s="11"/>
      <c r="BK194" s="11"/>
      <c r="BL194" s="11"/>
      <c r="BM194" s="11"/>
      <c r="BN194" s="11"/>
      <c r="BO194" s="11"/>
      <c r="BP194" s="11"/>
    </row>
    <row r="195" spans="1:240" ht="12.75" customHeight="1">
      <c r="A195" s="18"/>
      <c r="B195" s="18"/>
      <c r="C195" s="18"/>
      <c r="D195" s="204"/>
      <c r="E195" s="205"/>
      <c r="F195" s="205"/>
      <c r="G195" s="210" t="s">
        <v>48</v>
      </c>
      <c r="H195" s="211">
        <f>IF(H133=0,"",AVERAGE(H189:H191))</f>
        <v>2.3333333333333335</v>
      </c>
      <c r="I195" s="211">
        <f>IF(I133=0,"",AVERAGE(I189:I191))</f>
        <v>1</v>
      </c>
      <c r="J195" s="211">
        <f>IF(J133=0,"",AVERAGE(J189:J191))</f>
        <v>4.666666666666667</v>
      </c>
      <c r="K195" s="211">
        <f>IF(K133=0,"",AVERAGE(K189:K191))</f>
        <v>4.333333333333333</v>
      </c>
      <c r="L195" s="211">
        <f>IF(L133=0,"",AVERAGE(L189:L191))</f>
        <v>2.6666666666666665</v>
      </c>
      <c r="M195" s="212" t="s">
        <v>49</v>
      </c>
      <c r="N195" s="67"/>
      <c r="O195" s="213"/>
      <c r="P195" s="213"/>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BA195" s="11"/>
      <c r="BB195" s="11"/>
      <c r="BC195" s="11"/>
      <c r="BD195" s="11"/>
      <c r="BE195" s="11"/>
      <c r="BF195" s="11"/>
      <c r="BG195" s="11"/>
      <c r="BH195" s="11"/>
      <c r="BI195" s="11"/>
      <c r="BJ195" s="11"/>
      <c r="BK195" s="11"/>
      <c r="BL195" s="11"/>
      <c r="BM195" s="11"/>
      <c r="BN195" s="11"/>
      <c r="BO195" s="11"/>
      <c r="BP195" s="11"/>
    </row>
    <row r="196" spans="1:240" ht="12.75" customHeight="1">
      <c r="A196" s="18"/>
      <c r="B196" s="18"/>
      <c r="C196" s="18"/>
      <c r="D196" s="68"/>
      <c r="E196" s="201"/>
      <c r="F196" s="201"/>
      <c r="G196" s="214" t="s">
        <v>50</v>
      </c>
      <c r="H196" s="215">
        <f>IF(H133=0,"",ABS(H183))</f>
        <v>4.0404040404040421E-2</v>
      </c>
      <c r="I196" s="215">
        <f>IF(I133=0,"",ABS(I183))</f>
        <v>2.0202020202020193E-2</v>
      </c>
      <c r="J196" s="215">
        <f>IF(J133=0,"",ABS(J183))</f>
        <v>0.17171717171717185</v>
      </c>
      <c r="K196" s="215">
        <f>IF(K133=0,"",ABS(K183))</f>
        <v>0.12121212121212122</v>
      </c>
      <c r="L196" s="215">
        <f>IF(L133=0,"",ABS(L183))</f>
        <v>4.0404040404040324E-2</v>
      </c>
      <c r="M196" s="212" t="s">
        <v>51</v>
      </c>
      <c r="N196" s="67"/>
      <c r="O196" s="213"/>
      <c r="P196" s="213"/>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BA196" s="11"/>
      <c r="BB196" s="11"/>
      <c r="BC196" s="11"/>
      <c r="BD196" s="11"/>
      <c r="BE196" s="11"/>
      <c r="BF196" s="11"/>
      <c r="BG196" s="11"/>
      <c r="BH196" s="11"/>
      <c r="BI196" s="11"/>
      <c r="BJ196" s="11"/>
      <c r="BK196" s="11"/>
      <c r="BL196" s="11"/>
      <c r="BM196" s="11"/>
      <c r="BN196" s="11"/>
      <c r="BO196" s="11"/>
      <c r="BP196" s="11"/>
    </row>
    <row r="197" spans="1:240" ht="12.75" customHeight="1">
      <c r="A197" s="18"/>
      <c r="B197" s="18"/>
      <c r="C197" s="18"/>
      <c r="D197" s="18"/>
      <c r="E197" s="18"/>
      <c r="F197" s="18"/>
      <c r="G197" s="208"/>
      <c r="H197" s="209"/>
      <c r="I197" s="209"/>
      <c r="J197" s="209"/>
      <c r="K197" s="209"/>
      <c r="L197" s="209"/>
      <c r="M197" s="18"/>
      <c r="N197" s="7"/>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BA197" s="11"/>
      <c r="BB197" s="11"/>
      <c r="BC197" s="11"/>
      <c r="BD197" s="11"/>
      <c r="BE197" s="11"/>
      <c r="BF197" s="11"/>
      <c r="BG197" s="11"/>
      <c r="BH197" s="11"/>
      <c r="BI197" s="11"/>
      <c r="BJ197" s="11"/>
      <c r="BK197" s="11"/>
      <c r="BL197" s="11"/>
      <c r="BM197" s="11"/>
      <c r="BN197" s="11"/>
      <c r="BO197" s="11"/>
      <c r="BP197" s="11"/>
    </row>
    <row r="198" spans="1:240" s="124" customFormat="1" ht="12.75" customHeight="1">
      <c r="A198" s="18"/>
      <c r="B198" s="18"/>
      <c r="C198" s="89"/>
      <c r="D198" s="216"/>
      <c r="E198" s="216"/>
      <c r="F198" s="216"/>
      <c r="G198" s="217"/>
      <c r="H198" s="218"/>
      <c r="I198" s="218"/>
      <c r="J198" s="218"/>
      <c r="K198" s="218"/>
      <c r="L198" s="218"/>
      <c r="M198" s="218"/>
      <c r="N198" s="7"/>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BA198" s="11"/>
      <c r="BB198" s="11"/>
      <c r="BC198" s="11"/>
      <c r="BD198" s="11"/>
      <c r="BE198" s="11"/>
      <c r="BF198" s="11"/>
      <c r="BG198" s="11"/>
      <c r="BH198" s="11"/>
      <c r="BI198" s="11"/>
      <c r="BJ198" s="11"/>
      <c r="BK198" s="11"/>
      <c r="BL198" s="11"/>
      <c r="BM198" s="11"/>
      <c r="BN198" s="11"/>
      <c r="BO198" s="11"/>
      <c r="BP198" s="11"/>
    </row>
    <row r="199" spans="1:240" s="172" customFormat="1" ht="26.25" customHeight="1">
      <c r="A199" s="18"/>
      <c r="B199" s="18"/>
      <c r="C199" s="89"/>
      <c r="D199" s="91" t="str">
        <f>$F$1</f>
        <v>Nordsjøtorsk HI 2016, ALDER</v>
      </c>
      <c r="E199" s="100"/>
      <c r="F199" s="100"/>
      <c r="G199" s="95"/>
      <c r="H199" s="219"/>
      <c r="I199" s="219"/>
      <c r="J199" s="219"/>
      <c r="K199" s="95"/>
      <c r="L199" s="95"/>
      <c r="M199" s="95"/>
      <c r="N199" s="7"/>
      <c r="O199" s="220"/>
      <c r="P199" s="220"/>
      <c r="Q199" s="220"/>
      <c r="R199" s="220"/>
      <c r="S199" s="220"/>
      <c r="T199" s="221"/>
      <c r="U199" s="222"/>
      <c r="V199" s="97"/>
      <c r="W199" s="220"/>
      <c r="X199" s="220"/>
      <c r="Y199" s="222"/>
      <c r="Z199" s="97"/>
      <c r="AA199" s="220"/>
      <c r="AB199" s="220"/>
      <c r="AC199" s="222"/>
      <c r="AD199" s="97"/>
      <c r="AE199" s="220"/>
      <c r="AF199" s="220"/>
      <c r="AG199" s="222"/>
      <c r="AH199" s="97"/>
      <c r="AI199" s="220"/>
      <c r="AJ199" s="220"/>
      <c r="AK199" s="222"/>
      <c r="AL199" s="97"/>
      <c r="AM199" s="220"/>
      <c r="AN199" s="220"/>
      <c r="AO199" s="222"/>
      <c r="AP199" s="97"/>
      <c r="AQ199" s="220"/>
      <c r="AR199" s="220"/>
      <c r="AS199" s="222"/>
      <c r="AT199" s="97"/>
      <c r="AU199" s="220"/>
      <c r="AV199" s="220"/>
      <c r="AW199" s="222"/>
      <c r="AX199" s="97"/>
      <c r="AY199" s="223"/>
      <c r="AZ199" s="223"/>
      <c r="BA199" s="224"/>
      <c r="BB199" s="223"/>
      <c r="BC199" s="223"/>
      <c r="BD199" s="224"/>
      <c r="BE199" s="223"/>
      <c r="BF199" s="223"/>
      <c r="BG199" s="224"/>
      <c r="BI199" s="223"/>
      <c r="BJ199" s="223"/>
      <c r="BK199" s="224"/>
      <c r="BM199" s="223"/>
      <c r="BN199" s="223"/>
      <c r="BO199" s="224"/>
      <c r="BQ199" s="225"/>
      <c r="BR199" s="225"/>
      <c r="BS199" s="226"/>
      <c r="BT199" s="173"/>
      <c r="BU199" s="225"/>
      <c r="BV199" s="225"/>
      <c r="BW199" s="226"/>
      <c r="BX199" s="173"/>
      <c r="BY199" s="225"/>
      <c r="BZ199" s="225"/>
      <c r="CA199" s="226"/>
      <c r="CB199" s="173"/>
      <c r="CC199" s="225"/>
      <c r="CD199" s="225"/>
      <c r="CE199" s="226"/>
      <c r="CF199" s="173"/>
      <c r="CG199" s="225"/>
      <c r="CH199" s="225"/>
      <c r="CI199" s="226"/>
      <c r="CJ199" s="173"/>
      <c r="CK199" s="225"/>
      <c r="CL199" s="225"/>
      <c r="CM199" s="226"/>
      <c r="CN199" s="173"/>
      <c r="CO199" s="225"/>
      <c r="CP199" s="225"/>
      <c r="CQ199" s="226"/>
      <c r="CR199" s="173"/>
      <c r="CS199" s="225"/>
      <c r="CT199" s="225"/>
      <c r="CU199" s="226"/>
      <c r="CV199" s="173"/>
      <c r="CW199" s="225"/>
      <c r="CX199" s="225"/>
      <c r="CY199" s="226"/>
      <c r="CZ199" s="173"/>
      <c r="DA199" s="225"/>
      <c r="DB199" s="225"/>
      <c r="DC199" s="226"/>
      <c r="DD199" s="173"/>
      <c r="DE199" s="225"/>
      <c r="DF199" s="225"/>
      <c r="DG199" s="226"/>
      <c r="DH199" s="173"/>
      <c r="DI199" s="225"/>
      <c r="DJ199" s="225"/>
      <c r="DK199" s="226"/>
      <c r="DL199" s="173"/>
      <c r="DM199" s="225"/>
      <c r="DN199" s="225"/>
      <c r="DO199" s="226"/>
      <c r="DP199" s="173"/>
      <c r="DQ199" s="225"/>
      <c r="DR199" s="225"/>
      <c r="DS199" s="226"/>
      <c r="DT199" s="173"/>
      <c r="DU199" s="225"/>
      <c r="DV199" s="225"/>
      <c r="DW199" s="226"/>
      <c r="DX199" s="173"/>
      <c r="DY199" s="225"/>
      <c r="DZ199" s="225"/>
      <c r="EA199" s="226"/>
      <c r="EB199" s="173"/>
      <c r="EC199" s="225"/>
      <c r="ED199" s="225"/>
      <c r="EE199" s="226"/>
      <c r="EF199" s="173"/>
      <c r="EG199" s="225"/>
      <c r="EH199" s="225"/>
      <c r="EI199" s="226"/>
      <c r="EJ199" s="173"/>
      <c r="EK199" s="225"/>
      <c r="EL199" s="225"/>
      <c r="EM199" s="226"/>
      <c r="EN199" s="173"/>
      <c r="EO199" s="225"/>
      <c r="EP199" s="225"/>
      <c r="EQ199" s="226"/>
      <c r="ER199" s="173"/>
      <c r="ES199" s="225"/>
      <c r="ET199" s="225"/>
      <c r="EU199" s="226"/>
      <c r="EV199" s="173"/>
      <c r="EW199" s="225"/>
      <c r="EX199" s="225"/>
      <c r="EY199" s="226"/>
      <c r="EZ199" s="173"/>
      <c r="FA199" s="225"/>
      <c r="FB199" s="225"/>
      <c r="FC199" s="226"/>
      <c r="FD199" s="173"/>
      <c r="FE199" s="225"/>
      <c r="FF199" s="225"/>
      <c r="FG199" s="226"/>
      <c r="FH199" s="173"/>
      <c r="FI199" s="225"/>
      <c r="FJ199" s="225"/>
      <c r="FK199" s="226"/>
      <c r="FL199" s="173"/>
      <c r="FM199" s="225"/>
      <c r="FN199" s="225"/>
      <c r="FO199" s="226"/>
      <c r="FP199" s="173"/>
      <c r="FQ199" s="225"/>
      <c r="FR199" s="225"/>
      <c r="FS199" s="226"/>
      <c r="FT199" s="173"/>
      <c r="FU199" s="225"/>
      <c r="FV199" s="225"/>
      <c r="FW199" s="226"/>
      <c r="FX199" s="173"/>
      <c r="FY199" s="225"/>
      <c r="FZ199" s="225"/>
      <c r="GA199" s="226"/>
      <c r="GB199" s="173"/>
      <c r="GC199" s="225"/>
      <c r="GD199" s="225"/>
      <c r="GE199" s="226"/>
      <c r="GF199" s="173"/>
      <c r="GG199" s="225"/>
      <c r="GH199" s="225"/>
      <c r="GI199" s="226"/>
      <c r="GJ199" s="173"/>
      <c r="GK199" s="225"/>
      <c r="GL199" s="225"/>
      <c r="GM199" s="226"/>
      <c r="GN199" s="173"/>
      <c r="GO199" s="225"/>
      <c r="GP199" s="225"/>
      <c r="GQ199" s="226"/>
      <c r="GR199" s="173"/>
      <c r="GS199" s="225"/>
      <c r="GT199" s="225"/>
      <c r="GU199" s="226"/>
      <c r="GV199" s="173"/>
      <c r="GW199" s="225"/>
      <c r="GX199" s="225"/>
      <c r="GY199" s="226"/>
      <c r="GZ199" s="173"/>
      <c r="HA199" s="225"/>
      <c r="HB199" s="225"/>
      <c r="HC199" s="226"/>
      <c r="HD199" s="173"/>
      <c r="HE199" s="225"/>
      <c r="HF199" s="225"/>
      <c r="HG199" s="226"/>
      <c r="HH199" s="173"/>
      <c r="HI199" s="225"/>
      <c r="HJ199" s="225"/>
      <c r="HK199" s="226"/>
      <c r="HL199" s="173"/>
      <c r="HM199" s="225"/>
      <c r="HN199" s="225"/>
      <c r="HO199" s="226"/>
      <c r="HP199" s="173"/>
      <c r="HQ199" s="225"/>
      <c r="HR199" s="225"/>
      <c r="HS199" s="226"/>
      <c r="HT199" s="173"/>
      <c r="HU199" s="225"/>
      <c r="HV199" s="225"/>
      <c r="HW199" s="226"/>
      <c r="HX199" s="173"/>
      <c r="HY199" s="225"/>
      <c r="HZ199" s="225"/>
      <c r="IA199" s="226"/>
      <c r="IB199" s="173"/>
      <c r="IC199" s="225"/>
      <c r="ID199" s="225"/>
      <c r="IE199" s="226"/>
      <c r="IF199" s="173"/>
    </row>
    <row r="200" spans="1:240" s="172" customFormat="1" ht="15" customHeight="1">
      <c r="A200" s="18"/>
      <c r="B200" s="18"/>
      <c r="C200" s="89"/>
      <c r="D200" s="100"/>
      <c r="E200" s="92"/>
      <c r="F200" s="92"/>
      <c r="G200" s="95"/>
      <c r="H200" s="92"/>
      <c r="I200" s="92"/>
      <c r="J200" s="92"/>
      <c r="K200" s="95"/>
      <c r="L200" s="95"/>
      <c r="M200" s="95"/>
      <c r="N200" s="7"/>
      <c r="O200" s="227"/>
      <c r="P200" s="227"/>
      <c r="Q200" s="227"/>
      <c r="R200" s="227"/>
      <c r="S200" s="227"/>
      <c r="T200" s="228"/>
      <c r="U200" s="227"/>
      <c r="V200" s="97"/>
      <c r="W200" s="227"/>
      <c r="X200" s="227"/>
      <c r="Y200" s="227"/>
      <c r="Z200" s="97"/>
      <c r="AA200" s="227"/>
      <c r="AB200" s="227"/>
      <c r="AC200" s="227"/>
      <c r="AD200" s="97"/>
      <c r="AE200" s="227"/>
      <c r="AF200" s="227"/>
      <c r="AG200" s="227"/>
      <c r="AH200" s="97"/>
      <c r="AI200" s="227"/>
      <c r="AJ200" s="227"/>
      <c r="AK200" s="227"/>
      <c r="AL200" s="97"/>
      <c r="AM200" s="227"/>
      <c r="AN200" s="227"/>
      <c r="AO200" s="227"/>
      <c r="AP200" s="97"/>
      <c r="AQ200" s="227"/>
      <c r="AR200" s="227"/>
      <c r="AS200" s="227"/>
      <c r="AT200" s="97"/>
      <c r="AU200" s="227"/>
      <c r="AV200" s="227"/>
      <c r="AW200" s="227"/>
      <c r="AX200" s="97"/>
      <c r="AY200" s="229"/>
      <c r="AZ200" s="229"/>
      <c r="BA200" s="229"/>
      <c r="BB200" s="229"/>
      <c r="BC200" s="229"/>
      <c r="BD200" s="229"/>
      <c r="BE200" s="229"/>
      <c r="BF200" s="229"/>
      <c r="BG200" s="229"/>
      <c r="BI200" s="229"/>
      <c r="BJ200" s="229"/>
      <c r="BK200" s="229"/>
      <c r="BM200" s="229"/>
      <c r="BN200" s="229"/>
      <c r="BO200" s="229"/>
      <c r="BQ200" s="230"/>
      <c r="BR200" s="230"/>
      <c r="BS200" s="230"/>
      <c r="BT200" s="173"/>
      <c r="BU200" s="230"/>
      <c r="BV200" s="230"/>
      <c r="BW200" s="230"/>
      <c r="BX200" s="173"/>
      <c r="BY200" s="230"/>
      <c r="BZ200" s="230"/>
      <c r="CA200" s="230"/>
      <c r="CB200" s="173"/>
      <c r="CC200" s="230"/>
      <c r="CD200" s="230"/>
      <c r="CE200" s="230"/>
      <c r="CF200" s="173"/>
      <c r="CG200" s="230"/>
      <c r="CH200" s="230"/>
      <c r="CI200" s="230"/>
      <c r="CJ200" s="173"/>
      <c r="CK200" s="230"/>
      <c r="CL200" s="230"/>
      <c r="CM200" s="230"/>
      <c r="CN200" s="173"/>
      <c r="CO200" s="230"/>
      <c r="CP200" s="230"/>
      <c r="CQ200" s="230"/>
      <c r="CR200" s="173"/>
      <c r="CS200" s="230"/>
      <c r="CT200" s="230"/>
      <c r="CU200" s="230"/>
      <c r="CV200" s="173"/>
      <c r="CW200" s="230"/>
      <c r="CX200" s="230"/>
      <c r="CY200" s="230"/>
      <c r="CZ200" s="173"/>
      <c r="DA200" s="230"/>
      <c r="DB200" s="230"/>
      <c r="DC200" s="230"/>
      <c r="DD200" s="173"/>
      <c r="DE200" s="230"/>
      <c r="DF200" s="230"/>
      <c r="DG200" s="230"/>
      <c r="DH200" s="173"/>
      <c r="DI200" s="230"/>
      <c r="DJ200" s="230"/>
      <c r="DK200" s="230"/>
      <c r="DL200" s="173"/>
      <c r="DM200" s="230"/>
      <c r="DN200" s="230"/>
      <c r="DO200" s="230"/>
      <c r="DP200" s="173"/>
      <c r="DQ200" s="230"/>
      <c r="DR200" s="230"/>
      <c r="DS200" s="230"/>
      <c r="DT200" s="173"/>
      <c r="DU200" s="230"/>
      <c r="DV200" s="230"/>
      <c r="DW200" s="230"/>
      <c r="DX200" s="173"/>
      <c r="DY200" s="230"/>
      <c r="DZ200" s="230"/>
      <c r="EA200" s="230"/>
      <c r="EB200" s="173"/>
      <c r="EC200" s="230"/>
      <c r="ED200" s="230"/>
      <c r="EE200" s="230"/>
      <c r="EF200" s="173"/>
      <c r="EG200" s="230"/>
      <c r="EH200" s="230"/>
      <c r="EI200" s="230"/>
      <c r="EJ200" s="173"/>
      <c r="EK200" s="230"/>
      <c r="EL200" s="230"/>
      <c r="EM200" s="230"/>
      <c r="EN200" s="173"/>
      <c r="EO200" s="230"/>
      <c r="EP200" s="230"/>
      <c r="EQ200" s="230"/>
      <c r="ER200" s="173"/>
      <c r="ES200" s="230"/>
      <c r="ET200" s="230"/>
      <c r="EU200" s="230"/>
      <c r="EV200" s="173"/>
      <c r="EW200" s="230"/>
      <c r="EX200" s="230"/>
      <c r="EY200" s="230"/>
      <c r="EZ200" s="173"/>
      <c r="FA200" s="230"/>
      <c r="FB200" s="230"/>
      <c r="FC200" s="230"/>
      <c r="FD200" s="173"/>
      <c r="FE200" s="230"/>
      <c r="FF200" s="230"/>
      <c r="FG200" s="230"/>
      <c r="FH200" s="173"/>
      <c r="FI200" s="230"/>
      <c r="FJ200" s="230"/>
      <c r="FK200" s="230"/>
      <c r="FL200" s="173"/>
      <c r="FM200" s="230"/>
      <c r="FN200" s="230"/>
      <c r="FO200" s="230"/>
      <c r="FP200" s="173"/>
      <c r="FQ200" s="230"/>
      <c r="FR200" s="230"/>
      <c r="FS200" s="230"/>
      <c r="FT200" s="173"/>
      <c r="FU200" s="230"/>
      <c r="FV200" s="230"/>
      <c r="FW200" s="230"/>
      <c r="FX200" s="173"/>
      <c r="FY200" s="230"/>
      <c r="FZ200" s="230"/>
      <c r="GA200" s="230"/>
      <c r="GB200" s="173"/>
      <c r="GC200" s="230"/>
      <c r="GD200" s="230"/>
      <c r="GE200" s="230"/>
      <c r="GF200" s="173"/>
      <c r="GG200" s="230"/>
      <c r="GH200" s="230"/>
      <c r="GI200" s="230"/>
      <c r="GJ200" s="173"/>
      <c r="GK200" s="230"/>
      <c r="GL200" s="230"/>
      <c r="GM200" s="230"/>
      <c r="GN200" s="173"/>
      <c r="GO200" s="230"/>
      <c r="GP200" s="230"/>
      <c r="GQ200" s="230"/>
      <c r="GR200" s="173"/>
      <c r="GS200" s="230"/>
      <c r="GT200" s="230"/>
      <c r="GU200" s="230"/>
      <c r="GV200" s="173"/>
      <c r="GW200" s="230"/>
      <c r="GX200" s="230"/>
      <c r="GY200" s="230"/>
      <c r="GZ200" s="173"/>
      <c r="HA200" s="230"/>
      <c r="HB200" s="230"/>
      <c r="HC200" s="230"/>
      <c r="HD200" s="173"/>
      <c r="HE200" s="230"/>
      <c r="HF200" s="230"/>
      <c r="HG200" s="230"/>
      <c r="HH200" s="173"/>
      <c r="HI200" s="230"/>
      <c r="HJ200" s="230"/>
      <c r="HK200" s="230"/>
      <c r="HL200" s="173"/>
      <c r="HM200" s="230"/>
      <c r="HN200" s="230"/>
      <c r="HO200" s="230"/>
      <c r="HP200" s="173"/>
      <c r="HQ200" s="230"/>
      <c r="HR200" s="230"/>
      <c r="HS200" s="230"/>
      <c r="HT200" s="173"/>
      <c r="HU200" s="230"/>
      <c r="HV200" s="230"/>
      <c r="HW200" s="230"/>
      <c r="HX200" s="173"/>
      <c r="HY200" s="230"/>
      <c r="HZ200" s="230"/>
      <c r="IA200" s="230"/>
      <c r="IB200" s="173"/>
      <c r="IC200" s="230"/>
      <c r="ID200" s="230"/>
      <c r="IE200" s="230"/>
      <c r="IF200" s="173"/>
    </row>
    <row r="201" spans="1:240" s="172" customFormat="1" ht="15" customHeight="1">
      <c r="A201" s="18"/>
      <c r="B201" s="18"/>
      <c r="C201" s="89"/>
      <c r="D201" s="219" t="s">
        <v>52</v>
      </c>
      <c r="E201" s="219"/>
      <c r="F201" s="92"/>
      <c r="G201" s="95"/>
      <c r="H201" s="92"/>
      <c r="I201" s="92"/>
      <c r="J201" s="92"/>
      <c r="K201" s="95"/>
      <c r="L201" s="95"/>
      <c r="M201" s="95"/>
      <c r="N201" s="7"/>
      <c r="O201" s="227"/>
      <c r="P201" s="227"/>
      <c r="Q201" s="227"/>
      <c r="R201" s="227"/>
      <c r="S201" s="227"/>
      <c r="T201" s="228"/>
      <c r="U201" s="227"/>
      <c r="V201" s="97"/>
      <c r="W201" s="227"/>
      <c r="X201" s="227"/>
      <c r="Y201" s="227"/>
      <c r="Z201" s="97"/>
      <c r="AA201" s="227"/>
      <c r="AB201" s="227"/>
      <c r="AC201" s="227"/>
      <c r="AD201" s="97"/>
      <c r="AE201" s="227"/>
      <c r="AF201" s="227"/>
      <c r="AG201" s="227"/>
      <c r="AH201" s="97"/>
      <c r="AI201" s="227"/>
      <c r="AJ201" s="227"/>
      <c r="AK201" s="227"/>
      <c r="AL201" s="97"/>
      <c r="AM201" s="227"/>
      <c r="AN201" s="227"/>
      <c r="AO201" s="227"/>
      <c r="AP201" s="97"/>
      <c r="AQ201" s="227"/>
      <c r="AR201" s="227"/>
      <c r="AS201" s="227"/>
      <c r="AT201" s="97"/>
      <c r="AU201" s="227"/>
      <c r="AV201" s="227"/>
      <c r="AW201" s="227"/>
      <c r="AX201" s="97"/>
      <c r="AY201" s="229"/>
      <c r="AZ201" s="229"/>
      <c r="BA201" s="229"/>
      <c r="BB201" s="229"/>
      <c r="BC201" s="229"/>
      <c r="BD201" s="229"/>
      <c r="BE201" s="229"/>
      <c r="BF201" s="229"/>
      <c r="BG201" s="229"/>
      <c r="BI201" s="229"/>
      <c r="BJ201" s="229"/>
      <c r="BK201" s="229"/>
      <c r="BM201" s="229"/>
      <c r="BN201" s="229"/>
      <c r="BO201" s="229"/>
      <c r="BQ201" s="230"/>
      <c r="BR201" s="230"/>
      <c r="BS201" s="230"/>
      <c r="BT201" s="173"/>
      <c r="BU201" s="230"/>
      <c r="BV201" s="230"/>
      <c r="BW201" s="230"/>
      <c r="BX201" s="173"/>
      <c r="BY201" s="230"/>
      <c r="BZ201" s="230"/>
      <c r="CA201" s="230"/>
      <c r="CB201" s="173"/>
      <c r="CC201" s="230"/>
      <c r="CD201" s="230"/>
      <c r="CE201" s="230"/>
      <c r="CF201" s="173"/>
      <c r="CG201" s="230"/>
      <c r="CH201" s="230"/>
      <c r="CI201" s="230"/>
      <c r="CJ201" s="173"/>
      <c r="CK201" s="230"/>
      <c r="CL201" s="230"/>
      <c r="CM201" s="230"/>
      <c r="CN201" s="173"/>
      <c r="CO201" s="230"/>
      <c r="CP201" s="230"/>
      <c r="CQ201" s="230"/>
      <c r="CR201" s="173"/>
      <c r="CS201" s="230"/>
      <c r="CT201" s="230"/>
      <c r="CU201" s="230"/>
      <c r="CV201" s="173"/>
      <c r="CW201" s="230"/>
      <c r="CX201" s="230"/>
      <c r="CY201" s="230"/>
      <c r="CZ201" s="173"/>
      <c r="DA201" s="230"/>
      <c r="DB201" s="230"/>
      <c r="DC201" s="230"/>
      <c r="DD201" s="173"/>
      <c r="DE201" s="230"/>
      <c r="DF201" s="230"/>
      <c r="DG201" s="230"/>
      <c r="DH201" s="173"/>
      <c r="DI201" s="230"/>
      <c r="DJ201" s="230"/>
      <c r="DK201" s="230"/>
      <c r="DL201" s="173"/>
      <c r="DM201" s="230"/>
      <c r="DN201" s="230"/>
      <c r="DO201" s="230"/>
      <c r="DP201" s="173"/>
      <c r="DQ201" s="230"/>
      <c r="DR201" s="230"/>
      <c r="DS201" s="230"/>
      <c r="DT201" s="173"/>
      <c r="DU201" s="230"/>
      <c r="DV201" s="230"/>
      <c r="DW201" s="230"/>
      <c r="DX201" s="173"/>
      <c r="DY201" s="230"/>
      <c r="DZ201" s="230"/>
      <c r="EA201" s="230"/>
      <c r="EB201" s="173"/>
      <c r="EC201" s="230"/>
      <c r="ED201" s="230"/>
      <c r="EE201" s="230"/>
      <c r="EF201" s="173"/>
      <c r="EG201" s="230"/>
      <c r="EH201" s="230"/>
      <c r="EI201" s="230"/>
      <c r="EJ201" s="173"/>
      <c r="EK201" s="230"/>
      <c r="EL201" s="230"/>
      <c r="EM201" s="230"/>
      <c r="EN201" s="173"/>
      <c r="EO201" s="230"/>
      <c r="EP201" s="230"/>
      <c r="EQ201" s="230"/>
      <c r="ER201" s="173"/>
      <c r="ES201" s="230"/>
      <c r="ET201" s="230"/>
      <c r="EU201" s="230"/>
      <c r="EV201" s="173"/>
      <c r="EW201" s="230"/>
      <c r="EX201" s="230"/>
      <c r="EY201" s="230"/>
      <c r="EZ201" s="173"/>
      <c r="FA201" s="230"/>
      <c r="FB201" s="230"/>
      <c r="FC201" s="230"/>
      <c r="FD201" s="173"/>
      <c r="FE201" s="230"/>
      <c r="FF201" s="230"/>
      <c r="FG201" s="230"/>
      <c r="FH201" s="173"/>
      <c r="FI201" s="230"/>
      <c r="FJ201" s="230"/>
      <c r="FK201" s="230"/>
      <c r="FL201" s="173"/>
      <c r="FM201" s="230"/>
      <c r="FN201" s="230"/>
      <c r="FO201" s="230"/>
      <c r="FP201" s="173"/>
      <c r="FQ201" s="230"/>
      <c r="FR201" s="230"/>
      <c r="FS201" s="230"/>
      <c r="FT201" s="173"/>
      <c r="FU201" s="230"/>
      <c r="FV201" s="230"/>
      <c r="FW201" s="230"/>
      <c r="FX201" s="173"/>
      <c r="FY201" s="230"/>
      <c r="FZ201" s="230"/>
      <c r="GA201" s="230"/>
      <c r="GB201" s="173"/>
      <c r="GC201" s="230"/>
      <c r="GD201" s="230"/>
      <c r="GE201" s="230"/>
      <c r="GF201" s="173"/>
      <c r="GG201" s="230"/>
      <c r="GH201" s="230"/>
      <c r="GI201" s="230"/>
      <c r="GJ201" s="173"/>
      <c r="GK201" s="230"/>
      <c r="GL201" s="230"/>
      <c r="GM201" s="230"/>
      <c r="GN201" s="173"/>
      <c r="GO201" s="230"/>
      <c r="GP201" s="230"/>
      <c r="GQ201" s="230"/>
      <c r="GR201" s="173"/>
      <c r="GS201" s="230"/>
      <c r="GT201" s="230"/>
      <c r="GU201" s="230"/>
      <c r="GV201" s="173"/>
      <c r="GW201" s="230"/>
      <c r="GX201" s="230"/>
      <c r="GY201" s="230"/>
      <c r="GZ201" s="173"/>
      <c r="HA201" s="230"/>
      <c r="HB201" s="230"/>
      <c r="HC201" s="230"/>
      <c r="HD201" s="173"/>
      <c r="HE201" s="230"/>
      <c r="HF201" s="230"/>
      <c r="HG201" s="230"/>
      <c r="HH201" s="173"/>
      <c r="HI201" s="230"/>
      <c r="HJ201" s="230"/>
      <c r="HK201" s="230"/>
      <c r="HL201" s="173"/>
      <c r="HM201" s="230"/>
      <c r="HN201" s="230"/>
      <c r="HO201" s="230"/>
      <c r="HP201" s="173"/>
      <c r="HQ201" s="230"/>
      <c r="HR201" s="230"/>
      <c r="HS201" s="230"/>
      <c r="HT201" s="173"/>
      <c r="HU201" s="230"/>
      <c r="HV201" s="230"/>
      <c r="HW201" s="230"/>
      <c r="HX201" s="173"/>
      <c r="HY201" s="230"/>
      <c r="HZ201" s="230"/>
      <c r="IA201" s="230"/>
      <c r="IB201" s="173"/>
      <c r="IC201" s="230"/>
      <c r="ID201" s="230"/>
      <c r="IE201" s="230"/>
      <c r="IF201" s="173"/>
    </row>
    <row r="202" spans="1:240" s="172" customFormat="1" ht="15" customHeight="1">
      <c r="A202" s="18"/>
      <c r="B202" s="18"/>
      <c r="C202" s="89"/>
      <c r="D202" s="219"/>
      <c r="E202" s="92"/>
      <c r="F202" s="92"/>
      <c r="G202" s="95"/>
      <c r="H202" s="92"/>
      <c r="I202" s="92"/>
      <c r="J202" s="92"/>
      <c r="K202" s="95"/>
      <c r="L202" s="95"/>
      <c r="M202" s="95"/>
      <c r="N202" s="7"/>
      <c r="O202" s="227"/>
      <c r="P202" s="227"/>
      <c r="Q202" s="227"/>
      <c r="R202" s="227"/>
      <c r="S202" s="227"/>
      <c r="T202" s="228"/>
      <c r="U202" s="227"/>
      <c r="V202" s="97"/>
      <c r="W202" s="227"/>
      <c r="X202" s="227"/>
      <c r="Y202" s="227"/>
      <c r="Z202" s="97"/>
      <c r="AA202" s="227"/>
      <c r="AB202" s="227"/>
      <c r="AC202" s="227"/>
      <c r="AD202" s="97"/>
      <c r="AE202" s="227"/>
      <c r="AF202" s="227"/>
      <c r="AG202" s="227"/>
      <c r="AH202" s="97"/>
      <c r="AI202" s="227"/>
      <c r="AJ202" s="227"/>
      <c r="AK202" s="227"/>
      <c r="AL202" s="97"/>
      <c r="AM202" s="227"/>
      <c r="AN202" s="227"/>
      <c r="AO202" s="227"/>
      <c r="AP202" s="97"/>
      <c r="AQ202" s="227"/>
      <c r="AR202" s="227"/>
      <c r="AS202" s="227"/>
      <c r="AT202" s="97"/>
      <c r="AU202" s="227"/>
      <c r="AV202" s="227"/>
      <c r="AW202" s="227"/>
      <c r="AX202" s="97"/>
      <c r="AY202" s="229"/>
      <c r="AZ202" s="229"/>
      <c r="BA202" s="229"/>
      <c r="BB202" s="229"/>
      <c r="BC202" s="229"/>
      <c r="BD202" s="229"/>
      <c r="BE202" s="229"/>
      <c r="BF202" s="229"/>
      <c r="BG202" s="229"/>
      <c r="BI202" s="229"/>
      <c r="BJ202" s="229"/>
      <c r="BK202" s="229"/>
      <c r="BM202" s="229"/>
      <c r="BN202" s="229"/>
      <c r="BO202" s="229"/>
      <c r="BQ202" s="230"/>
      <c r="BR202" s="230"/>
      <c r="BS202" s="230"/>
      <c r="BT202" s="173"/>
      <c r="BU202" s="230"/>
      <c r="BV202" s="230"/>
      <c r="BW202" s="230"/>
      <c r="BX202" s="173"/>
      <c r="BY202" s="230"/>
      <c r="BZ202" s="230"/>
      <c r="CA202" s="230"/>
      <c r="CB202" s="173"/>
      <c r="CC202" s="230"/>
      <c r="CD202" s="230"/>
      <c r="CE202" s="230"/>
      <c r="CF202" s="173"/>
      <c r="CG202" s="230"/>
      <c r="CH202" s="230"/>
      <c r="CI202" s="230"/>
      <c r="CJ202" s="173"/>
      <c r="CK202" s="230"/>
      <c r="CL202" s="230"/>
      <c r="CM202" s="230"/>
      <c r="CN202" s="173"/>
      <c r="CO202" s="230"/>
      <c r="CP202" s="230"/>
      <c r="CQ202" s="230"/>
      <c r="CR202" s="173"/>
      <c r="CS202" s="230"/>
      <c r="CT202" s="230"/>
      <c r="CU202" s="230"/>
      <c r="CV202" s="173"/>
      <c r="CW202" s="230"/>
      <c r="CX202" s="230"/>
      <c r="CY202" s="230"/>
      <c r="CZ202" s="173"/>
      <c r="DA202" s="230"/>
      <c r="DB202" s="230"/>
      <c r="DC202" s="230"/>
      <c r="DD202" s="173"/>
      <c r="DE202" s="230"/>
      <c r="DF202" s="230"/>
      <c r="DG202" s="230"/>
      <c r="DH202" s="173"/>
      <c r="DI202" s="230"/>
      <c r="DJ202" s="230"/>
      <c r="DK202" s="230"/>
      <c r="DL202" s="173"/>
      <c r="DM202" s="230"/>
      <c r="DN202" s="230"/>
      <c r="DO202" s="230"/>
      <c r="DP202" s="173"/>
      <c r="DQ202" s="230"/>
      <c r="DR202" s="230"/>
      <c r="DS202" s="230"/>
      <c r="DT202" s="173"/>
      <c r="DU202" s="230"/>
      <c r="DV202" s="230"/>
      <c r="DW202" s="230"/>
      <c r="DX202" s="173"/>
      <c r="DY202" s="230"/>
      <c r="DZ202" s="230"/>
      <c r="EA202" s="230"/>
      <c r="EB202" s="173"/>
      <c r="EC202" s="230"/>
      <c r="ED202" s="230"/>
      <c r="EE202" s="230"/>
      <c r="EF202" s="173"/>
      <c r="EG202" s="230"/>
      <c r="EH202" s="230"/>
      <c r="EI202" s="230"/>
      <c r="EJ202" s="173"/>
      <c r="EK202" s="230"/>
      <c r="EL202" s="230"/>
      <c r="EM202" s="230"/>
      <c r="EN202" s="173"/>
      <c r="EO202" s="230"/>
      <c r="EP202" s="230"/>
      <c r="EQ202" s="230"/>
      <c r="ER202" s="173"/>
      <c r="ES202" s="230"/>
      <c r="ET202" s="230"/>
      <c r="EU202" s="230"/>
      <c r="EV202" s="173"/>
      <c r="EW202" s="230"/>
      <c r="EX202" s="230"/>
      <c r="EY202" s="230"/>
      <c r="EZ202" s="173"/>
      <c r="FA202" s="230"/>
      <c r="FB202" s="230"/>
      <c r="FC202" s="230"/>
      <c r="FD202" s="173"/>
      <c r="FE202" s="230"/>
      <c r="FF202" s="230"/>
      <c r="FG202" s="230"/>
      <c r="FH202" s="173"/>
      <c r="FI202" s="230"/>
      <c r="FJ202" s="230"/>
      <c r="FK202" s="230"/>
      <c r="FL202" s="173"/>
      <c r="FM202" s="230"/>
      <c r="FN202" s="230"/>
      <c r="FO202" s="230"/>
      <c r="FP202" s="173"/>
      <c r="FQ202" s="230"/>
      <c r="FR202" s="230"/>
      <c r="FS202" s="230"/>
      <c r="FT202" s="173"/>
      <c r="FU202" s="230"/>
      <c r="FV202" s="230"/>
      <c r="FW202" s="230"/>
      <c r="FX202" s="173"/>
      <c r="FY202" s="230"/>
      <c r="FZ202" s="230"/>
      <c r="GA202" s="230"/>
      <c r="GB202" s="173"/>
      <c r="GC202" s="230"/>
      <c r="GD202" s="230"/>
      <c r="GE202" s="230"/>
      <c r="GF202" s="173"/>
      <c r="GG202" s="230"/>
      <c r="GH202" s="230"/>
      <c r="GI202" s="230"/>
      <c r="GJ202" s="173"/>
      <c r="GK202" s="230"/>
      <c r="GL202" s="230"/>
      <c r="GM202" s="230"/>
      <c r="GN202" s="173"/>
      <c r="GO202" s="230"/>
      <c r="GP202" s="230"/>
      <c r="GQ202" s="230"/>
      <c r="GR202" s="173"/>
      <c r="GS202" s="230"/>
      <c r="GT202" s="230"/>
      <c r="GU202" s="230"/>
      <c r="GV202" s="173"/>
      <c r="GW202" s="230"/>
      <c r="GX202" s="230"/>
      <c r="GY202" s="230"/>
      <c r="GZ202" s="173"/>
      <c r="HA202" s="230"/>
      <c r="HB202" s="230"/>
      <c r="HC202" s="230"/>
      <c r="HD202" s="173"/>
      <c r="HE202" s="230"/>
      <c r="HF202" s="230"/>
      <c r="HG202" s="230"/>
      <c r="HH202" s="173"/>
      <c r="HI202" s="230"/>
      <c r="HJ202" s="230"/>
      <c r="HK202" s="230"/>
      <c r="HL202" s="173"/>
      <c r="HM202" s="230"/>
      <c r="HN202" s="230"/>
      <c r="HO202" s="230"/>
      <c r="HP202" s="173"/>
      <c r="HQ202" s="230"/>
      <c r="HR202" s="230"/>
      <c r="HS202" s="230"/>
      <c r="HT202" s="173"/>
      <c r="HU202" s="230"/>
      <c r="HV202" s="230"/>
      <c r="HW202" s="230"/>
      <c r="HX202" s="173"/>
      <c r="HY202" s="230"/>
      <c r="HZ202" s="230"/>
      <c r="IA202" s="230"/>
      <c r="IB202" s="173"/>
      <c r="IC202" s="230"/>
      <c r="ID202" s="230"/>
      <c r="IE202" s="230"/>
      <c r="IF202" s="173"/>
    </row>
    <row r="203" spans="1:240" s="172" customFormat="1" ht="15" customHeight="1">
      <c r="A203" s="18"/>
      <c r="B203" s="18"/>
      <c r="C203" s="89"/>
      <c r="D203" s="219"/>
      <c r="E203" s="92"/>
      <c r="F203" s="92"/>
      <c r="G203" s="95"/>
      <c r="H203" s="92"/>
      <c r="I203" s="92"/>
      <c r="J203" s="92"/>
      <c r="K203" s="95"/>
      <c r="L203" s="95"/>
      <c r="M203" s="95"/>
      <c r="N203" s="7"/>
      <c r="O203" s="227"/>
      <c r="P203" s="227"/>
      <c r="Q203" s="227"/>
      <c r="R203" s="227"/>
      <c r="S203" s="227"/>
      <c r="T203" s="228"/>
      <c r="U203" s="227"/>
      <c r="V203" s="97"/>
      <c r="W203" s="227"/>
      <c r="X203" s="227"/>
      <c r="Y203" s="227"/>
      <c r="Z203" s="97"/>
      <c r="AA203" s="227"/>
      <c r="AB203" s="227"/>
      <c r="AC203" s="227"/>
      <c r="AD203" s="97"/>
      <c r="AE203" s="227"/>
      <c r="AF203" s="227"/>
      <c r="AG203" s="227"/>
      <c r="AH203" s="97"/>
      <c r="AI203" s="227"/>
      <c r="AJ203" s="227"/>
      <c r="AK203" s="227"/>
      <c r="AL203" s="97"/>
      <c r="AM203" s="227"/>
      <c r="AN203" s="227"/>
      <c r="AO203" s="227"/>
      <c r="AP203" s="97"/>
      <c r="AQ203" s="227"/>
      <c r="AR203" s="227"/>
      <c r="AS203" s="227"/>
      <c r="AT203" s="97"/>
      <c r="AU203" s="227"/>
      <c r="AV203" s="227"/>
      <c r="AW203" s="227"/>
      <c r="AX203" s="97"/>
      <c r="AY203" s="229"/>
      <c r="AZ203" s="229"/>
      <c r="BA203" s="229"/>
      <c r="BB203" s="229"/>
      <c r="BC203" s="229"/>
      <c r="BD203" s="229"/>
      <c r="BE203" s="229"/>
      <c r="BF203" s="229"/>
      <c r="BG203" s="229"/>
      <c r="BI203" s="229"/>
      <c r="BJ203" s="229"/>
      <c r="BK203" s="229"/>
      <c r="BM203" s="229"/>
      <c r="BN203" s="229"/>
      <c r="BO203" s="229"/>
      <c r="BQ203" s="230"/>
      <c r="BR203" s="230"/>
      <c r="BS203" s="230"/>
      <c r="BT203" s="173"/>
      <c r="BU203" s="230"/>
      <c r="BV203" s="230"/>
      <c r="BW203" s="230"/>
      <c r="BX203" s="173"/>
      <c r="BY203" s="230"/>
      <c r="BZ203" s="230"/>
      <c r="CA203" s="230"/>
      <c r="CB203" s="173"/>
      <c r="CC203" s="230"/>
      <c r="CD203" s="230"/>
      <c r="CE203" s="230"/>
      <c r="CF203" s="173"/>
      <c r="CG203" s="230"/>
      <c r="CH203" s="230"/>
      <c r="CI203" s="230"/>
      <c r="CJ203" s="173"/>
      <c r="CK203" s="230"/>
      <c r="CL203" s="230"/>
      <c r="CM203" s="230"/>
      <c r="CN203" s="173"/>
      <c r="CO203" s="230"/>
      <c r="CP203" s="230"/>
      <c r="CQ203" s="230"/>
      <c r="CR203" s="173"/>
      <c r="CS203" s="230"/>
      <c r="CT203" s="230"/>
      <c r="CU203" s="230"/>
      <c r="CV203" s="173"/>
      <c r="CW203" s="230"/>
      <c r="CX203" s="230"/>
      <c r="CY203" s="230"/>
      <c r="CZ203" s="173"/>
      <c r="DA203" s="230"/>
      <c r="DB203" s="230"/>
      <c r="DC203" s="230"/>
      <c r="DD203" s="173"/>
      <c r="DE203" s="230"/>
      <c r="DF203" s="230"/>
      <c r="DG203" s="230"/>
      <c r="DH203" s="173"/>
      <c r="DI203" s="230"/>
      <c r="DJ203" s="230"/>
      <c r="DK203" s="230"/>
      <c r="DL203" s="173"/>
      <c r="DM203" s="230"/>
      <c r="DN203" s="230"/>
      <c r="DO203" s="230"/>
      <c r="DP203" s="173"/>
      <c r="DQ203" s="230"/>
      <c r="DR203" s="230"/>
      <c r="DS203" s="230"/>
      <c r="DT203" s="173"/>
      <c r="DU203" s="230"/>
      <c r="DV203" s="230"/>
      <c r="DW203" s="230"/>
      <c r="DX203" s="173"/>
      <c r="DY203" s="230"/>
      <c r="DZ203" s="230"/>
      <c r="EA203" s="230"/>
      <c r="EB203" s="173"/>
      <c r="EC203" s="230"/>
      <c r="ED203" s="230"/>
      <c r="EE203" s="230"/>
      <c r="EF203" s="173"/>
      <c r="EG203" s="230"/>
      <c r="EH203" s="230"/>
      <c r="EI203" s="230"/>
      <c r="EJ203" s="173"/>
      <c r="EK203" s="230"/>
      <c r="EL203" s="230"/>
      <c r="EM203" s="230"/>
      <c r="EN203" s="173"/>
      <c r="EO203" s="230"/>
      <c r="EP203" s="230"/>
      <c r="EQ203" s="230"/>
      <c r="ER203" s="173"/>
      <c r="ES203" s="230"/>
      <c r="ET203" s="230"/>
      <c r="EU203" s="230"/>
      <c r="EV203" s="173"/>
      <c r="EW203" s="230"/>
      <c r="EX203" s="230"/>
      <c r="EY203" s="230"/>
      <c r="EZ203" s="173"/>
      <c r="FA203" s="230"/>
      <c r="FB203" s="230"/>
      <c r="FC203" s="230"/>
      <c r="FD203" s="173"/>
      <c r="FE203" s="230"/>
      <c r="FF203" s="230"/>
      <c r="FG203" s="230"/>
      <c r="FH203" s="173"/>
      <c r="FI203" s="230"/>
      <c r="FJ203" s="230"/>
      <c r="FK203" s="230"/>
      <c r="FL203" s="173"/>
      <c r="FM203" s="230"/>
      <c r="FN203" s="230"/>
      <c r="FO203" s="230"/>
      <c r="FP203" s="173"/>
      <c r="FQ203" s="230"/>
      <c r="FR203" s="230"/>
      <c r="FS203" s="230"/>
      <c r="FT203" s="173"/>
      <c r="FU203" s="230"/>
      <c r="FV203" s="230"/>
      <c r="FW203" s="230"/>
      <c r="FX203" s="173"/>
      <c r="FY203" s="230"/>
      <c r="FZ203" s="230"/>
      <c r="GA203" s="230"/>
      <c r="GB203" s="173"/>
      <c r="GC203" s="230"/>
      <c r="GD203" s="230"/>
      <c r="GE203" s="230"/>
      <c r="GF203" s="173"/>
      <c r="GG203" s="230"/>
      <c r="GH203" s="230"/>
      <c r="GI203" s="230"/>
      <c r="GJ203" s="173"/>
      <c r="GK203" s="230"/>
      <c r="GL203" s="230"/>
      <c r="GM203" s="230"/>
      <c r="GN203" s="173"/>
      <c r="GO203" s="230"/>
      <c r="GP203" s="230"/>
      <c r="GQ203" s="230"/>
      <c r="GR203" s="173"/>
      <c r="GS203" s="230"/>
      <c r="GT203" s="230"/>
      <c r="GU203" s="230"/>
      <c r="GV203" s="173"/>
      <c r="GW203" s="230"/>
      <c r="GX203" s="230"/>
      <c r="GY203" s="230"/>
      <c r="GZ203" s="173"/>
      <c r="HA203" s="230"/>
      <c r="HB203" s="230"/>
      <c r="HC203" s="230"/>
      <c r="HD203" s="173"/>
      <c r="HE203" s="230"/>
      <c r="HF203" s="230"/>
      <c r="HG203" s="230"/>
      <c r="HH203" s="173"/>
      <c r="HI203" s="230"/>
      <c r="HJ203" s="230"/>
      <c r="HK203" s="230"/>
      <c r="HL203" s="173"/>
      <c r="HM203" s="230"/>
      <c r="HN203" s="230"/>
      <c r="HO203" s="230"/>
      <c r="HP203" s="173"/>
      <c r="HQ203" s="230"/>
      <c r="HR203" s="230"/>
      <c r="HS203" s="230"/>
      <c r="HT203" s="173"/>
      <c r="HU203" s="230"/>
      <c r="HV203" s="230"/>
      <c r="HW203" s="230"/>
      <c r="HX203" s="173"/>
      <c r="HY203" s="230"/>
      <c r="HZ203" s="230"/>
      <c r="IA203" s="230"/>
      <c r="IB203" s="173"/>
      <c r="IC203" s="230"/>
      <c r="ID203" s="230"/>
      <c r="IE203" s="230"/>
      <c r="IF203" s="173"/>
    </row>
    <row r="204" spans="1:240" s="109" customFormat="1" ht="15" customHeight="1">
      <c r="A204" s="18"/>
      <c r="B204" s="18"/>
      <c r="C204" s="89"/>
      <c r="D204" s="219"/>
      <c r="E204" s="105"/>
      <c r="F204" s="105"/>
      <c r="G204" s="105"/>
      <c r="H204" s="105"/>
      <c r="I204" s="105"/>
      <c r="J204" s="105"/>
      <c r="K204" s="105"/>
      <c r="L204" s="105"/>
      <c r="M204" s="105"/>
      <c r="N204" s="7"/>
      <c r="O204" s="106"/>
      <c r="P204" s="106"/>
      <c r="Q204" s="106"/>
      <c r="R204" s="106"/>
      <c r="S204" s="106"/>
      <c r="T204" s="90"/>
      <c r="U204" s="107"/>
      <c r="V204" s="107"/>
      <c r="W204" s="107"/>
      <c r="X204" s="107"/>
      <c r="Y204" s="107"/>
      <c r="Z204" s="107"/>
      <c r="AA204" s="107"/>
      <c r="AB204" s="107"/>
      <c r="AC204" s="107"/>
      <c r="AD204" s="107"/>
      <c r="AE204" s="107"/>
      <c r="AF204" s="107"/>
      <c r="AG204" s="107"/>
      <c r="AH204" s="107"/>
      <c r="AI204" s="107"/>
      <c r="AJ204" s="107"/>
      <c r="AK204" s="107"/>
      <c r="AL204" s="107"/>
      <c r="AM204" s="107"/>
      <c r="AN204" s="107"/>
      <c r="AO204" s="107"/>
      <c r="AP204" s="107"/>
      <c r="AQ204" s="107"/>
      <c r="AR204" s="107"/>
      <c r="AS204" s="106"/>
      <c r="AT204" s="106"/>
      <c r="AU204" s="106"/>
      <c r="AV204" s="106"/>
      <c r="AW204" s="106"/>
      <c r="AX204" s="106"/>
      <c r="AY204" s="108"/>
      <c r="AZ204" s="108"/>
      <c r="BA204" s="11"/>
      <c r="BB204" s="11"/>
      <c r="BC204" s="11"/>
      <c r="BD204" s="11"/>
      <c r="BE204" s="11"/>
      <c r="BF204" s="11"/>
      <c r="BG204" s="11"/>
      <c r="BH204" s="11"/>
      <c r="BI204" s="11"/>
      <c r="BJ204" s="11"/>
      <c r="BK204" s="11"/>
      <c r="BL204" s="11"/>
      <c r="BM204" s="11"/>
      <c r="BN204" s="11"/>
      <c r="BO204" s="11"/>
      <c r="BP204" s="11"/>
    </row>
    <row r="205" spans="1:240" s="124" customFormat="1" ht="12.75" customHeight="1">
      <c r="A205" s="18"/>
      <c r="B205" s="18"/>
      <c r="C205" s="89"/>
      <c r="D205" s="219"/>
      <c r="E205" s="162"/>
      <c r="F205" s="162"/>
      <c r="G205" s="182"/>
      <c r="H205" s="231"/>
      <c r="I205" s="231"/>
      <c r="J205" s="231"/>
      <c r="K205" s="231"/>
      <c r="L205" s="231"/>
      <c r="M205" s="231"/>
      <c r="N205" s="7"/>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BA205" s="11"/>
      <c r="BB205" s="11"/>
      <c r="BC205" s="11"/>
      <c r="BD205" s="11"/>
      <c r="BE205" s="11"/>
      <c r="BF205" s="11"/>
      <c r="BG205" s="11"/>
      <c r="BH205" s="11"/>
      <c r="BI205" s="11"/>
      <c r="BJ205" s="11"/>
      <c r="BK205" s="11"/>
      <c r="BL205" s="11"/>
      <c r="BM205" s="11"/>
      <c r="BN205" s="11"/>
      <c r="BO205" s="11"/>
      <c r="BP205" s="11"/>
    </row>
    <row r="206" spans="1:240" ht="18" customHeight="1">
      <c r="A206" s="18"/>
      <c r="B206" s="18"/>
      <c r="C206" s="89"/>
      <c r="D206" s="117"/>
      <c r="E206" s="125"/>
      <c r="F206" s="125"/>
      <c r="G206" s="118" t="s">
        <v>53</v>
      </c>
      <c r="H206" s="119"/>
      <c r="I206" s="119"/>
      <c r="J206" s="119"/>
      <c r="K206" s="121"/>
      <c r="L206" s="117"/>
      <c r="M206" s="232"/>
      <c r="N206" s="7"/>
      <c r="O206" s="140"/>
      <c r="P206" s="140"/>
      <c r="Q206" s="140"/>
      <c r="R206" s="140"/>
      <c r="S206" s="140"/>
      <c r="T206" s="140"/>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BA206" s="11"/>
      <c r="BB206" s="11"/>
      <c r="BC206" s="11"/>
      <c r="BD206" s="11"/>
      <c r="BE206" s="11"/>
      <c r="BF206" s="11"/>
      <c r="BG206" s="11"/>
      <c r="BH206" s="11"/>
      <c r="BI206" s="11"/>
      <c r="BJ206" s="11"/>
      <c r="BK206" s="11"/>
      <c r="BL206" s="11"/>
      <c r="BM206" s="11"/>
      <c r="BN206" s="11"/>
      <c r="BO206" s="11"/>
      <c r="BP206" s="11"/>
    </row>
    <row r="207" spans="1:240" ht="24.75" customHeight="1">
      <c r="A207" s="18"/>
      <c r="B207" s="18"/>
      <c r="C207" s="89"/>
      <c r="D207" s="117"/>
      <c r="E207" s="125"/>
      <c r="F207" s="125"/>
      <c r="G207" s="233"/>
      <c r="H207" s="461" t="str">
        <f t="shared" ref="H207:L208" si="18">H3</f>
        <v>Harald</v>
      </c>
      <c r="I207" s="461" t="str">
        <f t="shared" si="18"/>
        <v>Hildegun</v>
      </c>
      <c r="J207" s="461" t="str">
        <f t="shared" si="18"/>
        <v>Stian</v>
      </c>
      <c r="K207" s="461" t="str">
        <f t="shared" si="18"/>
        <v>Eirik</v>
      </c>
      <c r="L207" s="461" t="str">
        <f t="shared" si="18"/>
        <v>Atle</v>
      </c>
      <c r="M207" s="128"/>
      <c r="N207" s="185"/>
      <c r="O207" s="140"/>
      <c r="P207" s="140"/>
      <c r="Q207" s="140"/>
      <c r="R207" s="140"/>
      <c r="S207" s="140"/>
      <c r="T207" s="140"/>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BA207" s="11"/>
      <c r="BB207" s="11"/>
      <c r="BC207" s="11"/>
      <c r="BD207" s="11"/>
      <c r="BE207" s="11"/>
      <c r="BF207" s="11"/>
      <c r="BG207" s="11"/>
      <c r="BH207" s="11"/>
      <c r="BI207" s="11"/>
      <c r="BJ207" s="11"/>
      <c r="BK207" s="11"/>
      <c r="BL207" s="11"/>
      <c r="BM207" s="11"/>
      <c r="BN207" s="11"/>
      <c r="BO207" s="11"/>
      <c r="BP207" s="11"/>
    </row>
    <row r="208" spans="1:240" ht="12.75" customHeight="1">
      <c r="A208" s="18"/>
      <c r="B208" s="18"/>
      <c r="C208" s="89"/>
      <c r="D208" s="117"/>
      <c r="E208" s="125"/>
      <c r="F208" s="125"/>
      <c r="G208" s="234" t="s">
        <v>54</v>
      </c>
      <c r="H208" s="148" t="str">
        <f t="shared" si="18"/>
        <v>Reader 1</v>
      </c>
      <c r="I208" s="148" t="str">
        <f t="shared" si="18"/>
        <v>Reader 2</v>
      </c>
      <c r="J208" s="148" t="str">
        <f t="shared" si="18"/>
        <v>Reader 3</v>
      </c>
      <c r="K208" s="148" t="str">
        <f t="shared" si="18"/>
        <v>Reader 4</v>
      </c>
      <c r="L208" s="148" t="str">
        <f t="shared" si="18"/>
        <v>Reader 5</v>
      </c>
      <c r="M208" s="132" t="s">
        <v>35</v>
      </c>
      <c r="N208" s="185"/>
      <c r="O208" s="140"/>
      <c r="P208" s="140"/>
      <c r="Q208" s="140"/>
      <c r="R208" s="140"/>
      <c r="S208" s="140"/>
      <c r="T208" s="140"/>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BA208" s="11"/>
      <c r="BB208" s="11"/>
      <c r="BC208" s="11"/>
      <c r="BD208" s="11"/>
      <c r="BE208" s="11"/>
      <c r="BF208" s="11"/>
      <c r="BG208" s="11"/>
      <c r="BH208" s="11"/>
      <c r="BI208" s="11"/>
      <c r="BJ208" s="11"/>
      <c r="BK208" s="11"/>
      <c r="BL208" s="11"/>
      <c r="BM208" s="11"/>
      <c r="BN208" s="11"/>
      <c r="BO208" s="11"/>
      <c r="BP208" s="11"/>
    </row>
    <row r="209" spans="1:68" ht="12.75" customHeight="1">
      <c r="A209" s="18"/>
      <c r="B209" s="18"/>
      <c r="C209" s="89"/>
      <c r="D209" s="117"/>
      <c r="E209" s="135"/>
      <c r="F209" s="135"/>
      <c r="G209" s="149">
        <v>0</v>
      </c>
      <c r="H209" s="127" t="str">
        <f t="array" ref="H209">IF(COUNT(IF(H$5:H$103=$G209,H$5:H$103,"-"))=0,"-",COUNT(IF(H$5:H$103=$G209,H$5:H$103,"-")))</f>
        <v>-</v>
      </c>
      <c r="I209" s="127" t="str">
        <f t="array" ref="I209">IF(COUNT(IF(I$5:I$103=$G209,I$5:I$103,"-"))=0,"-",COUNT(IF(I$5:I$103=$G209,I$5:I$103,"-")))</f>
        <v>-</v>
      </c>
      <c r="J209" s="127" t="str">
        <f t="array" ref="J209">IF(COUNT(IF(J$5:J$103=$G209,J$5:J$103,"-"))=0,"-",COUNT(IF(J$5:J$103=$G209,J$5:J$103,"-")))</f>
        <v>-</v>
      </c>
      <c r="K209" s="127" t="str">
        <f t="array" ref="K209">IF(COUNT(IF(K$5:K$103=$G209,K$5:K$103,"-"))=0,"-",COUNT(IF(K$5:K$103=$G209,K$5:K$103,"-")))</f>
        <v>-</v>
      </c>
      <c r="L209" s="127" t="str">
        <f t="array" ref="L209">IF(COUNT(IF(L$5:L$103=$G209,L$5:L$103,"-"))=0,"-",COUNT(IF(L$5:L$103=$G209,L$5:L$103,"-")))</f>
        <v>-</v>
      </c>
      <c r="M209" s="235" t="str">
        <f t="array" ref="M209">IF(COUNT(IF(H$5:L$103=$G209,H$5:L$103,"-"))=0,"-",COUNT(IF(H$5:L$103=$G209,H$5:L$103)))</f>
        <v>-</v>
      </c>
      <c r="N209" s="185"/>
      <c r="O209" s="140"/>
      <c r="P209" s="140"/>
      <c r="Q209" s="140"/>
      <c r="R209" s="140"/>
      <c r="S209" s="140"/>
      <c r="T209" s="140"/>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BA209" s="11"/>
      <c r="BB209" s="11"/>
      <c r="BC209" s="11"/>
      <c r="BD209" s="11"/>
      <c r="BE209" s="11"/>
      <c r="BF209" s="11"/>
      <c r="BG209" s="11"/>
      <c r="BH209" s="11"/>
      <c r="BI209" s="11"/>
      <c r="BJ209" s="11"/>
      <c r="BK209" s="11"/>
      <c r="BL209" s="11"/>
      <c r="BM209" s="11"/>
      <c r="BN209" s="11"/>
      <c r="BO209" s="11"/>
      <c r="BP209" s="11"/>
    </row>
    <row r="210" spans="1:68" ht="12.75" customHeight="1">
      <c r="A210" s="18"/>
      <c r="B210" s="18"/>
      <c r="C210" s="89"/>
      <c r="D210" s="117"/>
      <c r="E210" s="135"/>
      <c r="F210" s="135"/>
      <c r="G210" s="152">
        <f t="shared" ref="G210:G219" si="19">G209+1</f>
        <v>1</v>
      </c>
      <c r="H210" s="148">
        <f t="array" ref="H210">IF(COUNT(IF(H$5:H$103=$G210,H$5:H$103,"-"))=0,"-",COUNT(IF(H$5:H$103=$G210,H$5:H$103,"-")))</f>
        <v>4</v>
      </c>
      <c r="I210" s="148">
        <f t="array" ref="I210">IF(COUNT(IF(I$5:I$103=$G210,I$5:I$103,"-"))=0,"-",COUNT(IF(I$5:I$103=$G210,I$5:I$103,"-")))</f>
        <v>4</v>
      </c>
      <c r="J210" s="148">
        <f t="array" ref="J210">IF(COUNT(IF(J$5:J$103=$G210,J$5:J$103,"-"))=0,"-",COUNT(IF(J$5:J$103=$G210,J$5:J$103,"-")))</f>
        <v>4</v>
      </c>
      <c r="K210" s="148">
        <f t="array" ref="K210">IF(COUNT(IF(K$5:K$103=$G210,K$5:K$103,"-"))=0,"-",COUNT(IF(K$5:K$103=$G210,K$5:K$103,"-")))</f>
        <v>4</v>
      </c>
      <c r="L210" s="148">
        <f t="array" ref="L210">IF(COUNT(IF(L$5:L$103=$G210,L$5:L$103,"-"))=0,"-",COUNT(IF(L$5:L$103=$G210,L$5:L$103,"-")))</f>
        <v>4</v>
      </c>
      <c r="M210" s="233">
        <f t="array" ref="M210">IF(COUNT(IF(H$5:L$103=$G210,H$5:L$103,"-"))=0,"-",COUNT(IF(H$5:L$103=$G210,H$5:L$103)))</f>
        <v>20</v>
      </c>
      <c r="N210" s="185"/>
      <c r="O210" s="140"/>
      <c r="P210" s="140"/>
      <c r="Q210" s="140"/>
      <c r="R210" s="140"/>
      <c r="S210" s="140"/>
      <c r="T210" s="140"/>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BA210" s="11"/>
      <c r="BB210" s="11"/>
      <c r="BC210" s="11"/>
      <c r="BD210" s="11"/>
      <c r="BE210" s="11"/>
      <c r="BF210" s="11"/>
      <c r="BG210" s="11"/>
      <c r="BH210" s="11"/>
      <c r="BI210" s="11"/>
      <c r="BJ210" s="11"/>
      <c r="BK210" s="11"/>
      <c r="BL210" s="11"/>
      <c r="BM210" s="11"/>
      <c r="BN210" s="11"/>
      <c r="BO210" s="11"/>
      <c r="BP210" s="11"/>
    </row>
    <row r="211" spans="1:68" ht="12.75" customHeight="1">
      <c r="A211" s="18"/>
      <c r="B211" s="18"/>
      <c r="C211" s="89"/>
      <c r="D211" s="117"/>
      <c r="E211" s="135"/>
      <c r="F211" s="135"/>
      <c r="G211" s="152">
        <f t="shared" si="19"/>
        <v>2</v>
      </c>
      <c r="H211" s="148">
        <f t="array" ref="H211">IF(COUNT(IF(H$5:H$103=$G211,H$5:H$103,"-"))=0,"-",COUNT(IF(H$5:H$103=$G211,H$5:H$103,"-")))</f>
        <v>24</v>
      </c>
      <c r="I211" s="148">
        <f t="array" ref="I211">IF(COUNT(IF(I$5:I$103=$G211,I$5:I$103,"-"))=0,"-",COUNT(IF(I$5:I$103=$G211,I$5:I$103,"-")))</f>
        <v>22</v>
      </c>
      <c r="J211" s="148">
        <f t="array" ref="J211">IF(COUNT(IF(J$5:J$103=$G211,J$5:J$103,"-"))=0,"-",COUNT(IF(J$5:J$103=$G211,J$5:J$103,"-")))</f>
        <v>21</v>
      </c>
      <c r="K211" s="148">
        <f t="array" ref="K211">IF(COUNT(IF(K$5:K$103=$G211,K$5:K$103,"-"))=0,"-",COUNT(IF(K$5:K$103=$G211,K$5:K$103,"-")))</f>
        <v>19</v>
      </c>
      <c r="L211" s="148">
        <f t="array" ref="L211">IF(COUNT(IF(L$5:L$103=$G211,L$5:L$103,"-"))=0,"-",COUNT(IF(L$5:L$103=$G211,L$5:L$103,"-")))</f>
        <v>21</v>
      </c>
      <c r="M211" s="233">
        <f t="array" ref="M211">IF(COUNT(IF(H$5:L$103=$G211,H$5:L$103,"-"))=0,"-",COUNT(IF(H$5:L$103=$G211,H$5:L$103)))</f>
        <v>107</v>
      </c>
      <c r="N211" s="185"/>
      <c r="O211" s="140"/>
      <c r="P211" s="140"/>
      <c r="Q211" s="140"/>
      <c r="R211" s="140"/>
      <c r="S211" s="140"/>
      <c r="T211" s="140"/>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BA211" s="11"/>
      <c r="BB211" s="11"/>
      <c r="BC211" s="11"/>
      <c r="BD211" s="11"/>
      <c r="BE211" s="11"/>
      <c r="BF211" s="11"/>
      <c r="BG211" s="11"/>
      <c r="BH211" s="11"/>
      <c r="BI211" s="11"/>
      <c r="BJ211" s="11"/>
      <c r="BK211" s="11"/>
      <c r="BL211" s="11"/>
      <c r="BM211" s="11"/>
      <c r="BN211" s="11"/>
      <c r="BO211" s="11"/>
      <c r="BP211" s="11"/>
    </row>
    <row r="212" spans="1:68" ht="12.75" customHeight="1">
      <c r="A212" s="18"/>
      <c r="B212" s="18"/>
      <c r="C212" s="89"/>
      <c r="D212" s="117"/>
      <c r="E212" s="135"/>
      <c r="F212" s="135"/>
      <c r="G212" s="152">
        <f t="shared" si="19"/>
        <v>3</v>
      </c>
      <c r="H212" s="148">
        <f t="array" ref="H212">IF(COUNT(IF(H$5:H$103=$G212,H$5:H$103,"-"))=0,"-",COUNT(IF(H$5:H$103=$G212,H$5:H$103,"-")))</f>
        <v>37</v>
      </c>
      <c r="I212" s="148">
        <f t="array" ref="I212">IF(COUNT(IF(I$5:I$103=$G212,I$5:I$103,"-"))=0,"-",COUNT(IF(I$5:I$103=$G212,I$5:I$103,"-")))</f>
        <v>38</v>
      </c>
      <c r="J212" s="148">
        <f t="array" ref="J212">IF(COUNT(IF(J$5:J$103=$G212,J$5:J$103,"-"))=0,"-",COUNT(IF(J$5:J$103=$G212,J$5:J$103,"-")))</f>
        <v>30</v>
      </c>
      <c r="K212" s="148">
        <f t="array" ref="K212">IF(COUNT(IF(K$5:K$103=$G212,K$5:K$103,"-"))=0,"-",COUNT(IF(K$5:K$103=$G212,K$5:K$103,"-")))</f>
        <v>34</v>
      </c>
      <c r="L212" s="148">
        <f t="array" ref="L212">IF(COUNT(IF(L$5:L$103=$G212,L$5:L$103,"-"))=0,"-",COUNT(IF(L$5:L$103=$G212,L$5:L$103,"-")))</f>
        <v>36</v>
      </c>
      <c r="M212" s="233">
        <f t="array" ref="M212">IF(COUNT(IF(H$5:L$103=$G212,H$5:L$103,"-"))=0,"-",COUNT(IF(H$5:L$103=$G212,H$5:L$103)))</f>
        <v>175</v>
      </c>
      <c r="N212" s="185"/>
      <c r="O212" s="140"/>
      <c r="P212" s="140"/>
      <c r="Q212" s="140"/>
      <c r="R212" s="140"/>
      <c r="S212" s="140"/>
      <c r="T212" s="140"/>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BA212" s="11"/>
      <c r="BB212" s="11"/>
      <c r="BC212" s="11"/>
      <c r="BD212" s="11"/>
      <c r="BE212" s="11"/>
      <c r="BF212" s="11"/>
      <c r="BG212" s="11"/>
      <c r="BH212" s="11"/>
      <c r="BI212" s="11"/>
      <c r="BJ212" s="11"/>
      <c r="BK212" s="11"/>
      <c r="BL212" s="11"/>
      <c r="BM212" s="11"/>
      <c r="BN212" s="11"/>
      <c r="BO212" s="11"/>
      <c r="BP212" s="11"/>
    </row>
    <row r="213" spans="1:68" ht="12.75" customHeight="1">
      <c r="A213" s="18"/>
      <c r="B213" s="18"/>
      <c r="C213" s="89"/>
      <c r="D213" s="117"/>
      <c r="E213" s="135"/>
      <c r="F213" s="135"/>
      <c r="G213" s="152">
        <f t="shared" si="19"/>
        <v>4</v>
      </c>
      <c r="H213" s="148">
        <f t="array" ref="H213">IF(COUNT(IF(H$5:H$103=$G213,H$5:H$103,"-"))=0,"-",COUNT(IF(H$5:H$103=$G213,H$5:H$103,"-")))</f>
        <v>10</v>
      </c>
      <c r="I213" s="148">
        <f t="array" ref="I213">IF(COUNT(IF(I$5:I$103=$G213,I$5:I$103,"-"))=0,"-",COUNT(IF(I$5:I$103=$G213,I$5:I$103,"-")))</f>
        <v>12</v>
      </c>
      <c r="J213" s="148">
        <f t="array" ref="J213">IF(COUNT(IF(J$5:J$103=$G213,J$5:J$103,"-"))=0,"-",COUNT(IF(J$5:J$103=$G213,J$5:J$103,"-")))</f>
        <v>20</v>
      </c>
      <c r="K213" s="148">
        <f t="array" ref="K213">IF(COUNT(IF(K$5:K$103=$G213,K$5:K$103,"-"))=0,"-",COUNT(IF(K$5:K$103=$G213,K$5:K$103,"-")))</f>
        <v>16</v>
      </c>
      <c r="L213" s="148">
        <f t="array" ref="L213">IF(COUNT(IF(L$5:L$103=$G213,L$5:L$103,"-"))=0,"-",COUNT(IF(L$5:L$103=$G213,L$5:L$103,"-")))</f>
        <v>14</v>
      </c>
      <c r="M213" s="233">
        <f t="array" ref="M213">IF(COUNT(IF(H$5:L$103=$G213,H$5:L$103,"-"))=0,"-",COUNT(IF(H$5:L$103=$G213,H$5:L$103)))</f>
        <v>72</v>
      </c>
      <c r="N213" s="185"/>
      <c r="O213" s="140"/>
      <c r="P213" s="140"/>
      <c r="Q213" s="140"/>
      <c r="R213" s="140"/>
      <c r="S213" s="140"/>
      <c r="T213" s="140"/>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BA213" s="11"/>
      <c r="BB213" s="11"/>
      <c r="BC213" s="11"/>
      <c r="BD213" s="11"/>
      <c r="BE213" s="11"/>
      <c r="BF213" s="11"/>
      <c r="BG213" s="11"/>
      <c r="BH213" s="11"/>
      <c r="BI213" s="11"/>
      <c r="BJ213" s="11"/>
      <c r="BK213" s="11"/>
      <c r="BL213" s="11"/>
      <c r="BM213" s="11"/>
      <c r="BN213" s="11"/>
      <c r="BO213" s="11"/>
      <c r="BP213" s="11"/>
    </row>
    <row r="214" spans="1:68" ht="12.75" customHeight="1">
      <c r="A214" s="18"/>
      <c r="B214" s="18"/>
      <c r="C214" s="89"/>
      <c r="D214" s="117"/>
      <c r="E214" s="135"/>
      <c r="F214" s="135"/>
      <c r="G214" s="152">
        <f t="shared" si="19"/>
        <v>5</v>
      </c>
      <c r="H214" s="148">
        <f t="array" ref="H214">IF(COUNT(IF(H$5:H$103=$G214,H$5:H$103,"-"))=0,"-",COUNT(IF(H$5:H$103=$G214,H$5:H$103,"-")))</f>
        <v>14</v>
      </c>
      <c r="I214" s="148">
        <f t="array" ref="I214">IF(COUNT(IF(I$5:I$103=$G214,I$5:I$103,"-"))=0,"-",COUNT(IF(I$5:I$103=$G214,I$5:I$103,"-")))</f>
        <v>13</v>
      </c>
      <c r="J214" s="148">
        <f t="array" ref="J214">IF(COUNT(IF(J$5:J$103=$G214,J$5:J$103,"-"))=0,"-",COUNT(IF(J$5:J$103=$G214,J$5:J$103,"-")))</f>
        <v>8</v>
      </c>
      <c r="K214" s="148">
        <f t="array" ref="K214">IF(COUNT(IF(K$5:K$103=$G214,K$5:K$103,"-"))=0,"-",COUNT(IF(K$5:K$103=$G214,K$5:K$103,"-")))</f>
        <v>14</v>
      </c>
      <c r="L214" s="148">
        <f t="array" ref="L214">IF(COUNT(IF(L$5:L$103=$G214,L$5:L$103,"-"))=0,"-",COUNT(IF(L$5:L$103=$G214,L$5:L$103,"-")))</f>
        <v>13</v>
      </c>
      <c r="M214" s="233">
        <f t="array" ref="M214">IF(COUNT(IF(H$5:L$103=$G214,H$5:L$103,"-"))=0,"-",COUNT(IF(H$5:L$103=$G214,H$5:L$103)))</f>
        <v>62</v>
      </c>
      <c r="N214" s="185"/>
      <c r="O214" s="140"/>
      <c r="P214" s="140"/>
      <c r="Q214" s="140"/>
      <c r="R214" s="140"/>
      <c r="S214" s="140"/>
      <c r="T214" s="140"/>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BA214" s="11"/>
      <c r="BB214" s="11"/>
      <c r="BC214" s="11"/>
      <c r="BD214" s="11"/>
      <c r="BE214" s="11"/>
      <c r="BF214" s="11"/>
      <c r="BG214" s="11"/>
      <c r="BH214" s="11"/>
      <c r="BI214" s="11"/>
      <c r="BJ214" s="11"/>
      <c r="BK214" s="11"/>
      <c r="BL214" s="11"/>
      <c r="BM214" s="11"/>
      <c r="BN214" s="11"/>
      <c r="BO214" s="11"/>
      <c r="BP214" s="11"/>
    </row>
    <row r="215" spans="1:68" ht="12.75" customHeight="1">
      <c r="A215" s="18"/>
      <c r="B215" s="18"/>
      <c r="C215" s="89"/>
      <c r="D215" s="117"/>
      <c r="E215" s="135"/>
      <c r="F215" s="135"/>
      <c r="G215" s="152">
        <f t="shared" si="19"/>
        <v>6</v>
      </c>
      <c r="H215" s="148">
        <f t="array" ref="H215">IF(COUNT(IF(H$5:H$103=$G215,H$5:H$103,"-"))=0,"-",COUNT(IF(H$5:H$103=$G215,H$5:H$103,"-")))</f>
        <v>6</v>
      </c>
      <c r="I215" s="148">
        <f t="array" ref="I215">IF(COUNT(IF(I$5:I$103=$G215,I$5:I$103,"-"))=0,"-",COUNT(IF(I$5:I$103=$G215,I$5:I$103,"-")))</f>
        <v>6</v>
      </c>
      <c r="J215" s="148">
        <f t="array" ref="J215">IF(COUNT(IF(J$5:J$103=$G215,J$5:J$103,"-"))=0,"-",COUNT(IF(J$5:J$103=$G215,J$5:J$103,"-")))</f>
        <v>11</v>
      </c>
      <c r="K215" s="148">
        <f t="array" ref="K215">IF(COUNT(IF(K$5:K$103=$G215,K$5:K$103,"-"))=0,"-",COUNT(IF(K$5:K$103=$G215,K$5:K$103,"-")))</f>
        <v>8</v>
      </c>
      <c r="L215" s="148">
        <f t="array" ref="L215">IF(COUNT(IF(L$5:L$103=$G215,L$5:L$103,"-"))=0,"-",COUNT(IF(L$5:L$103=$G215,L$5:L$103,"-")))</f>
        <v>7</v>
      </c>
      <c r="M215" s="233">
        <f t="array" ref="M215">IF(COUNT(IF(H$5:L$103=$G215,H$5:L$103,"-"))=0,"-",COUNT(IF(H$5:L$103=$G215,H$5:L$103)))</f>
        <v>38</v>
      </c>
      <c r="N215" s="185"/>
      <c r="O215" s="140"/>
      <c r="P215" s="140"/>
      <c r="Q215" s="140"/>
      <c r="R215" s="140"/>
      <c r="S215" s="140"/>
      <c r="T215" s="140"/>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BA215" s="11"/>
      <c r="BB215" s="11"/>
      <c r="BC215" s="11"/>
      <c r="BD215" s="11"/>
      <c r="BE215" s="11"/>
      <c r="BF215" s="11"/>
      <c r="BG215" s="11"/>
      <c r="BH215" s="11"/>
      <c r="BI215" s="11"/>
      <c r="BJ215" s="11"/>
      <c r="BK215" s="11"/>
      <c r="BL215" s="11"/>
      <c r="BM215" s="11"/>
      <c r="BN215" s="11"/>
      <c r="BO215" s="11"/>
      <c r="BP215" s="11"/>
    </row>
    <row r="216" spans="1:68" ht="12.75" customHeight="1">
      <c r="A216" s="18"/>
      <c r="B216" s="18"/>
      <c r="C216" s="89"/>
      <c r="D216" s="117"/>
      <c r="E216" s="135"/>
      <c r="F216" s="135"/>
      <c r="G216" s="152">
        <f t="shared" si="19"/>
        <v>7</v>
      </c>
      <c r="H216" s="148" t="str">
        <f t="array" ref="H216">IF(COUNT(IF(H$5:H$103=$G216,H$5:H$103,"-"))=0,"-",COUNT(IF(H$5:H$103=$G216,H$5:H$103,"-")))</f>
        <v>-</v>
      </c>
      <c r="I216" s="148" t="str">
        <f t="array" ref="I216">IF(COUNT(IF(I$5:I$103=$G216,I$5:I$103,"-"))=0,"-",COUNT(IF(I$5:I$103=$G216,I$5:I$103,"-")))</f>
        <v>-</v>
      </c>
      <c r="J216" s="148">
        <f t="array" ref="J216">IF(COUNT(IF(J$5:J$103=$G216,J$5:J$103,"-"))=0,"-",COUNT(IF(J$5:J$103=$G216,J$5:J$103,"-")))</f>
        <v>1</v>
      </c>
      <c r="K216" s="148">
        <f t="array" ref="K216">IF(COUNT(IF(K$5:K$103=$G216,K$5:K$103,"-"))=0,"-",COUNT(IF(K$5:K$103=$G216,K$5:K$103,"-")))</f>
        <v>1</v>
      </c>
      <c r="L216" s="148">
        <f t="array" ref="L216">IF(COUNT(IF(L$5:L$103=$G216,L$5:L$103,"-"))=0,"-",COUNT(IF(L$5:L$103=$G216,L$5:L$103,"-")))</f>
        <v>1</v>
      </c>
      <c r="M216" s="233">
        <f t="array" ref="M216">IF(COUNT(IF(H$5:L$103=$G216,H$5:L$103,"-"))=0,"-",COUNT(IF(H$5:L$103=$G216,H$5:L$103)))</f>
        <v>3</v>
      </c>
      <c r="N216" s="185"/>
      <c r="O216" s="140"/>
      <c r="P216" s="140"/>
      <c r="Q216" s="140"/>
      <c r="R216" s="140"/>
      <c r="S216" s="140"/>
      <c r="T216" s="140"/>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BA216" s="11"/>
      <c r="BB216" s="11"/>
      <c r="BC216" s="11"/>
      <c r="BD216" s="11"/>
      <c r="BE216" s="11"/>
      <c r="BF216" s="11"/>
      <c r="BG216" s="11"/>
      <c r="BH216" s="11"/>
      <c r="BI216" s="11"/>
      <c r="BJ216" s="11"/>
      <c r="BK216" s="11"/>
      <c r="BL216" s="11"/>
      <c r="BM216" s="11"/>
      <c r="BN216" s="11"/>
      <c r="BO216" s="11"/>
      <c r="BP216" s="11"/>
    </row>
    <row r="217" spans="1:68" ht="12.75" customHeight="1">
      <c r="A217" s="18"/>
      <c r="B217" s="18"/>
      <c r="C217" s="89"/>
      <c r="D217" s="117"/>
      <c r="E217" s="135"/>
      <c r="F217" s="135"/>
      <c r="G217" s="152">
        <f t="shared" si="19"/>
        <v>8</v>
      </c>
      <c r="H217" s="148">
        <f t="array" ref="H217">IF(COUNT(IF(H$5:H$103=$G217,H$5:H$103,"-"))=0,"-",COUNT(IF(H$5:H$103=$G217,H$5:H$103,"-")))</f>
        <v>4</v>
      </c>
      <c r="I217" s="148">
        <f t="array" ref="I217">IF(COUNT(IF(I$5:I$103=$G217,I$5:I$103,"-"))=0,"-",COUNT(IF(I$5:I$103=$G217,I$5:I$103,"-")))</f>
        <v>4</v>
      </c>
      <c r="J217" s="148">
        <f t="array" ref="J217">IF(COUNT(IF(J$5:J$103=$G217,J$5:J$103,"-"))=0,"-",COUNT(IF(J$5:J$103=$G217,J$5:J$103,"-")))</f>
        <v>3</v>
      </c>
      <c r="K217" s="148">
        <f t="array" ref="K217">IF(COUNT(IF(K$5:K$103=$G217,K$5:K$103,"-"))=0,"-",COUNT(IF(K$5:K$103=$G217,K$5:K$103,"-")))</f>
        <v>3</v>
      </c>
      <c r="L217" s="148">
        <f t="array" ref="L217">IF(COUNT(IF(L$5:L$103=$G217,L$5:L$103,"-"))=0,"-",COUNT(IF(L$5:L$103=$G217,L$5:L$103,"-")))</f>
        <v>2</v>
      </c>
      <c r="M217" s="233">
        <f t="array" ref="M217">IF(COUNT(IF(H$5:L$103=$G217,H$5:L$103,"-"))=0,"-",COUNT(IF(H$5:L$103=$G217,H$5:L$103)))</f>
        <v>16</v>
      </c>
      <c r="N217" s="185"/>
      <c r="O217" s="140"/>
      <c r="P217" s="140"/>
      <c r="Q217" s="140"/>
      <c r="R217" s="140"/>
      <c r="S217" s="140"/>
      <c r="T217" s="140"/>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BA217" s="11"/>
      <c r="BB217" s="11"/>
      <c r="BC217" s="11"/>
      <c r="BD217" s="11"/>
      <c r="BE217" s="11"/>
      <c r="BF217" s="11"/>
      <c r="BG217" s="11"/>
      <c r="BH217" s="11"/>
      <c r="BI217" s="11"/>
      <c r="BJ217" s="11"/>
      <c r="BK217" s="11"/>
      <c r="BL217" s="11"/>
      <c r="BM217" s="11"/>
      <c r="BN217" s="11"/>
      <c r="BO217" s="11"/>
      <c r="BP217" s="11"/>
    </row>
    <row r="218" spans="1:68" ht="12.75" customHeight="1">
      <c r="A218" s="18"/>
      <c r="B218" s="18"/>
      <c r="C218" s="89"/>
      <c r="D218" s="117"/>
      <c r="E218" s="135"/>
      <c r="F218" s="135"/>
      <c r="G218" s="152">
        <f t="shared" si="19"/>
        <v>9</v>
      </c>
      <c r="H218" s="148" t="str">
        <f t="array" ref="H218">IF(COUNT(IF(H$5:H$103=$G218,H$5:H$103,"-"))=0,"-",COUNT(IF(H$5:H$103=$G218,H$5:H$103,"-")))</f>
        <v>-</v>
      </c>
      <c r="I218" s="148" t="str">
        <f t="array" ref="I218">IF(COUNT(IF(I$5:I$103=$G218,I$5:I$103,"-"))=0,"-",COUNT(IF(I$5:I$103=$G218,I$5:I$103,"-")))</f>
        <v>-</v>
      </c>
      <c r="J218" s="148">
        <f t="array" ref="J218">IF(COUNT(IF(J$5:J$103=$G218,J$5:J$103,"-"))=0,"-",COUNT(IF(J$5:J$103=$G218,J$5:J$103,"-")))</f>
        <v>1</v>
      </c>
      <c r="K218" s="148" t="str">
        <f t="array" ref="K218">IF(COUNT(IF(K$5:K$103=$G218,K$5:K$103,"-"))=0,"-",COUNT(IF(K$5:K$103=$G218,K$5:K$103,"-")))</f>
        <v>-</v>
      </c>
      <c r="L218" s="148">
        <f t="array" ref="L218">IF(COUNT(IF(L$5:L$103=$G218,L$5:L$103,"-"))=0,"-",COUNT(IF(L$5:L$103=$G218,L$5:L$103,"-")))</f>
        <v>1</v>
      </c>
      <c r="M218" s="233">
        <f t="array" ref="M218">IF(COUNT(IF(H$5:L$103=$G218,H$5:L$103,"-"))=0,"-",COUNT(IF(H$5:L$103=$G218,H$5:L$103)))</f>
        <v>2</v>
      </c>
      <c r="N218" s="185"/>
      <c r="O218" s="140"/>
      <c r="P218" s="140"/>
      <c r="Q218" s="140"/>
      <c r="R218" s="140"/>
      <c r="S218" s="140"/>
      <c r="T218" s="140"/>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BA218" s="11"/>
      <c r="BB218" s="11"/>
      <c r="BC218" s="11"/>
      <c r="BD218" s="11"/>
      <c r="BE218" s="11"/>
      <c r="BF218" s="11"/>
      <c r="BG218" s="11"/>
      <c r="BH218" s="11"/>
      <c r="BI218" s="11"/>
      <c r="BJ218" s="11"/>
      <c r="BK218" s="11"/>
      <c r="BL218" s="11"/>
      <c r="BM218" s="11"/>
      <c r="BN218" s="11"/>
      <c r="BO218" s="11"/>
      <c r="BP218" s="11"/>
    </row>
    <row r="219" spans="1:68" ht="12.75" customHeight="1">
      <c r="A219" s="18"/>
      <c r="B219" s="18"/>
      <c r="C219" s="89"/>
      <c r="D219" s="117"/>
      <c r="E219" s="135"/>
      <c r="F219" s="135"/>
      <c r="G219" s="152">
        <f t="shared" si="19"/>
        <v>10</v>
      </c>
      <c r="H219" s="148" t="str">
        <f t="array" ref="H219">IF(COUNT(IF(H$5:H$103=$G219,H$5:H$103,"-"))=0,"-",COUNT(IF(H$5:H$103=$G219,H$5:H$103,"-")))</f>
        <v>-</v>
      </c>
      <c r="I219" s="148" t="str">
        <f t="array" ref="I219">IF(COUNT(IF(I$5:I$103=$G219,I$5:I$103,"-"))=0,"-",COUNT(IF(I$5:I$103=$G219,I$5:I$103,"-")))</f>
        <v>-</v>
      </c>
      <c r="J219" s="148" t="str">
        <f t="array" ref="J219">IF(COUNT(IF(J$5:J$103=$G219,J$5:J$103,"-"))=0,"-",COUNT(IF(J$5:J$103=$G219,J$5:J$103,"-")))</f>
        <v>-</v>
      </c>
      <c r="K219" s="148" t="str">
        <f t="array" ref="K219">IF(COUNT(IF(K$5:K$103=$G219,K$5:K$103,"-"))=0,"-",COUNT(IF(K$5:K$103=$G219,K$5:K$103,"-")))</f>
        <v>-</v>
      </c>
      <c r="L219" s="148" t="str">
        <f t="array" ref="L219">IF(COUNT(IF(L$5:L$103=$G219,L$5:L$103,"-"))=0,"-",COUNT(IF(L$5:L$103=$G219,L$5:L$103,"-")))</f>
        <v>-</v>
      </c>
      <c r="M219" s="233" t="str">
        <f t="array" ref="M219">IF(COUNT(IF(H$5:L$103=$G219,H$5:L$103,"-"))=0,"-",COUNT(IF(H$5:L$103=$G219,H$5:L$103)))</f>
        <v>-</v>
      </c>
      <c r="N219" s="185"/>
      <c r="O219" s="140"/>
      <c r="P219" s="140"/>
      <c r="Q219" s="140"/>
      <c r="R219" s="140"/>
      <c r="S219" s="140"/>
      <c r="T219" s="140"/>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BA219" s="11"/>
      <c r="BB219" s="11"/>
      <c r="BC219" s="11"/>
      <c r="BD219" s="11"/>
      <c r="BE219" s="11"/>
      <c r="BF219" s="11"/>
      <c r="BG219" s="11"/>
      <c r="BH219" s="11"/>
      <c r="BI219" s="11"/>
      <c r="BJ219" s="11"/>
      <c r="BK219" s="11"/>
      <c r="BL219" s="11"/>
      <c r="BM219" s="11"/>
      <c r="BN219" s="11"/>
      <c r="BO219" s="11"/>
      <c r="BP219" s="11"/>
    </row>
    <row r="220" spans="1:68" ht="12.75" customHeight="1">
      <c r="A220" s="18"/>
      <c r="B220" s="18"/>
      <c r="C220" s="89"/>
      <c r="D220" s="117"/>
      <c r="E220" s="135"/>
      <c r="F220" s="236" t="s">
        <v>36</v>
      </c>
      <c r="G220" s="146" t="str">
        <f>$G$133</f>
        <v>0-15</v>
      </c>
      <c r="H220" s="160">
        <f t="shared" ref="H220:M220" si="20">SUM(H209:H219)</f>
        <v>99</v>
      </c>
      <c r="I220" s="160">
        <f t="shared" si="20"/>
        <v>99</v>
      </c>
      <c r="J220" s="160">
        <f t="shared" si="20"/>
        <v>99</v>
      </c>
      <c r="K220" s="160">
        <f t="shared" si="20"/>
        <v>99</v>
      </c>
      <c r="L220" s="160">
        <f t="shared" si="20"/>
        <v>99</v>
      </c>
      <c r="M220" s="144">
        <f t="shared" si="20"/>
        <v>495</v>
      </c>
      <c r="N220" s="185"/>
      <c r="O220" s="140"/>
      <c r="P220" s="140"/>
      <c r="Q220" s="140"/>
      <c r="R220" s="140"/>
      <c r="S220" s="140"/>
      <c r="T220" s="140"/>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BA220" s="11"/>
      <c r="BB220" s="11"/>
      <c r="BC220" s="11"/>
      <c r="BD220" s="11"/>
      <c r="BE220" s="11"/>
      <c r="BF220" s="11"/>
      <c r="BG220" s="11"/>
      <c r="BH220" s="11"/>
      <c r="BI220" s="11"/>
      <c r="BJ220" s="11"/>
      <c r="BK220" s="11"/>
      <c r="BL220" s="11"/>
      <c r="BM220" s="11"/>
      <c r="BN220" s="11"/>
      <c r="BO220" s="11"/>
      <c r="BP220" s="11"/>
    </row>
    <row r="221" spans="1:68" ht="12.75" customHeight="1">
      <c r="A221" s="18"/>
      <c r="B221" s="18"/>
      <c r="C221" s="89"/>
      <c r="D221" s="117"/>
      <c r="E221" s="135"/>
      <c r="F221" s="125"/>
      <c r="G221" s="168"/>
      <c r="H221" s="167"/>
      <c r="I221" s="167"/>
      <c r="J221" s="167"/>
      <c r="K221" s="167"/>
      <c r="L221" s="167"/>
      <c r="M221" s="232"/>
      <c r="N221" s="7"/>
      <c r="O221" s="140"/>
      <c r="P221" s="140"/>
      <c r="Q221" s="140"/>
      <c r="R221" s="140"/>
      <c r="S221" s="140"/>
      <c r="T221" s="140"/>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BA221" s="11"/>
      <c r="BB221" s="11"/>
      <c r="BC221" s="11"/>
      <c r="BD221" s="11"/>
      <c r="BE221" s="11"/>
      <c r="BF221" s="11"/>
      <c r="BG221" s="11"/>
      <c r="BH221" s="11"/>
      <c r="BI221" s="11"/>
      <c r="BJ221" s="11"/>
      <c r="BK221" s="11"/>
      <c r="BL221" s="11"/>
      <c r="BM221" s="11"/>
      <c r="BN221" s="11"/>
      <c r="BO221" s="11"/>
      <c r="BP221" s="11"/>
    </row>
    <row r="222" spans="1:68" ht="12.75" customHeight="1">
      <c r="A222" s="18"/>
      <c r="B222" s="18"/>
      <c r="C222" s="89"/>
      <c r="D222" s="117"/>
      <c r="E222" s="135"/>
      <c r="F222" s="125"/>
      <c r="G222" s="168"/>
      <c r="H222" s="167"/>
      <c r="I222" s="167"/>
      <c r="J222" s="167"/>
      <c r="K222" s="167"/>
      <c r="L222" s="167"/>
      <c r="M222" s="232"/>
      <c r="N222" s="7"/>
      <c r="O222" s="140"/>
      <c r="P222" s="140"/>
      <c r="Q222" s="140"/>
      <c r="R222" s="140"/>
      <c r="S222" s="140"/>
      <c r="T222" s="140"/>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BA222" s="11"/>
      <c r="BB222" s="11"/>
      <c r="BC222" s="11"/>
      <c r="BD222" s="11"/>
      <c r="BE222" s="11"/>
      <c r="BF222" s="11"/>
      <c r="BG222" s="11"/>
      <c r="BH222" s="11"/>
      <c r="BI222" s="11"/>
      <c r="BJ222" s="11"/>
      <c r="BK222" s="11"/>
      <c r="BL222" s="11"/>
      <c r="BM222" s="11"/>
      <c r="BN222" s="11"/>
      <c r="BO222" s="11"/>
      <c r="BP222" s="11"/>
    </row>
    <row r="223" spans="1:68" ht="18" customHeight="1">
      <c r="A223" s="18"/>
      <c r="B223" s="18"/>
      <c r="C223" s="89"/>
      <c r="D223" s="117"/>
      <c r="E223" s="135"/>
      <c r="F223" s="117"/>
      <c r="G223" s="118" t="s">
        <v>55</v>
      </c>
      <c r="H223" s="119"/>
      <c r="I223" s="119"/>
      <c r="J223" s="119"/>
      <c r="K223" s="121"/>
      <c r="L223" s="237"/>
      <c r="M223" s="238"/>
      <c r="N223" s="7"/>
      <c r="O223" s="140"/>
      <c r="P223" s="140"/>
      <c r="Q223" s="140"/>
      <c r="R223" s="140"/>
      <c r="S223" s="140"/>
      <c r="T223" s="140"/>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BA223" s="11"/>
      <c r="BB223" s="11"/>
      <c r="BC223" s="11"/>
      <c r="BD223" s="11"/>
      <c r="BE223" s="11"/>
      <c r="BF223" s="11"/>
      <c r="BG223" s="11"/>
      <c r="BH223" s="11"/>
      <c r="BI223" s="11"/>
      <c r="BJ223" s="11"/>
      <c r="BK223" s="11"/>
      <c r="BL223" s="11"/>
      <c r="BM223" s="11"/>
      <c r="BN223" s="11"/>
      <c r="BO223" s="11"/>
      <c r="BP223" s="11"/>
    </row>
    <row r="224" spans="1:68" ht="24.75" customHeight="1">
      <c r="A224" s="18"/>
      <c r="B224" s="18"/>
      <c r="C224" s="89"/>
      <c r="D224" s="117"/>
      <c r="E224" s="125"/>
      <c r="F224" s="125"/>
      <c r="G224" s="233"/>
      <c r="H224" s="461" t="str">
        <f t="shared" ref="H224:L225" si="21">H3</f>
        <v>Harald</v>
      </c>
      <c r="I224" s="461" t="str">
        <f t="shared" si="21"/>
        <v>Hildegun</v>
      </c>
      <c r="J224" s="461" t="str">
        <f t="shared" si="21"/>
        <v>Stian</v>
      </c>
      <c r="K224" s="461" t="str">
        <f t="shared" si="21"/>
        <v>Eirik</v>
      </c>
      <c r="L224" s="461" t="str">
        <f t="shared" si="21"/>
        <v>Atle</v>
      </c>
      <c r="M224" s="128"/>
      <c r="N224" s="185"/>
      <c r="O224" s="140"/>
      <c r="P224" s="140"/>
      <c r="Q224" s="140"/>
      <c r="R224" s="140"/>
      <c r="S224" s="140"/>
      <c r="T224" s="140"/>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BA224" s="11"/>
      <c r="BB224" s="11"/>
      <c r="BC224" s="11"/>
      <c r="BD224" s="11"/>
      <c r="BE224" s="11"/>
      <c r="BF224" s="11"/>
      <c r="BG224" s="11"/>
      <c r="BH224" s="11"/>
      <c r="BI224" s="11"/>
      <c r="BJ224" s="11"/>
      <c r="BK224" s="11"/>
      <c r="BL224" s="11"/>
      <c r="BM224" s="11"/>
      <c r="BN224" s="11"/>
      <c r="BO224" s="11"/>
      <c r="BP224" s="11"/>
    </row>
    <row r="225" spans="1:68" ht="12.75" customHeight="1">
      <c r="A225" s="18"/>
      <c r="B225" s="18"/>
      <c r="C225" s="89"/>
      <c r="D225" s="117"/>
      <c r="E225" s="125"/>
      <c r="F225" s="125"/>
      <c r="G225" s="234" t="s">
        <v>54</v>
      </c>
      <c r="H225" s="148" t="str">
        <f t="shared" si="21"/>
        <v>Reader 1</v>
      </c>
      <c r="I225" s="148" t="str">
        <f t="shared" si="21"/>
        <v>Reader 2</v>
      </c>
      <c r="J225" s="148" t="str">
        <f t="shared" si="21"/>
        <v>Reader 3</v>
      </c>
      <c r="K225" s="148" t="str">
        <f t="shared" si="21"/>
        <v>Reader 4</v>
      </c>
      <c r="L225" s="148" t="str">
        <f t="shared" si="21"/>
        <v>Reader 5</v>
      </c>
      <c r="M225" s="132" t="s">
        <v>39</v>
      </c>
      <c r="N225" s="185"/>
      <c r="O225" s="140"/>
      <c r="P225" s="140"/>
      <c r="Q225" s="140"/>
      <c r="R225" s="140"/>
      <c r="S225" s="140"/>
      <c r="T225" s="140"/>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BA225" s="11"/>
      <c r="BB225" s="11"/>
      <c r="BC225" s="11"/>
      <c r="BD225" s="11"/>
      <c r="BE225" s="11"/>
      <c r="BF225" s="11"/>
      <c r="BG225" s="11"/>
      <c r="BH225" s="11"/>
      <c r="BI225" s="11"/>
      <c r="BJ225" s="11"/>
      <c r="BK225" s="11"/>
      <c r="BL225" s="11"/>
      <c r="BM225" s="11"/>
      <c r="BN225" s="11"/>
      <c r="BO225" s="11"/>
      <c r="BP225" s="11"/>
    </row>
    <row r="226" spans="1:68" ht="12.75" customHeight="1">
      <c r="A226" s="18"/>
      <c r="B226" s="18"/>
      <c r="C226" s="89"/>
      <c r="D226" s="117"/>
      <c r="E226" s="135"/>
      <c r="F226" s="135"/>
      <c r="G226" s="149">
        <v>0</v>
      </c>
      <c r="H226" s="239" t="str">
        <f t="array" ref="H226">IF(H209="-","-",AVERAGE(IF(H$5:H$103=$G226,$E$5:$E$103,"-")))</f>
        <v>-</v>
      </c>
      <c r="I226" s="239" t="str">
        <f t="array" ref="I226">IF(I209="-","-",AVERAGE(IF(I$5:I$103=$G226,$E$5:$E$103,"-")))</f>
        <v>-</v>
      </c>
      <c r="J226" s="239" t="str">
        <f t="array" ref="J226">IF(J209="-","-",AVERAGE(IF(J$5:J$103=$G226,$E$5:$E$103,"-")))</f>
        <v>-</v>
      </c>
      <c r="K226" s="239" t="str">
        <f t="array" ref="K226">IF(K209="-","-",AVERAGE(IF(K$5:K$103=$G226,$E$5:$E$103,"-")))</f>
        <v>-</v>
      </c>
      <c r="L226" s="239" t="str">
        <f t="array" ref="L226">IF(L209="-","-",AVERAGE(IF(L$5:L$103=$G226,$E$5:$E$103,"-")))</f>
        <v>-</v>
      </c>
      <c r="M226" s="240" t="str">
        <f t="array" ref="M226">IF(M209="-","-",AVERAGE(IF(H$5:L$103=$G226,$E$5:$E$103,"-")))</f>
        <v>-</v>
      </c>
      <c r="N226" s="185"/>
      <c r="O226" s="140"/>
      <c r="P226" s="140"/>
      <c r="Q226" s="140"/>
      <c r="R226" s="140"/>
      <c r="S226" s="140"/>
      <c r="T226" s="140"/>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BA226" s="11"/>
      <c r="BB226" s="11"/>
      <c r="BC226" s="11"/>
      <c r="BD226" s="11"/>
      <c r="BE226" s="11"/>
      <c r="BF226" s="11"/>
      <c r="BG226" s="11"/>
      <c r="BH226" s="11"/>
      <c r="BI226" s="11"/>
      <c r="BJ226" s="11"/>
      <c r="BK226" s="11"/>
      <c r="BL226" s="11"/>
      <c r="BM226" s="11"/>
      <c r="BN226" s="11"/>
      <c r="BO226" s="11"/>
      <c r="BP226" s="11"/>
    </row>
    <row r="227" spans="1:68" ht="12.75" customHeight="1">
      <c r="A227" s="18"/>
      <c r="B227" s="18"/>
      <c r="C227" s="89"/>
      <c r="D227" s="117"/>
      <c r="E227" s="135"/>
      <c r="F227" s="135"/>
      <c r="G227" s="152">
        <f t="shared" ref="G227:G236" si="22">G226+1</f>
        <v>1</v>
      </c>
      <c r="H227" s="241">
        <f t="array" ref="H227">IF(H210="-","-",AVERAGE(IF(H$5:H$103=$G227,$E$5:$E$103,"-")))</f>
        <v>26.5</v>
      </c>
      <c r="I227" s="241">
        <f t="array" ref="I227">IF(I210="-","-",AVERAGE(IF(I$5:I$103=$G227,$E$5:$E$103,"-")))</f>
        <v>26.5</v>
      </c>
      <c r="J227" s="241">
        <f t="array" ref="J227">IF(J210="-","-",AVERAGE(IF(J$5:J$103=$G227,$E$5:$E$103,"-")))</f>
        <v>26.5</v>
      </c>
      <c r="K227" s="241">
        <f t="array" ref="K227">IF(K210="-","-",AVERAGE(IF(K$5:K$103=$G227,$E$5:$E$103,"-")))</f>
        <v>26.5</v>
      </c>
      <c r="L227" s="241">
        <f t="array" ref="L227">IF(L210="-","-",AVERAGE(IF(L$5:L$103=$G227,$E$5:$E$103,"-")))</f>
        <v>26.5</v>
      </c>
      <c r="M227" s="242">
        <f t="array" ref="M227">IF(M210="-","-",AVERAGE(IF(H$5:L$103=$G227,$E$5:$E$103,"-")))</f>
        <v>26.5</v>
      </c>
      <c r="N227" s="185"/>
      <c r="O227" s="140"/>
      <c r="P227" s="140"/>
      <c r="Q227" s="140"/>
      <c r="R227" s="140"/>
      <c r="S227" s="140"/>
      <c r="T227" s="140"/>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BA227" s="11"/>
      <c r="BB227" s="11"/>
      <c r="BC227" s="11"/>
      <c r="BD227" s="11"/>
      <c r="BE227" s="11"/>
      <c r="BF227" s="11"/>
      <c r="BG227" s="11"/>
      <c r="BH227" s="11"/>
      <c r="BI227" s="11"/>
      <c r="BJ227" s="11"/>
      <c r="BK227" s="11"/>
      <c r="BL227" s="11"/>
      <c r="BM227" s="11"/>
      <c r="BN227" s="11"/>
      <c r="BO227" s="11"/>
      <c r="BP227" s="11"/>
    </row>
    <row r="228" spans="1:68" ht="12.75" customHeight="1">
      <c r="A228" s="18"/>
      <c r="B228" s="18"/>
      <c r="C228" s="89"/>
      <c r="D228" s="117"/>
      <c r="E228" s="135"/>
      <c r="F228" s="135"/>
      <c r="G228" s="152">
        <f t="shared" si="22"/>
        <v>2</v>
      </c>
      <c r="H228" s="241">
        <f t="array" ref="H228">IF(H211="-","-",AVERAGE(IF(H$5:H$103=$G228,$E$5:$E$103,"-")))</f>
        <v>37.5</v>
      </c>
      <c r="I228" s="241">
        <f t="array" ref="I228">IF(I211="-","-",AVERAGE(IF(I$5:I$103=$G228,$E$5:$E$103,"-")))</f>
        <v>36.409090909090907</v>
      </c>
      <c r="J228" s="241">
        <f t="array" ref="J228">IF(J211="-","-",AVERAGE(IF(J$5:J$103=$G228,$E$5:$E$103,"-")))</f>
        <v>34.19047619047619</v>
      </c>
      <c r="K228" s="241">
        <f t="array" ref="K228">IF(K211="-","-",AVERAGE(IF(K$5:K$103=$G228,$E$5:$E$103,"-")))</f>
        <v>35.263157894736842</v>
      </c>
      <c r="L228" s="241">
        <f t="array" ref="L228">IF(L211="-","-",AVERAGE(IF(L$5:L$103=$G228,$E$5:$E$103,"-")))</f>
        <v>34.38095238095238</v>
      </c>
      <c r="M228" s="242">
        <f t="array" ref="M228">IF(M211="-","-",AVERAGE(IF(H$5:L$103=$G228,$E$5:$E$103,"-")))</f>
        <v>35.616822429906541</v>
      </c>
      <c r="N228" s="185"/>
      <c r="O228" s="140"/>
      <c r="P228" s="140"/>
      <c r="Q228" s="140"/>
      <c r="R228" s="140"/>
      <c r="S228" s="140"/>
      <c r="T228" s="140"/>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BA228" s="11"/>
      <c r="BB228" s="11"/>
      <c r="BC228" s="11"/>
      <c r="BD228" s="11"/>
      <c r="BE228" s="11"/>
      <c r="BF228" s="11"/>
      <c r="BG228" s="11"/>
      <c r="BH228" s="11"/>
      <c r="BI228" s="11"/>
      <c r="BJ228" s="11"/>
      <c r="BK228" s="11"/>
      <c r="BL228" s="11"/>
      <c r="BM228" s="11"/>
      <c r="BN228" s="11"/>
      <c r="BO228" s="11"/>
      <c r="BP228" s="11"/>
    </row>
    <row r="229" spans="1:68" ht="12.75" customHeight="1">
      <c r="A229" s="18"/>
      <c r="B229" s="18"/>
      <c r="C229" s="89"/>
      <c r="D229" s="117"/>
      <c r="E229" s="135"/>
      <c r="F229" s="135"/>
      <c r="G229" s="152">
        <f t="shared" si="22"/>
        <v>3</v>
      </c>
      <c r="H229" s="241">
        <f t="array" ref="H229">IF(H212="-","-",AVERAGE(IF(H$5:H$103=$G229,$E$5:$E$103,"-")))</f>
        <v>57.729729729729726</v>
      </c>
      <c r="I229" s="241">
        <f t="array" ref="I229">IF(I212="-","-",AVERAGE(IF(I$5:I$103=$G229,$E$5:$E$103,"-")))</f>
        <v>56.631578947368418</v>
      </c>
      <c r="J229" s="241">
        <f t="array" ref="J229">IF(J212="-","-",AVERAGE(IF(J$5:J$103=$G229,$E$5:$E$103,"-")))</f>
        <v>54.633333333333333</v>
      </c>
      <c r="K229" s="241">
        <f t="array" ref="K229">IF(K212="-","-",AVERAGE(IF(K$5:K$103=$G229,$E$5:$E$103,"-")))</f>
        <v>54.676470588235297</v>
      </c>
      <c r="L229" s="241">
        <f t="array" ref="L229">IF(L212="-","-",AVERAGE(IF(L$5:L$103=$G229,$E$5:$E$103,"-")))</f>
        <v>56.555555555555557</v>
      </c>
      <c r="M229" s="242">
        <f t="array" ref="M229">IF(M212="-","-",AVERAGE(IF(H$5:L$103=$G229,$E$5:$E$103,"-")))</f>
        <v>56.125714285714288</v>
      </c>
      <c r="N229" s="185"/>
      <c r="O229" s="140"/>
      <c r="P229" s="140"/>
      <c r="Q229" s="140"/>
      <c r="R229" s="140"/>
      <c r="S229" s="140"/>
      <c r="T229" s="140"/>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BA229" s="11"/>
      <c r="BB229" s="11"/>
      <c r="BC229" s="11"/>
      <c r="BD229" s="11"/>
      <c r="BE229" s="11"/>
      <c r="BF229" s="11"/>
      <c r="BG229" s="11"/>
      <c r="BH229" s="11"/>
      <c r="BI229" s="11"/>
      <c r="BJ229" s="11"/>
      <c r="BK229" s="11"/>
      <c r="BL229" s="11"/>
      <c r="BM229" s="11"/>
      <c r="BN229" s="11"/>
      <c r="BO229" s="11"/>
      <c r="BP229" s="11"/>
    </row>
    <row r="230" spans="1:68" ht="12.75" customHeight="1">
      <c r="A230" s="18"/>
      <c r="B230" s="18"/>
      <c r="C230" s="89"/>
      <c r="D230" s="117"/>
      <c r="E230" s="135"/>
      <c r="F230" s="135"/>
      <c r="G230" s="152">
        <f t="shared" si="22"/>
        <v>4</v>
      </c>
      <c r="H230" s="241">
        <f t="array" ref="H230">IF(H213="-","-",AVERAGE(IF(H$5:H$103=$G230,$E$5:$E$103,"-")))</f>
        <v>70.8</v>
      </c>
      <c r="I230" s="241">
        <f t="array" ref="I230">IF(I213="-","-",AVERAGE(IF(I$5:I$103=$G230,$E$5:$E$103,"-")))</f>
        <v>72</v>
      </c>
      <c r="J230" s="241">
        <f t="array" ref="J230">IF(J213="-","-",AVERAGE(IF(J$5:J$103=$G230,$E$5:$E$103,"-")))</f>
        <v>69.45</v>
      </c>
      <c r="K230" s="241">
        <f t="array" ref="K230">IF(K213="-","-",AVERAGE(IF(K$5:K$103=$G230,$E$5:$E$103,"-")))</f>
        <v>66.6875</v>
      </c>
      <c r="L230" s="241">
        <f t="array" ref="L230">IF(L213="-","-",AVERAGE(IF(L$5:L$103=$G230,$E$5:$E$103,"-")))</f>
        <v>70.571428571428569</v>
      </c>
      <c r="M230" s="242">
        <f t="array" ref="M230">IF(M213="-","-",AVERAGE(IF(H$5:L$103=$G230,$E$5:$E$103,"-")))</f>
        <v>69.666666666666671</v>
      </c>
      <c r="N230" s="185"/>
      <c r="O230" s="140"/>
      <c r="P230" s="140"/>
      <c r="Q230" s="140"/>
      <c r="R230" s="140"/>
      <c r="S230" s="140"/>
      <c r="T230" s="140"/>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BA230" s="11"/>
      <c r="BB230" s="11"/>
      <c r="BC230" s="11"/>
      <c r="BD230" s="11"/>
      <c r="BE230" s="11"/>
      <c r="BF230" s="11"/>
      <c r="BG230" s="11"/>
      <c r="BH230" s="11"/>
      <c r="BI230" s="11"/>
      <c r="BJ230" s="11"/>
      <c r="BK230" s="11"/>
      <c r="BL230" s="11"/>
      <c r="BM230" s="11"/>
      <c r="BN230" s="11"/>
      <c r="BO230" s="11"/>
      <c r="BP230" s="11"/>
    </row>
    <row r="231" spans="1:68" ht="12.75" customHeight="1">
      <c r="A231" s="18"/>
      <c r="B231" s="18"/>
      <c r="C231" s="89"/>
      <c r="D231" s="117"/>
      <c r="E231" s="135"/>
      <c r="F231" s="135"/>
      <c r="G231" s="152">
        <f t="shared" si="22"/>
        <v>5</v>
      </c>
      <c r="H231" s="241">
        <f t="array" ref="H231">IF(H214="-","-",AVERAGE(IF(H$5:H$103=$G231,$E$5:$E$103,"-")))</f>
        <v>83.285714285714292</v>
      </c>
      <c r="I231" s="241">
        <f t="array" ref="I231">IF(I214="-","-",AVERAGE(IF(I$5:I$103=$G231,$E$5:$E$103,"-")))</f>
        <v>85.461538461538467</v>
      </c>
      <c r="J231" s="241">
        <f t="array" ref="J231">IF(J214="-","-",AVERAGE(IF(J$5:J$103=$G231,$E$5:$E$103,"-")))</f>
        <v>78.875</v>
      </c>
      <c r="K231" s="241">
        <f t="array" ref="K231">IF(K214="-","-",AVERAGE(IF(K$5:K$103=$G231,$E$5:$E$103,"-")))</f>
        <v>80.714285714285708</v>
      </c>
      <c r="L231" s="241">
        <f t="array" ref="L231">IF(L214="-","-",AVERAGE(IF(L$5:L$103=$G231,$E$5:$E$103,"-")))</f>
        <v>82.692307692307693</v>
      </c>
      <c r="M231" s="242">
        <f t="array" ref="M231">IF(M214="-","-",AVERAGE(IF(H$5:L$103=$G231,$E$5:$E$103,"-")))</f>
        <v>82.467741935483872</v>
      </c>
      <c r="N231" s="185"/>
      <c r="O231" s="140"/>
      <c r="P231" s="140"/>
      <c r="Q231" s="140"/>
      <c r="R231" s="140"/>
      <c r="S231" s="140"/>
      <c r="T231" s="140"/>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BA231" s="11"/>
      <c r="BB231" s="11"/>
      <c r="BC231" s="11"/>
      <c r="BD231" s="11"/>
      <c r="BE231" s="11"/>
      <c r="BF231" s="11"/>
      <c r="BG231" s="11"/>
      <c r="BH231" s="11"/>
      <c r="BI231" s="11"/>
      <c r="BJ231" s="11"/>
      <c r="BK231" s="11"/>
      <c r="BL231" s="11"/>
      <c r="BM231" s="11"/>
      <c r="BN231" s="11"/>
      <c r="BO231" s="11"/>
      <c r="BP231" s="11"/>
    </row>
    <row r="232" spans="1:68" ht="12.75" customHeight="1">
      <c r="A232" s="18"/>
      <c r="B232" s="18"/>
      <c r="C232" s="89"/>
      <c r="D232" s="117"/>
      <c r="E232" s="135"/>
      <c r="F232" s="135"/>
      <c r="G232" s="152">
        <f t="shared" si="22"/>
        <v>6</v>
      </c>
      <c r="H232" s="241">
        <f t="array" ref="H232">IF(H215="-","-",AVERAGE(IF(H$5:H$103=$G232,$E$5:$E$103,"-")))</f>
        <v>92.5</v>
      </c>
      <c r="I232" s="241">
        <f t="array" ref="I232">IF(I215="-","-",AVERAGE(IF(I$5:I$103=$G232,$E$5:$E$103,"-")))</f>
        <v>89.5</v>
      </c>
      <c r="J232" s="241">
        <f t="array" ref="J232">IF(J215="-","-",AVERAGE(IF(J$5:J$103=$G232,$E$5:$E$103,"-")))</f>
        <v>89.181818181818187</v>
      </c>
      <c r="K232" s="241">
        <f t="array" ref="K232">IF(K215="-","-",AVERAGE(IF(K$5:K$103=$G232,$E$5:$E$103,"-")))</f>
        <v>92.375</v>
      </c>
      <c r="L232" s="241">
        <f t="array" ref="L232">IF(L215="-","-",AVERAGE(IF(L$5:L$103=$G232,$E$5:$E$103,"-")))</f>
        <v>92</v>
      </c>
      <c r="M232" s="242">
        <f t="array" ref="M232">IF(M215="-","-",AVERAGE(IF(H$5:L$103=$G232,$E$5:$E$103,"-")))</f>
        <v>90.94736842105263</v>
      </c>
      <c r="N232" s="185"/>
      <c r="O232" s="140"/>
      <c r="P232" s="140"/>
      <c r="Q232" s="140"/>
      <c r="R232" s="140"/>
      <c r="S232" s="140"/>
      <c r="T232" s="140"/>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BA232" s="11"/>
      <c r="BB232" s="11"/>
      <c r="BC232" s="11"/>
      <c r="BD232" s="11"/>
      <c r="BE232" s="11"/>
      <c r="BF232" s="11"/>
      <c r="BG232" s="11"/>
      <c r="BH232" s="11"/>
      <c r="BI232" s="11"/>
      <c r="BJ232" s="11"/>
      <c r="BK232" s="11"/>
      <c r="BL232" s="11"/>
      <c r="BM232" s="11"/>
      <c r="BN232" s="11"/>
      <c r="BO232" s="11"/>
      <c r="BP232" s="11"/>
    </row>
    <row r="233" spans="1:68" ht="12.75" customHeight="1">
      <c r="A233" s="18"/>
      <c r="B233" s="18"/>
      <c r="C233" s="89"/>
      <c r="D233" s="117"/>
      <c r="E233" s="135"/>
      <c r="F233" s="135"/>
      <c r="G233" s="152">
        <f t="shared" si="22"/>
        <v>7</v>
      </c>
      <c r="H233" s="241" t="str">
        <f t="array" ref="H233">IF(H216="-","-",AVERAGE(IF(H$5:H$103=$G233,$E$5:$E$103,"-")))</f>
        <v>-</v>
      </c>
      <c r="I233" s="241" t="str">
        <f t="array" ref="I233">IF(I216="-","-",AVERAGE(IF(I$5:I$103=$G233,$E$5:$E$103,"-")))</f>
        <v>-</v>
      </c>
      <c r="J233" s="241">
        <f t="array" ref="J233">IF(J216="-","-",AVERAGE(IF(J$5:J$103=$G233,$E$5:$E$103,"-")))</f>
        <v>107</v>
      </c>
      <c r="K233" s="241">
        <f t="array" ref="K233">IF(K216="-","-",AVERAGE(IF(K$5:K$103=$G233,$E$5:$E$103,"-")))</f>
        <v>98</v>
      </c>
      <c r="L233" s="241">
        <f t="array" ref="L233">IF(L216="-","-",AVERAGE(IF(L$5:L$103=$G233,$E$5:$E$103,"-")))</f>
        <v>98</v>
      </c>
      <c r="M233" s="242">
        <f t="array" ref="M233">IF(M216="-","-",AVERAGE(IF(H$5:L$103=$G233,$E$5:$E$103,"-")))</f>
        <v>101</v>
      </c>
      <c r="N233" s="185"/>
      <c r="O233" s="140"/>
      <c r="P233" s="140"/>
      <c r="Q233" s="140"/>
      <c r="R233" s="140"/>
      <c r="S233" s="140"/>
      <c r="T233" s="140"/>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BA233" s="11"/>
      <c r="BB233" s="11"/>
      <c r="BC233" s="11"/>
      <c r="BD233" s="11"/>
      <c r="BE233" s="11"/>
      <c r="BF233" s="11"/>
      <c r="BG233" s="11"/>
      <c r="BH233" s="11"/>
      <c r="BI233" s="11"/>
      <c r="BJ233" s="11"/>
      <c r="BK233" s="11"/>
      <c r="BL233" s="11"/>
      <c r="BM233" s="11"/>
      <c r="BN233" s="11"/>
      <c r="BO233" s="11"/>
      <c r="BP233" s="11"/>
    </row>
    <row r="234" spans="1:68" ht="12.75" customHeight="1">
      <c r="A234" s="18"/>
      <c r="B234" s="18"/>
      <c r="C234" s="89"/>
      <c r="D234" s="117"/>
      <c r="E234" s="135"/>
      <c r="F234" s="135"/>
      <c r="G234" s="152">
        <f t="shared" si="22"/>
        <v>8</v>
      </c>
      <c r="H234" s="241">
        <f t="array" ref="H234">IF(H217="-","-",AVERAGE(IF(H$5:H$103=$G234,$E$5:$E$103,"-")))</f>
        <v>101.5</v>
      </c>
      <c r="I234" s="241">
        <f t="array" ref="I234">IF(I217="-","-",AVERAGE(IF(I$5:I$103=$G234,$E$5:$E$103,"-")))</f>
        <v>101.5</v>
      </c>
      <c r="J234" s="241">
        <f t="array" ref="J234">IF(J217="-","-",AVERAGE(IF(J$5:J$103=$G234,$E$5:$E$103,"-")))</f>
        <v>99.666666666666671</v>
      </c>
      <c r="K234" s="241">
        <f t="array" ref="K234">IF(K217="-","-",AVERAGE(IF(K$5:K$103=$G234,$E$5:$E$103,"-")))</f>
        <v>102.66666666666667</v>
      </c>
      <c r="L234" s="241">
        <f t="array" ref="L234">IF(L217="-","-",AVERAGE(IF(L$5:L$103=$G234,$E$5:$E$103,"-")))</f>
        <v>104.5</v>
      </c>
      <c r="M234" s="242">
        <f t="array" ref="M234">IF(M217="-","-",AVERAGE(IF(H$5:L$103=$G234,$E$5:$E$103,"-")))</f>
        <v>101.75</v>
      </c>
      <c r="N234" s="185"/>
      <c r="O234" s="140"/>
      <c r="P234" s="140"/>
      <c r="Q234" s="140"/>
      <c r="R234" s="140"/>
      <c r="S234" s="140"/>
      <c r="T234" s="140"/>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BA234" s="11"/>
      <c r="BB234" s="11"/>
      <c r="BC234" s="11"/>
      <c r="BD234" s="11"/>
      <c r="BE234" s="11"/>
      <c r="BF234" s="11"/>
      <c r="BG234" s="11"/>
      <c r="BH234" s="11"/>
      <c r="BI234" s="11"/>
      <c r="BJ234" s="11"/>
      <c r="BK234" s="11"/>
      <c r="BL234" s="11"/>
      <c r="BM234" s="11"/>
      <c r="BN234" s="11"/>
      <c r="BO234" s="11"/>
      <c r="BP234" s="11"/>
    </row>
    <row r="235" spans="1:68" ht="12.75" customHeight="1">
      <c r="A235" s="18"/>
      <c r="B235" s="18"/>
      <c r="C235" s="89"/>
      <c r="D235" s="117"/>
      <c r="E235" s="135"/>
      <c r="F235" s="135"/>
      <c r="G235" s="152">
        <f t="shared" si="22"/>
        <v>9</v>
      </c>
      <c r="H235" s="241" t="str">
        <f t="array" ref="H235">IF(H218="-","-",AVERAGE(IF(H$5:H$103=$G235,$E$5:$E$103,"-")))</f>
        <v>-</v>
      </c>
      <c r="I235" s="241" t="str">
        <f t="array" ref="I235">IF(I218="-","-",AVERAGE(IF(I$5:I$103=$G235,$E$5:$E$103,"-")))</f>
        <v>-</v>
      </c>
      <c r="J235" s="241">
        <f t="array" ref="J235">IF(J218="-","-",AVERAGE(IF(J$5:J$103=$G235,$E$5:$E$103,"-")))</f>
        <v>107</v>
      </c>
      <c r="K235" s="241" t="str">
        <f t="array" ref="K235">IF(K218="-","-",AVERAGE(IF(K$5:K$103=$G235,$E$5:$E$103,"-")))</f>
        <v>-</v>
      </c>
      <c r="L235" s="241">
        <f t="array" ref="L235">IF(L218="-","-",AVERAGE(IF(L$5:L$103=$G235,$E$5:$E$103,"-")))</f>
        <v>99</v>
      </c>
      <c r="M235" s="242">
        <f t="array" ref="M235">IF(M218="-","-",AVERAGE(IF(H$5:L$103=$G235,$E$5:$E$103,"-")))</f>
        <v>103</v>
      </c>
      <c r="N235" s="185"/>
      <c r="O235" s="140"/>
      <c r="P235" s="140"/>
      <c r="Q235" s="140"/>
      <c r="R235" s="140"/>
      <c r="S235" s="140"/>
      <c r="T235" s="140"/>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BA235" s="11"/>
      <c r="BB235" s="11"/>
      <c r="BC235" s="11"/>
      <c r="BD235" s="11"/>
      <c r="BE235" s="11"/>
      <c r="BF235" s="11"/>
      <c r="BG235" s="11"/>
      <c r="BH235" s="11"/>
      <c r="BI235" s="11"/>
      <c r="BJ235" s="11"/>
      <c r="BK235" s="11"/>
      <c r="BL235" s="11"/>
      <c r="BM235" s="11"/>
      <c r="BN235" s="11"/>
      <c r="BO235" s="11"/>
      <c r="BP235" s="11"/>
    </row>
    <row r="236" spans="1:68" ht="12.75" customHeight="1">
      <c r="A236" s="18"/>
      <c r="B236" s="18"/>
      <c r="C236" s="89"/>
      <c r="D236" s="117"/>
      <c r="E236" s="135"/>
      <c r="F236" s="135"/>
      <c r="G236" s="152">
        <f t="shared" si="22"/>
        <v>10</v>
      </c>
      <c r="H236" s="241" t="str">
        <f t="array" ref="H236">IF(H219="-","-",AVERAGE(IF(H$5:H$103=$G236,$E$5:$E$103,"-")))</f>
        <v>-</v>
      </c>
      <c r="I236" s="241" t="str">
        <f t="array" ref="I236">IF(I219="-","-",AVERAGE(IF(I$5:I$103=$G236,$E$5:$E$103,"-")))</f>
        <v>-</v>
      </c>
      <c r="J236" s="241" t="str">
        <f t="array" ref="J236">IF(J219="-","-",AVERAGE(IF(J$5:J$103=$G236,$E$5:$E$103,"-")))</f>
        <v>-</v>
      </c>
      <c r="K236" s="241" t="str">
        <f t="array" ref="K236">IF(K219="-","-",AVERAGE(IF(K$5:K$103=$G236,$E$5:$E$103,"-")))</f>
        <v>-</v>
      </c>
      <c r="L236" s="241" t="str">
        <f t="array" ref="L236">IF(L219="-","-",AVERAGE(IF(L$5:L$103=$G236,$E$5:$E$103,"-")))</f>
        <v>-</v>
      </c>
      <c r="M236" s="242" t="str">
        <f t="array" ref="M236">IF(M219="-","-",AVERAGE(IF(H$5:L$103=$G236,$E$5:$E$103,"-")))</f>
        <v>-</v>
      </c>
      <c r="N236" s="185"/>
      <c r="O236" s="140"/>
      <c r="P236" s="140"/>
      <c r="Q236" s="140"/>
      <c r="R236" s="140"/>
      <c r="S236" s="140"/>
      <c r="T236" s="140"/>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BA236" s="11"/>
      <c r="BB236" s="11"/>
      <c r="BC236" s="11"/>
      <c r="BD236" s="11"/>
      <c r="BE236" s="11"/>
      <c r="BF236" s="11"/>
      <c r="BG236" s="11"/>
      <c r="BH236" s="11"/>
      <c r="BI236" s="11"/>
      <c r="BJ236" s="11"/>
      <c r="BK236" s="11"/>
      <c r="BL236" s="11"/>
      <c r="BM236" s="11"/>
      <c r="BN236" s="11"/>
      <c r="BO236" s="11"/>
      <c r="BP236" s="11"/>
    </row>
    <row r="237" spans="1:68" ht="12.75" customHeight="1">
      <c r="A237" s="18"/>
      <c r="B237" s="18"/>
      <c r="C237" s="89"/>
      <c r="D237" s="204"/>
      <c r="E237" s="205"/>
      <c r="F237" s="244" t="s">
        <v>41</v>
      </c>
      <c r="G237" s="145" t="str">
        <f>$G$133</f>
        <v>0-15</v>
      </c>
      <c r="H237" s="245">
        <f t="array" ref="H237">IF(H220=0,"-",SUMPRODUCT(H226:H236,H209:H219)/H220)</f>
        <v>60.373737373737377</v>
      </c>
      <c r="I237" s="245">
        <f t="array" ref="I237">IF(I220=0,"-",SUMPRODUCT(I226:I236,I209:I219)/I220)</f>
        <v>60.373737373737377</v>
      </c>
      <c r="J237" s="245">
        <f t="array" ref="J237">IF(J220=0,"-",SUMPRODUCT(J226:J236,J209:J219)/J220)</f>
        <v>60.373737373737377</v>
      </c>
      <c r="K237" s="245">
        <f t="array" ref="K237">IF(K220=0,"-",SUMPRODUCT(K226:K236,K209:K219)/K220)</f>
        <v>60.373737373737377</v>
      </c>
      <c r="L237" s="245">
        <f t="array" ref="L237">IF(L220=0,"-",SUMPRODUCT(L226:L236,L209:L219)/L220)</f>
        <v>60.373737373737377</v>
      </c>
      <c r="M237" s="466">
        <f>SUMPRODUCT(M226:M236,M209:M219)/M220</f>
        <v>60.373737373737377</v>
      </c>
      <c r="N237" s="185"/>
      <c r="O237" s="140"/>
      <c r="P237" s="140"/>
      <c r="Q237" s="140"/>
      <c r="R237" s="140"/>
      <c r="S237" s="140"/>
      <c r="T237" s="140"/>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BA237" s="11"/>
      <c r="BB237" s="11"/>
      <c r="BC237" s="11"/>
      <c r="BD237" s="11"/>
      <c r="BE237" s="11"/>
      <c r="BF237" s="11"/>
      <c r="BG237" s="11"/>
      <c r="BH237" s="11"/>
      <c r="BI237" s="11"/>
      <c r="BJ237" s="11"/>
      <c r="BK237" s="11"/>
      <c r="BL237" s="11"/>
      <c r="BM237" s="11"/>
      <c r="BN237" s="11"/>
      <c r="BO237" s="11"/>
      <c r="BP237" s="11"/>
    </row>
    <row r="238" spans="1:68" ht="12.75" customHeight="1">
      <c r="A238" s="18"/>
      <c r="B238" s="18"/>
      <c r="C238" s="89"/>
      <c r="D238" s="117"/>
      <c r="E238" s="125"/>
      <c r="F238" s="125"/>
      <c r="G238" s="117"/>
      <c r="H238" s="198"/>
      <c r="I238" s="198"/>
      <c r="J238" s="117"/>
      <c r="K238" s="117"/>
      <c r="L238" s="117"/>
      <c r="M238" s="232"/>
      <c r="N238" s="7"/>
      <c r="O238" s="140"/>
      <c r="P238" s="140"/>
      <c r="Q238" s="140"/>
      <c r="R238" s="140"/>
      <c r="S238" s="140"/>
      <c r="T238" s="140"/>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BA238" s="11"/>
      <c r="BB238" s="11"/>
      <c r="BC238" s="11"/>
      <c r="BD238" s="11"/>
      <c r="BE238" s="11"/>
      <c r="BF238" s="11"/>
      <c r="BG238" s="11"/>
      <c r="BH238" s="11"/>
      <c r="BI238" s="11"/>
      <c r="BJ238" s="11"/>
      <c r="BK238" s="11"/>
      <c r="BL238" s="11"/>
      <c r="BM238" s="11"/>
      <c r="BN238" s="11"/>
      <c r="BO238" s="11"/>
      <c r="BP238" s="11"/>
    </row>
    <row r="239" spans="1:68" ht="12.75" customHeight="1">
      <c r="A239" s="18"/>
      <c r="B239" s="18"/>
      <c r="C239" s="89"/>
      <c r="D239" s="117"/>
      <c r="E239" s="125"/>
      <c r="F239" s="125"/>
      <c r="G239" s="117"/>
      <c r="H239" s="198"/>
      <c r="I239" s="198"/>
      <c r="J239" s="117"/>
      <c r="K239" s="117"/>
      <c r="L239" s="117"/>
      <c r="M239" s="232"/>
      <c r="N239" s="7"/>
      <c r="O239" s="140"/>
      <c r="P239" s="140"/>
      <c r="Q239" s="140"/>
      <c r="R239" s="140"/>
      <c r="S239" s="140"/>
      <c r="T239" s="140"/>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BA239" s="11"/>
      <c r="BB239" s="11"/>
      <c r="BC239" s="11"/>
      <c r="BD239" s="11"/>
      <c r="BE239" s="11"/>
      <c r="BF239" s="11"/>
      <c r="BG239" s="11"/>
      <c r="BH239" s="11"/>
      <c r="BI239" s="11"/>
      <c r="BJ239" s="11"/>
      <c r="BK239" s="11"/>
      <c r="BL239" s="11"/>
      <c r="BM239" s="11"/>
      <c r="BN239" s="11"/>
      <c r="BO239" s="11"/>
      <c r="BP239" s="11"/>
    </row>
    <row r="240" spans="1:68" ht="12.75" customHeight="1">
      <c r="A240" s="18"/>
      <c r="B240" s="18"/>
      <c r="C240" s="89"/>
      <c r="D240" s="117"/>
      <c r="E240" s="117"/>
      <c r="F240" s="117"/>
      <c r="G240" s="118" t="str">
        <f>IF(M3="modal","Inter-reader bias test and reader against MODAL age bias test","Inter-reader bias test and reader against ACTUAL age bias test")</f>
        <v>Inter-reader bias test and reader against MODAL age bias test</v>
      </c>
      <c r="H240" s="183"/>
      <c r="I240" s="183"/>
      <c r="J240" s="183"/>
      <c r="K240" s="183"/>
      <c r="L240" s="246"/>
      <c r="M240" s="232"/>
      <c r="N240" s="67"/>
      <c r="O240" s="247"/>
      <c r="P240" s="247"/>
      <c r="Q240" s="247"/>
      <c r="R240" s="140"/>
      <c r="S240" s="140"/>
      <c r="T240" s="140"/>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BA240" s="11"/>
      <c r="BB240" s="11"/>
      <c r="BC240" s="11"/>
      <c r="BD240" s="11"/>
      <c r="BE240" s="11"/>
      <c r="BF240" s="11"/>
      <c r="BG240" s="11"/>
      <c r="BH240" s="11"/>
      <c r="BI240" s="11"/>
      <c r="BJ240" s="11"/>
      <c r="BK240" s="11"/>
      <c r="BL240" s="11"/>
      <c r="BM240" s="11"/>
      <c r="BN240" s="11"/>
      <c r="BO240" s="11"/>
      <c r="BP240" s="11"/>
    </row>
    <row r="241" spans="1:68" ht="24.75" customHeight="1">
      <c r="A241" s="18"/>
      <c r="B241" s="18"/>
      <c r="C241" s="89"/>
      <c r="D241" s="117"/>
      <c r="E241" s="117"/>
      <c r="F241" s="162"/>
      <c r="G241" s="167"/>
      <c r="H241" s="464" t="str">
        <f t="shared" ref="H241:L242" si="23">H3</f>
        <v>Harald</v>
      </c>
      <c r="I241" s="464" t="str">
        <f t="shared" si="23"/>
        <v>Hildegun</v>
      </c>
      <c r="J241" s="464" t="str">
        <f t="shared" si="23"/>
        <v>Stian</v>
      </c>
      <c r="K241" s="464" t="str">
        <f t="shared" si="23"/>
        <v>Eirik</v>
      </c>
      <c r="L241" s="464" t="str">
        <f t="shared" si="23"/>
        <v>Atle</v>
      </c>
      <c r="M241" s="465"/>
      <c r="N241" s="67"/>
      <c r="O241" s="247"/>
      <c r="P241" s="247"/>
      <c r="Q241" s="247"/>
      <c r="R241" s="140"/>
      <c r="S241" s="140"/>
      <c r="T241" s="140"/>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BA241" s="11"/>
      <c r="BB241" s="11"/>
      <c r="BC241" s="11"/>
      <c r="BD241" s="11"/>
      <c r="BE241" s="11"/>
      <c r="BF241" s="11"/>
      <c r="BG241" s="11"/>
      <c r="BH241" s="11"/>
      <c r="BI241" s="11"/>
      <c r="BJ241" s="11"/>
      <c r="BK241" s="11"/>
      <c r="BL241" s="11"/>
      <c r="BM241" s="11"/>
      <c r="BN241" s="11"/>
      <c r="BO241" s="11"/>
      <c r="BP241" s="11"/>
    </row>
    <row r="242" spans="1:68" ht="12.75" customHeight="1">
      <c r="A242" s="18"/>
      <c r="B242" s="18"/>
      <c r="C242" s="89"/>
      <c r="D242" s="117"/>
      <c r="E242" s="117"/>
      <c r="F242" s="162"/>
      <c r="G242" s="182"/>
      <c r="H242" s="27" t="str">
        <f t="shared" si="23"/>
        <v>Reader 1</v>
      </c>
      <c r="I242" s="27" t="str">
        <f t="shared" si="23"/>
        <v>Reader 2</v>
      </c>
      <c r="J242" s="27" t="str">
        <f t="shared" si="23"/>
        <v>Reader 3</v>
      </c>
      <c r="K242" s="27" t="str">
        <f t="shared" si="23"/>
        <v>Reader 4</v>
      </c>
      <c r="L242" s="27" t="str">
        <f t="shared" si="23"/>
        <v>Reader 5</v>
      </c>
      <c r="M242" s="465"/>
      <c r="N242" s="67"/>
      <c r="O242" s="247"/>
      <c r="P242" s="247"/>
      <c r="Q242" s="247"/>
      <c r="R242" s="140"/>
      <c r="S242" s="140"/>
      <c r="T242" s="140"/>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BA242" s="11"/>
      <c r="BB242" s="11"/>
      <c r="BC242" s="11"/>
      <c r="BD242" s="11"/>
      <c r="BE242" s="11"/>
      <c r="BF242" s="11"/>
      <c r="BG242" s="11"/>
      <c r="BH242" s="11"/>
      <c r="BI242" s="11"/>
      <c r="BJ242" s="11"/>
      <c r="BK242" s="11"/>
      <c r="BL242" s="11"/>
      <c r="BM242" s="11"/>
      <c r="BN242" s="11"/>
      <c r="BO242" s="11"/>
      <c r="BP242" s="11"/>
    </row>
    <row r="243" spans="1:68" ht="12.75" customHeight="1">
      <c r="A243" s="18"/>
      <c r="B243" s="18"/>
      <c r="C243" s="89"/>
      <c r="D243" s="117"/>
      <c r="E243" s="117"/>
      <c r="F243" s="249" t="str">
        <f>H$4</f>
        <v>Reader 1</v>
      </c>
      <c r="G243" s="250"/>
      <c r="H243" s="251"/>
      <c r="I243" s="255"/>
      <c r="J243" s="252"/>
      <c r="K243" s="252"/>
      <c r="L243" s="252"/>
      <c r="M243" s="248"/>
      <c r="N243" s="67"/>
      <c r="O243" s="247"/>
      <c r="P243" s="247"/>
      <c r="Q243" s="247"/>
      <c r="R243" s="140"/>
      <c r="S243" s="140"/>
      <c r="T243" s="140"/>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BA243" s="11"/>
      <c r="BB243" s="11"/>
      <c r="BC243" s="11"/>
      <c r="BD243" s="11"/>
      <c r="BE243" s="11"/>
      <c r="BF243" s="11"/>
      <c r="BG243" s="11"/>
      <c r="BH243" s="11"/>
      <c r="BI243" s="11"/>
      <c r="BJ243" s="11"/>
      <c r="BK243" s="11"/>
      <c r="BL243" s="11"/>
      <c r="BM243" s="11"/>
      <c r="BN243" s="11"/>
      <c r="BO243" s="11"/>
      <c r="BP243" s="11"/>
    </row>
    <row r="244" spans="1:68" ht="12.75" customHeight="1">
      <c r="A244" s="18"/>
      <c r="B244" s="18"/>
      <c r="C244" s="89"/>
      <c r="D244" s="117"/>
      <c r="E244" s="117"/>
      <c r="F244" s="249" t="str">
        <f>I$4</f>
        <v>Reader 2</v>
      </c>
      <c r="G244" s="254"/>
      <c r="H244" s="255" t="s">
        <v>20</v>
      </c>
      <c r="I244" s="251"/>
      <c r="J244" s="252"/>
      <c r="K244" s="252"/>
      <c r="L244" s="252"/>
      <c r="M244" s="248"/>
      <c r="N244" s="67"/>
      <c r="O244" s="247"/>
      <c r="P244" s="247"/>
      <c r="Q244" s="247"/>
      <c r="R244" s="140"/>
      <c r="S244" s="140"/>
      <c r="T244" s="140"/>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BA244" s="11"/>
      <c r="BB244" s="11"/>
      <c r="BC244" s="11"/>
      <c r="BD244" s="11"/>
      <c r="BE244" s="11"/>
      <c r="BF244" s="11"/>
      <c r="BG244" s="11"/>
      <c r="BH244" s="11"/>
      <c r="BI244" s="11"/>
      <c r="BJ244" s="11"/>
      <c r="BK244" s="11"/>
      <c r="BL244" s="11"/>
      <c r="BM244" s="11"/>
      <c r="BN244" s="11"/>
      <c r="BO244" s="11"/>
      <c r="BP244" s="11"/>
    </row>
    <row r="245" spans="1:68" ht="12.75" customHeight="1">
      <c r="A245" s="18"/>
      <c r="B245" s="18"/>
      <c r="C245" s="89"/>
      <c r="D245" s="117"/>
      <c r="E245" s="117"/>
      <c r="F245" s="253" t="str">
        <f>J$4</f>
        <v>Reader 3</v>
      </c>
      <c r="G245" s="254"/>
      <c r="H245" s="252" t="s">
        <v>57</v>
      </c>
      <c r="I245" s="252" t="s">
        <v>57</v>
      </c>
      <c r="J245" s="251"/>
      <c r="K245" s="255"/>
      <c r="L245" s="252"/>
      <c r="M245" s="248"/>
      <c r="N245" s="67"/>
      <c r="O245" s="247"/>
      <c r="P245" s="247"/>
      <c r="Q245" s="247"/>
      <c r="R245" s="140"/>
      <c r="S245" s="140"/>
      <c r="T245" s="140"/>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BA245" s="11"/>
      <c r="BB245" s="11"/>
      <c r="BC245" s="11"/>
      <c r="BD245" s="11"/>
      <c r="BE245" s="11"/>
      <c r="BF245" s="11"/>
      <c r="BG245" s="11"/>
      <c r="BH245" s="11"/>
      <c r="BI245" s="11"/>
      <c r="BJ245" s="11"/>
      <c r="BK245" s="11"/>
      <c r="BL245" s="11"/>
      <c r="BM245" s="11"/>
      <c r="BN245" s="11"/>
      <c r="BO245" s="11"/>
      <c r="BP245" s="11"/>
    </row>
    <row r="246" spans="1:68" ht="12.75" customHeight="1">
      <c r="A246" s="18"/>
      <c r="B246" s="18"/>
      <c r="C246" s="89"/>
      <c r="D246" s="117"/>
      <c r="E246" s="117"/>
      <c r="F246" s="253" t="str">
        <f>K$4</f>
        <v>Reader 4</v>
      </c>
      <c r="G246" s="254"/>
      <c r="H246" s="252" t="s">
        <v>57</v>
      </c>
      <c r="I246" s="252" t="s">
        <v>57</v>
      </c>
      <c r="J246" s="255" t="s">
        <v>20</v>
      </c>
      <c r="K246" s="251"/>
      <c r="L246" s="252"/>
      <c r="M246" s="248"/>
      <c r="N246" s="67"/>
      <c r="O246" s="247"/>
      <c r="P246" s="247"/>
      <c r="Q246" s="247"/>
      <c r="R246" s="140"/>
      <c r="S246" s="140"/>
      <c r="T246" s="140"/>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BA246" s="11"/>
      <c r="BB246" s="11"/>
      <c r="BC246" s="11"/>
      <c r="BD246" s="11"/>
      <c r="BE246" s="11"/>
      <c r="BF246" s="11"/>
      <c r="BG246" s="11"/>
      <c r="BH246" s="11"/>
      <c r="BI246" s="11"/>
      <c r="BJ246" s="11"/>
      <c r="BK246" s="11"/>
      <c r="BL246" s="11"/>
      <c r="BM246" s="11"/>
      <c r="BN246" s="11"/>
      <c r="BO246" s="11"/>
      <c r="BP246" s="11"/>
    </row>
    <row r="247" spans="1:68" ht="12.75" customHeight="1">
      <c r="A247" s="18"/>
      <c r="B247" s="18"/>
      <c r="C247" s="89"/>
      <c r="D247" s="117"/>
      <c r="E247" s="117"/>
      <c r="F247" s="253" t="str">
        <f>L4</f>
        <v>Reader 5</v>
      </c>
      <c r="G247" s="254"/>
      <c r="H247" s="255" t="s">
        <v>20</v>
      </c>
      <c r="I247" s="255" t="s">
        <v>20</v>
      </c>
      <c r="J247" s="252" t="s">
        <v>56</v>
      </c>
      <c r="K247" s="255" t="s">
        <v>20</v>
      </c>
      <c r="L247" s="251"/>
      <c r="M247" s="248"/>
      <c r="N247" s="67"/>
      <c r="O247" s="247"/>
      <c r="P247" s="247"/>
      <c r="Q247" s="247"/>
      <c r="R247" s="140"/>
      <c r="S247" s="140"/>
      <c r="T247" s="140"/>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BA247" s="11"/>
      <c r="BB247" s="11"/>
      <c r="BC247" s="11"/>
      <c r="BD247" s="11"/>
      <c r="BE247" s="11"/>
      <c r="BF247" s="11"/>
      <c r="BG247" s="11"/>
      <c r="BH247" s="11"/>
      <c r="BI247" s="11"/>
      <c r="BJ247" s="11"/>
      <c r="BK247" s="11"/>
      <c r="BL247" s="11"/>
      <c r="BM247" s="11"/>
      <c r="BN247" s="11"/>
      <c r="BO247" s="11"/>
      <c r="BP247" s="11"/>
    </row>
    <row r="248" spans="1:68" ht="12.75" customHeight="1">
      <c r="A248" s="18"/>
      <c r="B248" s="18"/>
      <c r="C248" s="89"/>
      <c r="D248" s="117"/>
      <c r="E248" s="117"/>
      <c r="F248" s="117"/>
      <c r="G248" s="117"/>
      <c r="H248" s="256"/>
      <c r="I248" s="256"/>
      <c r="J248" s="257"/>
      <c r="K248" s="257"/>
      <c r="L248" s="117"/>
      <c r="M248" s="117"/>
      <c r="N248" s="67"/>
      <c r="O248" s="67"/>
      <c r="P248" s="67"/>
      <c r="Q248" s="67"/>
      <c r="R248" s="140"/>
      <c r="S248" s="140"/>
      <c r="T248" s="140"/>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BA248" s="11"/>
      <c r="BB248" s="11"/>
      <c r="BC248" s="11"/>
      <c r="BD248" s="11"/>
      <c r="BE248" s="11"/>
      <c r="BF248" s="11"/>
      <c r="BG248" s="11"/>
      <c r="BH248" s="11"/>
      <c r="BI248" s="11"/>
      <c r="BJ248" s="11"/>
      <c r="BK248" s="11"/>
      <c r="BL248" s="11"/>
      <c r="BM248" s="11"/>
      <c r="BN248" s="11"/>
      <c r="BO248" s="11"/>
      <c r="BP248" s="11"/>
    </row>
    <row r="249" spans="1:68" ht="12.75" customHeight="1">
      <c r="A249" s="18"/>
      <c r="B249" s="18"/>
      <c r="C249" s="89"/>
      <c r="D249" s="117"/>
      <c r="E249" s="258"/>
      <c r="F249" s="259" t="str">
        <f>M3</f>
        <v>MODAL</v>
      </c>
      <c r="G249" s="260" t="str">
        <f>M4</f>
        <v>(R1-R5)</v>
      </c>
      <c r="H249" s="255" t="s">
        <v>20</v>
      </c>
      <c r="I249" s="255" t="s">
        <v>20</v>
      </c>
      <c r="J249" s="252" t="s">
        <v>57</v>
      </c>
      <c r="K249" s="252" t="s">
        <v>56</v>
      </c>
      <c r="L249" s="255" t="s">
        <v>20</v>
      </c>
      <c r="M249" s="248"/>
      <c r="N249" s="67"/>
      <c r="O249" s="67"/>
      <c r="P249" s="67"/>
      <c r="Q249" s="67"/>
      <c r="R249" s="140"/>
      <c r="S249" s="140"/>
      <c r="T249" s="140"/>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BA249" s="11"/>
      <c r="BB249" s="11"/>
      <c r="BC249" s="11"/>
      <c r="BD249" s="11"/>
      <c r="BE249" s="11"/>
      <c r="BF249" s="11"/>
      <c r="BG249" s="11"/>
      <c r="BH249" s="11"/>
      <c r="BI249" s="11"/>
      <c r="BJ249" s="11"/>
      <c r="BK249" s="11"/>
      <c r="BL249" s="11"/>
      <c r="BM249" s="11"/>
      <c r="BN249" s="11"/>
      <c r="BO249" s="11"/>
      <c r="BP249" s="11"/>
    </row>
    <row r="250" spans="1:68" ht="12.75" customHeight="1">
      <c r="A250" s="18"/>
      <c r="B250" s="18"/>
      <c r="C250" s="89"/>
      <c r="D250" s="117"/>
      <c r="E250" s="261"/>
      <c r="F250" s="261"/>
      <c r="G250" s="262"/>
      <c r="H250" s="262"/>
      <c r="I250" s="262"/>
      <c r="J250" s="262"/>
      <c r="K250" s="262"/>
      <c r="L250" s="262"/>
      <c r="M250" s="232"/>
      <c r="N250" s="67"/>
      <c r="O250" s="67"/>
      <c r="P250" s="67"/>
      <c r="Q250" s="67"/>
      <c r="R250" s="140"/>
      <c r="S250" s="140"/>
      <c r="T250" s="140"/>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BA250" s="11"/>
      <c r="BB250" s="11"/>
      <c r="BC250" s="11"/>
      <c r="BD250" s="11"/>
      <c r="BE250" s="11"/>
      <c r="BF250" s="11"/>
      <c r="BG250" s="11"/>
      <c r="BH250" s="11"/>
      <c r="BI250" s="11"/>
      <c r="BJ250" s="11"/>
      <c r="BK250" s="11"/>
      <c r="BL250" s="11"/>
      <c r="BM250" s="11"/>
      <c r="BN250" s="11"/>
      <c r="BO250" s="11"/>
      <c r="BP250" s="11"/>
    </row>
    <row r="251" spans="1:68" ht="12.75" customHeight="1">
      <c r="A251" s="18"/>
      <c r="B251" s="18"/>
      <c r="C251" s="89"/>
      <c r="D251" s="117"/>
      <c r="E251" s="117"/>
      <c r="F251" s="117"/>
      <c r="G251" s="117"/>
      <c r="H251" s="117"/>
      <c r="I251" s="255" t="s">
        <v>20</v>
      </c>
      <c r="J251" s="576" t="s">
        <v>142</v>
      </c>
      <c r="K251" s="576"/>
      <c r="L251" s="117"/>
      <c r="M251" s="117"/>
      <c r="N251" s="67"/>
      <c r="O251" s="67"/>
      <c r="P251" s="67"/>
      <c r="Q251" s="67"/>
      <c r="R251" s="140"/>
      <c r="S251" s="140"/>
      <c r="T251" s="140"/>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BA251" s="11"/>
      <c r="BB251" s="11"/>
      <c r="BC251" s="11"/>
      <c r="BD251" s="11"/>
      <c r="BE251" s="11"/>
      <c r="BF251" s="11"/>
      <c r="BG251" s="11"/>
      <c r="BH251" s="11"/>
      <c r="BI251" s="11"/>
      <c r="BJ251" s="11"/>
      <c r="BK251" s="11"/>
      <c r="BL251" s="11"/>
      <c r="BM251" s="11"/>
      <c r="BN251" s="11"/>
      <c r="BO251" s="11"/>
      <c r="BP251" s="11"/>
    </row>
    <row r="252" spans="1:68" ht="12.75" customHeight="1">
      <c r="A252" s="18"/>
      <c r="B252" s="18"/>
      <c r="C252" s="89"/>
      <c r="D252" s="117"/>
      <c r="E252" s="117"/>
      <c r="F252" s="117"/>
      <c r="G252" s="117"/>
      <c r="H252" s="117"/>
      <c r="I252" s="252" t="s">
        <v>56</v>
      </c>
      <c r="J252" s="576" t="s">
        <v>143</v>
      </c>
      <c r="K252" s="576"/>
      <c r="L252" s="117"/>
      <c r="M252" s="117"/>
      <c r="N252" s="67"/>
      <c r="O252" s="67"/>
      <c r="P252" s="67"/>
      <c r="Q252" s="67"/>
      <c r="R252" s="140"/>
      <c r="S252" s="140"/>
      <c r="T252" s="140"/>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BA252" s="11"/>
      <c r="BB252" s="11"/>
      <c r="BC252" s="11"/>
      <c r="BD252" s="11"/>
      <c r="BE252" s="11"/>
      <c r="BF252" s="11"/>
      <c r="BG252" s="11"/>
      <c r="BH252" s="11"/>
      <c r="BI252" s="11"/>
      <c r="BJ252" s="11"/>
      <c r="BK252" s="11"/>
      <c r="BL252" s="11"/>
      <c r="BM252" s="11"/>
      <c r="BN252" s="11"/>
      <c r="BO252" s="11"/>
      <c r="BP252" s="11"/>
    </row>
    <row r="253" spans="1:68" ht="12.75" customHeight="1">
      <c r="A253" s="18"/>
      <c r="B253" s="18"/>
      <c r="C253" s="89"/>
      <c r="D253" s="117"/>
      <c r="E253" s="117"/>
      <c r="F253" s="117"/>
      <c r="G253" s="117"/>
      <c r="H253" s="117"/>
      <c r="I253" s="252" t="s">
        <v>57</v>
      </c>
      <c r="J253" s="576" t="s">
        <v>144</v>
      </c>
      <c r="K253" s="576"/>
      <c r="L253" s="117"/>
      <c r="M253" s="117"/>
      <c r="N253" s="67"/>
      <c r="O253" s="67"/>
      <c r="P253" s="67"/>
      <c r="Q253" s="67"/>
      <c r="R253" s="140"/>
      <c r="S253" s="140"/>
      <c r="T253" s="140"/>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BA253" s="11"/>
      <c r="BB253" s="11"/>
      <c r="BC253" s="11"/>
      <c r="BD253" s="11"/>
      <c r="BE253" s="11"/>
      <c r="BF253" s="11"/>
      <c r="BG253" s="11"/>
      <c r="BH253" s="11"/>
      <c r="BI253" s="11"/>
      <c r="BJ253" s="11"/>
      <c r="BK253" s="11"/>
      <c r="BL253" s="11"/>
      <c r="BM253" s="11"/>
      <c r="BN253" s="11"/>
      <c r="BO253" s="11"/>
      <c r="BP253" s="11"/>
    </row>
    <row r="254" spans="1:68" ht="12.75" customHeight="1">
      <c r="A254" s="18"/>
      <c r="B254" s="18"/>
      <c r="C254" s="89"/>
      <c r="D254" s="18"/>
      <c r="E254" s="88"/>
      <c r="F254" s="88"/>
      <c r="G254" s="18"/>
      <c r="H254" s="89"/>
      <c r="I254" s="89"/>
      <c r="J254" s="18"/>
      <c r="K254" s="18"/>
      <c r="L254" s="18"/>
      <c r="M254" s="140"/>
      <c r="N254" s="67"/>
      <c r="O254" s="67"/>
      <c r="P254" s="67"/>
      <c r="Q254" s="67"/>
      <c r="R254" s="140"/>
      <c r="S254" s="140"/>
      <c r="T254" s="140"/>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BA254" s="11"/>
      <c r="BB254" s="11"/>
      <c r="BC254" s="11"/>
      <c r="BD254" s="11"/>
      <c r="BE254" s="11"/>
      <c r="BF254" s="11"/>
      <c r="BG254" s="11"/>
      <c r="BH254" s="11"/>
      <c r="BI254" s="11"/>
      <c r="BJ254" s="11"/>
      <c r="BK254" s="11"/>
      <c r="BL254" s="11"/>
      <c r="BM254" s="11"/>
      <c r="BN254" s="11"/>
      <c r="BO254" s="11"/>
      <c r="BP254" s="11"/>
    </row>
    <row r="255" spans="1:68" ht="12.75" customHeight="1">
      <c r="A255" s="18"/>
      <c r="B255" s="18"/>
      <c r="C255" s="18"/>
      <c r="D255" s="18"/>
      <c r="E255" s="88"/>
      <c r="F255" s="88"/>
      <c r="G255" s="18"/>
      <c r="H255" s="89"/>
      <c r="I255" s="89"/>
      <c r="J255" s="18"/>
      <c r="K255" s="18"/>
      <c r="L255" s="18"/>
      <c r="M255" s="140"/>
      <c r="N255" s="7"/>
      <c r="O255" s="140"/>
      <c r="P255" s="140"/>
      <c r="Q255" s="140"/>
      <c r="R255" s="140"/>
      <c r="S255" s="140"/>
      <c r="T255" s="140"/>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BA255" s="11"/>
      <c r="BB255" s="11"/>
      <c r="BC255" s="11"/>
      <c r="BD255" s="11"/>
      <c r="BE255" s="11"/>
      <c r="BF255" s="11"/>
      <c r="BG255" s="11"/>
      <c r="BH255" s="11"/>
      <c r="BI255" s="11"/>
      <c r="BJ255" s="11"/>
      <c r="BK255" s="11"/>
      <c r="BL255" s="11"/>
      <c r="BM255" s="11"/>
      <c r="BN255" s="11"/>
      <c r="BO255" s="11"/>
      <c r="BP255" s="11"/>
    </row>
    <row r="256" spans="1:68" ht="22.5" customHeight="1">
      <c r="A256" s="18"/>
      <c r="B256" s="18"/>
      <c r="C256" s="18"/>
      <c r="D256" s="263" t="s">
        <v>58</v>
      </c>
      <c r="E256" s="263"/>
      <c r="F256" s="263"/>
      <c r="G256" s="263"/>
      <c r="H256" s="264" t="s">
        <v>59</v>
      </c>
      <c r="I256" s="264"/>
      <c r="J256" s="265"/>
      <c r="K256" s="265"/>
      <c r="L256" s="264"/>
      <c r="M256" s="232"/>
      <c r="N256" s="7"/>
      <c r="O256" s="140"/>
      <c r="P256" s="140"/>
      <c r="Q256" s="140"/>
      <c r="R256" s="140"/>
      <c r="S256" s="140"/>
      <c r="T256" s="140"/>
      <c r="U256" s="266"/>
      <c r="V256" s="266"/>
      <c r="W256" s="18"/>
      <c r="X256" s="18"/>
      <c r="Y256" s="18"/>
      <c r="Z256" s="18"/>
      <c r="AA256" s="18"/>
      <c r="AB256" s="18"/>
      <c r="AC256" s="18"/>
      <c r="AD256" s="18"/>
      <c r="AE256" s="18"/>
      <c r="AF256" s="18"/>
      <c r="AG256" s="18"/>
      <c r="AH256" s="18"/>
      <c r="AI256" s="18"/>
      <c r="AJ256" s="18"/>
      <c r="AK256" s="18"/>
      <c r="AL256" s="18"/>
      <c r="AM256" s="18"/>
      <c r="AN256" s="18"/>
      <c r="AO256" s="266"/>
      <c r="AP256" s="266"/>
      <c r="AQ256" s="18"/>
      <c r="AR256" s="18"/>
      <c r="AS256" s="18"/>
      <c r="AT256" s="18"/>
      <c r="AU256" s="18"/>
      <c r="AV256" s="18"/>
      <c r="AW256" s="18"/>
      <c r="AX256" s="18"/>
      <c r="BA256" s="11"/>
      <c r="BB256" s="11"/>
      <c r="BC256" s="11"/>
      <c r="BD256" s="11"/>
      <c r="BE256" s="11"/>
      <c r="BF256" s="11"/>
      <c r="BG256" s="11"/>
      <c r="BH256" s="11"/>
      <c r="BI256" s="11"/>
      <c r="BJ256" s="11"/>
      <c r="BK256" s="11"/>
      <c r="BL256" s="11"/>
      <c r="BM256" s="11"/>
      <c r="BN256" s="11"/>
      <c r="BO256" s="11"/>
      <c r="BP256" s="11"/>
    </row>
    <row r="257" spans="1:68" s="271" customFormat="1" ht="12.75" customHeight="1">
      <c r="A257" s="18"/>
      <c r="B257" s="18"/>
      <c r="C257" s="18"/>
      <c r="D257" s="264"/>
      <c r="E257" s="264"/>
      <c r="F257" s="264"/>
      <c r="G257" s="264"/>
      <c r="H257" s="264"/>
      <c r="I257" s="264"/>
      <c r="J257" s="264"/>
      <c r="K257" s="264"/>
      <c r="L257" s="264"/>
      <c r="M257" s="268"/>
      <c r="N257" s="7"/>
      <c r="O257" s="269"/>
      <c r="P257" s="269"/>
      <c r="Q257" s="269"/>
      <c r="R257" s="269"/>
      <c r="S257" s="269"/>
      <c r="T257" s="140"/>
      <c r="U257" s="266"/>
      <c r="V257" s="266"/>
      <c r="W257" s="266"/>
      <c r="X257" s="266"/>
      <c r="Y257" s="266"/>
      <c r="Z257" s="266"/>
      <c r="AA257" s="266"/>
      <c r="AB257" s="266"/>
      <c r="AC257" s="266"/>
      <c r="AD257" s="266"/>
      <c r="AE257" s="266"/>
      <c r="AF257" s="266"/>
      <c r="AG257" s="266"/>
      <c r="AH257" s="266"/>
      <c r="AI257" s="266"/>
      <c r="AJ257" s="266"/>
      <c r="AK257" s="266"/>
      <c r="AL257" s="266"/>
      <c r="AM257" s="266"/>
      <c r="AN257" s="266"/>
      <c r="AO257" s="266"/>
      <c r="AP257" s="266"/>
      <c r="AQ257" s="266"/>
      <c r="AR257" s="266"/>
      <c r="AS257" s="266"/>
      <c r="AT257" s="266"/>
      <c r="AU257" s="266"/>
      <c r="AV257" s="266"/>
      <c r="AW257" s="266"/>
      <c r="AX257" s="266"/>
      <c r="AY257" s="270"/>
      <c r="AZ257" s="270"/>
      <c r="BA257" s="11"/>
      <c r="BB257" s="11"/>
      <c r="BC257" s="11"/>
      <c r="BD257" s="11"/>
      <c r="BE257" s="11"/>
      <c r="BF257" s="11"/>
      <c r="BG257" s="11"/>
      <c r="BH257" s="11"/>
      <c r="BI257" s="11"/>
      <c r="BJ257" s="11"/>
      <c r="BK257" s="11"/>
      <c r="BL257" s="11"/>
      <c r="BM257" s="11"/>
      <c r="BN257" s="11"/>
      <c r="BO257" s="11"/>
      <c r="BP257" s="11"/>
    </row>
    <row r="258" spans="1:68" s="109" customFormat="1" ht="26.25" customHeight="1">
      <c r="A258" s="18"/>
      <c r="B258" s="18"/>
      <c r="C258" s="18"/>
      <c r="D258" s="91" t="str">
        <f>$F$1</f>
        <v>Nordsjøtorsk HI 2016, ALDER</v>
      </c>
      <c r="E258" s="105"/>
      <c r="F258" s="105"/>
      <c r="G258" s="105"/>
      <c r="H258" s="105"/>
      <c r="I258" s="105"/>
      <c r="J258" s="105"/>
      <c r="K258" s="105"/>
      <c r="L258" s="105"/>
      <c r="M258" s="105"/>
      <c r="N258" s="7"/>
      <c r="O258" s="106"/>
      <c r="P258" s="106"/>
      <c r="Q258" s="106"/>
      <c r="R258" s="106"/>
      <c r="S258" s="106"/>
      <c r="T258" s="90"/>
      <c r="U258" s="107"/>
      <c r="V258" s="107"/>
      <c r="W258" s="107"/>
      <c r="X258" s="107"/>
      <c r="Y258" s="107"/>
      <c r="Z258" s="107"/>
      <c r="AA258" s="107"/>
      <c r="AB258" s="107"/>
      <c r="AC258" s="107"/>
      <c r="AD258" s="107"/>
      <c r="AE258" s="107"/>
      <c r="AF258" s="107"/>
      <c r="AG258" s="107"/>
      <c r="AH258" s="107"/>
      <c r="AI258" s="107"/>
      <c r="AJ258" s="107"/>
      <c r="AK258" s="107"/>
      <c r="AL258" s="107"/>
      <c r="AM258" s="107"/>
      <c r="AN258" s="107"/>
      <c r="AO258" s="107"/>
      <c r="AP258" s="107"/>
      <c r="AQ258" s="107"/>
      <c r="AR258" s="107"/>
      <c r="AS258" s="106"/>
      <c r="AT258" s="106"/>
      <c r="AU258" s="106"/>
      <c r="AV258" s="106"/>
      <c r="AW258" s="106"/>
      <c r="AX258" s="106"/>
      <c r="AY258" s="108"/>
      <c r="AZ258" s="108"/>
      <c r="BA258" s="11"/>
      <c r="BB258" s="11"/>
      <c r="BC258" s="11"/>
      <c r="BD258" s="11"/>
      <c r="BE258" s="11"/>
      <c r="BF258" s="11"/>
      <c r="BG258" s="11"/>
      <c r="BH258" s="11"/>
      <c r="BI258" s="11"/>
      <c r="BJ258" s="11"/>
      <c r="BK258" s="11"/>
      <c r="BL258" s="11"/>
      <c r="BM258" s="11"/>
      <c r="BN258" s="11"/>
      <c r="BO258" s="11"/>
      <c r="BP258" s="11"/>
    </row>
    <row r="259" spans="1:68" s="271" customFormat="1" ht="12.75" customHeight="1">
      <c r="A259" s="18"/>
      <c r="B259" s="18"/>
      <c r="C259" s="18"/>
      <c r="D259" s="264"/>
      <c r="E259" s="264"/>
      <c r="F259" s="264"/>
      <c r="G259" s="264"/>
      <c r="H259" s="264"/>
      <c r="I259" s="264"/>
      <c r="J259" s="264"/>
      <c r="K259" s="264"/>
      <c r="L259" s="264"/>
      <c r="M259" s="268"/>
      <c r="N259" s="7"/>
      <c r="O259" s="269"/>
      <c r="P259" s="269"/>
      <c r="Q259" s="269"/>
      <c r="R259" s="269"/>
      <c r="S259" s="269"/>
      <c r="T259" s="140"/>
      <c r="U259" s="266"/>
      <c r="V259" s="266"/>
      <c r="W259" s="266"/>
      <c r="X259" s="266"/>
      <c r="Y259" s="266"/>
      <c r="Z259" s="266"/>
      <c r="AA259" s="266"/>
      <c r="AB259" s="266"/>
      <c r="AC259" s="266"/>
      <c r="AD259" s="266"/>
      <c r="AE259" s="266"/>
      <c r="AF259" s="266"/>
      <c r="AG259" s="266"/>
      <c r="AH259" s="266"/>
      <c r="AI259" s="266"/>
      <c r="AJ259" s="266"/>
      <c r="AK259" s="266"/>
      <c r="AL259" s="266"/>
      <c r="AM259" s="266"/>
      <c r="AN259" s="266"/>
      <c r="AO259" s="266"/>
      <c r="AP259" s="266"/>
      <c r="AQ259" s="266"/>
      <c r="AR259" s="266"/>
      <c r="AS259" s="266"/>
      <c r="AT259" s="266"/>
      <c r="AU259" s="266"/>
      <c r="AV259" s="266"/>
      <c r="AW259" s="266"/>
      <c r="AX259" s="266"/>
      <c r="AY259" s="270"/>
      <c r="AZ259" s="270"/>
      <c r="BA259" s="11"/>
      <c r="BB259" s="11"/>
      <c r="BC259" s="11"/>
      <c r="BD259" s="11"/>
      <c r="BE259" s="11"/>
      <c r="BF259" s="11"/>
      <c r="BG259" s="11"/>
      <c r="BH259" s="11"/>
      <c r="BI259" s="11"/>
      <c r="BJ259" s="11"/>
      <c r="BK259" s="11"/>
      <c r="BL259" s="11"/>
      <c r="BM259" s="11"/>
      <c r="BN259" s="11"/>
      <c r="BO259" s="11"/>
      <c r="BP259" s="11"/>
    </row>
    <row r="260" spans="1:68" s="271" customFormat="1" ht="18" customHeight="1">
      <c r="A260" s="18"/>
      <c r="B260" s="18"/>
      <c r="C260" s="18"/>
      <c r="D260" s="264"/>
      <c r="E260" s="267"/>
      <c r="F260" s="267"/>
      <c r="G260" s="272" t="s">
        <v>60</v>
      </c>
      <c r="H260" s="273"/>
      <c r="I260" s="531"/>
      <c r="J260" s="264"/>
      <c r="K260" s="264"/>
      <c r="L260" s="264"/>
      <c r="M260" s="268"/>
      <c r="N260" s="73" t="s">
        <v>61</v>
      </c>
      <c r="O260" s="269"/>
      <c r="P260" s="269"/>
      <c r="Q260" s="269"/>
      <c r="R260" s="269"/>
      <c r="S260" s="269"/>
      <c r="T260" s="140"/>
      <c r="U260" s="274"/>
      <c r="V260" s="266"/>
      <c r="W260" s="266"/>
      <c r="X260" s="266"/>
      <c r="Y260" s="266"/>
      <c r="Z260" s="266"/>
      <c r="AA260" s="266"/>
      <c r="AB260" s="266"/>
      <c r="AC260" s="266"/>
      <c r="AD260" s="266"/>
      <c r="AE260" s="266"/>
      <c r="AF260" s="266"/>
      <c r="AG260" s="266"/>
      <c r="AH260" s="266"/>
      <c r="AI260" s="266"/>
      <c r="AJ260" s="266"/>
      <c r="AK260" s="266"/>
      <c r="AL260" s="266"/>
      <c r="AM260" s="266"/>
      <c r="AN260" s="266"/>
      <c r="AO260" s="266"/>
      <c r="AP260" s="266"/>
      <c r="AQ260" s="266"/>
      <c r="AR260" s="266"/>
      <c r="AS260" s="266"/>
      <c r="AT260" s="266"/>
      <c r="AU260" s="266"/>
      <c r="AV260" s="266"/>
      <c r="AW260" s="266"/>
      <c r="AX260" s="266"/>
      <c r="AY260" s="270"/>
      <c r="AZ260" s="270"/>
      <c r="BA260" s="11"/>
      <c r="BB260" s="11"/>
      <c r="BC260" s="11"/>
      <c r="BD260" s="11"/>
      <c r="BE260" s="11"/>
      <c r="BF260" s="11"/>
      <c r="BG260" s="11"/>
      <c r="BH260" s="11"/>
      <c r="BI260" s="11"/>
      <c r="BJ260" s="11"/>
      <c r="BK260" s="11"/>
      <c r="BL260" s="11"/>
      <c r="BM260" s="11"/>
      <c r="BN260" s="11"/>
      <c r="BO260" s="11"/>
      <c r="BP260" s="11"/>
    </row>
    <row r="261" spans="1:68" s="282" customFormat="1" ht="31.5" customHeight="1">
      <c r="A261" s="18"/>
      <c r="B261" s="18"/>
      <c r="C261" s="18"/>
      <c r="D261" s="138"/>
      <c r="E261" s="275"/>
      <c r="F261" s="275"/>
      <c r="G261" s="136" t="str">
        <f>M3</f>
        <v>MODAL</v>
      </c>
      <c r="H261" s="461" t="str">
        <f t="shared" ref="H261:L262" si="24">H3</f>
        <v>Harald</v>
      </c>
      <c r="I261" s="461" t="str">
        <f t="shared" si="24"/>
        <v>Hildegun</v>
      </c>
      <c r="J261" s="461" t="str">
        <f t="shared" si="24"/>
        <v>Stian</v>
      </c>
      <c r="K261" s="461" t="str">
        <f t="shared" si="24"/>
        <v>Eirik</v>
      </c>
      <c r="L261" s="461" t="str">
        <f t="shared" si="24"/>
        <v>Atle</v>
      </c>
      <c r="M261" s="522" t="s">
        <v>60</v>
      </c>
      <c r="N261" s="276" t="s">
        <v>62</v>
      </c>
      <c r="O261" s="269"/>
      <c r="P261" s="277"/>
      <c r="Q261" s="277"/>
      <c r="R261" s="277"/>
      <c r="S261" s="277"/>
      <c r="T261" s="278"/>
      <c r="U261" s="279"/>
      <c r="V261" s="279"/>
      <c r="W261" s="279"/>
      <c r="X261" s="279"/>
      <c r="Y261" s="279"/>
      <c r="Z261" s="279"/>
      <c r="AA261" s="279"/>
      <c r="AB261" s="279"/>
      <c r="AC261" s="279"/>
      <c r="AD261" s="279"/>
      <c r="AE261" s="279"/>
      <c r="AF261" s="279"/>
      <c r="AG261" s="279"/>
      <c r="AH261" s="279"/>
      <c r="AI261" s="279"/>
      <c r="AJ261" s="279"/>
      <c r="AK261" s="279"/>
      <c r="AL261" s="279"/>
      <c r="AM261" s="279"/>
      <c r="AN261" s="279"/>
      <c r="AO261" s="279"/>
      <c r="AP261" s="279"/>
      <c r="AQ261" s="279"/>
      <c r="AR261" s="279"/>
      <c r="AS261" s="279"/>
      <c r="AT261" s="279"/>
      <c r="AU261" s="279"/>
      <c r="AV261" s="279"/>
      <c r="AW261" s="279"/>
      <c r="AX261" s="279"/>
      <c r="AY261" s="280"/>
      <c r="AZ261" s="280"/>
      <c r="BA261" s="281"/>
      <c r="BB261" s="281"/>
      <c r="BC261" s="281"/>
      <c r="BD261" s="281"/>
      <c r="BE261" s="281"/>
      <c r="BF261" s="281"/>
      <c r="BG261" s="281"/>
      <c r="BH261" s="281"/>
      <c r="BI261" s="281"/>
      <c r="BJ261" s="281"/>
      <c r="BK261" s="281"/>
      <c r="BL261" s="281"/>
      <c r="BM261" s="281"/>
      <c r="BN261" s="281"/>
      <c r="BO261" s="281"/>
      <c r="BP261" s="281"/>
    </row>
    <row r="262" spans="1:68" s="282" customFormat="1" ht="12.75" customHeight="1">
      <c r="A262" s="18"/>
      <c r="B262" s="18"/>
      <c r="C262" s="18"/>
      <c r="D262" s="138"/>
      <c r="E262" s="275"/>
      <c r="F262" s="275"/>
      <c r="G262" s="142" t="str">
        <f>M4</f>
        <v>(R1-R5)</v>
      </c>
      <c r="H262" s="283" t="str">
        <f t="shared" si="24"/>
        <v>Reader 1</v>
      </c>
      <c r="I262" s="283" t="str">
        <f t="shared" si="24"/>
        <v>Reader 2</v>
      </c>
      <c r="J262" s="283" t="str">
        <f t="shared" si="24"/>
        <v>Reader 3</v>
      </c>
      <c r="K262" s="283" t="str">
        <f t="shared" si="24"/>
        <v>Reader 4</v>
      </c>
      <c r="L262" s="283" t="str">
        <f t="shared" si="24"/>
        <v>Reader 5</v>
      </c>
      <c r="M262" s="284" t="s">
        <v>39</v>
      </c>
      <c r="N262" s="285" t="s">
        <v>39</v>
      </c>
      <c r="O262" s="269"/>
      <c r="P262" s="277"/>
      <c r="Q262" s="277"/>
      <c r="R262" s="277"/>
      <c r="S262" s="277"/>
      <c r="T262" s="278"/>
      <c r="U262" s="279"/>
      <c r="V262" s="279"/>
      <c r="W262" s="279"/>
      <c r="X262" s="279"/>
      <c r="Y262" s="279"/>
      <c r="Z262" s="279"/>
      <c r="AA262" s="279"/>
      <c r="AB262" s="279"/>
      <c r="AC262" s="279"/>
      <c r="AD262" s="279"/>
      <c r="AE262" s="279"/>
      <c r="AF262" s="279"/>
      <c r="AG262" s="279"/>
      <c r="AH262" s="279"/>
      <c r="AI262" s="279"/>
      <c r="AJ262" s="279"/>
      <c r="AK262" s="279"/>
      <c r="AL262" s="279"/>
      <c r="AM262" s="279"/>
      <c r="AN262" s="279"/>
      <c r="AO262" s="279"/>
      <c r="AP262" s="279"/>
      <c r="AQ262" s="279"/>
      <c r="AR262" s="279"/>
      <c r="AS262" s="279"/>
      <c r="AT262" s="279"/>
      <c r="AU262" s="279"/>
      <c r="AV262" s="279"/>
      <c r="AW262" s="279"/>
      <c r="AX262" s="279"/>
      <c r="AY262" s="280"/>
      <c r="AZ262" s="280"/>
      <c r="BA262" s="281"/>
      <c r="BB262" s="281"/>
      <c r="BC262" s="281"/>
      <c r="BD262" s="281"/>
      <c r="BE262" s="281"/>
      <c r="BF262" s="281"/>
      <c r="BG262" s="281"/>
      <c r="BH262" s="281"/>
      <c r="BI262" s="281"/>
      <c r="BJ262" s="281"/>
      <c r="BK262" s="281"/>
      <c r="BL262" s="281"/>
      <c r="BM262" s="281"/>
      <c r="BN262" s="281"/>
      <c r="BO262" s="281"/>
      <c r="BP262" s="281"/>
    </row>
    <row r="263" spans="1:68" s="271" customFormat="1" ht="12.75" customHeight="1">
      <c r="A263" s="18"/>
      <c r="B263" s="18"/>
      <c r="C263" s="18"/>
      <c r="D263" s="117"/>
      <c r="E263" s="135"/>
      <c r="F263" s="135"/>
      <c r="G263" s="149">
        <v>0</v>
      </c>
      <c r="H263" s="286" t="str">
        <f t="array" ref="H263">IF(H122="-","-",IF( H122&gt;1,2*STDEV(IF($M$5:$M$103=$G263,H$5:H$103,"-")),"-"))</f>
        <v>-</v>
      </c>
      <c r="I263" s="286" t="str">
        <f t="array" ref="I263">IF(I122="-","-",IF( I122&gt;1,2*STDEV(IF($M$5:$M$103=$G263,I$5:I$103,"-")),"-"))</f>
        <v>-</v>
      </c>
      <c r="J263" s="286" t="str">
        <f t="array" ref="J263">IF(J122="-","-",IF( J122&gt;1,2*STDEV(IF($M$5:$M$103=$G263,J$5:J$103,"-")),"-"))</f>
        <v>-</v>
      </c>
      <c r="K263" s="286" t="str">
        <f t="array" ref="K263">IF(K122="-","-",IF( K122&gt;1,2*STDEV(IF($M$5:$M$103=$G263,K$5:K$103,"-")),"-"))</f>
        <v>-</v>
      </c>
      <c r="L263" s="286" t="str">
        <f t="array" ref="L263">IF(L122="-","-",IF( L122&gt;1,2*STDEV(IF($M$5:$M$103=$G263,L$5:L$103,"-")),"-"))</f>
        <v>-</v>
      </c>
      <c r="M263" s="287" t="str">
        <f t="array" ref="M263">IF( H122="-","-",2*STDEV(IF($M$5:$M$103=$G263,H$5:L$103,"-")))</f>
        <v>-</v>
      </c>
      <c r="N263" s="288" t="str">
        <f t="array" ref="N263">IF(M263="-","-",0.5*M263)</f>
        <v>-</v>
      </c>
      <c r="O263" s="269"/>
      <c r="P263" s="269"/>
      <c r="Q263" s="269"/>
      <c r="R263" s="269"/>
      <c r="S263" s="269"/>
      <c r="T263" s="140"/>
      <c r="U263" s="266"/>
      <c r="V263" s="266"/>
      <c r="W263" s="266"/>
      <c r="X263" s="266"/>
      <c r="Y263" s="266"/>
      <c r="Z263" s="266"/>
      <c r="AA263" s="266"/>
      <c r="AB263" s="266"/>
      <c r="AC263" s="266"/>
      <c r="AD263" s="266"/>
      <c r="AE263" s="266"/>
      <c r="AF263" s="266"/>
      <c r="AG263" s="266"/>
      <c r="AH263" s="266"/>
      <c r="AI263" s="266"/>
      <c r="AJ263" s="266"/>
      <c r="AK263" s="266"/>
      <c r="AL263" s="266"/>
      <c r="AM263" s="266"/>
      <c r="AN263" s="266"/>
      <c r="AO263" s="266"/>
      <c r="AP263" s="266"/>
      <c r="AQ263" s="266"/>
      <c r="AR263" s="266"/>
      <c r="AS263" s="266"/>
      <c r="AT263" s="266"/>
      <c r="AU263" s="266"/>
      <c r="AV263" s="266"/>
      <c r="AW263" s="266"/>
      <c r="AX263" s="266"/>
      <c r="AY263" s="270"/>
      <c r="AZ263" s="270"/>
      <c r="BA263" s="11"/>
      <c r="BB263" s="11"/>
      <c r="BC263" s="11"/>
      <c r="BD263" s="11"/>
      <c r="BE263" s="11"/>
      <c r="BF263" s="11"/>
      <c r="BG263" s="11"/>
      <c r="BH263" s="11"/>
      <c r="BI263" s="11"/>
      <c r="BJ263" s="11"/>
      <c r="BK263" s="11"/>
      <c r="BL263" s="11"/>
      <c r="BM263" s="11"/>
      <c r="BN263" s="11"/>
      <c r="BO263" s="11"/>
      <c r="BP263" s="11"/>
    </row>
    <row r="264" spans="1:68" s="271" customFormat="1" ht="12.75" customHeight="1">
      <c r="A264" s="18"/>
      <c r="B264" s="18"/>
      <c r="C264" s="18"/>
      <c r="D264" s="117"/>
      <c r="E264" s="135"/>
      <c r="F264" s="135"/>
      <c r="G264" s="152">
        <f t="shared" ref="G264:G273" si="25">G263+1</f>
        <v>1</v>
      </c>
      <c r="H264" s="289">
        <f t="array" ref="H264">IF(H123="-","-",IF( H123&gt;1,2*STDEV(IF($M$5:$M$103=$G264,H$5:H$103,"-")),"-"))</f>
        <v>0</v>
      </c>
      <c r="I264" s="289">
        <f t="array" ref="I264">IF(I123="-","-",IF( I123&gt;1,2*STDEV(IF($M$5:$M$103=$G264,I$5:I$103,"-")),"-"))</f>
        <v>0</v>
      </c>
      <c r="J264" s="289">
        <f t="array" ref="J264">IF(J123="-","-",IF( J123&gt;1,2*STDEV(IF($M$5:$M$103=$G264,J$5:J$103,"-")),"-"))</f>
        <v>0</v>
      </c>
      <c r="K264" s="289">
        <f t="array" ref="K264">IF(K123="-","-",IF( K123&gt;1,2*STDEV(IF($M$5:$M$103=$G264,K$5:K$103,"-")),"-"))</f>
        <v>0</v>
      </c>
      <c r="L264" s="289">
        <f t="array" ref="L264">IF(L123="-","-",IF( L123&gt;1,2*STDEV(IF($M$5:$M$103=$G264,L$5:L$103,"-")),"-"))</f>
        <v>0</v>
      </c>
      <c r="M264" s="290">
        <f t="array" ref="M264">IF( H123="-","-",2*STDEV(IF($M$5:$M$103=$G264,H$5:L$103,"-")))</f>
        <v>0</v>
      </c>
      <c r="N264" s="291">
        <f t="array" ref="N264">IF(M264="-","-",0.5*M264)</f>
        <v>0</v>
      </c>
      <c r="O264" s="269"/>
      <c r="P264" s="269"/>
      <c r="Q264" s="269"/>
      <c r="R264" s="269"/>
      <c r="S264" s="269"/>
      <c r="T264" s="140"/>
      <c r="U264" s="266"/>
      <c r="V264" s="266"/>
      <c r="W264" s="266"/>
      <c r="X264" s="266"/>
      <c r="Y264" s="266"/>
      <c r="Z264" s="266"/>
      <c r="AA264" s="266"/>
      <c r="AB264" s="266"/>
      <c r="AC264" s="266"/>
      <c r="AD264" s="266"/>
      <c r="AE264" s="266"/>
      <c r="AF264" s="266"/>
      <c r="AG264" s="266"/>
      <c r="AH264" s="266"/>
      <c r="AI264" s="266"/>
      <c r="AJ264" s="266"/>
      <c r="AK264" s="266"/>
      <c r="AL264" s="266"/>
      <c r="AM264" s="266"/>
      <c r="AN264" s="266"/>
      <c r="AO264" s="266"/>
      <c r="AP264" s="266"/>
      <c r="AQ264" s="266"/>
      <c r="AR264" s="266"/>
      <c r="AS264" s="266"/>
      <c r="AT264" s="266"/>
      <c r="AU264" s="266"/>
      <c r="AV264" s="266"/>
      <c r="AW264" s="266"/>
      <c r="AX264" s="266"/>
      <c r="AY264" s="270"/>
      <c r="AZ264" s="270"/>
      <c r="BA264" s="11"/>
      <c r="BB264" s="11"/>
      <c r="BC264" s="11"/>
      <c r="BD264" s="11"/>
      <c r="BE264" s="11"/>
      <c r="BF264" s="11"/>
      <c r="BG264" s="11"/>
      <c r="BH264" s="11"/>
      <c r="BI264" s="11"/>
      <c r="BJ264" s="11"/>
      <c r="BK264" s="11"/>
      <c r="BL264" s="11"/>
      <c r="BM264" s="11"/>
      <c r="BN264" s="11"/>
      <c r="BO264" s="11"/>
      <c r="BP264" s="11"/>
    </row>
    <row r="265" spans="1:68" s="271" customFormat="1" ht="12.75" customHeight="1">
      <c r="A265" s="18"/>
      <c r="B265" s="18"/>
      <c r="C265" s="18"/>
      <c r="D265" s="117"/>
      <c r="E265" s="135"/>
      <c r="F265" s="135"/>
      <c r="G265" s="152">
        <f t="shared" si="25"/>
        <v>2</v>
      </c>
      <c r="H265" s="289">
        <f t="array" ref="H265">IF(H124="-","-",IF( H124&gt;1,2*STDEV(IF($M$5:$M$103=$G265,H$5:H$103,"-")),"-"))</f>
        <v>0</v>
      </c>
      <c r="I265" s="289">
        <f t="array" ref="I265">IF(I124="-","-",IF( I124&gt;1,2*STDEV(IF($M$5:$M$103=$G265,I$5:I$103,"-")),"-"))</f>
        <v>0</v>
      </c>
      <c r="J265" s="289">
        <f t="array" ref="J265">IF(J124="-","-",IF( J124&gt;1,2*STDEV(IF($M$5:$M$103=$G265,J$5:J$103,"-")),"-"))</f>
        <v>0.5884898863364989</v>
      </c>
      <c r="K265" s="289">
        <f t="array" ref="K265">IF(K124="-","-",IF( K124&gt;1,2*STDEV(IF($M$5:$M$103=$G265,K$5:K$103,"-")),"-"))</f>
        <v>0.70250017331420922</v>
      </c>
      <c r="L265" s="289">
        <f t="array" ref="L265">IF(L124="-","-",IF( L124&gt;1,2*STDEV(IF($M$5:$M$103=$G265,L$5:L$103,"-")),"-"))</f>
        <v>0.70250017331420922</v>
      </c>
      <c r="M265" s="290">
        <f t="array" ref="M265">IF( H124="-","-",2*STDEV(IF($M$5:$M$103=$G265,H$5:L$103,"-")))</f>
        <v>0.5217536350741554</v>
      </c>
      <c r="N265" s="291">
        <f t="array" ref="N265">IF(M265="-","-",0.5*M265)</f>
        <v>0.2608768175370777</v>
      </c>
      <c r="O265" s="269"/>
      <c r="P265" s="269"/>
      <c r="Q265" s="269"/>
      <c r="R265" s="269"/>
      <c r="S265" s="269"/>
      <c r="T265" s="140"/>
      <c r="U265" s="266"/>
      <c r="V265" s="266"/>
      <c r="W265" s="266"/>
      <c r="X265" s="266"/>
      <c r="Y265" s="266"/>
      <c r="Z265" s="266"/>
      <c r="AA265" s="266"/>
      <c r="AB265" s="266"/>
      <c r="AC265" s="266"/>
      <c r="AD265" s="266"/>
      <c r="AE265" s="266"/>
      <c r="AF265" s="266"/>
      <c r="AG265" s="266"/>
      <c r="AH265" s="266"/>
      <c r="AI265" s="266"/>
      <c r="AJ265" s="266"/>
      <c r="AK265" s="266"/>
      <c r="AL265" s="266"/>
      <c r="AM265" s="266"/>
      <c r="AN265" s="266"/>
      <c r="AO265" s="266"/>
      <c r="AP265" s="266"/>
      <c r="AQ265" s="266"/>
      <c r="AR265" s="266"/>
      <c r="AS265" s="266"/>
      <c r="AT265" s="266"/>
      <c r="AU265" s="266"/>
      <c r="AV265" s="266"/>
      <c r="AW265" s="266"/>
      <c r="AX265" s="266"/>
      <c r="AY265" s="270"/>
      <c r="AZ265" s="270"/>
      <c r="BA265" s="11"/>
      <c r="BB265" s="11"/>
      <c r="BC265" s="11"/>
      <c r="BD265" s="11"/>
      <c r="BE265" s="11"/>
      <c r="BF265" s="11"/>
      <c r="BG265" s="11"/>
      <c r="BH265" s="11"/>
      <c r="BI265" s="11"/>
      <c r="BJ265" s="11"/>
      <c r="BK265" s="11"/>
      <c r="BL265" s="11"/>
      <c r="BM265" s="11"/>
      <c r="BN265" s="11"/>
      <c r="BO265" s="11"/>
      <c r="BP265" s="11"/>
    </row>
    <row r="266" spans="1:68" s="271" customFormat="1" ht="12.75" customHeight="1">
      <c r="A266" s="18"/>
      <c r="B266" s="18"/>
      <c r="C266" s="18"/>
      <c r="D266" s="117"/>
      <c r="E266" s="135"/>
      <c r="F266" s="135"/>
      <c r="G266" s="152">
        <f t="shared" si="25"/>
        <v>3</v>
      </c>
      <c r="H266" s="289">
        <f t="array" ref="H266">IF(H125="-","-",IF( H125&gt;1,2*STDEV(IF($M$5:$M$103=$G266,H$5:H$103,"-")),"-"))</f>
        <v>0.56699151149814664</v>
      </c>
      <c r="I266" s="289">
        <f t="array" ref="I266">IF(I125="-","-",IF( I125&gt;1,2*STDEV(IF($M$5:$M$103=$G266,I$5:I$103,"-")),"-"))</f>
        <v>0</v>
      </c>
      <c r="J266" s="289">
        <f t="array" ref="J266">IF(J125="-","-",IF( J125&gt;1,2*STDEV(IF($M$5:$M$103=$G266,J$5:J$103,"-")),"-"))</f>
        <v>0.94815835566919993</v>
      </c>
      <c r="K266" s="289">
        <f t="array" ref="K266">IF(K125="-","-",IF( K125&gt;1,2*STDEV(IF($M$5:$M$103=$G266,K$5:K$103,"-")),"-"))</f>
        <v>1.0839577658388406</v>
      </c>
      <c r="L266" s="289">
        <f t="array" ref="L266">IF(L125="-","-",IF( L125&gt;1,2*STDEV(IF($M$5:$M$103=$G266,L$5:L$103,"-")),"-"))</f>
        <v>0.73327729429402599</v>
      </c>
      <c r="M266" s="290">
        <f t="array" ref="M266">IF( H125="-","-",2*STDEV(IF($M$5:$M$103=$G266,H$5:L$103,"-")))</f>
        <v>0.78986901825450206</v>
      </c>
      <c r="N266" s="291">
        <f t="array" ref="N266">IF(M266="-","-",0.5*M266)</f>
        <v>0.39493450912725103</v>
      </c>
      <c r="O266" s="269"/>
      <c r="P266" s="269"/>
      <c r="Q266" s="269"/>
      <c r="R266" s="269"/>
      <c r="S266" s="269"/>
      <c r="T266" s="140"/>
      <c r="U266" s="266"/>
      <c r="V266" s="266"/>
      <c r="W266" s="266"/>
      <c r="X266" s="266"/>
      <c r="Y266" s="266"/>
      <c r="Z266" s="266"/>
      <c r="AA266" s="266"/>
      <c r="AB266" s="266"/>
      <c r="AC266" s="266"/>
      <c r="AD266" s="266"/>
      <c r="AE266" s="266"/>
      <c r="AF266" s="266"/>
      <c r="AG266" s="266"/>
      <c r="AH266" s="266"/>
      <c r="AI266" s="266"/>
      <c r="AJ266" s="266"/>
      <c r="AK266" s="266"/>
      <c r="AL266" s="266"/>
      <c r="AM266" s="266"/>
      <c r="AN266" s="266"/>
      <c r="AO266" s="266"/>
      <c r="AP266" s="266"/>
      <c r="AQ266" s="266"/>
      <c r="AR266" s="266"/>
      <c r="AS266" s="266"/>
      <c r="AT266" s="266"/>
      <c r="AU266" s="266"/>
      <c r="AV266" s="266"/>
      <c r="AW266" s="266"/>
      <c r="AX266" s="266"/>
      <c r="AY266" s="270"/>
      <c r="AZ266" s="270"/>
      <c r="BA266" s="11"/>
      <c r="BB266" s="11"/>
      <c r="BC266" s="11"/>
      <c r="BD266" s="11"/>
      <c r="BE266" s="11"/>
      <c r="BF266" s="11"/>
      <c r="BG266" s="11"/>
      <c r="BH266" s="11"/>
      <c r="BI266" s="11"/>
      <c r="BJ266" s="11"/>
      <c r="BK266" s="11"/>
      <c r="BL266" s="11"/>
      <c r="BM266" s="11"/>
      <c r="BN266" s="11"/>
      <c r="BO266" s="11"/>
      <c r="BP266" s="11"/>
    </row>
    <row r="267" spans="1:68" s="271" customFormat="1" ht="12.75" customHeight="1">
      <c r="A267" s="18"/>
      <c r="B267" s="18"/>
      <c r="C267" s="18"/>
      <c r="D267" s="117"/>
      <c r="E267" s="135"/>
      <c r="F267" s="135"/>
      <c r="G267" s="152">
        <f t="shared" si="25"/>
        <v>4</v>
      </c>
      <c r="H267" s="289">
        <f t="array" ref="H267">IF(H126="-","-",IF( H126&gt;1,2*STDEV(IF($M$5:$M$103=$G267,H$5:H$103,"-")),"-"))</f>
        <v>0.89442719099991586</v>
      </c>
      <c r="I267" s="289">
        <f t="array" ref="I267">IF(I126="-","-",IF( I126&gt;1,2*STDEV(IF($M$5:$M$103=$G267,I$5:I$103,"-")),"-"))</f>
        <v>0</v>
      </c>
      <c r="J267" s="289">
        <f t="array" ref="J267">IF(J126="-","-",IF( J126&gt;1,2*STDEV(IF($M$5:$M$103=$G267,J$5:J$103,"-")),"-"))</f>
        <v>0</v>
      </c>
      <c r="K267" s="289">
        <f t="array" ref="K267">IF(K126="-","-",IF( K126&gt;1,2*STDEV(IF($M$5:$M$103=$G267,K$5:K$103,"-")),"-"))</f>
        <v>0.60302268915552726</v>
      </c>
      <c r="L267" s="289">
        <f t="array" ref="L267">IF(L126="-","-",IF( L126&gt;1,2*STDEV(IF($M$5:$M$103=$G267,L$5:L$103,"-")),"-"))</f>
        <v>0</v>
      </c>
      <c r="M267" s="290">
        <f t="array" ref="M267">IF( H126="-","-",2*STDEV(IF($M$5:$M$103=$G267,H$5:L$103,"-")))</f>
        <v>0.46997385126772828</v>
      </c>
      <c r="N267" s="291">
        <f t="array" ref="N267">IF(M267="-","-",0.5*M267)</f>
        <v>0.23498692563386414</v>
      </c>
      <c r="O267" s="269"/>
      <c r="P267" s="269"/>
      <c r="Q267" s="269"/>
      <c r="R267" s="269"/>
      <c r="S267" s="269"/>
      <c r="T267" s="140"/>
      <c r="U267" s="266"/>
      <c r="V267" s="266"/>
      <c r="W267" s="266"/>
      <c r="X267" s="266"/>
      <c r="Y267" s="266"/>
      <c r="Z267" s="266"/>
      <c r="AA267" s="266"/>
      <c r="AB267" s="266"/>
      <c r="AC267" s="266"/>
      <c r="AD267" s="266"/>
      <c r="AE267" s="266"/>
      <c r="AF267" s="266"/>
      <c r="AG267" s="266"/>
      <c r="AH267" s="266"/>
      <c r="AI267" s="266"/>
      <c r="AJ267" s="266"/>
      <c r="AK267" s="266"/>
      <c r="AL267" s="266"/>
      <c r="AM267" s="266"/>
      <c r="AN267" s="266"/>
      <c r="AO267" s="266"/>
      <c r="AP267" s="266"/>
      <c r="AQ267" s="266"/>
      <c r="AR267" s="266"/>
      <c r="AS267" s="266"/>
      <c r="AT267" s="266"/>
      <c r="AU267" s="266"/>
      <c r="AV267" s="266"/>
      <c r="AW267" s="266"/>
      <c r="AX267" s="266"/>
      <c r="AY267" s="270"/>
      <c r="AZ267" s="270"/>
      <c r="BA267" s="11"/>
      <c r="BB267" s="11"/>
      <c r="BC267" s="11"/>
      <c r="BD267" s="11"/>
      <c r="BE267" s="11"/>
      <c r="BF267" s="11"/>
      <c r="BG267" s="11"/>
      <c r="BH267" s="11"/>
      <c r="BI267" s="11"/>
      <c r="BJ267" s="11"/>
      <c r="BK267" s="11"/>
      <c r="BL267" s="11"/>
      <c r="BM267" s="11"/>
      <c r="BN267" s="11"/>
      <c r="BO267" s="11"/>
      <c r="BP267" s="11"/>
    </row>
    <row r="268" spans="1:68" s="271" customFormat="1" ht="12.75" customHeight="1">
      <c r="A268" s="18"/>
      <c r="B268" s="18"/>
      <c r="C268" s="18"/>
      <c r="D268" s="117"/>
      <c r="E268" s="135"/>
      <c r="F268" s="135"/>
      <c r="G268" s="152">
        <f t="shared" si="25"/>
        <v>5</v>
      </c>
      <c r="H268" s="289">
        <f t="array" ref="H268">IF(H127="-","-",IF( H127&gt;1,2*STDEV(IF($M$5:$M$103=$G268,H$5:H$103,"-")),"-"))</f>
        <v>1.1094003924504563</v>
      </c>
      <c r="I268" s="289">
        <f t="array" ref="I268">IF(I127="-","-",IF( I127&gt;1,2*STDEV(IF($M$5:$M$103=$G268,I$5:I$103,"-")),"-"))</f>
        <v>0.55470019622522904</v>
      </c>
      <c r="J268" s="289">
        <f t="array" ref="J268">IF(J127="-","-",IF( J127&gt;1,2*STDEV(IF($M$5:$M$103=$G268,J$5:J$103,"-")),"-"))</f>
        <v>1.0127393670836664</v>
      </c>
      <c r="K268" s="289">
        <f t="array" ref="K268">IF(K127="-","-",IF( K127&gt;1,2*STDEV(IF($M$5:$M$103=$G268,K$5:K$103,"-")),"-"))</f>
        <v>0.81649658092772603</v>
      </c>
      <c r="L268" s="289">
        <f t="array" ref="L268">IF(L127="-","-",IF( L127&gt;1,2*STDEV(IF($M$5:$M$103=$G268,L$5:L$103,"-")),"-"))</f>
        <v>0</v>
      </c>
      <c r="M268" s="290">
        <f t="array" ref="M268">IF( H127="-","-",2*STDEV(IF($M$5:$M$103=$G268,H$5:L$103,"-")))</f>
        <v>0.86380197160798733</v>
      </c>
      <c r="N268" s="291">
        <f t="array" ref="N268">IF(M268="-","-",0.5*M268)</f>
        <v>0.43190098580399366</v>
      </c>
      <c r="O268" s="269"/>
      <c r="P268" s="269"/>
      <c r="Q268" s="269"/>
      <c r="R268" s="269"/>
      <c r="S268" s="269"/>
      <c r="T268" s="140"/>
      <c r="U268" s="266"/>
      <c r="V268" s="266"/>
      <c r="W268" s="266"/>
      <c r="X268" s="266"/>
      <c r="Y268" s="266"/>
      <c r="Z268" s="266"/>
      <c r="AA268" s="266"/>
      <c r="AB268" s="266"/>
      <c r="AC268" s="266"/>
      <c r="AD268" s="266"/>
      <c r="AE268" s="266"/>
      <c r="AF268" s="266"/>
      <c r="AG268" s="266"/>
      <c r="AH268" s="266"/>
      <c r="AI268" s="266"/>
      <c r="AJ268" s="266"/>
      <c r="AK268" s="266"/>
      <c r="AL268" s="266"/>
      <c r="AM268" s="266"/>
      <c r="AN268" s="266"/>
      <c r="AO268" s="266"/>
      <c r="AP268" s="266"/>
      <c r="AQ268" s="266"/>
      <c r="AR268" s="266"/>
      <c r="AS268" s="266"/>
      <c r="AT268" s="266"/>
      <c r="AU268" s="266"/>
      <c r="AV268" s="266"/>
      <c r="AW268" s="266"/>
      <c r="AX268" s="266"/>
      <c r="AY268" s="270"/>
      <c r="AZ268" s="270"/>
      <c r="BA268" s="11"/>
      <c r="BB268" s="11"/>
      <c r="BC268" s="11"/>
      <c r="BD268" s="11"/>
      <c r="BE268" s="11"/>
      <c r="BF268" s="11"/>
      <c r="BG268" s="11"/>
      <c r="BH268" s="11"/>
      <c r="BI268" s="11"/>
      <c r="BJ268" s="11"/>
      <c r="BK268" s="11"/>
      <c r="BL268" s="11"/>
      <c r="BM268" s="11"/>
      <c r="BN268" s="11"/>
      <c r="BO268" s="11"/>
      <c r="BP268" s="11"/>
    </row>
    <row r="269" spans="1:68" s="271" customFormat="1" ht="12.75" customHeight="1">
      <c r="A269" s="18"/>
      <c r="B269" s="18"/>
      <c r="C269" s="18"/>
      <c r="D269" s="117"/>
      <c r="E269" s="135"/>
      <c r="F269" s="135"/>
      <c r="G269" s="152">
        <f t="shared" si="25"/>
        <v>6</v>
      </c>
      <c r="H269" s="289">
        <f t="array" ref="H269">IF(H128="-","-",IF( H128&gt;1,2*STDEV(IF($M$5:$M$103=$G269,H$5:H$103,"-")),"-"))</f>
        <v>0.75592894601845451</v>
      </c>
      <c r="I269" s="289">
        <f t="array" ref="I269">IF(I128="-","-",IF( I128&gt;1,2*STDEV(IF($M$5:$M$103=$G269,I$5:I$103,"-")),"-"))</f>
        <v>0.75592894601845451</v>
      </c>
      <c r="J269" s="289">
        <f t="array" ref="J269">IF(J128="-","-",IF( J128&gt;1,2*STDEV(IF($M$5:$M$103=$G269,J$5:J$103,"-")),"-"))</f>
        <v>0.75592894601845451</v>
      </c>
      <c r="K269" s="289">
        <f t="array" ref="K269">IF(K128="-","-",IF( K128&gt;1,2*STDEV(IF($M$5:$M$103=$G269,K$5:K$103,"-")),"-"))</f>
        <v>0</v>
      </c>
      <c r="L269" s="289">
        <f t="array" ref="L269">IF(L128="-","-",IF( L128&gt;1,2*STDEV(IF($M$5:$M$103=$G269,L$5:L$103,"-")),"-"))</f>
        <v>0</v>
      </c>
      <c r="M269" s="290">
        <f t="array" ref="M269">IF( H128="-","-",2*STDEV(IF($M$5:$M$103=$G269,H$5:L$103,"-")))</f>
        <v>0.59125276484154665</v>
      </c>
      <c r="N269" s="291">
        <f t="array" ref="N269">IF(M269="-","-",0.5*M269)</f>
        <v>0.29562638242077333</v>
      </c>
      <c r="O269" s="269"/>
      <c r="P269" s="269"/>
      <c r="Q269" s="269"/>
      <c r="R269" s="269"/>
      <c r="S269" s="269"/>
      <c r="T269" s="140"/>
      <c r="U269" s="266"/>
      <c r="V269" s="266"/>
      <c r="W269" s="266"/>
      <c r="X269" s="266"/>
      <c r="Y269" s="266"/>
      <c r="Z269" s="266"/>
      <c r="AA269" s="266"/>
      <c r="AB269" s="266"/>
      <c r="AC269" s="266"/>
      <c r="AD269" s="266"/>
      <c r="AE269" s="266"/>
      <c r="AF269" s="266"/>
      <c r="AG269" s="266"/>
      <c r="AH269" s="266"/>
      <c r="AI269" s="266"/>
      <c r="AJ269" s="266"/>
      <c r="AK269" s="266"/>
      <c r="AL269" s="266"/>
      <c r="AM269" s="266"/>
      <c r="AN269" s="266"/>
      <c r="AO269" s="266"/>
      <c r="AP269" s="266"/>
      <c r="AQ269" s="266"/>
      <c r="AR269" s="266"/>
      <c r="AS269" s="266"/>
      <c r="AT269" s="266"/>
      <c r="AU269" s="266"/>
      <c r="AV269" s="266"/>
      <c r="AW269" s="266"/>
      <c r="AX269" s="266"/>
      <c r="AY269" s="270"/>
      <c r="AZ269" s="270"/>
      <c r="BA269" s="11"/>
      <c r="BB269" s="11"/>
      <c r="BC269" s="11"/>
      <c r="BD269" s="11"/>
      <c r="BE269" s="11"/>
      <c r="BF269" s="11"/>
      <c r="BG269" s="11"/>
      <c r="BH269" s="11"/>
      <c r="BI269" s="11"/>
      <c r="BJ269" s="11"/>
      <c r="BK269" s="11"/>
      <c r="BL269" s="11"/>
      <c r="BM269" s="11"/>
      <c r="BN269" s="11"/>
      <c r="BO269" s="11"/>
      <c r="BP269" s="11"/>
    </row>
    <row r="270" spans="1:68" s="271" customFormat="1" ht="12.75" customHeight="1">
      <c r="A270" s="18"/>
      <c r="B270" s="18"/>
      <c r="C270" s="18"/>
      <c r="D270" s="117"/>
      <c r="E270" s="135"/>
      <c r="F270" s="135"/>
      <c r="G270" s="152">
        <f t="shared" si="25"/>
        <v>7</v>
      </c>
      <c r="H270" s="289" t="str">
        <f t="array" ref="H270">IF(H129="-","-",IF( H129&gt;1,2*STDEV(IF($M$5:$M$103=$G270,H$5:H$103,"-")),"-"))</f>
        <v>-</v>
      </c>
      <c r="I270" s="289" t="str">
        <f t="array" ref="I270">IF(I129="-","-",IF( I129&gt;1,2*STDEV(IF($M$5:$M$103=$G270,I$5:I$103,"-")),"-"))</f>
        <v>-</v>
      </c>
      <c r="J270" s="289" t="str">
        <f t="array" ref="J270">IF(J129="-","-",IF( J129&gt;1,2*STDEV(IF($M$5:$M$103=$G270,J$5:J$103,"-")),"-"))</f>
        <v>-</v>
      </c>
      <c r="K270" s="289" t="str">
        <f t="array" ref="K270">IF(K129="-","-",IF( K129&gt;1,2*STDEV(IF($M$5:$M$103=$G270,K$5:K$103,"-")),"-"))</f>
        <v>-</v>
      </c>
      <c r="L270" s="289" t="str">
        <f t="array" ref="L270">IF(L129="-","-",IF( L129&gt;1,2*STDEV(IF($M$5:$M$103=$G270,L$5:L$103,"-")),"-"))</f>
        <v>-</v>
      </c>
      <c r="M270" s="290" t="str">
        <f t="array" ref="M270">IF( H129="-","-",2*STDEV(IF($M$5:$M$103=$G270,H$5:L$103,"-")))</f>
        <v>-</v>
      </c>
      <c r="N270" s="291" t="str">
        <f t="array" ref="N270">IF(M270="-","-",0.5*M270)</f>
        <v>-</v>
      </c>
      <c r="O270" s="269"/>
      <c r="P270" s="269"/>
      <c r="Q270" s="269"/>
      <c r="R270" s="269"/>
      <c r="S270" s="269"/>
      <c r="T270" s="140"/>
      <c r="U270" s="266"/>
      <c r="V270" s="266"/>
      <c r="W270" s="266"/>
      <c r="X270" s="266"/>
      <c r="Y270" s="266"/>
      <c r="Z270" s="266"/>
      <c r="AA270" s="266"/>
      <c r="AB270" s="266"/>
      <c r="AC270" s="266"/>
      <c r="AD270" s="266"/>
      <c r="AE270" s="266"/>
      <c r="AF270" s="266"/>
      <c r="AG270" s="266"/>
      <c r="AH270" s="266"/>
      <c r="AI270" s="266"/>
      <c r="AJ270" s="266"/>
      <c r="AK270" s="266"/>
      <c r="AL270" s="266"/>
      <c r="AM270" s="266"/>
      <c r="AN270" s="266"/>
      <c r="AO270" s="266"/>
      <c r="AP270" s="266"/>
      <c r="AQ270" s="266"/>
      <c r="AR270" s="266"/>
      <c r="AS270" s="266"/>
      <c r="AT270" s="266"/>
      <c r="AU270" s="266"/>
      <c r="AV270" s="266"/>
      <c r="AW270" s="266"/>
      <c r="AX270" s="266"/>
      <c r="AY270" s="270"/>
      <c r="AZ270" s="270"/>
      <c r="BA270" s="11"/>
      <c r="BB270" s="11"/>
      <c r="BC270" s="11"/>
      <c r="BD270" s="11"/>
      <c r="BE270" s="11"/>
      <c r="BF270" s="11"/>
      <c r="BG270" s="11"/>
      <c r="BH270" s="11"/>
      <c r="BI270" s="11"/>
      <c r="BJ270" s="11"/>
      <c r="BK270" s="11"/>
      <c r="BL270" s="11"/>
      <c r="BM270" s="11"/>
      <c r="BN270" s="11"/>
      <c r="BO270" s="11"/>
      <c r="BP270" s="11"/>
    </row>
    <row r="271" spans="1:68" s="271" customFormat="1" ht="12.75" customHeight="1">
      <c r="A271" s="18"/>
      <c r="B271" s="18"/>
      <c r="C271" s="18"/>
      <c r="D271" s="117"/>
      <c r="E271" s="135"/>
      <c r="F271" s="135"/>
      <c r="G271" s="152">
        <f t="shared" si="25"/>
        <v>8</v>
      </c>
      <c r="H271" s="289">
        <f t="array" ref="H271">IF(H130="-","-",IF( H130&gt;1,2*STDEV(IF($M$5:$M$103=$G271,H$5:H$103,"-")),"-"))</f>
        <v>0</v>
      </c>
      <c r="I271" s="289">
        <f t="array" ref="I271">IF(I130="-","-",IF( I130&gt;1,2*STDEV(IF($M$5:$M$103=$G271,I$5:I$103,"-")),"-"))</f>
        <v>0</v>
      </c>
      <c r="J271" s="289">
        <f t="array" ref="J271">IF(J130="-","-",IF( J130&gt;1,2*STDEV(IF($M$5:$M$103=$G271,J$5:J$103,"-")),"-"))</f>
        <v>1</v>
      </c>
      <c r="K271" s="289">
        <f t="array" ref="K271">IF(K130="-","-",IF( K130&gt;1,2*STDEV(IF($M$5:$M$103=$G271,K$5:K$103,"-")),"-"))</f>
        <v>1</v>
      </c>
      <c r="L271" s="289">
        <f t="array" ref="L271">IF(L130="-","-",IF( L130&gt;1,2*STDEV(IF($M$5:$M$103=$G271,L$5:L$103,"-")),"-"))</f>
        <v>1.6329931618554521</v>
      </c>
      <c r="M271" s="290">
        <f t="array" ref="M271">IF( H130="-","-",2*STDEV(IF($M$5:$M$103=$G271,H$5:L$103,"-")))</f>
        <v>0.91766293548224709</v>
      </c>
      <c r="N271" s="291">
        <f t="array" ref="N271">IF(M271="-","-",0.5*M271)</f>
        <v>0.45883146774112354</v>
      </c>
      <c r="O271" s="269"/>
      <c r="P271" s="269"/>
      <c r="Q271" s="269"/>
      <c r="R271" s="269"/>
      <c r="S271" s="269"/>
      <c r="T271" s="140"/>
      <c r="U271" s="266"/>
      <c r="V271" s="266"/>
      <c r="W271" s="266"/>
      <c r="X271" s="266"/>
      <c r="Y271" s="266"/>
      <c r="Z271" s="266"/>
      <c r="AA271" s="266"/>
      <c r="AB271" s="266"/>
      <c r="AC271" s="266"/>
      <c r="AD271" s="266"/>
      <c r="AE271" s="266"/>
      <c r="AF271" s="266"/>
      <c r="AG271" s="266"/>
      <c r="AH271" s="266"/>
      <c r="AI271" s="266"/>
      <c r="AJ271" s="266"/>
      <c r="AK271" s="266"/>
      <c r="AL271" s="266"/>
      <c r="AM271" s="266"/>
      <c r="AN271" s="266"/>
      <c r="AO271" s="266"/>
      <c r="AP271" s="266"/>
      <c r="AQ271" s="266"/>
      <c r="AR271" s="266"/>
      <c r="AS271" s="266"/>
      <c r="AT271" s="266"/>
      <c r="AU271" s="266"/>
      <c r="AV271" s="266"/>
      <c r="AW271" s="266"/>
      <c r="AX271" s="266"/>
      <c r="AY271" s="270"/>
      <c r="AZ271" s="270"/>
      <c r="BA271" s="11"/>
      <c r="BB271" s="11"/>
      <c r="BC271" s="11"/>
      <c r="BD271" s="11"/>
      <c r="BE271" s="11"/>
      <c r="BF271" s="11"/>
      <c r="BG271" s="11"/>
      <c r="BH271" s="11"/>
      <c r="BI271" s="11"/>
      <c r="BJ271" s="11"/>
      <c r="BK271" s="11"/>
      <c r="BL271" s="11"/>
      <c r="BM271" s="11"/>
      <c r="BN271" s="11"/>
      <c r="BO271" s="11"/>
      <c r="BP271" s="11"/>
    </row>
    <row r="272" spans="1:68" s="271" customFormat="1" ht="12.75" customHeight="1">
      <c r="A272" s="18"/>
      <c r="B272" s="18"/>
      <c r="C272" s="18"/>
      <c r="D272" s="117"/>
      <c r="E272" s="135"/>
      <c r="F272" s="135"/>
      <c r="G272" s="152">
        <f t="shared" si="25"/>
        <v>9</v>
      </c>
      <c r="H272" s="289" t="str">
        <f t="array" ref="H272">IF(H131="-","-",IF( H131&gt;1,2*STDEV(IF($M$5:$M$103=$G272,H$5:H$103,"-")),"-"))</f>
        <v>-</v>
      </c>
      <c r="I272" s="289" t="str">
        <f t="array" ref="I272">IF(I131="-","-",IF( I131&gt;1,2*STDEV(IF($M$5:$M$103=$G272,I$5:I$103,"-")),"-"))</f>
        <v>-</v>
      </c>
      <c r="J272" s="289" t="str">
        <f t="array" ref="J272">IF(J131="-","-",IF( J131&gt;1,2*STDEV(IF($M$5:$M$103=$G272,J$5:J$103,"-")),"-"))</f>
        <v>-</v>
      </c>
      <c r="K272" s="289" t="str">
        <f t="array" ref="K272">IF(K131="-","-",IF( K131&gt;1,2*STDEV(IF($M$5:$M$103=$G272,K$5:K$103,"-")),"-"))</f>
        <v>-</v>
      </c>
      <c r="L272" s="289" t="str">
        <f t="array" ref="L272">IF(L131="-","-",IF( L131&gt;1,2*STDEV(IF($M$5:$M$103=$G272,L$5:L$103,"-")),"-"))</f>
        <v>-</v>
      </c>
      <c r="M272" s="290" t="str">
        <f t="array" ref="M272">IF( H131="-","-",2*STDEV(IF($M$5:$M$103=$G272,H$5:L$103,"-")))</f>
        <v>-</v>
      </c>
      <c r="N272" s="291" t="str">
        <f t="array" ref="N272">IF(M272="-","-",0.5*M272)</f>
        <v>-</v>
      </c>
      <c r="O272" s="269"/>
      <c r="P272" s="269"/>
      <c r="Q272" s="269"/>
      <c r="R272" s="269"/>
      <c r="S272" s="269"/>
      <c r="T272" s="140"/>
      <c r="U272" s="266"/>
      <c r="V272" s="266"/>
      <c r="W272" s="266"/>
      <c r="X272" s="266"/>
      <c r="Y272" s="266"/>
      <c r="Z272" s="266"/>
      <c r="AA272" s="266"/>
      <c r="AB272" s="266"/>
      <c r="AC272" s="266"/>
      <c r="AD272" s="266"/>
      <c r="AE272" s="266"/>
      <c r="AF272" s="266"/>
      <c r="AG272" s="266"/>
      <c r="AH272" s="266"/>
      <c r="AI272" s="266"/>
      <c r="AJ272" s="266"/>
      <c r="AK272" s="266"/>
      <c r="AL272" s="266"/>
      <c r="AM272" s="266"/>
      <c r="AN272" s="266"/>
      <c r="AO272" s="266"/>
      <c r="AP272" s="266"/>
      <c r="AQ272" s="266"/>
      <c r="AR272" s="266"/>
      <c r="AS272" s="266"/>
      <c r="AT272" s="266"/>
      <c r="AU272" s="266"/>
      <c r="AV272" s="266"/>
      <c r="AW272" s="266"/>
      <c r="AX272" s="266"/>
      <c r="AY272" s="270"/>
      <c r="AZ272" s="270"/>
      <c r="BA272" s="11"/>
      <c r="BB272" s="11"/>
      <c r="BC272" s="11"/>
      <c r="BD272" s="11"/>
      <c r="BE272" s="11"/>
      <c r="BF272" s="11"/>
      <c r="BG272" s="11"/>
      <c r="BH272" s="11"/>
      <c r="BI272" s="11"/>
      <c r="BJ272" s="11"/>
      <c r="BK272" s="11"/>
      <c r="BL272" s="11"/>
      <c r="BM272" s="11"/>
      <c r="BN272" s="11"/>
      <c r="BO272" s="11"/>
      <c r="BP272" s="11"/>
    </row>
    <row r="273" spans="1:68" s="271" customFormat="1" ht="12.75" customHeight="1">
      <c r="A273" s="18"/>
      <c r="B273" s="18"/>
      <c r="C273" s="18"/>
      <c r="D273" s="117"/>
      <c r="E273" s="135"/>
      <c r="F273" s="135"/>
      <c r="G273" s="152">
        <f t="shared" si="25"/>
        <v>10</v>
      </c>
      <c r="H273" s="289" t="str">
        <f t="array" ref="H273">IF(H132="-","-",IF( H132&gt;1,2*STDEV(IF($M$5:$M$103=$G273,H$5:H$103,"-")),"-"))</f>
        <v>-</v>
      </c>
      <c r="I273" s="289" t="str">
        <f t="array" ref="I273">IF(I132="-","-",IF( I132&gt;1,2*STDEV(IF($M$5:$M$103=$G273,I$5:I$103,"-")),"-"))</f>
        <v>-</v>
      </c>
      <c r="J273" s="289" t="str">
        <f t="array" ref="J273">IF(J132="-","-",IF( J132&gt;1,2*STDEV(IF($M$5:$M$103=$G273,J$5:J$103,"-")),"-"))</f>
        <v>-</v>
      </c>
      <c r="K273" s="289" t="str">
        <f t="array" ref="K273">IF(K132="-","-",IF( K132&gt;1,2*STDEV(IF($M$5:$M$103=$G273,K$5:K$103,"-")),"-"))</f>
        <v>-</v>
      </c>
      <c r="L273" s="289" t="str">
        <f t="array" ref="L273">IF(L132="-","-",IF( L132&gt;1,2*STDEV(IF($M$5:$M$103=$G273,L$5:L$103,"-")),"-"))</f>
        <v>-</v>
      </c>
      <c r="M273" s="290" t="str">
        <f t="array" ref="M273">IF( H132="-","-",2*STDEV(IF($M$5:$M$103=$G273,H$5:L$103,"-")))</f>
        <v>-</v>
      </c>
      <c r="N273" s="291" t="str">
        <f t="array" ref="N273">IF(M273="-","-",0.5*M273)</f>
        <v>-</v>
      </c>
      <c r="O273" s="269"/>
      <c r="P273" s="269"/>
      <c r="Q273" s="269"/>
      <c r="R273" s="269"/>
      <c r="S273" s="269"/>
      <c r="T273" s="140"/>
      <c r="U273" s="266"/>
      <c r="V273" s="266"/>
      <c r="W273" s="266"/>
      <c r="X273" s="266"/>
      <c r="Y273" s="266"/>
      <c r="Z273" s="266"/>
      <c r="AA273" s="266"/>
      <c r="AB273" s="266"/>
      <c r="AC273" s="266"/>
      <c r="AD273" s="266"/>
      <c r="AE273" s="266"/>
      <c r="AF273" s="266"/>
      <c r="AG273" s="266"/>
      <c r="AH273" s="266"/>
      <c r="AI273" s="266"/>
      <c r="AJ273" s="266"/>
      <c r="AK273" s="266"/>
      <c r="AL273" s="266"/>
      <c r="AM273" s="266"/>
      <c r="AN273" s="266"/>
      <c r="AO273" s="266"/>
      <c r="AP273" s="266"/>
      <c r="AQ273" s="266"/>
      <c r="AR273" s="266"/>
      <c r="AS273" s="266"/>
      <c r="AT273" s="266"/>
      <c r="AU273" s="266"/>
      <c r="AV273" s="266"/>
      <c r="AW273" s="266"/>
      <c r="AX273" s="266"/>
      <c r="AY273" s="270"/>
      <c r="AZ273" s="270"/>
      <c r="BA273" s="11"/>
      <c r="BB273" s="11"/>
      <c r="BC273" s="11"/>
      <c r="BD273" s="11"/>
      <c r="BE273" s="11"/>
      <c r="BF273" s="11"/>
      <c r="BG273" s="11"/>
      <c r="BH273" s="11"/>
      <c r="BI273" s="11"/>
      <c r="BJ273" s="11"/>
      <c r="BK273" s="11"/>
      <c r="BL273" s="11"/>
      <c r="BM273" s="11"/>
      <c r="BN273" s="11"/>
      <c r="BO273" s="11"/>
      <c r="BP273" s="11"/>
    </row>
    <row r="274" spans="1:68" s="271" customFormat="1" ht="12.75" customHeight="1">
      <c r="A274" s="18"/>
      <c r="B274" s="18"/>
      <c r="C274" s="18"/>
      <c r="D274" s="117"/>
      <c r="E274" s="295"/>
      <c r="F274" s="295"/>
      <c r="G274" s="296"/>
      <c r="H274" s="297"/>
      <c r="I274" s="297"/>
      <c r="J274" s="298"/>
      <c r="K274" s="298"/>
      <c r="L274" s="298"/>
      <c r="M274" s="299"/>
      <c r="N274" s="300"/>
      <c r="O274" s="269"/>
      <c r="P274" s="269"/>
      <c r="Q274" s="269"/>
      <c r="R274" s="269"/>
      <c r="S274" s="269"/>
      <c r="T274" s="140"/>
      <c r="U274" s="266"/>
      <c r="V274" s="266"/>
      <c r="W274" s="266"/>
      <c r="X274" s="266"/>
      <c r="Y274" s="266"/>
      <c r="Z274" s="266"/>
      <c r="AA274" s="266"/>
      <c r="AB274" s="266"/>
      <c r="AC274" s="266"/>
      <c r="AD274" s="266"/>
      <c r="AE274" s="266"/>
      <c r="AF274" s="266"/>
      <c r="AG274" s="266"/>
      <c r="AH274" s="266"/>
      <c r="AI274" s="266"/>
      <c r="AJ274" s="266"/>
      <c r="AK274" s="266"/>
      <c r="AL274" s="266"/>
      <c r="AM274" s="266"/>
      <c r="AN274" s="266"/>
      <c r="AO274" s="266"/>
      <c r="AP274" s="266"/>
      <c r="AQ274" s="266"/>
      <c r="AR274" s="266"/>
      <c r="AS274" s="266"/>
      <c r="AT274" s="266"/>
      <c r="AU274" s="266"/>
      <c r="AV274" s="266"/>
      <c r="AW274" s="266"/>
      <c r="AX274" s="266"/>
      <c r="AY274" s="270"/>
      <c r="AZ274" s="270"/>
      <c r="BA274" s="11"/>
      <c r="BB274" s="11"/>
      <c r="BC274" s="11"/>
      <c r="BD274" s="11"/>
      <c r="BE274" s="11"/>
      <c r="BF274" s="11"/>
      <c r="BG274" s="11"/>
      <c r="BH274" s="11"/>
      <c r="BI274" s="11"/>
      <c r="BJ274" s="11"/>
      <c r="BK274" s="11"/>
      <c r="BL274" s="11"/>
      <c r="BM274" s="11"/>
      <c r="BN274" s="11"/>
      <c r="BO274" s="11"/>
      <c r="BP274" s="11"/>
    </row>
    <row r="275" spans="1:68" s="270" customFormat="1" ht="12.75" customHeight="1">
      <c r="A275" s="18"/>
      <c r="B275" s="18"/>
      <c r="C275" s="18"/>
      <c r="D275" s="198"/>
      <c r="E275" s="162"/>
      <c r="F275" s="162"/>
      <c r="G275" s="168"/>
      <c r="H275" s="301"/>
      <c r="I275" s="301"/>
      <c r="J275" s="302"/>
      <c r="K275" s="302"/>
      <c r="L275" s="302"/>
      <c r="M275" s="301"/>
      <c r="N275" s="7"/>
      <c r="O275" s="269"/>
      <c r="P275" s="269"/>
      <c r="Q275" s="269"/>
      <c r="R275" s="269"/>
      <c r="S275" s="269"/>
      <c r="T275" s="140"/>
      <c r="U275" s="266"/>
      <c r="V275" s="266"/>
      <c r="W275" s="266"/>
      <c r="X275" s="266"/>
      <c r="Y275" s="266"/>
      <c r="Z275" s="266"/>
      <c r="AA275" s="266"/>
      <c r="AB275" s="266"/>
      <c r="AC275" s="266"/>
      <c r="AD275" s="266"/>
      <c r="AE275" s="266"/>
      <c r="AF275" s="266"/>
      <c r="AG275" s="266"/>
      <c r="AH275" s="266"/>
      <c r="AI275" s="266"/>
      <c r="AJ275" s="266"/>
      <c r="AK275" s="266"/>
      <c r="AL275" s="266"/>
      <c r="AM275" s="266"/>
      <c r="AN275" s="266"/>
      <c r="AO275" s="266"/>
      <c r="AP275" s="266"/>
      <c r="AQ275" s="266"/>
      <c r="AR275" s="266"/>
      <c r="AS275" s="266"/>
      <c r="AT275" s="266"/>
      <c r="AU275" s="266"/>
      <c r="AV275" s="266"/>
      <c r="AW275" s="266"/>
      <c r="AX275" s="266"/>
      <c r="BA275" s="11"/>
      <c r="BB275" s="11"/>
      <c r="BC275" s="11"/>
      <c r="BD275" s="11"/>
      <c r="BE275" s="11"/>
      <c r="BF275" s="11"/>
      <c r="BG275" s="11"/>
      <c r="BH275" s="11"/>
      <c r="BI275" s="11"/>
      <c r="BJ275" s="11"/>
      <c r="BK275" s="11"/>
      <c r="BL275" s="11"/>
      <c r="BM275" s="11"/>
      <c r="BN275" s="11"/>
      <c r="BO275" s="11"/>
      <c r="BP275" s="11"/>
    </row>
    <row r="276" spans="1:68" s="270" customFormat="1" ht="18" customHeight="1">
      <c r="A276" s="18"/>
      <c r="B276" s="18"/>
      <c r="C276" s="18"/>
      <c r="D276" s="117"/>
      <c r="E276" s="267"/>
      <c r="F276" s="267"/>
      <c r="G276" s="118" t="s">
        <v>63</v>
      </c>
      <c r="H276" s="120"/>
      <c r="I276" s="121"/>
      <c r="J276" s="121"/>
      <c r="K276" s="121"/>
      <c r="L276" s="237"/>
      <c r="M276" s="238"/>
      <c r="N276" s="7"/>
      <c r="O276" s="269"/>
      <c r="P276" s="269"/>
      <c r="Q276" s="269"/>
      <c r="R276" s="269"/>
      <c r="S276" s="269"/>
      <c r="T276" s="140"/>
      <c r="U276" s="266"/>
      <c r="V276" s="266"/>
      <c r="W276" s="266"/>
      <c r="X276" s="266"/>
      <c r="Y276" s="266"/>
      <c r="Z276" s="266"/>
      <c r="AA276" s="266"/>
      <c r="AB276" s="266"/>
      <c r="AC276" s="266"/>
      <c r="AD276" s="266"/>
      <c r="AE276" s="266"/>
      <c r="AF276" s="266"/>
      <c r="AG276" s="266"/>
      <c r="AH276" s="266"/>
      <c r="AI276" s="266"/>
      <c r="AJ276" s="266"/>
      <c r="AK276" s="266"/>
      <c r="AL276" s="266"/>
      <c r="AM276" s="266"/>
      <c r="AN276" s="266"/>
      <c r="AO276" s="266"/>
      <c r="AP276" s="266"/>
      <c r="AQ276" s="266"/>
      <c r="AR276" s="266"/>
      <c r="AS276" s="266"/>
      <c r="AT276" s="266"/>
      <c r="AU276" s="266"/>
      <c r="AV276" s="266"/>
      <c r="AW276" s="266"/>
      <c r="AX276" s="266"/>
      <c r="BA276" s="11"/>
      <c r="BB276" s="11"/>
      <c r="BC276" s="11"/>
      <c r="BD276" s="11"/>
      <c r="BE276" s="11"/>
      <c r="BF276" s="11"/>
      <c r="BG276" s="11"/>
      <c r="BH276" s="11"/>
      <c r="BI276" s="11"/>
      <c r="BJ276" s="11"/>
      <c r="BK276" s="11"/>
      <c r="BL276" s="11"/>
      <c r="BM276" s="11"/>
      <c r="BN276" s="11"/>
      <c r="BO276" s="11"/>
      <c r="BP276" s="11"/>
    </row>
    <row r="277" spans="1:68" s="280" customFormat="1" ht="24.75" customHeight="1">
      <c r="A277" s="18"/>
      <c r="B277" s="18"/>
      <c r="C277" s="18"/>
      <c r="D277" s="138"/>
      <c r="E277" s="303"/>
      <c r="F277" s="303"/>
      <c r="G277" s="139" t="str">
        <f>M3</f>
        <v>MODAL</v>
      </c>
      <c r="H277" s="461" t="str">
        <f t="shared" ref="H277:L278" si="26">H3</f>
        <v>Harald</v>
      </c>
      <c r="I277" s="461" t="str">
        <f t="shared" si="26"/>
        <v>Hildegun</v>
      </c>
      <c r="J277" s="461" t="str">
        <f t="shared" si="26"/>
        <v>Stian</v>
      </c>
      <c r="K277" s="461" t="str">
        <f t="shared" si="26"/>
        <v>Eirik</v>
      </c>
      <c r="L277" s="461" t="str">
        <f t="shared" si="26"/>
        <v>Atle</v>
      </c>
      <c r="M277" s="136"/>
      <c r="N277" s="304"/>
      <c r="O277" s="277"/>
      <c r="P277" s="277"/>
      <c r="Q277" s="277"/>
      <c r="R277" s="277"/>
      <c r="S277" s="277"/>
      <c r="T277" s="278"/>
      <c r="U277" s="279"/>
      <c r="V277" s="279"/>
      <c r="W277" s="279"/>
      <c r="X277" s="279"/>
      <c r="Y277" s="279"/>
      <c r="Z277" s="279"/>
      <c r="AA277" s="279"/>
      <c r="AB277" s="279"/>
      <c r="AC277" s="279"/>
      <c r="AD277" s="279"/>
      <c r="AE277" s="279"/>
      <c r="AF277" s="279"/>
      <c r="AG277" s="279"/>
      <c r="AH277" s="279"/>
      <c r="AI277" s="279"/>
      <c r="AJ277" s="279"/>
      <c r="AK277" s="279"/>
      <c r="AL277" s="279"/>
      <c r="AM277" s="279"/>
      <c r="AN277" s="279"/>
      <c r="AO277" s="279"/>
      <c r="AP277" s="279"/>
      <c r="AQ277" s="279"/>
      <c r="AR277" s="279"/>
      <c r="AS277" s="279"/>
      <c r="AT277" s="279"/>
      <c r="AU277" s="279"/>
      <c r="AV277" s="279"/>
      <c r="AW277" s="279"/>
      <c r="AX277" s="279"/>
      <c r="BA277" s="281"/>
      <c r="BB277" s="281"/>
      <c r="BC277" s="281"/>
      <c r="BD277" s="281"/>
      <c r="BE277" s="281"/>
      <c r="BF277" s="281"/>
      <c r="BG277" s="281"/>
      <c r="BH277" s="281"/>
      <c r="BI277" s="281"/>
      <c r="BJ277" s="281"/>
      <c r="BK277" s="281"/>
      <c r="BL277" s="281"/>
      <c r="BM277" s="281"/>
      <c r="BN277" s="281"/>
      <c r="BO277" s="281"/>
      <c r="BP277" s="281"/>
    </row>
    <row r="278" spans="1:68" s="280" customFormat="1" ht="12.75" customHeight="1">
      <c r="A278" s="18"/>
      <c r="B278" s="18"/>
      <c r="C278" s="18"/>
      <c r="D278" s="138"/>
      <c r="E278" s="303"/>
      <c r="F278" s="303"/>
      <c r="G278" s="142" t="str">
        <f>M4</f>
        <v>(R1-R5)</v>
      </c>
      <c r="H278" s="283" t="str">
        <f t="shared" si="26"/>
        <v>Reader 1</v>
      </c>
      <c r="I278" s="283" t="str">
        <f t="shared" si="26"/>
        <v>Reader 2</v>
      </c>
      <c r="J278" s="283" t="str">
        <f t="shared" si="26"/>
        <v>Reader 3</v>
      </c>
      <c r="K278" s="283" t="str">
        <f t="shared" si="26"/>
        <v>Reader 4</v>
      </c>
      <c r="L278" s="283" t="str">
        <f t="shared" si="26"/>
        <v>Reader 5</v>
      </c>
      <c r="M278" s="142" t="s">
        <v>39</v>
      </c>
      <c r="N278" s="304"/>
      <c r="O278" s="277"/>
      <c r="P278" s="277"/>
      <c r="Q278" s="277"/>
      <c r="R278" s="277"/>
      <c r="S278" s="277"/>
      <c r="T278" s="278"/>
      <c r="U278" s="279"/>
      <c r="V278" s="279"/>
      <c r="W278" s="279"/>
      <c r="X278" s="279"/>
      <c r="Y278" s="279"/>
      <c r="Z278" s="279"/>
      <c r="AA278" s="279"/>
      <c r="AB278" s="279"/>
      <c r="AC278" s="279"/>
      <c r="AD278" s="279"/>
      <c r="AE278" s="279"/>
      <c r="AF278" s="279"/>
      <c r="AG278" s="279"/>
      <c r="AH278" s="279"/>
      <c r="AI278" s="279"/>
      <c r="AJ278" s="279"/>
      <c r="AK278" s="279"/>
      <c r="AL278" s="279"/>
      <c r="AM278" s="279"/>
      <c r="AN278" s="279"/>
      <c r="AO278" s="279"/>
      <c r="AP278" s="279"/>
      <c r="AQ278" s="279"/>
      <c r="AR278" s="279"/>
      <c r="AS278" s="279"/>
      <c r="AT278" s="279"/>
      <c r="AU278" s="279"/>
      <c r="AV278" s="279"/>
      <c r="AW278" s="279"/>
      <c r="AX278" s="279"/>
      <c r="BA278" s="281"/>
      <c r="BB278" s="281"/>
      <c r="BC278" s="281"/>
      <c r="BD278" s="281"/>
      <c r="BE278" s="281"/>
      <c r="BF278" s="281"/>
      <c r="BG278" s="281"/>
      <c r="BH278" s="281"/>
      <c r="BI278" s="281"/>
      <c r="BJ278" s="281"/>
      <c r="BK278" s="281"/>
      <c r="BL278" s="281"/>
      <c r="BM278" s="281"/>
      <c r="BN278" s="281"/>
      <c r="BO278" s="281"/>
      <c r="BP278" s="281"/>
    </row>
    <row r="279" spans="1:68" s="270" customFormat="1" ht="12.75" customHeight="1">
      <c r="A279" s="18"/>
      <c r="B279" s="18"/>
      <c r="C279" s="18"/>
      <c r="D279" s="117"/>
      <c r="E279" s="135"/>
      <c r="F279" s="135"/>
      <c r="G279" s="149">
        <v>0</v>
      </c>
      <c r="H279" s="305" t="str">
        <f t="array" ref="H279">IF(H122="-","-",IF( H122&gt;0,AVERAGE(IF($M$5:$M$103=$G279,H$5:H$103,"-")),"-"))</f>
        <v>-</v>
      </c>
      <c r="I279" s="305" t="str">
        <f t="array" ref="I279">IF(I122="-","-",IF( I122&gt;0,AVERAGE(IF($M$5:$M$103=$G279,I$5:I$103,"-")),"-"))</f>
        <v>-</v>
      </c>
      <c r="J279" s="305" t="str">
        <f t="array" ref="J279">IF(J122="-","-",IF( J122&gt;0,AVERAGE(IF($M$5:$M$103=$G279,J$5:J$103,"-")),"-"))</f>
        <v>-</v>
      </c>
      <c r="K279" s="305" t="str">
        <f t="array" ref="K279">IF(K122="-","-",IF( K122&gt;0,AVERAGE(IF($M$5:$M$103=$G279,K$5:K$103,"-")),"-"))</f>
        <v>-</v>
      </c>
      <c r="L279" s="305" t="str">
        <f t="array" ref="L279">IF(L122="-","-",IF( L122&gt;0,AVERAGE(IF($M$5:$M$103=$G279,L$5:L$103,"-")),"-"))</f>
        <v>-</v>
      </c>
      <c r="M279" s="306" t="str">
        <f t="array" ref="M279">IF(M122="-","-",AVERAGE(IF($M$5:$M$103=$G279,H$5:L$103,"-")))</f>
        <v>-</v>
      </c>
      <c r="N279" s="185"/>
      <c r="O279" s="269"/>
      <c r="P279" s="269"/>
      <c r="Q279" s="269"/>
      <c r="R279" s="269"/>
      <c r="S279" s="269"/>
      <c r="T279" s="140"/>
      <c r="U279" s="266"/>
      <c r="V279" s="266"/>
      <c r="W279" s="266"/>
      <c r="X279" s="266"/>
      <c r="Y279" s="266"/>
      <c r="Z279" s="266"/>
      <c r="AA279" s="266"/>
      <c r="AB279" s="266"/>
      <c r="AC279" s="266"/>
      <c r="AD279" s="266"/>
      <c r="AE279" s="266"/>
      <c r="AF279" s="266"/>
      <c r="AG279" s="266"/>
      <c r="AH279" s="266"/>
      <c r="AI279" s="266"/>
      <c r="AJ279" s="266"/>
      <c r="AK279" s="266"/>
      <c r="AL279" s="266"/>
      <c r="AM279" s="266"/>
      <c r="AN279" s="266"/>
      <c r="AO279" s="266"/>
      <c r="AP279" s="266"/>
      <c r="AQ279" s="266"/>
      <c r="AR279" s="266"/>
      <c r="AS279" s="266"/>
      <c r="AT279" s="266"/>
      <c r="AU279" s="266"/>
      <c r="AV279" s="266"/>
      <c r="AW279" s="266"/>
      <c r="AX279" s="266"/>
      <c r="BA279" s="11"/>
      <c r="BB279" s="11"/>
      <c r="BC279" s="11"/>
      <c r="BD279" s="11"/>
      <c r="BE279" s="11"/>
      <c r="BF279" s="11"/>
      <c r="BG279" s="11"/>
      <c r="BH279" s="11"/>
      <c r="BI279" s="11"/>
      <c r="BJ279" s="11"/>
      <c r="BK279" s="11"/>
      <c r="BL279" s="11"/>
      <c r="BM279" s="11"/>
      <c r="BN279" s="11"/>
      <c r="BO279" s="11"/>
      <c r="BP279" s="11"/>
    </row>
    <row r="280" spans="1:68" s="270" customFormat="1" ht="12.75" customHeight="1">
      <c r="A280" s="18"/>
      <c r="B280" s="18"/>
      <c r="C280" s="18"/>
      <c r="D280" s="117"/>
      <c r="E280" s="135"/>
      <c r="F280" s="135"/>
      <c r="G280" s="152">
        <f t="shared" ref="G280:G289" si="27">G279+1</f>
        <v>1</v>
      </c>
      <c r="H280" s="307">
        <f t="array" ref="H280">IF(H123="-","-",IF( H123&gt;0,AVERAGE(IF($M$5:$M$103=$G280,H$5:H$103,"-")),"-"))</f>
        <v>1</v>
      </c>
      <c r="I280" s="307">
        <f t="array" ref="I280">IF(I123="-","-",IF( I123&gt;0,AVERAGE(IF($M$5:$M$103=$G280,I$5:I$103,"-")),"-"))</f>
        <v>1</v>
      </c>
      <c r="J280" s="307">
        <f t="array" ref="J280">IF(J123="-","-",IF( J123&gt;0,AVERAGE(IF($M$5:$M$103=$G280,J$5:J$103,"-")),"-"))</f>
        <v>1</v>
      </c>
      <c r="K280" s="307">
        <f t="array" ref="K280">IF(K123="-","-",IF( K123&gt;0,AVERAGE(IF($M$5:$M$103=$G280,K$5:K$103,"-")),"-"))</f>
        <v>1</v>
      </c>
      <c r="L280" s="307">
        <f t="array" ref="L280">IF(L123="-","-",IF( L123&gt;0,AVERAGE(IF($M$5:$M$103=$G280,L$5:L$103,"-")),"-"))</f>
        <v>1</v>
      </c>
      <c r="M280" s="308">
        <f t="array" ref="M280">IF(M123="-","-",AVERAGE(IF($M$5:$M$103=$G280,H$5:L$103,"-")))</f>
        <v>1</v>
      </c>
      <c r="N280" s="185"/>
      <c r="O280" s="269"/>
      <c r="P280" s="269"/>
      <c r="Q280" s="269"/>
      <c r="R280" s="269"/>
      <c r="S280" s="269"/>
      <c r="T280" s="140"/>
      <c r="U280" s="266"/>
      <c r="V280" s="266"/>
      <c r="W280" s="266"/>
      <c r="X280" s="266"/>
      <c r="Y280" s="266"/>
      <c r="Z280" s="266"/>
      <c r="AA280" s="266"/>
      <c r="AB280" s="266"/>
      <c r="AC280" s="266"/>
      <c r="AD280" s="266"/>
      <c r="AE280" s="266"/>
      <c r="AF280" s="266"/>
      <c r="AG280" s="266"/>
      <c r="AH280" s="266"/>
      <c r="AI280" s="266"/>
      <c r="AJ280" s="266"/>
      <c r="AK280" s="266"/>
      <c r="AL280" s="266"/>
      <c r="AM280" s="266"/>
      <c r="AN280" s="266"/>
      <c r="AO280" s="266"/>
      <c r="AP280" s="266"/>
      <c r="AQ280" s="266"/>
      <c r="AR280" s="266"/>
      <c r="AS280" s="266"/>
      <c r="AT280" s="266"/>
      <c r="AU280" s="266"/>
      <c r="AV280" s="266"/>
      <c r="AW280" s="266"/>
      <c r="AX280" s="266"/>
      <c r="BA280" s="11"/>
      <c r="BB280" s="11"/>
      <c r="BC280" s="11"/>
      <c r="BD280" s="11"/>
      <c r="BE280" s="11"/>
      <c r="BF280" s="11"/>
      <c r="BG280" s="11"/>
      <c r="BH280" s="11"/>
      <c r="BI280" s="11"/>
      <c r="BJ280" s="11"/>
      <c r="BK280" s="11"/>
      <c r="BL280" s="11"/>
      <c r="BM280" s="11"/>
      <c r="BN280" s="11"/>
      <c r="BO280" s="11"/>
      <c r="BP280" s="11"/>
    </row>
    <row r="281" spans="1:68" s="270" customFormat="1" ht="12.75" customHeight="1">
      <c r="A281" s="18"/>
      <c r="B281" s="18"/>
      <c r="C281" s="18"/>
      <c r="D281" s="117"/>
      <c r="E281" s="135"/>
      <c r="F281" s="135"/>
      <c r="G281" s="152">
        <f t="shared" si="27"/>
        <v>2</v>
      </c>
      <c r="H281" s="307">
        <f t="array" ref="H281">IF(H124="-","-",IF( H124&gt;0,AVERAGE(IF($M$5:$M$103=$G281,H$5:H$103,"-")),"-"))</f>
        <v>2</v>
      </c>
      <c r="I281" s="307">
        <f t="array" ref="I281">IF(I124="-","-",IF( I124&gt;0,AVERAGE(IF($M$5:$M$103=$G281,I$5:I$103,"-")),"-"))</f>
        <v>2</v>
      </c>
      <c r="J281" s="307">
        <f t="array" ref="J281">IF(J124="-","-",IF( J124&gt;0,AVERAGE(IF($M$5:$M$103=$G281,J$5:J$103,"-")),"-"))</f>
        <v>2.0909090909090908</v>
      </c>
      <c r="K281" s="307">
        <f t="array" ref="K281">IF(K124="-","-",IF( K124&gt;0,AVERAGE(IF($M$5:$M$103=$G281,K$5:K$103,"-")),"-"))</f>
        <v>2.1363636363636362</v>
      </c>
      <c r="L281" s="307">
        <f t="array" ref="L281">IF(L124="-","-",IF( L124&gt;0,AVERAGE(IF($M$5:$M$103=$G281,L$5:L$103,"-")),"-"))</f>
        <v>2.1363636363636362</v>
      </c>
      <c r="M281" s="308">
        <f t="array" ref="M281">IF(M124="-","-",AVERAGE(IF($M$5:$M$103=$G281,H$5:L$103,"-")))</f>
        <v>2.0727272727272728</v>
      </c>
      <c r="N281" s="185"/>
      <c r="O281" s="269"/>
      <c r="P281" s="269"/>
      <c r="Q281" s="269"/>
      <c r="R281" s="269"/>
      <c r="S281" s="269"/>
      <c r="T281" s="140"/>
      <c r="U281" s="266"/>
      <c r="V281" s="266"/>
      <c r="W281" s="266"/>
      <c r="X281" s="266"/>
      <c r="Y281" s="266"/>
      <c r="Z281" s="266"/>
      <c r="AA281" s="266"/>
      <c r="AB281" s="266"/>
      <c r="AC281" s="266"/>
      <c r="AD281" s="266"/>
      <c r="AE281" s="266"/>
      <c r="AF281" s="266"/>
      <c r="AG281" s="266"/>
      <c r="AH281" s="266"/>
      <c r="AI281" s="266"/>
      <c r="AJ281" s="266"/>
      <c r="AK281" s="266"/>
      <c r="AL281" s="266"/>
      <c r="AM281" s="266"/>
      <c r="AN281" s="266"/>
      <c r="AO281" s="266"/>
      <c r="AP281" s="266"/>
      <c r="AQ281" s="266"/>
      <c r="AR281" s="266"/>
      <c r="AS281" s="266"/>
      <c r="AT281" s="266"/>
      <c r="AU281" s="266"/>
      <c r="AV281" s="266"/>
      <c r="AW281" s="266"/>
      <c r="AX281" s="266"/>
      <c r="BA281" s="11"/>
      <c r="BB281" s="11"/>
      <c r="BC281" s="11"/>
      <c r="BD281" s="11"/>
      <c r="BE281" s="11"/>
      <c r="BF281" s="11"/>
      <c r="BG281" s="11"/>
      <c r="BH281" s="11"/>
      <c r="BI281" s="11"/>
      <c r="BJ281" s="11"/>
      <c r="BK281" s="11"/>
      <c r="BL281" s="11"/>
      <c r="BM281" s="11"/>
      <c r="BN281" s="11"/>
      <c r="BO281" s="11"/>
      <c r="BP281" s="11"/>
    </row>
    <row r="282" spans="1:68" s="270" customFormat="1" ht="12.75" customHeight="1">
      <c r="A282" s="18"/>
      <c r="B282" s="18"/>
      <c r="C282" s="18"/>
      <c r="D282" s="117"/>
      <c r="E282" s="135"/>
      <c r="F282" s="135"/>
      <c r="G282" s="152">
        <f t="shared" si="27"/>
        <v>3</v>
      </c>
      <c r="H282" s="307">
        <f t="array" ref="H282">IF(H125="-","-",IF( H125&gt;0,AVERAGE(IF($M$5:$M$103=$G282,H$5:H$103,"-")),"-"))</f>
        <v>2.9736842105263159</v>
      </c>
      <c r="I282" s="307">
        <f t="array" ref="I282">IF(I125="-","-",IF( I125&gt;0,AVERAGE(IF($M$5:$M$103=$G282,I$5:I$103,"-")),"-"))</f>
        <v>3</v>
      </c>
      <c r="J282" s="307">
        <f t="array" ref="J282">IF(J125="-","-",IF( J125&gt;0,AVERAGE(IF($M$5:$M$103=$G282,J$5:J$103,"-")),"-"))</f>
        <v>3.2105263157894739</v>
      </c>
      <c r="K282" s="307">
        <f t="array" ref="K282">IF(K125="-","-",IF( K125&gt;0,AVERAGE(IF($M$5:$M$103=$G282,K$5:K$103,"-")),"-"))</f>
        <v>3.236842105263158</v>
      </c>
      <c r="L282" s="307">
        <f t="array" ref="L282">IF(L125="-","-",IF( L125&gt;0,AVERAGE(IF($M$5:$M$103=$G282,L$5:L$103,"-")),"-"))</f>
        <v>3.0263157894736841</v>
      </c>
      <c r="M282" s="308">
        <f t="array" ref="M282">IF(M125="-","-",AVERAGE(IF($M$5:$M$103=$G282,H$5:L$103,"-")))</f>
        <v>3.0894736842105264</v>
      </c>
      <c r="N282" s="185"/>
      <c r="O282" s="269"/>
      <c r="P282" s="269"/>
      <c r="Q282" s="269"/>
      <c r="R282" s="269"/>
      <c r="S282" s="269"/>
      <c r="T282" s="140"/>
      <c r="U282" s="266"/>
      <c r="V282" s="266"/>
      <c r="W282" s="266"/>
      <c r="X282" s="266"/>
      <c r="Y282" s="266"/>
      <c r="Z282" s="266"/>
      <c r="AA282" s="266"/>
      <c r="AB282" s="266"/>
      <c r="AC282" s="266"/>
      <c r="AD282" s="266"/>
      <c r="AE282" s="266"/>
      <c r="AF282" s="266"/>
      <c r="AG282" s="266"/>
      <c r="AH282" s="266"/>
      <c r="AI282" s="266"/>
      <c r="AJ282" s="266"/>
      <c r="AK282" s="266"/>
      <c r="AL282" s="266"/>
      <c r="AM282" s="266"/>
      <c r="AN282" s="266"/>
      <c r="AO282" s="266"/>
      <c r="AP282" s="266"/>
      <c r="AQ282" s="266"/>
      <c r="AR282" s="266"/>
      <c r="AS282" s="266"/>
      <c r="AT282" s="266"/>
      <c r="AU282" s="266"/>
      <c r="AV282" s="266"/>
      <c r="AW282" s="266"/>
      <c r="AX282" s="266"/>
      <c r="BA282" s="11"/>
      <c r="BB282" s="11"/>
      <c r="BC282" s="11"/>
      <c r="BD282" s="11"/>
      <c r="BE282" s="11"/>
      <c r="BF282" s="11"/>
      <c r="BG282" s="11"/>
      <c r="BH282" s="11"/>
      <c r="BI282" s="11"/>
      <c r="BJ282" s="11"/>
      <c r="BK282" s="11"/>
      <c r="BL282" s="11"/>
      <c r="BM282" s="11"/>
      <c r="BN282" s="11"/>
      <c r="BO282" s="11"/>
      <c r="BP282" s="11"/>
    </row>
    <row r="283" spans="1:68" s="270" customFormat="1" ht="12.75" customHeight="1">
      <c r="A283" s="18"/>
      <c r="B283" s="18"/>
      <c r="C283" s="18"/>
      <c r="D283" s="117"/>
      <c r="E283" s="135"/>
      <c r="F283" s="135"/>
      <c r="G283" s="152">
        <f t="shared" si="27"/>
        <v>4</v>
      </c>
      <c r="H283" s="307">
        <f t="array" ref="H283">IF(H126="-","-",IF( H126&gt;0,AVERAGE(IF($M$5:$M$103=$G283,H$5:H$103,"-")),"-"))</f>
        <v>4</v>
      </c>
      <c r="I283" s="307">
        <f t="array" ref="I283">IF(I126="-","-",IF( I126&gt;0,AVERAGE(IF($M$5:$M$103=$G283,I$5:I$103,"-")),"-"))</f>
        <v>4</v>
      </c>
      <c r="J283" s="307">
        <f t="array" ref="J283">IF(J126="-","-",IF( J126&gt;0,AVERAGE(IF($M$5:$M$103=$G283,J$5:J$103,"-")),"-"))</f>
        <v>4</v>
      </c>
      <c r="K283" s="307">
        <f t="array" ref="K283">IF(K126="-","-",IF( K126&gt;0,AVERAGE(IF($M$5:$M$103=$G283,K$5:K$103,"-")),"-"))</f>
        <v>4.0909090909090908</v>
      </c>
      <c r="L283" s="307">
        <f t="array" ref="L283">IF(L126="-","-",IF( L126&gt;0,AVERAGE(IF($M$5:$M$103=$G283,L$5:L$103,"-")),"-"))</f>
        <v>4</v>
      </c>
      <c r="M283" s="308">
        <f t="array" ref="M283">IF(M126="-","-",AVERAGE(IF($M$5:$M$103=$G283,H$5:L$103,"-")))</f>
        <v>4.0181818181818185</v>
      </c>
      <c r="N283" s="185"/>
      <c r="O283" s="269"/>
      <c r="P283" s="269"/>
      <c r="Q283" s="269"/>
      <c r="R283" s="269"/>
      <c r="S283" s="269"/>
      <c r="T283" s="140"/>
      <c r="U283" s="266"/>
      <c r="V283" s="266"/>
      <c r="W283" s="266"/>
      <c r="X283" s="266"/>
      <c r="Y283" s="266"/>
      <c r="Z283" s="266"/>
      <c r="AA283" s="266"/>
      <c r="AB283" s="266"/>
      <c r="AC283" s="266"/>
      <c r="AD283" s="266"/>
      <c r="AE283" s="266"/>
      <c r="AF283" s="266"/>
      <c r="AG283" s="266"/>
      <c r="AH283" s="266"/>
      <c r="AI283" s="266"/>
      <c r="AJ283" s="266"/>
      <c r="AK283" s="266"/>
      <c r="AL283" s="266"/>
      <c r="AM283" s="266"/>
      <c r="AN283" s="266"/>
      <c r="AO283" s="266"/>
      <c r="AP283" s="266"/>
      <c r="AQ283" s="266"/>
      <c r="AR283" s="266"/>
      <c r="AS283" s="266"/>
      <c r="AT283" s="266"/>
      <c r="AU283" s="266"/>
      <c r="AV283" s="266"/>
      <c r="AW283" s="266"/>
      <c r="AX283" s="266"/>
      <c r="BA283" s="11"/>
      <c r="BB283" s="11"/>
      <c r="BC283" s="11"/>
      <c r="BD283" s="11"/>
      <c r="BE283" s="11"/>
      <c r="BF283" s="11"/>
      <c r="BG283" s="11"/>
      <c r="BH283" s="11"/>
      <c r="BI283" s="11"/>
      <c r="BJ283" s="11"/>
      <c r="BK283" s="11"/>
      <c r="BL283" s="11"/>
      <c r="BM283" s="11"/>
      <c r="BN283" s="11"/>
      <c r="BO283" s="11"/>
      <c r="BP283" s="11"/>
    </row>
    <row r="284" spans="1:68" s="270" customFormat="1" ht="12.75" customHeight="1">
      <c r="A284" s="18"/>
      <c r="B284" s="18"/>
      <c r="C284" s="18"/>
      <c r="D284" s="117"/>
      <c r="E284" s="135"/>
      <c r="F284" s="135"/>
      <c r="G284" s="152">
        <f t="shared" si="27"/>
        <v>5</v>
      </c>
      <c r="H284" s="307">
        <f t="array" ref="H284">IF(H127="-","-",IF( H127&gt;0,AVERAGE(IF($M$5:$M$103=$G284,H$5:H$103,"-")),"-"))</f>
        <v>4.8461538461538458</v>
      </c>
      <c r="I284" s="307">
        <f t="array" ref="I284">IF(I127="-","-",IF( I127&gt;0,AVERAGE(IF($M$5:$M$103=$G284,I$5:I$103,"-")),"-"))</f>
        <v>4.9230769230769234</v>
      </c>
      <c r="J284" s="307">
        <f t="array" ref="J284">IF(J127="-","-",IF( J127&gt;0,AVERAGE(IF($M$5:$M$103=$G284,J$5:J$103,"-")),"-"))</f>
        <v>5.384615384615385</v>
      </c>
      <c r="K284" s="307">
        <f t="array" ref="K284">IF(K127="-","-",IF( K127&gt;0,AVERAGE(IF($M$5:$M$103=$G284,K$5:K$103,"-")),"-"))</f>
        <v>5</v>
      </c>
      <c r="L284" s="307">
        <f t="array" ref="L284">IF(L127="-","-",IF( L127&gt;0,AVERAGE(IF($M$5:$M$103=$G284,L$5:L$103,"-")),"-"))</f>
        <v>5</v>
      </c>
      <c r="M284" s="308">
        <f t="array" ref="M284">IF(M127="-","-",AVERAGE(IF($M$5:$M$103=$G284,H$5:L$103,"-")))</f>
        <v>5.0307692307692307</v>
      </c>
      <c r="N284" s="185"/>
      <c r="O284" s="269"/>
      <c r="P284" s="269"/>
      <c r="Q284" s="269"/>
      <c r="R284" s="269"/>
      <c r="S284" s="269"/>
      <c r="T284" s="140"/>
      <c r="U284" s="266"/>
      <c r="V284" s="266"/>
      <c r="W284" s="266"/>
      <c r="X284" s="266"/>
      <c r="Y284" s="266"/>
      <c r="Z284" s="266"/>
      <c r="AA284" s="266"/>
      <c r="AB284" s="266"/>
      <c r="AC284" s="266"/>
      <c r="AD284" s="266"/>
      <c r="AE284" s="266"/>
      <c r="AF284" s="266"/>
      <c r="AG284" s="266"/>
      <c r="AH284" s="266"/>
      <c r="AI284" s="266"/>
      <c r="AJ284" s="266"/>
      <c r="AK284" s="266"/>
      <c r="AL284" s="266"/>
      <c r="AM284" s="266"/>
      <c r="AN284" s="266"/>
      <c r="AO284" s="266"/>
      <c r="AP284" s="266"/>
      <c r="AQ284" s="266"/>
      <c r="AR284" s="266"/>
      <c r="AS284" s="266"/>
      <c r="AT284" s="266"/>
      <c r="AU284" s="266"/>
      <c r="AV284" s="266"/>
      <c r="AW284" s="266"/>
      <c r="AX284" s="266"/>
      <c r="BA284" s="11"/>
      <c r="BB284" s="11"/>
      <c r="BC284" s="11"/>
      <c r="BD284" s="11"/>
      <c r="BE284" s="11"/>
      <c r="BF284" s="11"/>
      <c r="BG284" s="11"/>
      <c r="BH284" s="11"/>
      <c r="BI284" s="11"/>
      <c r="BJ284" s="11"/>
      <c r="BK284" s="11"/>
      <c r="BL284" s="11"/>
      <c r="BM284" s="11"/>
      <c r="BN284" s="11"/>
      <c r="BO284" s="11"/>
      <c r="BP284" s="11"/>
    </row>
    <row r="285" spans="1:68" s="270" customFormat="1" ht="12.75" customHeight="1">
      <c r="A285" s="18"/>
      <c r="B285" s="18"/>
      <c r="C285" s="18"/>
      <c r="D285" s="117"/>
      <c r="E285" s="135"/>
      <c r="F285" s="135"/>
      <c r="G285" s="152">
        <f t="shared" si="27"/>
        <v>6</v>
      </c>
      <c r="H285" s="307">
        <f t="array" ref="H285">IF(H128="-","-",IF( H128&gt;0,AVERAGE(IF($M$5:$M$103=$G285,H$5:H$103,"-")),"-"))</f>
        <v>5.8571428571428568</v>
      </c>
      <c r="I285" s="307">
        <f t="array" ref="I285">IF(I128="-","-",IF( I128&gt;0,AVERAGE(IF($M$5:$M$103=$G285,I$5:I$103,"-")),"-"))</f>
        <v>5.8571428571428568</v>
      </c>
      <c r="J285" s="307">
        <f t="array" ref="J285">IF(J128="-","-",IF( J128&gt;0,AVERAGE(IF($M$5:$M$103=$G285,J$5:J$103,"-")),"-"))</f>
        <v>6.1428571428571432</v>
      </c>
      <c r="K285" s="307">
        <f t="array" ref="K285">IF(K128="-","-",IF( K128&gt;0,AVERAGE(IF($M$5:$M$103=$G285,K$5:K$103,"-")),"-"))</f>
        <v>6</v>
      </c>
      <c r="L285" s="307">
        <f t="array" ref="L285">IF(L128="-","-",IF( L128&gt;0,AVERAGE(IF($M$5:$M$103=$G285,L$5:L$103,"-")),"-"))</f>
        <v>6</v>
      </c>
      <c r="M285" s="308">
        <f t="array" ref="M285">IF(M128="-","-",AVERAGE(IF($M$5:$M$103=$G285,H$5:L$103,"-")))</f>
        <v>5.9714285714285715</v>
      </c>
      <c r="N285" s="185"/>
      <c r="O285" s="269"/>
      <c r="P285" s="269"/>
      <c r="Q285" s="269"/>
      <c r="R285" s="269"/>
      <c r="S285" s="269"/>
      <c r="T285" s="140"/>
      <c r="U285" s="266"/>
      <c r="V285" s="266"/>
      <c r="W285" s="266"/>
      <c r="X285" s="266"/>
      <c r="Y285" s="266"/>
      <c r="Z285" s="266"/>
      <c r="AA285" s="266"/>
      <c r="AB285" s="266"/>
      <c r="AC285" s="266"/>
      <c r="AD285" s="266"/>
      <c r="AE285" s="266"/>
      <c r="AF285" s="266"/>
      <c r="AG285" s="266"/>
      <c r="AH285" s="266"/>
      <c r="AI285" s="266"/>
      <c r="AJ285" s="266"/>
      <c r="AK285" s="266"/>
      <c r="AL285" s="266"/>
      <c r="AM285" s="266"/>
      <c r="AN285" s="266"/>
      <c r="AO285" s="266"/>
      <c r="AP285" s="266"/>
      <c r="AQ285" s="266"/>
      <c r="AR285" s="266"/>
      <c r="AS285" s="266"/>
      <c r="AT285" s="266"/>
      <c r="AU285" s="266"/>
      <c r="AV285" s="266"/>
      <c r="AW285" s="266"/>
      <c r="AX285" s="266"/>
      <c r="BA285" s="11"/>
      <c r="BB285" s="11"/>
      <c r="BC285" s="11"/>
      <c r="BD285" s="11"/>
      <c r="BE285" s="11"/>
      <c r="BF285" s="11"/>
      <c r="BG285" s="11"/>
      <c r="BH285" s="11"/>
      <c r="BI285" s="11"/>
      <c r="BJ285" s="11"/>
      <c r="BK285" s="11"/>
      <c r="BL285" s="11"/>
      <c r="BM285" s="11"/>
      <c r="BN285" s="11"/>
      <c r="BO285" s="11"/>
      <c r="BP285" s="11"/>
    </row>
    <row r="286" spans="1:68" s="270" customFormat="1" ht="12.75" customHeight="1">
      <c r="A286" s="18"/>
      <c r="B286" s="18"/>
      <c r="C286" s="18"/>
      <c r="D286" s="117"/>
      <c r="E286" s="135"/>
      <c r="F286" s="135"/>
      <c r="G286" s="152">
        <f t="shared" si="27"/>
        <v>7</v>
      </c>
      <c r="H286" s="307" t="str">
        <f t="array" ref="H286">IF(H129="-","-",IF( H129&gt;0,AVERAGE(IF($M$5:$M$103=$G286,H$5:H$103,"-")),"-"))</f>
        <v>-</v>
      </c>
      <c r="I286" s="307" t="str">
        <f t="array" ref="I286">IF(I129="-","-",IF( I129&gt;0,AVERAGE(IF($M$5:$M$103=$G286,I$5:I$103,"-")),"-"))</f>
        <v>-</v>
      </c>
      <c r="J286" s="307" t="str">
        <f t="array" ref="J286">IF(J129="-","-",IF( J129&gt;0,AVERAGE(IF($M$5:$M$103=$G286,J$5:J$103,"-")),"-"))</f>
        <v>-</v>
      </c>
      <c r="K286" s="307" t="str">
        <f t="array" ref="K286">IF(K129="-","-",IF( K129&gt;0,AVERAGE(IF($M$5:$M$103=$G286,K$5:K$103,"-")),"-"))</f>
        <v>-</v>
      </c>
      <c r="L286" s="307" t="str">
        <f t="array" ref="L286">IF(L129="-","-",IF( L129&gt;0,AVERAGE(IF($M$5:$M$103=$G286,L$5:L$103,"-")),"-"))</f>
        <v>-</v>
      </c>
      <c r="M286" s="308" t="str">
        <f t="array" ref="M286">IF(M129="-","-",AVERAGE(IF($M$5:$M$103=$G286,H$5:L$103,"-")))</f>
        <v>-</v>
      </c>
      <c r="N286" s="185"/>
      <c r="O286" s="269"/>
      <c r="P286" s="269"/>
      <c r="Q286" s="269"/>
      <c r="R286" s="269"/>
      <c r="S286" s="269"/>
      <c r="T286" s="140"/>
      <c r="U286" s="266"/>
      <c r="V286" s="266"/>
      <c r="W286" s="266"/>
      <c r="X286" s="266"/>
      <c r="Y286" s="266"/>
      <c r="Z286" s="266"/>
      <c r="AA286" s="266"/>
      <c r="AB286" s="266"/>
      <c r="AC286" s="266"/>
      <c r="AD286" s="266"/>
      <c r="AE286" s="266"/>
      <c r="AF286" s="266"/>
      <c r="AG286" s="266"/>
      <c r="AH286" s="266"/>
      <c r="AI286" s="266"/>
      <c r="AJ286" s="266"/>
      <c r="AK286" s="266"/>
      <c r="AL286" s="266"/>
      <c r="AM286" s="266"/>
      <c r="AN286" s="266"/>
      <c r="AO286" s="266"/>
      <c r="AP286" s="266"/>
      <c r="AQ286" s="266"/>
      <c r="AR286" s="266"/>
      <c r="AS286" s="266"/>
      <c r="AT286" s="266"/>
      <c r="AU286" s="266"/>
      <c r="AV286" s="266"/>
      <c r="AW286" s="266"/>
      <c r="AX286" s="266"/>
      <c r="BA286" s="11"/>
      <c r="BB286" s="11"/>
      <c r="BC286" s="11"/>
      <c r="BD286" s="11"/>
      <c r="BE286" s="11"/>
      <c r="BF286" s="11"/>
      <c r="BG286" s="11"/>
      <c r="BH286" s="11"/>
      <c r="BI286" s="11"/>
      <c r="BJ286" s="11"/>
      <c r="BK286" s="11"/>
      <c r="BL286" s="11"/>
      <c r="BM286" s="11"/>
      <c r="BN286" s="11"/>
      <c r="BO286" s="11"/>
      <c r="BP286" s="11"/>
    </row>
    <row r="287" spans="1:68" s="270" customFormat="1" ht="12.75" customHeight="1">
      <c r="A287" s="18"/>
      <c r="B287" s="18"/>
      <c r="C287" s="18"/>
      <c r="D287" s="117"/>
      <c r="E287" s="135"/>
      <c r="F287" s="135"/>
      <c r="G287" s="152">
        <f t="shared" si="27"/>
        <v>8</v>
      </c>
      <c r="H287" s="307">
        <f t="array" ref="H287">IF(H130="-","-",IF( H130&gt;0,AVERAGE(IF($M$5:$M$103=$G287,H$5:H$103,"-")),"-"))</f>
        <v>8</v>
      </c>
      <c r="I287" s="307">
        <f t="array" ref="I287">IF(I130="-","-",IF( I130&gt;0,AVERAGE(IF($M$5:$M$103=$G287,I$5:I$103,"-")),"-"))</f>
        <v>8</v>
      </c>
      <c r="J287" s="307">
        <f t="array" ref="J287">IF(J130="-","-",IF( J130&gt;0,AVERAGE(IF($M$5:$M$103=$G287,J$5:J$103,"-")),"-"))</f>
        <v>8.25</v>
      </c>
      <c r="K287" s="307">
        <f t="array" ref="K287">IF(K130="-","-",IF( K130&gt;0,AVERAGE(IF($M$5:$M$103=$G287,K$5:K$103,"-")),"-"))</f>
        <v>7.75</v>
      </c>
      <c r="L287" s="307">
        <f t="array" ref="L287">IF(L130="-","-",IF( L130&gt;0,AVERAGE(IF($M$5:$M$103=$G287,L$5:L$103,"-")),"-"))</f>
        <v>8</v>
      </c>
      <c r="M287" s="308">
        <f t="array" ref="M287">IF(M130="-","-",AVERAGE(IF($M$5:$M$103=$G287,H$5:L$103,"-")))</f>
        <v>8</v>
      </c>
      <c r="N287" s="185"/>
      <c r="O287" s="269"/>
      <c r="P287" s="269"/>
      <c r="Q287" s="269"/>
      <c r="R287" s="269"/>
      <c r="S287" s="269"/>
      <c r="T287" s="140"/>
      <c r="U287" s="266"/>
      <c r="V287" s="266"/>
      <c r="W287" s="266"/>
      <c r="X287" s="266"/>
      <c r="Y287" s="266"/>
      <c r="Z287" s="266"/>
      <c r="AA287" s="266"/>
      <c r="AB287" s="266"/>
      <c r="AC287" s="266"/>
      <c r="AD287" s="266"/>
      <c r="AE287" s="266"/>
      <c r="AF287" s="266"/>
      <c r="AG287" s="266"/>
      <c r="AH287" s="266"/>
      <c r="AI287" s="266"/>
      <c r="AJ287" s="266"/>
      <c r="AK287" s="266"/>
      <c r="AL287" s="266"/>
      <c r="AM287" s="266"/>
      <c r="AN287" s="266"/>
      <c r="AO287" s="266"/>
      <c r="AP287" s="266"/>
      <c r="AQ287" s="266"/>
      <c r="AR287" s="266"/>
      <c r="AS287" s="266"/>
      <c r="AT287" s="266"/>
      <c r="AU287" s="266"/>
      <c r="AV287" s="266"/>
      <c r="AW287" s="266"/>
      <c r="AX287" s="266"/>
      <c r="BA287" s="11"/>
      <c r="BB287" s="11"/>
      <c r="BC287" s="11"/>
      <c r="BD287" s="11"/>
      <c r="BE287" s="11"/>
      <c r="BF287" s="11"/>
      <c r="BG287" s="11"/>
      <c r="BH287" s="11"/>
      <c r="BI287" s="11"/>
      <c r="BJ287" s="11"/>
      <c r="BK287" s="11"/>
      <c r="BL287" s="11"/>
      <c r="BM287" s="11"/>
      <c r="BN287" s="11"/>
      <c r="BO287" s="11"/>
      <c r="BP287" s="11"/>
    </row>
    <row r="288" spans="1:68" s="270" customFormat="1" ht="12.75" customHeight="1">
      <c r="A288" s="18"/>
      <c r="B288" s="18"/>
      <c r="C288" s="18"/>
      <c r="D288" s="117"/>
      <c r="E288" s="135"/>
      <c r="F288" s="135"/>
      <c r="G288" s="152">
        <f t="shared" si="27"/>
        <v>9</v>
      </c>
      <c r="H288" s="307" t="str">
        <f t="array" ref="H288">IF(H131="-","-",IF( H131&gt;0,AVERAGE(IF($M$5:$M$103=$G288,H$5:H$103,"-")),"-"))</f>
        <v>-</v>
      </c>
      <c r="I288" s="307" t="str">
        <f t="array" ref="I288">IF(I131="-","-",IF( I131&gt;0,AVERAGE(IF($M$5:$M$103=$G288,I$5:I$103,"-")),"-"))</f>
        <v>-</v>
      </c>
      <c r="J288" s="307" t="str">
        <f t="array" ref="J288">IF(J131="-","-",IF( J131&gt;0,AVERAGE(IF($M$5:$M$103=$G288,J$5:J$103,"-")),"-"))</f>
        <v>-</v>
      </c>
      <c r="K288" s="307" t="str">
        <f t="array" ref="K288">IF(K131="-","-",IF( K131&gt;0,AVERAGE(IF($M$5:$M$103=$G288,K$5:K$103,"-")),"-"))</f>
        <v>-</v>
      </c>
      <c r="L288" s="307" t="str">
        <f t="array" ref="L288">IF(L131="-","-",IF( L131&gt;0,AVERAGE(IF($M$5:$M$103=$G288,L$5:L$103,"-")),"-"))</f>
        <v>-</v>
      </c>
      <c r="M288" s="308" t="str">
        <f t="array" ref="M288">IF(M131="-","-",AVERAGE(IF($M$5:$M$103=$G288,H$5:L$103,"-")))</f>
        <v>-</v>
      </c>
      <c r="N288" s="185"/>
      <c r="O288" s="269"/>
      <c r="P288" s="269"/>
      <c r="Q288" s="269"/>
      <c r="R288" s="269"/>
      <c r="S288" s="269"/>
      <c r="T288" s="140"/>
      <c r="U288" s="266"/>
      <c r="V288" s="266"/>
      <c r="W288" s="266"/>
      <c r="X288" s="266"/>
      <c r="Y288" s="266"/>
      <c r="Z288" s="266"/>
      <c r="AA288" s="266"/>
      <c r="AB288" s="266"/>
      <c r="AC288" s="266"/>
      <c r="AD288" s="266"/>
      <c r="AE288" s="266"/>
      <c r="AF288" s="266"/>
      <c r="AG288" s="266"/>
      <c r="AH288" s="266"/>
      <c r="AI288" s="266"/>
      <c r="AJ288" s="266"/>
      <c r="AK288" s="266"/>
      <c r="AL288" s="266"/>
      <c r="AM288" s="266"/>
      <c r="AN288" s="266"/>
      <c r="AO288" s="266"/>
      <c r="AP288" s="266"/>
      <c r="AQ288" s="266"/>
      <c r="AR288" s="266"/>
      <c r="AS288" s="266"/>
      <c r="AT288" s="266"/>
      <c r="AU288" s="266"/>
      <c r="AV288" s="266"/>
      <c r="AW288" s="266"/>
      <c r="AX288" s="266"/>
      <c r="BA288" s="11"/>
      <c r="BB288" s="11"/>
      <c r="BC288" s="11"/>
      <c r="BD288" s="11"/>
      <c r="BE288" s="11"/>
      <c r="BF288" s="11"/>
      <c r="BG288" s="11"/>
      <c r="BH288" s="11"/>
      <c r="BI288" s="11"/>
      <c r="BJ288" s="11"/>
      <c r="BK288" s="11"/>
      <c r="BL288" s="11"/>
      <c r="BM288" s="11"/>
      <c r="BN288" s="11"/>
      <c r="BO288" s="11"/>
      <c r="BP288" s="11"/>
    </row>
    <row r="289" spans="1:68" s="270" customFormat="1" ht="12.75" customHeight="1">
      <c r="A289" s="18"/>
      <c r="B289" s="18"/>
      <c r="C289" s="18"/>
      <c r="D289" s="117"/>
      <c r="E289" s="135"/>
      <c r="F289" s="135"/>
      <c r="G289" s="152">
        <f t="shared" si="27"/>
        <v>10</v>
      </c>
      <c r="H289" s="307" t="str">
        <f t="array" ref="H289">IF(H132="-","-",IF( H132&gt;0,AVERAGE(IF($M$5:$M$103=$G289,H$5:H$103,"-")),"-"))</f>
        <v>-</v>
      </c>
      <c r="I289" s="307" t="str">
        <f t="array" ref="I289">IF(I132="-","-",IF( I132&gt;0,AVERAGE(IF($M$5:$M$103=$G289,I$5:I$103,"-")),"-"))</f>
        <v>-</v>
      </c>
      <c r="J289" s="307" t="str">
        <f t="array" ref="J289">IF(J132="-","-",IF( J132&gt;0,AVERAGE(IF($M$5:$M$103=$G289,J$5:J$103,"-")),"-"))</f>
        <v>-</v>
      </c>
      <c r="K289" s="307" t="str">
        <f t="array" ref="K289">IF(K132="-","-",IF( K132&gt;0,AVERAGE(IF($M$5:$M$103=$G289,K$5:K$103,"-")),"-"))</f>
        <v>-</v>
      </c>
      <c r="L289" s="307" t="str">
        <f t="array" ref="L289">IF(L132="-","-",IF( L132&gt;0,AVERAGE(IF($M$5:$M$103=$G289,L$5:L$103,"-")),"-"))</f>
        <v>-</v>
      </c>
      <c r="M289" s="308" t="str">
        <f t="array" ref="M289">IF(M132="-","-",AVERAGE(IF($M$5:$M$103=$G289,H$5:L$103,"-")))</f>
        <v>-</v>
      </c>
      <c r="N289" s="185"/>
      <c r="O289" s="269"/>
      <c r="P289" s="269"/>
      <c r="Q289" s="269"/>
      <c r="R289" s="269"/>
      <c r="S289" s="269"/>
      <c r="T289" s="140"/>
      <c r="U289" s="266"/>
      <c r="V289" s="266"/>
      <c r="W289" s="266"/>
      <c r="X289" s="266"/>
      <c r="Y289" s="266"/>
      <c r="Z289" s="266"/>
      <c r="AA289" s="266"/>
      <c r="AB289" s="266"/>
      <c r="AC289" s="266"/>
      <c r="AD289" s="266"/>
      <c r="AE289" s="266"/>
      <c r="AF289" s="266"/>
      <c r="AG289" s="266"/>
      <c r="AH289" s="266"/>
      <c r="AI289" s="266"/>
      <c r="AJ289" s="266"/>
      <c r="AK289" s="266"/>
      <c r="AL289" s="266"/>
      <c r="AM289" s="266"/>
      <c r="AN289" s="266"/>
      <c r="AO289" s="266"/>
      <c r="AP289" s="266"/>
      <c r="AQ289" s="266"/>
      <c r="AR289" s="266"/>
      <c r="AS289" s="266"/>
      <c r="AT289" s="266"/>
      <c r="AU289" s="266"/>
      <c r="AV289" s="266"/>
      <c r="AW289" s="266"/>
      <c r="AX289" s="266"/>
      <c r="BA289" s="11"/>
      <c r="BB289" s="11"/>
      <c r="BC289" s="11"/>
      <c r="BD289" s="11"/>
      <c r="BE289" s="11"/>
      <c r="BF289" s="11"/>
      <c r="BG289" s="11"/>
      <c r="BH289" s="11"/>
      <c r="BI289" s="11"/>
      <c r="BJ289" s="11"/>
      <c r="BK289" s="11"/>
      <c r="BL289" s="11"/>
      <c r="BM289" s="11"/>
      <c r="BN289" s="11"/>
      <c r="BO289" s="11"/>
      <c r="BP289" s="11"/>
    </row>
    <row r="290" spans="1:68" s="280" customFormat="1" ht="12.75" customHeight="1">
      <c r="A290" s="18"/>
      <c r="B290" s="18"/>
      <c r="C290" s="18"/>
      <c r="D290" s="310"/>
      <c r="E290" s="311"/>
      <c r="F290" s="312" t="s">
        <v>41</v>
      </c>
      <c r="G290" s="313" t="str">
        <f>$G$133</f>
        <v>0-15</v>
      </c>
      <c r="H290" s="314">
        <f>IF(H133=0,"-",AVERAGE(H$5:H$103))</f>
        <v>3.4444444444444446</v>
      </c>
      <c r="I290" s="314">
        <f>IF(I133=0,"-",AVERAGE(I$5:I$103))</f>
        <v>3.4646464646464645</v>
      </c>
      <c r="J290" s="314">
        <f>IF(J133=0,"-",AVERAGE(J$5:J$103))</f>
        <v>3.6565656565656566</v>
      </c>
      <c r="K290" s="314">
        <f>IF(K133=0,"-",AVERAGE(K$5:K$103))</f>
        <v>3.606060606060606</v>
      </c>
      <c r="L290" s="314">
        <f>IF(L133=0,"-",AVERAGE(L$5:L$103))</f>
        <v>3.5252525252525251</v>
      </c>
      <c r="M290" s="315">
        <f>AVERAGE(H$5:L$103)</f>
        <v>3.5393939393939395</v>
      </c>
      <c r="N290" s="185"/>
      <c r="O290" s="277"/>
      <c r="P290" s="277"/>
      <c r="Q290" s="277"/>
      <c r="R290" s="277"/>
      <c r="S290" s="277"/>
      <c r="T290" s="278"/>
      <c r="U290" s="279"/>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9"/>
      <c r="AV290" s="279"/>
      <c r="AW290" s="279"/>
      <c r="AX290" s="279"/>
      <c r="BA290" s="11"/>
      <c r="BB290" s="11"/>
      <c r="BC290" s="11"/>
      <c r="BD290" s="11"/>
      <c r="BE290" s="11"/>
      <c r="BF290" s="11"/>
      <c r="BG290" s="11"/>
      <c r="BH290" s="11"/>
      <c r="BI290" s="11"/>
      <c r="BJ290" s="11"/>
      <c r="BK290" s="11"/>
      <c r="BL290" s="11"/>
      <c r="BM290" s="11"/>
      <c r="BN290" s="11"/>
      <c r="BO290" s="11"/>
      <c r="BP290" s="11"/>
    </row>
    <row r="291" spans="1:68" s="270" customFormat="1" ht="12.75" customHeight="1">
      <c r="A291" s="18"/>
      <c r="B291" s="18"/>
      <c r="C291" s="18"/>
      <c r="D291" s="198"/>
      <c r="E291" s="166"/>
      <c r="F291" s="166"/>
      <c r="G291" s="168"/>
      <c r="H291" s="316"/>
      <c r="I291" s="316"/>
      <c r="J291" s="316"/>
      <c r="K291" s="316"/>
      <c r="L291" s="316"/>
      <c r="M291" s="316"/>
      <c r="N291" s="7"/>
      <c r="O291" s="269"/>
      <c r="P291" s="269"/>
      <c r="Q291" s="269"/>
      <c r="R291" s="269"/>
      <c r="S291" s="269"/>
      <c r="T291" s="140"/>
      <c r="U291" s="18"/>
      <c r="V291" s="18"/>
      <c r="W291" s="266"/>
      <c r="X291" s="266"/>
      <c r="Y291" s="266"/>
      <c r="Z291" s="266"/>
      <c r="AA291" s="266"/>
      <c r="AB291" s="266"/>
      <c r="AC291" s="266"/>
      <c r="AD291" s="266"/>
      <c r="AE291" s="266"/>
      <c r="AF291" s="266"/>
      <c r="AG291" s="266"/>
      <c r="AH291" s="266"/>
      <c r="AI291" s="266"/>
      <c r="AJ291" s="266"/>
      <c r="AK291" s="266"/>
      <c r="AL291" s="266"/>
      <c r="AM291" s="266"/>
      <c r="AN291" s="266"/>
      <c r="AO291" s="18"/>
      <c r="AP291" s="18"/>
      <c r="AQ291" s="266"/>
      <c r="AR291" s="266"/>
      <c r="AS291" s="266"/>
      <c r="AT291" s="266"/>
      <c r="AU291" s="266"/>
      <c r="AV291" s="266"/>
      <c r="AW291" s="266"/>
      <c r="AX291" s="266"/>
      <c r="BA291" s="11"/>
      <c r="BB291" s="11"/>
      <c r="BC291" s="11"/>
      <c r="BD291" s="11"/>
      <c r="BE291" s="11"/>
      <c r="BF291" s="11"/>
      <c r="BG291" s="11"/>
      <c r="BH291" s="11"/>
      <c r="BI291" s="11"/>
      <c r="BJ291" s="11"/>
      <c r="BK291" s="11"/>
      <c r="BL291" s="11"/>
      <c r="BM291" s="11"/>
      <c r="BN291" s="11"/>
      <c r="BO291" s="11"/>
      <c r="BP291" s="11"/>
    </row>
    <row r="292" spans="1:68" s="271" customFormat="1" ht="12.75" customHeight="1">
      <c r="A292" s="18"/>
      <c r="B292" s="18"/>
      <c r="C292" s="18"/>
      <c r="D292" s="264"/>
      <c r="E292" s="264"/>
      <c r="F292" s="264"/>
      <c r="G292" s="264"/>
      <c r="H292" s="264"/>
      <c r="I292" s="264"/>
      <c r="J292" s="264"/>
      <c r="K292" s="264"/>
      <c r="L292" s="264"/>
      <c r="M292" s="268"/>
      <c r="N292" s="7"/>
      <c r="O292" s="269"/>
      <c r="P292" s="269"/>
      <c r="Q292" s="269"/>
      <c r="R292" s="269"/>
      <c r="S292" s="269"/>
      <c r="T292" s="140"/>
      <c r="U292" s="18"/>
      <c r="V292" s="18"/>
      <c r="W292" s="266"/>
      <c r="X292" s="266"/>
      <c r="Y292" s="266"/>
      <c r="Z292" s="266"/>
      <c r="AA292" s="266"/>
      <c r="AB292" s="266"/>
      <c r="AC292" s="266"/>
      <c r="AD292" s="266"/>
      <c r="AE292" s="266"/>
      <c r="AF292" s="266"/>
      <c r="AG292" s="266"/>
      <c r="AH292" s="266"/>
      <c r="AI292" s="266"/>
      <c r="AJ292" s="266"/>
      <c r="AK292" s="266"/>
      <c r="AL292" s="266"/>
      <c r="AM292" s="266"/>
      <c r="AN292" s="266"/>
      <c r="AO292" s="18"/>
      <c r="AP292" s="18"/>
      <c r="AQ292" s="266"/>
      <c r="AR292" s="266"/>
      <c r="AS292" s="266"/>
      <c r="AT292" s="266"/>
      <c r="AU292" s="266"/>
      <c r="AV292" s="266"/>
      <c r="AW292" s="266"/>
      <c r="AX292" s="266"/>
      <c r="AY292" s="270"/>
      <c r="AZ292" s="270"/>
      <c r="BA292" s="11"/>
      <c r="BB292" s="11"/>
      <c r="BC292" s="11"/>
      <c r="BD292" s="11"/>
      <c r="BE292" s="11"/>
      <c r="BF292" s="11"/>
      <c r="BG292" s="11"/>
      <c r="BH292" s="11"/>
      <c r="BI292" s="11"/>
      <c r="BJ292" s="11"/>
      <c r="BK292" s="11"/>
      <c r="BL292" s="11"/>
      <c r="BM292" s="11"/>
      <c r="BN292" s="11"/>
      <c r="BO292" s="11"/>
      <c r="BP292" s="11"/>
    </row>
    <row r="293" spans="1:68" ht="18" customHeight="1">
      <c r="A293" s="18"/>
      <c r="B293" s="18"/>
      <c r="C293" s="18"/>
      <c r="D293" s="117"/>
      <c r="E293" s="117"/>
      <c r="F293" s="117"/>
      <c r="G293" s="118" t="s">
        <v>64</v>
      </c>
      <c r="H293" s="119"/>
      <c r="I293" s="119"/>
      <c r="J293" s="119"/>
      <c r="K293" s="237"/>
      <c r="L293" s="237"/>
      <c r="M293" s="317"/>
      <c r="N293" s="7"/>
      <c r="O293" s="140"/>
      <c r="P293" s="140"/>
      <c r="Q293" s="140"/>
      <c r="R293" s="140"/>
      <c r="S293" s="140"/>
      <c r="T293" s="140"/>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BA293" s="11"/>
      <c r="BB293" s="11"/>
      <c r="BC293" s="11"/>
      <c r="BD293" s="11"/>
      <c r="BE293" s="11"/>
      <c r="BF293" s="11"/>
      <c r="BG293" s="11"/>
      <c r="BH293" s="11"/>
      <c r="BI293" s="11"/>
      <c r="BJ293" s="11"/>
      <c r="BK293" s="11"/>
      <c r="BL293" s="11"/>
      <c r="BM293" s="11"/>
      <c r="BN293" s="11"/>
      <c r="BO293" s="11"/>
      <c r="BP293" s="11"/>
    </row>
    <row r="294" spans="1:68" ht="24.75" customHeight="1">
      <c r="A294" s="18"/>
      <c r="B294" s="18"/>
      <c r="C294" s="18"/>
      <c r="D294" s="117"/>
      <c r="E294" s="125"/>
      <c r="F294" s="125"/>
      <c r="G294" s="126" t="str">
        <f>M3</f>
        <v>MODAL</v>
      </c>
      <c r="H294" s="461" t="str">
        <f t="shared" ref="H294:L295" si="28">H3</f>
        <v>Harald</v>
      </c>
      <c r="I294" s="461" t="str">
        <f t="shared" si="28"/>
        <v>Hildegun</v>
      </c>
      <c r="J294" s="461" t="str">
        <f t="shared" si="28"/>
        <v>Stian</v>
      </c>
      <c r="K294" s="461" t="str">
        <f t="shared" si="28"/>
        <v>Eirik</v>
      </c>
      <c r="L294" s="461" t="str">
        <f t="shared" si="28"/>
        <v>Atle</v>
      </c>
      <c r="M294" s="128"/>
      <c r="N294" s="185"/>
      <c r="O294" s="140"/>
      <c r="P294" s="140"/>
      <c r="Q294" s="140"/>
      <c r="R294" s="140"/>
      <c r="S294" s="140"/>
      <c r="T294" s="140"/>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BA294" s="11"/>
      <c r="BB294" s="11"/>
      <c r="BC294" s="11"/>
      <c r="BD294" s="11"/>
      <c r="BE294" s="11"/>
      <c r="BF294" s="11"/>
      <c r="BG294" s="11"/>
      <c r="BH294" s="11"/>
      <c r="BI294" s="11"/>
      <c r="BJ294" s="11"/>
      <c r="BK294" s="11"/>
      <c r="BL294" s="11"/>
      <c r="BM294" s="11"/>
      <c r="BN294" s="11"/>
      <c r="BO294" s="11"/>
      <c r="BP294" s="11"/>
    </row>
    <row r="295" spans="1:68" ht="12.75" customHeight="1">
      <c r="A295" s="18"/>
      <c r="B295" s="18"/>
      <c r="C295" s="18"/>
      <c r="D295" s="117"/>
      <c r="E295" s="125"/>
      <c r="F295" s="125"/>
      <c r="G295" s="126" t="str">
        <f>M4</f>
        <v>(R1-R5)</v>
      </c>
      <c r="H295" s="74" t="str">
        <f t="shared" si="28"/>
        <v>Reader 1</v>
      </c>
      <c r="I295" s="74" t="str">
        <f t="shared" si="28"/>
        <v>Reader 2</v>
      </c>
      <c r="J295" s="74" t="str">
        <f t="shared" si="28"/>
        <v>Reader 3</v>
      </c>
      <c r="K295" s="74" t="str">
        <f t="shared" si="28"/>
        <v>Reader 4</v>
      </c>
      <c r="L295" s="74" t="str">
        <f t="shared" si="28"/>
        <v>Reader 5</v>
      </c>
      <c r="M295" s="132" t="s">
        <v>39</v>
      </c>
      <c r="N295" s="185"/>
      <c r="O295" s="140"/>
      <c r="P295" s="140"/>
      <c r="Q295" s="140"/>
      <c r="R295" s="140"/>
      <c r="S295" s="140"/>
      <c r="T295" s="140"/>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BA295" s="11"/>
      <c r="BB295" s="11"/>
      <c r="BC295" s="11"/>
      <c r="BD295" s="11"/>
      <c r="BE295" s="11"/>
      <c r="BF295" s="11"/>
      <c r="BG295" s="11"/>
      <c r="BH295" s="11"/>
      <c r="BI295" s="11"/>
      <c r="BJ295" s="11"/>
      <c r="BK295" s="11"/>
      <c r="BL295" s="11"/>
      <c r="BM295" s="11"/>
      <c r="BN295" s="11"/>
      <c r="BO295" s="11"/>
      <c r="BP295" s="11"/>
    </row>
    <row r="296" spans="1:68" ht="12.75" customHeight="1">
      <c r="A296" s="18"/>
      <c r="B296" s="18"/>
      <c r="C296" s="18"/>
      <c r="D296" s="117"/>
      <c r="E296" s="135"/>
      <c r="F296" s="135"/>
      <c r="G296" s="149">
        <v>0</v>
      </c>
      <c r="H296" s="286" t="str">
        <f t="shared" ref="H296:L306" si="29">IF(H122="-","-",IF( H122&gt;1,H279+H263,"-"))</f>
        <v>-</v>
      </c>
      <c r="I296" s="286" t="str">
        <f t="shared" si="29"/>
        <v>-</v>
      </c>
      <c r="J296" s="286" t="str">
        <f t="shared" si="29"/>
        <v>-</v>
      </c>
      <c r="K296" s="286" t="str">
        <f t="shared" si="29"/>
        <v>-</v>
      </c>
      <c r="L296" s="286" t="str">
        <f t="shared" si="29"/>
        <v>-</v>
      </c>
      <c r="M296" s="318" t="str">
        <f t="shared" ref="M296:M306" si="30">IF( H122="-","-",M279+M263)</f>
        <v>-</v>
      </c>
      <c r="N296" s="185"/>
      <c r="O296" s="319"/>
      <c r="P296" s="319"/>
      <c r="Q296" s="319"/>
      <c r="R296" s="319"/>
      <c r="S296" s="319"/>
      <c r="T296" s="319"/>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BA296" s="11"/>
      <c r="BB296" s="11"/>
      <c r="BC296" s="11"/>
      <c r="BD296" s="11"/>
      <c r="BE296" s="11"/>
      <c r="BF296" s="11"/>
      <c r="BG296" s="11"/>
      <c r="BH296" s="11"/>
      <c r="BI296" s="11"/>
      <c r="BJ296" s="11"/>
      <c r="BK296" s="11"/>
      <c r="BL296" s="11"/>
      <c r="BM296" s="11"/>
      <c r="BN296" s="11"/>
      <c r="BO296" s="11"/>
      <c r="BP296" s="11"/>
    </row>
    <row r="297" spans="1:68" ht="12.75" customHeight="1">
      <c r="A297" s="18"/>
      <c r="B297" s="18"/>
      <c r="C297" s="18"/>
      <c r="D297" s="117"/>
      <c r="E297" s="135"/>
      <c r="F297" s="135"/>
      <c r="G297" s="152">
        <f t="shared" ref="G297:G306" si="31">G296+1</f>
        <v>1</v>
      </c>
      <c r="H297" s="289">
        <f t="shared" si="29"/>
        <v>1</v>
      </c>
      <c r="I297" s="289">
        <f t="shared" si="29"/>
        <v>1</v>
      </c>
      <c r="J297" s="289">
        <f t="shared" si="29"/>
        <v>1</v>
      </c>
      <c r="K297" s="289">
        <f t="shared" si="29"/>
        <v>1</v>
      </c>
      <c r="L297" s="289">
        <f t="shared" si="29"/>
        <v>1</v>
      </c>
      <c r="M297" s="320">
        <f t="shared" si="30"/>
        <v>1</v>
      </c>
      <c r="N297" s="185"/>
      <c r="O297" s="319"/>
      <c r="P297" s="319"/>
      <c r="Q297" s="319"/>
      <c r="R297" s="319"/>
      <c r="S297" s="319"/>
      <c r="T297" s="319"/>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BA297" s="11"/>
      <c r="BB297" s="11"/>
      <c r="BC297" s="11"/>
      <c r="BD297" s="11"/>
      <c r="BE297" s="11"/>
      <c r="BF297" s="11"/>
      <c r="BG297" s="11"/>
      <c r="BH297" s="11"/>
      <c r="BI297" s="11"/>
      <c r="BJ297" s="11"/>
      <c r="BK297" s="11"/>
      <c r="BL297" s="11"/>
      <c r="BM297" s="11"/>
      <c r="BN297" s="11"/>
      <c r="BO297" s="11"/>
      <c r="BP297" s="11"/>
    </row>
    <row r="298" spans="1:68" ht="12.75" customHeight="1">
      <c r="A298" s="18"/>
      <c r="B298" s="18"/>
      <c r="C298" s="18"/>
      <c r="D298" s="117"/>
      <c r="E298" s="135"/>
      <c r="F298" s="135"/>
      <c r="G298" s="152">
        <f t="shared" si="31"/>
        <v>2</v>
      </c>
      <c r="H298" s="289">
        <f t="shared" si="29"/>
        <v>2</v>
      </c>
      <c r="I298" s="289">
        <f t="shared" si="29"/>
        <v>2</v>
      </c>
      <c r="J298" s="289">
        <f t="shared" si="29"/>
        <v>2.6793989772455897</v>
      </c>
      <c r="K298" s="289">
        <f t="shared" si="29"/>
        <v>2.8388638096778456</v>
      </c>
      <c r="L298" s="289">
        <f t="shared" si="29"/>
        <v>2.8388638096778456</v>
      </c>
      <c r="M298" s="320">
        <f t="shared" si="30"/>
        <v>2.5944809078014281</v>
      </c>
      <c r="N298" s="185"/>
      <c r="O298" s="319"/>
      <c r="P298" s="319"/>
      <c r="Q298" s="319"/>
      <c r="R298" s="319"/>
      <c r="S298" s="319"/>
      <c r="T298" s="319"/>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BA298" s="11"/>
      <c r="BB298" s="11"/>
      <c r="BC298" s="11"/>
      <c r="BD298" s="11"/>
      <c r="BE298" s="11"/>
      <c r="BF298" s="11"/>
      <c r="BG298" s="11"/>
      <c r="BH298" s="11"/>
      <c r="BI298" s="11"/>
      <c r="BJ298" s="11"/>
      <c r="BK298" s="11"/>
      <c r="BL298" s="11"/>
      <c r="BM298" s="11"/>
      <c r="BN298" s="11"/>
      <c r="BO298" s="11"/>
      <c r="BP298" s="11"/>
    </row>
    <row r="299" spans="1:68" ht="12.75" customHeight="1">
      <c r="A299" s="18"/>
      <c r="B299" s="18"/>
      <c r="C299" s="18"/>
      <c r="D299" s="117"/>
      <c r="E299" s="135"/>
      <c r="F299" s="135"/>
      <c r="G299" s="152">
        <f t="shared" si="31"/>
        <v>3</v>
      </c>
      <c r="H299" s="289">
        <f t="shared" si="29"/>
        <v>3.5406757220244627</v>
      </c>
      <c r="I299" s="289">
        <f t="shared" si="29"/>
        <v>3</v>
      </c>
      <c r="J299" s="289">
        <f t="shared" si="29"/>
        <v>4.1586846714586736</v>
      </c>
      <c r="K299" s="289">
        <f t="shared" si="29"/>
        <v>4.3207998711019986</v>
      </c>
      <c r="L299" s="289">
        <f t="shared" si="29"/>
        <v>3.7595930837677098</v>
      </c>
      <c r="M299" s="320">
        <f t="shared" si="30"/>
        <v>3.8793427024650287</v>
      </c>
      <c r="N299" s="185"/>
      <c r="O299" s="319"/>
      <c r="P299" s="319"/>
      <c r="Q299" s="319"/>
      <c r="R299" s="319"/>
      <c r="S299" s="319"/>
      <c r="T299" s="319"/>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BA299" s="11"/>
      <c r="BB299" s="11"/>
      <c r="BC299" s="11"/>
      <c r="BD299" s="11"/>
      <c r="BE299" s="11"/>
      <c r="BF299" s="11"/>
      <c r="BG299" s="11"/>
      <c r="BH299" s="11"/>
      <c r="BI299" s="11"/>
      <c r="BJ299" s="11"/>
      <c r="BK299" s="11"/>
      <c r="BL299" s="11"/>
      <c r="BM299" s="11"/>
      <c r="BN299" s="11"/>
      <c r="BO299" s="11"/>
      <c r="BP299" s="11"/>
    </row>
    <row r="300" spans="1:68" ht="12.75" customHeight="1">
      <c r="A300" s="18"/>
      <c r="B300" s="18"/>
      <c r="C300" s="18"/>
      <c r="D300" s="117"/>
      <c r="E300" s="135"/>
      <c r="F300" s="135"/>
      <c r="G300" s="152">
        <f t="shared" si="31"/>
        <v>4</v>
      </c>
      <c r="H300" s="289">
        <f t="shared" si="29"/>
        <v>4.8944271909999157</v>
      </c>
      <c r="I300" s="289">
        <f t="shared" si="29"/>
        <v>4</v>
      </c>
      <c r="J300" s="289">
        <f t="shared" si="29"/>
        <v>4</v>
      </c>
      <c r="K300" s="289">
        <f t="shared" si="29"/>
        <v>4.6939317800646183</v>
      </c>
      <c r="L300" s="289">
        <f t="shared" si="29"/>
        <v>4</v>
      </c>
      <c r="M300" s="320">
        <f t="shared" si="30"/>
        <v>4.4881556694495472</v>
      </c>
      <c r="N300" s="185"/>
      <c r="O300" s="319"/>
      <c r="P300" s="319"/>
      <c r="Q300" s="319"/>
      <c r="R300" s="319"/>
      <c r="S300" s="319"/>
      <c r="T300" s="319"/>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BA300" s="11"/>
      <c r="BB300" s="11"/>
      <c r="BC300" s="11"/>
      <c r="BD300" s="11"/>
      <c r="BE300" s="11"/>
      <c r="BF300" s="11"/>
      <c r="BG300" s="11"/>
      <c r="BH300" s="11"/>
      <c r="BI300" s="11"/>
      <c r="BJ300" s="11"/>
      <c r="BK300" s="11"/>
      <c r="BL300" s="11"/>
      <c r="BM300" s="11"/>
      <c r="BN300" s="11"/>
      <c r="BO300" s="11"/>
      <c r="BP300" s="11"/>
    </row>
    <row r="301" spans="1:68" ht="12.75" customHeight="1">
      <c r="A301" s="18"/>
      <c r="B301" s="18"/>
      <c r="C301" s="18"/>
      <c r="D301" s="117"/>
      <c r="E301" s="135"/>
      <c r="F301" s="135"/>
      <c r="G301" s="152">
        <f t="shared" si="31"/>
        <v>5</v>
      </c>
      <c r="H301" s="289">
        <f t="shared" si="29"/>
        <v>5.9555542386043019</v>
      </c>
      <c r="I301" s="289">
        <f t="shared" si="29"/>
        <v>5.4777771193021527</v>
      </c>
      <c r="J301" s="289">
        <f t="shared" si="29"/>
        <v>6.3973547516990514</v>
      </c>
      <c r="K301" s="289">
        <f t="shared" si="29"/>
        <v>5.8164965809277263</v>
      </c>
      <c r="L301" s="289">
        <f t="shared" si="29"/>
        <v>5</v>
      </c>
      <c r="M301" s="320">
        <f t="shared" si="30"/>
        <v>5.8945712023772181</v>
      </c>
      <c r="N301" s="185"/>
      <c r="O301" s="319"/>
      <c r="P301" s="319"/>
      <c r="Q301" s="319"/>
      <c r="R301" s="319"/>
      <c r="S301" s="319"/>
      <c r="T301" s="319"/>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BA301" s="11"/>
      <c r="BB301" s="11"/>
      <c r="BC301" s="11"/>
      <c r="BD301" s="11"/>
      <c r="BE301" s="11"/>
      <c r="BF301" s="11"/>
      <c r="BG301" s="11"/>
      <c r="BH301" s="11"/>
      <c r="BI301" s="11"/>
      <c r="BJ301" s="11"/>
      <c r="BK301" s="11"/>
      <c r="BL301" s="11"/>
      <c r="BM301" s="11"/>
      <c r="BN301" s="11"/>
      <c r="BO301" s="11"/>
      <c r="BP301" s="11"/>
    </row>
    <row r="302" spans="1:68" ht="12.75" customHeight="1">
      <c r="A302" s="18"/>
      <c r="B302" s="18"/>
      <c r="C302" s="18"/>
      <c r="D302" s="117"/>
      <c r="E302" s="135"/>
      <c r="F302" s="135"/>
      <c r="G302" s="152">
        <f t="shared" si="31"/>
        <v>6</v>
      </c>
      <c r="H302" s="289">
        <f t="shared" si="29"/>
        <v>6.6130718031613114</v>
      </c>
      <c r="I302" s="289">
        <f t="shared" si="29"/>
        <v>6.6130718031613114</v>
      </c>
      <c r="J302" s="289">
        <f t="shared" si="29"/>
        <v>6.8987860888755979</v>
      </c>
      <c r="K302" s="289">
        <f t="shared" si="29"/>
        <v>6</v>
      </c>
      <c r="L302" s="289">
        <f t="shared" si="29"/>
        <v>6</v>
      </c>
      <c r="M302" s="320">
        <f t="shared" si="30"/>
        <v>6.562681336270118</v>
      </c>
      <c r="N302" s="185"/>
      <c r="O302" s="319"/>
      <c r="P302" s="319"/>
      <c r="Q302" s="319"/>
      <c r="R302" s="319"/>
      <c r="S302" s="319"/>
      <c r="T302" s="319"/>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BA302" s="11"/>
      <c r="BB302" s="11"/>
      <c r="BC302" s="11"/>
      <c r="BD302" s="11"/>
      <c r="BE302" s="11"/>
      <c r="BF302" s="11"/>
      <c r="BG302" s="11"/>
      <c r="BH302" s="11"/>
      <c r="BI302" s="11"/>
      <c r="BJ302" s="11"/>
      <c r="BK302" s="11"/>
      <c r="BL302" s="11"/>
      <c r="BM302" s="11"/>
      <c r="BN302" s="11"/>
      <c r="BO302" s="11"/>
      <c r="BP302" s="11"/>
    </row>
    <row r="303" spans="1:68" ht="12.75" customHeight="1">
      <c r="A303" s="18"/>
      <c r="B303" s="18"/>
      <c r="C303" s="18"/>
      <c r="D303" s="117"/>
      <c r="E303" s="135"/>
      <c r="F303" s="135"/>
      <c r="G303" s="152">
        <f t="shared" si="31"/>
        <v>7</v>
      </c>
      <c r="H303" s="289" t="str">
        <f t="shared" si="29"/>
        <v>-</v>
      </c>
      <c r="I303" s="289" t="str">
        <f t="shared" si="29"/>
        <v>-</v>
      </c>
      <c r="J303" s="289" t="str">
        <f t="shared" si="29"/>
        <v>-</v>
      </c>
      <c r="K303" s="289" t="str">
        <f t="shared" si="29"/>
        <v>-</v>
      </c>
      <c r="L303" s="289" t="str">
        <f t="shared" si="29"/>
        <v>-</v>
      </c>
      <c r="M303" s="320" t="str">
        <f t="shared" si="30"/>
        <v>-</v>
      </c>
      <c r="N303" s="185"/>
      <c r="O303" s="319"/>
      <c r="P303" s="319"/>
      <c r="Q303" s="319"/>
      <c r="R303" s="319"/>
      <c r="S303" s="319"/>
      <c r="T303" s="319"/>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BA303" s="11"/>
      <c r="BB303" s="11"/>
      <c r="BC303" s="11"/>
      <c r="BD303" s="11"/>
      <c r="BE303" s="11"/>
      <c r="BF303" s="11"/>
      <c r="BG303" s="11"/>
      <c r="BH303" s="11"/>
      <c r="BI303" s="11"/>
      <c r="BJ303" s="11"/>
      <c r="BK303" s="11"/>
      <c r="BL303" s="11"/>
      <c r="BM303" s="11"/>
      <c r="BN303" s="11"/>
      <c r="BO303" s="11"/>
      <c r="BP303" s="11"/>
    </row>
    <row r="304" spans="1:68" ht="12.75" customHeight="1">
      <c r="A304" s="18"/>
      <c r="B304" s="18"/>
      <c r="C304" s="18"/>
      <c r="D304" s="117"/>
      <c r="E304" s="135"/>
      <c r="F304" s="135"/>
      <c r="G304" s="152">
        <f t="shared" si="31"/>
        <v>8</v>
      </c>
      <c r="H304" s="289">
        <f t="shared" si="29"/>
        <v>8</v>
      </c>
      <c r="I304" s="289">
        <f t="shared" si="29"/>
        <v>8</v>
      </c>
      <c r="J304" s="289">
        <f t="shared" si="29"/>
        <v>9.25</v>
      </c>
      <c r="K304" s="289">
        <f t="shared" si="29"/>
        <v>8.75</v>
      </c>
      <c r="L304" s="289">
        <f t="shared" si="29"/>
        <v>9.6329931618554525</v>
      </c>
      <c r="M304" s="320">
        <f t="shared" si="30"/>
        <v>8.9176629354822463</v>
      </c>
      <c r="N304" s="185"/>
      <c r="O304" s="319"/>
      <c r="P304" s="319"/>
      <c r="Q304" s="319"/>
      <c r="R304" s="319"/>
      <c r="S304" s="319"/>
      <c r="T304" s="319"/>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BA304" s="11"/>
      <c r="BB304" s="11"/>
      <c r="BC304" s="11"/>
      <c r="BD304" s="11"/>
      <c r="BE304" s="11"/>
      <c r="BF304" s="11"/>
      <c r="BG304" s="11"/>
      <c r="BH304" s="11"/>
      <c r="BI304" s="11"/>
      <c r="BJ304" s="11"/>
      <c r="BK304" s="11"/>
      <c r="BL304" s="11"/>
      <c r="BM304" s="11"/>
      <c r="BN304" s="11"/>
      <c r="BO304" s="11"/>
      <c r="BP304" s="11"/>
    </row>
    <row r="305" spans="1:68" ht="12.75" customHeight="1">
      <c r="A305" s="18"/>
      <c r="B305" s="18"/>
      <c r="C305" s="18"/>
      <c r="D305" s="117"/>
      <c r="E305" s="135"/>
      <c r="F305" s="135"/>
      <c r="G305" s="152">
        <f t="shared" si="31"/>
        <v>9</v>
      </c>
      <c r="H305" s="289" t="str">
        <f t="shared" si="29"/>
        <v>-</v>
      </c>
      <c r="I305" s="289" t="str">
        <f t="shared" si="29"/>
        <v>-</v>
      </c>
      <c r="J305" s="289" t="str">
        <f t="shared" si="29"/>
        <v>-</v>
      </c>
      <c r="K305" s="289" t="str">
        <f t="shared" si="29"/>
        <v>-</v>
      </c>
      <c r="L305" s="289" t="str">
        <f t="shared" si="29"/>
        <v>-</v>
      </c>
      <c r="M305" s="320" t="str">
        <f t="shared" si="30"/>
        <v>-</v>
      </c>
      <c r="N305" s="185"/>
      <c r="O305" s="319"/>
      <c r="P305" s="319"/>
      <c r="Q305" s="319"/>
      <c r="R305" s="319"/>
      <c r="S305" s="319"/>
      <c r="T305" s="319"/>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BA305" s="11"/>
      <c r="BB305" s="11"/>
      <c r="BC305" s="11"/>
      <c r="BD305" s="11"/>
      <c r="BE305" s="11"/>
      <c r="BF305" s="11"/>
      <c r="BG305" s="11"/>
      <c r="BH305" s="11"/>
      <c r="BI305" s="11"/>
      <c r="BJ305" s="11"/>
      <c r="BK305" s="11"/>
      <c r="BL305" s="11"/>
      <c r="BM305" s="11"/>
      <c r="BN305" s="11"/>
      <c r="BO305" s="11"/>
      <c r="BP305" s="11"/>
    </row>
    <row r="306" spans="1:68" ht="12.75" customHeight="1">
      <c r="A306" s="18"/>
      <c r="B306" s="18"/>
      <c r="C306" s="18"/>
      <c r="D306" s="117"/>
      <c r="E306" s="135"/>
      <c r="F306" s="135"/>
      <c r="G306" s="152">
        <f t="shared" si="31"/>
        <v>10</v>
      </c>
      <c r="H306" s="289" t="str">
        <f t="shared" si="29"/>
        <v>-</v>
      </c>
      <c r="I306" s="289" t="str">
        <f t="shared" si="29"/>
        <v>-</v>
      </c>
      <c r="J306" s="289" t="str">
        <f t="shared" si="29"/>
        <v>-</v>
      </c>
      <c r="K306" s="289" t="str">
        <f t="shared" si="29"/>
        <v>-</v>
      </c>
      <c r="L306" s="289" t="str">
        <f t="shared" si="29"/>
        <v>-</v>
      </c>
      <c r="M306" s="320" t="str">
        <f t="shared" si="30"/>
        <v>-</v>
      </c>
      <c r="N306" s="185"/>
      <c r="O306" s="319"/>
      <c r="P306" s="319"/>
      <c r="Q306" s="319"/>
      <c r="R306" s="319"/>
      <c r="S306" s="319"/>
      <c r="T306" s="319"/>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BA306" s="11"/>
      <c r="BB306" s="11"/>
      <c r="BC306" s="11"/>
      <c r="BD306" s="11"/>
      <c r="BE306" s="11"/>
      <c r="BF306" s="11"/>
      <c r="BG306" s="11"/>
      <c r="BH306" s="11"/>
      <c r="BI306" s="11"/>
      <c r="BJ306" s="11"/>
      <c r="BK306" s="11"/>
      <c r="BL306" s="11"/>
      <c r="BM306" s="11"/>
      <c r="BN306" s="11"/>
      <c r="BO306" s="11"/>
      <c r="BP306" s="11"/>
    </row>
    <row r="307" spans="1:68" ht="12.75" customHeight="1">
      <c r="A307" s="18"/>
      <c r="B307" s="18"/>
      <c r="C307" s="18"/>
      <c r="D307" s="117"/>
      <c r="E307" s="295"/>
      <c r="F307" s="295"/>
      <c r="G307" s="296"/>
      <c r="H307" s="298"/>
      <c r="I307" s="298"/>
      <c r="J307" s="298"/>
      <c r="K307" s="298"/>
      <c r="L307" s="298"/>
      <c r="M307" s="298"/>
      <c r="N307" s="7"/>
      <c r="O307" s="319"/>
      <c r="P307" s="319"/>
      <c r="Q307" s="319"/>
      <c r="R307" s="319"/>
      <c r="S307" s="319"/>
      <c r="T307" s="319"/>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BA307" s="11"/>
      <c r="BB307" s="11"/>
      <c r="BC307" s="11"/>
      <c r="BD307" s="11"/>
      <c r="BE307" s="11"/>
      <c r="BF307" s="11"/>
      <c r="BG307" s="11"/>
      <c r="BH307" s="11"/>
      <c r="BI307" s="11"/>
      <c r="BJ307" s="11"/>
      <c r="BK307" s="11"/>
      <c r="BL307" s="11"/>
      <c r="BM307" s="11"/>
      <c r="BN307" s="11"/>
      <c r="BO307" s="11"/>
      <c r="BP307" s="11"/>
    </row>
    <row r="308" spans="1:68" ht="12.75" customHeight="1">
      <c r="A308" s="18"/>
      <c r="B308" s="18"/>
      <c r="C308" s="18"/>
      <c r="D308" s="117"/>
      <c r="E308" s="295"/>
      <c r="F308" s="295"/>
      <c r="G308" s="168"/>
      <c r="H308" s="302"/>
      <c r="I308" s="302"/>
      <c r="J308" s="302"/>
      <c r="K308" s="302"/>
      <c r="L308" s="302"/>
      <c r="M308" s="322"/>
      <c r="N308" s="7"/>
      <c r="O308" s="319"/>
      <c r="P308" s="319"/>
      <c r="Q308" s="319"/>
      <c r="R308" s="319"/>
      <c r="S308" s="319"/>
      <c r="T308" s="319"/>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BA308" s="11"/>
      <c r="BB308" s="11"/>
      <c r="BC308" s="11"/>
      <c r="BD308" s="11"/>
      <c r="BE308" s="11"/>
      <c r="BF308" s="11"/>
      <c r="BG308" s="11"/>
      <c r="BH308" s="11"/>
      <c r="BI308" s="11"/>
      <c r="BJ308" s="11"/>
      <c r="BK308" s="11"/>
      <c r="BL308" s="11"/>
      <c r="BM308" s="11"/>
      <c r="BN308" s="11"/>
      <c r="BO308" s="11"/>
      <c r="BP308" s="11"/>
    </row>
    <row r="309" spans="1:68" ht="18" customHeight="1">
      <c r="A309" s="18"/>
      <c r="B309" s="18"/>
      <c r="C309" s="18"/>
      <c r="D309" s="117"/>
      <c r="E309" s="117"/>
      <c r="F309" s="117"/>
      <c r="G309" s="118" t="s">
        <v>65</v>
      </c>
      <c r="H309" s="119"/>
      <c r="I309" s="119"/>
      <c r="J309" s="119"/>
      <c r="K309" s="237"/>
      <c r="L309" s="237"/>
      <c r="M309" s="317"/>
      <c r="N309" s="7"/>
      <c r="O309" s="140"/>
      <c r="P309" s="140"/>
      <c r="Q309" s="140"/>
      <c r="R309" s="140"/>
      <c r="S309" s="140"/>
      <c r="T309" s="140"/>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BA309" s="11"/>
      <c r="BB309" s="11"/>
      <c r="BC309" s="11"/>
      <c r="BD309" s="11"/>
      <c r="BE309" s="11"/>
      <c r="BF309" s="11"/>
      <c r="BG309" s="11"/>
      <c r="BH309" s="11"/>
      <c r="BI309" s="11"/>
      <c r="BJ309" s="11"/>
      <c r="BK309" s="11"/>
      <c r="BL309" s="11"/>
      <c r="BM309" s="11"/>
      <c r="BN309" s="11"/>
      <c r="BO309" s="11"/>
      <c r="BP309" s="11"/>
    </row>
    <row r="310" spans="1:68" ht="24.75" customHeight="1">
      <c r="A310" s="18"/>
      <c r="B310" s="18"/>
      <c r="C310" s="18"/>
      <c r="D310" s="117"/>
      <c r="E310" s="125"/>
      <c r="F310" s="125"/>
      <c r="G310" s="126" t="str">
        <f>M3</f>
        <v>MODAL</v>
      </c>
      <c r="H310" s="461" t="str">
        <f t="shared" ref="H310:L311" si="32">H3</f>
        <v>Harald</v>
      </c>
      <c r="I310" s="461" t="str">
        <f t="shared" si="32"/>
        <v>Hildegun</v>
      </c>
      <c r="J310" s="461" t="str">
        <f t="shared" si="32"/>
        <v>Stian</v>
      </c>
      <c r="K310" s="461" t="str">
        <f t="shared" si="32"/>
        <v>Eirik</v>
      </c>
      <c r="L310" s="461" t="str">
        <f t="shared" si="32"/>
        <v>Atle</v>
      </c>
      <c r="M310" s="128"/>
      <c r="N310" s="185"/>
      <c r="O310" s="140"/>
      <c r="P310" s="140"/>
      <c r="Q310" s="140"/>
      <c r="R310" s="140"/>
      <c r="S310" s="140"/>
      <c r="T310" s="140"/>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BA310" s="11"/>
      <c r="BB310" s="11"/>
      <c r="BC310" s="11"/>
      <c r="BD310" s="11"/>
      <c r="BE310" s="11"/>
      <c r="BF310" s="11"/>
      <c r="BG310" s="11"/>
      <c r="BH310" s="11"/>
      <c r="BI310" s="11"/>
      <c r="BJ310" s="11"/>
      <c r="BK310" s="11"/>
      <c r="BL310" s="11"/>
      <c r="BM310" s="11"/>
      <c r="BN310" s="11"/>
      <c r="BO310" s="11"/>
      <c r="BP310" s="11"/>
    </row>
    <row r="311" spans="1:68" ht="12.75" customHeight="1">
      <c r="A311" s="18"/>
      <c r="B311" s="18"/>
      <c r="C311" s="18"/>
      <c r="D311" s="117"/>
      <c r="E311" s="125"/>
      <c r="F311" s="125"/>
      <c r="G311" s="131" t="str">
        <f>M4</f>
        <v>(R1-R5)</v>
      </c>
      <c r="H311" s="74" t="str">
        <f t="shared" si="32"/>
        <v>Reader 1</v>
      </c>
      <c r="I311" s="74" t="str">
        <f t="shared" si="32"/>
        <v>Reader 2</v>
      </c>
      <c r="J311" s="74" t="str">
        <f t="shared" si="32"/>
        <v>Reader 3</v>
      </c>
      <c r="K311" s="74" t="str">
        <f t="shared" si="32"/>
        <v>Reader 4</v>
      </c>
      <c r="L311" s="74" t="str">
        <f t="shared" si="32"/>
        <v>Reader 5</v>
      </c>
      <c r="M311" s="132" t="s">
        <v>39</v>
      </c>
      <c r="N311" s="185"/>
      <c r="O311" s="140"/>
      <c r="P311" s="140"/>
      <c r="Q311" s="140"/>
      <c r="R311" s="140"/>
      <c r="S311" s="140"/>
      <c r="T311" s="140"/>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BA311" s="11"/>
      <c r="BB311" s="11"/>
      <c r="BC311" s="11"/>
      <c r="BD311" s="11"/>
      <c r="BE311" s="11"/>
      <c r="BF311" s="11"/>
      <c r="BG311" s="11"/>
      <c r="BH311" s="11"/>
      <c r="BI311" s="11"/>
      <c r="BJ311" s="11"/>
      <c r="BK311" s="11"/>
      <c r="BL311" s="11"/>
      <c r="BM311" s="11"/>
      <c r="BN311" s="11"/>
      <c r="BO311" s="11"/>
      <c r="BP311" s="11"/>
    </row>
    <row r="312" spans="1:68" ht="12.75" customHeight="1">
      <c r="A312" s="18"/>
      <c r="B312" s="18"/>
      <c r="C312" s="18"/>
      <c r="D312" s="117"/>
      <c r="E312" s="135"/>
      <c r="F312" s="135"/>
      <c r="G312" s="149">
        <v>0</v>
      </c>
      <c r="H312" s="286" t="str">
        <f t="shared" ref="H312:L322" si="33">IF(H122="-","-",IF( H122&gt;1,H279-H263,"-"))</f>
        <v>-</v>
      </c>
      <c r="I312" s="286" t="str">
        <f t="shared" si="33"/>
        <v>-</v>
      </c>
      <c r="J312" s="286" t="str">
        <f t="shared" si="33"/>
        <v>-</v>
      </c>
      <c r="K312" s="286" t="str">
        <f t="shared" si="33"/>
        <v>-</v>
      </c>
      <c r="L312" s="286" t="str">
        <f t="shared" si="33"/>
        <v>-</v>
      </c>
      <c r="M312" s="323" t="str">
        <f t="shared" ref="M312:M322" si="34">IF( H122="-","-",M279-M263)</f>
        <v>-</v>
      </c>
      <c r="N312" s="185"/>
      <c r="O312" s="140"/>
      <c r="P312" s="140"/>
      <c r="Q312" s="140"/>
      <c r="R312" s="140"/>
      <c r="S312" s="140"/>
      <c r="T312" s="140"/>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BA312" s="11"/>
      <c r="BB312" s="11"/>
      <c r="BC312" s="11"/>
      <c r="BD312" s="11"/>
      <c r="BE312" s="11"/>
      <c r="BF312" s="11"/>
      <c r="BG312" s="11"/>
      <c r="BH312" s="11"/>
      <c r="BI312" s="11"/>
      <c r="BJ312" s="11"/>
      <c r="BK312" s="11"/>
      <c r="BL312" s="11"/>
      <c r="BM312" s="11"/>
      <c r="BN312" s="11"/>
      <c r="BO312" s="11"/>
      <c r="BP312" s="11"/>
    </row>
    <row r="313" spans="1:68" ht="12.75" customHeight="1">
      <c r="A313" s="18"/>
      <c r="B313" s="18"/>
      <c r="C313" s="18"/>
      <c r="D313" s="117"/>
      <c r="E313" s="135"/>
      <c r="F313" s="135"/>
      <c r="G313" s="152">
        <f t="shared" ref="G313:G322" si="35">G312+1</f>
        <v>1</v>
      </c>
      <c r="H313" s="289">
        <f t="shared" si="33"/>
        <v>1</v>
      </c>
      <c r="I313" s="289">
        <f t="shared" si="33"/>
        <v>1</v>
      </c>
      <c r="J313" s="289">
        <f t="shared" si="33"/>
        <v>1</v>
      </c>
      <c r="K313" s="289">
        <f t="shared" si="33"/>
        <v>1</v>
      </c>
      <c r="L313" s="289">
        <f t="shared" si="33"/>
        <v>1</v>
      </c>
      <c r="M313" s="324">
        <f t="shared" si="34"/>
        <v>1</v>
      </c>
      <c r="N313" s="185"/>
      <c r="O313" s="140"/>
      <c r="P313" s="140"/>
      <c r="Q313" s="140"/>
      <c r="R313" s="140"/>
      <c r="S313" s="140"/>
      <c r="T313" s="140"/>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BA313" s="11"/>
      <c r="BB313" s="11"/>
      <c r="BC313" s="11"/>
      <c r="BD313" s="11"/>
      <c r="BE313" s="11"/>
      <c r="BF313" s="11"/>
      <c r="BG313" s="11"/>
      <c r="BH313" s="11"/>
      <c r="BI313" s="11"/>
      <c r="BJ313" s="11"/>
      <c r="BK313" s="11"/>
      <c r="BL313" s="11"/>
      <c r="BM313" s="11"/>
      <c r="BN313" s="11"/>
      <c r="BO313" s="11"/>
      <c r="BP313" s="11"/>
    </row>
    <row r="314" spans="1:68" ht="12.75" customHeight="1">
      <c r="A314" s="18"/>
      <c r="B314" s="18"/>
      <c r="C314" s="18"/>
      <c r="D314" s="117"/>
      <c r="E314" s="135"/>
      <c r="F314" s="135"/>
      <c r="G314" s="152">
        <f t="shared" si="35"/>
        <v>2</v>
      </c>
      <c r="H314" s="289">
        <f t="shared" si="33"/>
        <v>2</v>
      </c>
      <c r="I314" s="289">
        <f t="shared" si="33"/>
        <v>2</v>
      </c>
      <c r="J314" s="289">
        <f t="shared" si="33"/>
        <v>1.5024192045725919</v>
      </c>
      <c r="K314" s="289">
        <f t="shared" si="33"/>
        <v>1.4338634630494269</v>
      </c>
      <c r="L314" s="289">
        <f t="shared" si="33"/>
        <v>1.4338634630494269</v>
      </c>
      <c r="M314" s="324">
        <f t="shared" si="34"/>
        <v>1.5509736376531174</v>
      </c>
      <c r="N314" s="185"/>
      <c r="O314" s="140"/>
      <c r="P314" s="140"/>
      <c r="Q314" s="140"/>
      <c r="R314" s="140"/>
      <c r="S314" s="140"/>
      <c r="T314" s="140"/>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BA314" s="11"/>
      <c r="BB314" s="11"/>
      <c r="BC314" s="11"/>
      <c r="BD314" s="11"/>
      <c r="BE314" s="11"/>
      <c r="BF314" s="11"/>
      <c r="BG314" s="11"/>
      <c r="BH314" s="11"/>
      <c r="BI314" s="11"/>
      <c r="BJ314" s="11"/>
      <c r="BK314" s="11"/>
      <c r="BL314" s="11"/>
      <c r="BM314" s="11"/>
      <c r="BN314" s="11"/>
      <c r="BO314" s="11"/>
      <c r="BP314" s="11"/>
    </row>
    <row r="315" spans="1:68" ht="12.75" customHeight="1">
      <c r="A315" s="18"/>
      <c r="B315" s="18"/>
      <c r="C315" s="18"/>
      <c r="D315" s="117"/>
      <c r="E315" s="135"/>
      <c r="F315" s="135"/>
      <c r="G315" s="152">
        <f t="shared" si="35"/>
        <v>3</v>
      </c>
      <c r="H315" s="289">
        <f t="shared" si="33"/>
        <v>2.4066926990281692</v>
      </c>
      <c r="I315" s="289">
        <f t="shared" si="33"/>
        <v>3</v>
      </c>
      <c r="J315" s="289">
        <f t="shared" si="33"/>
        <v>2.2623679601202742</v>
      </c>
      <c r="K315" s="289">
        <f t="shared" si="33"/>
        <v>2.1528843394243173</v>
      </c>
      <c r="L315" s="289">
        <f t="shared" si="33"/>
        <v>2.2930384951796583</v>
      </c>
      <c r="M315" s="324">
        <f t="shared" si="34"/>
        <v>2.2996046659560241</v>
      </c>
      <c r="N315" s="185"/>
      <c r="O315" s="140"/>
      <c r="P315" s="140"/>
      <c r="Q315" s="140"/>
      <c r="R315" s="140"/>
      <c r="S315" s="140"/>
      <c r="T315" s="140"/>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BA315" s="11"/>
      <c r="BB315" s="11"/>
      <c r="BC315" s="11"/>
      <c r="BD315" s="11"/>
      <c r="BE315" s="11"/>
      <c r="BF315" s="11"/>
      <c r="BG315" s="11"/>
      <c r="BH315" s="11"/>
      <c r="BI315" s="11"/>
      <c r="BJ315" s="11"/>
      <c r="BK315" s="11"/>
      <c r="BL315" s="11"/>
      <c r="BM315" s="11"/>
      <c r="BN315" s="11"/>
      <c r="BO315" s="11"/>
      <c r="BP315" s="11"/>
    </row>
    <row r="316" spans="1:68" ht="12.75" customHeight="1">
      <c r="A316" s="18"/>
      <c r="B316" s="18"/>
      <c r="C316" s="18"/>
      <c r="D316" s="117"/>
      <c r="E316" s="135"/>
      <c r="F316" s="135"/>
      <c r="G316" s="152">
        <f t="shared" si="35"/>
        <v>4</v>
      </c>
      <c r="H316" s="289">
        <f t="shared" si="33"/>
        <v>3.1055728090000843</v>
      </c>
      <c r="I316" s="289">
        <f t="shared" si="33"/>
        <v>4</v>
      </c>
      <c r="J316" s="289">
        <f t="shared" si="33"/>
        <v>4</v>
      </c>
      <c r="K316" s="289">
        <f t="shared" si="33"/>
        <v>3.4878864017535633</v>
      </c>
      <c r="L316" s="289">
        <f t="shared" si="33"/>
        <v>4</v>
      </c>
      <c r="M316" s="324">
        <f t="shared" si="34"/>
        <v>3.5482079669140902</v>
      </c>
      <c r="N316" s="185"/>
      <c r="O316" s="140"/>
      <c r="P316" s="140"/>
      <c r="Q316" s="140"/>
      <c r="R316" s="140"/>
      <c r="S316" s="140"/>
      <c r="T316" s="140"/>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BA316" s="11"/>
      <c r="BB316" s="11"/>
      <c r="BC316" s="11"/>
      <c r="BD316" s="11"/>
      <c r="BE316" s="11"/>
      <c r="BF316" s="11"/>
      <c r="BG316" s="11"/>
      <c r="BH316" s="11"/>
      <c r="BI316" s="11"/>
      <c r="BJ316" s="11"/>
      <c r="BK316" s="11"/>
      <c r="BL316" s="11"/>
      <c r="BM316" s="11"/>
      <c r="BN316" s="11"/>
      <c r="BO316" s="11"/>
      <c r="BP316" s="11"/>
    </row>
    <row r="317" spans="1:68" ht="12.75" customHeight="1">
      <c r="A317" s="18"/>
      <c r="B317" s="18"/>
      <c r="C317" s="18"/>
      <c r="D317" s="117"/>
      <c r="E317" s="135"/>
      <c r="F317" s="135"/>
      <c r="G317" s="152">
        <f t="shared" si="35"/>
        <v>5</v>
      </c>
      <c r="H317" s="289">
        <f t="shared" si="33"/>
        <v>3.7367534537033897</v>
      </c>
      <c r="I317" s="289">
        <f t="shared" si="33"/>
        <v>4.368376726851694</v>
      </c>
      <c r="J317" s="289">
        <f t="shared" si="33"/>
        <v>4.3718760175317186</v>
      </c>
      <c r="K317" s="289">
        <f t="shared" si="33"/>
        <v>4.1835034190722737</v>
      </c>
      <c r="L317" s="289">
        <f t="shared" si="33"/>
        <v>5</v>
      </c>
      <c r="M317" s="324">
        <f t="shared" si="34"/>
        <v>4.1669672591612432</v>
      </c>
      <c r="N317" s="185"/>
      <c r="O317" s="140"/>
      <c r="P317" s="140"/>
      <c r="Q317" s="140"/>
      <c r="R317" s="140"/>
      <c r="S317" s="140"/>
      <c r="T317" s="140"/>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BA317" s="11"/>
      <c r="BB317" s="11"/>
      <c r="BC317" s="11"/>
      <c r="BD317" s="11"/>
      <c r="BE317" s="11"/>
      <c r="BF317" s="11"/>
      <c r="BG317" s="11"/>
      <c r="BH317" s="11"/>
      <c r="BI317" s="11"/>
      <c r="BJ317" s="11"/>
      <c r="BK317" s="11"/>
      <c r="BL317" s="11"/>
      <c r="BM317" s="11"/>
      <c r="BN317" s="11"/>
      <c r="BO317" s="11"/>
      <c r="BP317" s="11"/>
    </row>
    <row r="318" spans="1:68" ht="12.75" customHeight="1">
      <c r="A318" s="18"/>
      <c r="B318" s="18"/>
      <c r="C318" s="18"/>
      <c r="D318" s="117"/>
      <c r="E318" s="135"/>
      <c r="F318" s="135"/>
      <c r="G318" s="152">
        <f t="shared" si="35"/>
        <v>6</v>
      </c>
      <c r="H318" s="289">
        <f t="shared" si="33"/>
        <v>5.1012139111244021</v>
      </c>
      <c r="I318" s="289">
        <f t="shared" si="33"/>
        <v>5.1012139111244021</v>
      </c>
      <c r="J318" s="289">
        <f t="shared" si="33"/>
        <v>5.3869281968386886</v>
      </c>
      <c r="K318" s="289">
        <f t="shared" si="33"/>
        <v>6</v>
      </c>
      <c r="L318" s="289">
        <f t="shared" si="33"/>
        <v>6</v>
      </c>
      <c r="M318" s="324">
        <f t="shared" si="34"/>
        <v>5.3801758065870251</v>
      </c>
      <c r="N318" s="185"/>
      <c r="O318" s="140"/>
      <c r="P318" s="140"/>
      <c r="Q318" s="140"/>
      <c r="R318" s="140"/>
      <c r="S318" s="140"/>
      <c r="T318" s="140"/>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BA318" s="11"/>
      <c r="BB318" s="11"/>
      <c r="BC318" s="11"/>
      <c r="BD318" s="11"/>
      <c r="BE318" s="11"/>
      <c r="BF318" s="11"/>
      <c r="BG318" s="11"/>
      <c r="BH318" s="11"/>
      <c r="BI318" s="11"/>
      <c r="BJ318" s="11"/>
      <c r="BK318" s="11"/>
      <c r="BL318" s="11"/>
      <c r="BM318" s="11"/>
      <c r="BN318" s="11"/>
      <c r="BO318" s="11"/>
      <c r="BP318" s="11"/>
    </row>
    <row r="319" spans="1:68" ht="12.75" customHeight="1">
      <c r="A319" s="18"/>
      <c r="B319" s="18"/>
      <c r="C319" s="18"/>
      <c r="D319" s="117"/>
      <c r="E319" s="135"/>
      <c r="F319" s="135"/>
      <c r="G319" s="152">
        <f t="shared" si="35"/>
        <v>7</v>
      </c>
      <c r="H319" s="289" t="str">
        <f t="shared" si="33"/>
        <v>-</v>
      </c>
      <c r="I319" s="289" t="str">
        <f t="shared" si="33"/>
        <v>-</v>
      </c>
      <c r="J319" s="289" t="str">
        <f t="shared" si="33"/>
        <v>-</v>
      </c>
      <c r="K319" s="289" t="str">
        <f t="shared" si="33"/>
        <v>-</v>
      </c>
      <c r="L319" s="289" t="str">
        <f t="shared" si="33"/>
        <v>-</v>
      </c>
      <c r="M319" s="324" t="str">
        <f t="shared" si="34"/>
        <v>-</v>
      </c>
      <c r="N319" s="185"/>
      <c r="O319" s="140"/>
      <c r="P319" s="140"/>
      <c r="Q319" s="140"/>
      <c r="R319" s="140"/>
      <c r="S319" s="140"/>
      <c r="T319" s="140"/>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BA319" s="11"/>
      <c r="BB319" s="11"/>
      <c r="BC319" s="11"/>
      <c r="BD319" s="11"/>
      <c r="BE319" s="11"/>
      <c r="BF319" s="11"/>
      <c r="BG319" s="11"/>
      <c r="BH319" s="11"/>
      <c r="BI319" s="11"/>
      <c r="BJ319" s="11"/>
      <c r="BK319" s="11"/>
      <c r="BL319" s="11"/>
      <c r="BM319" s="11"/>
      <c r="BN319" s="11"/>
      <c r="BO319" s="11"/>
      <c r="BP319" s="11"/>
    </row>
    <row r="320" spans="1:68" ht="12.75" customHeight="1">
      <c r="A320" s="18"/>
      <c r="B320" s="18"/>
      <c r="C320" s="18"/>
      <c r="D320" s="117"/>
      <c r="E320" s="135"/>
      <c r="F320" s="135"/>
      <c r="G320" s="152">
        <f t="shared" si="35"/>
        <v>8</v>
      </c>
      <c r="H320" s="289">
        <f t="shared" si="33"/>
        <v>8</v>
      </c>
      <c r="I320" s="289">
        <f t="shared" si="33"/>
        <v>8</v>
      </c>
      <c r="J320" s="289">
        <f t="shared" si="33"/>
        <v>7.25</v>
      </c>
      <c r="K320" s="289">
        <f t="shared" si="33"/>
        <v>6.75</v>
      </c>
      <c r="L320" s="289">
        <f t="shared" si="33"/>
        <v>6.3670068381445475</v>
      </c>
      <c r="M320" s="324">
        <f t="shared" si="34"/>
        <v>7.0823370645177528</v>
      </c>
      <c r="N320" s="185"/>
      <c r="O320" s="140"/>
      <c r="P320" s="140"/>
      <c r="Q320" s="140"/>
      <c r="R320" s="140"/>
      <c r="S320" s="140"/>
      <c r="T320" s="140"/>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BA320" s="11"/>
      <c r="BB320" s="11"/>
      <c r="BC320" s="11"/>
      <c r="BD320" s="11"/>
      <c r="BE320" s="11"/>
      <c r="BF320" s="11"/>
      <c r="BG320" s="11"/>
      <c r="BH320" s="11"/>
      <c r="BI320" s="11"/>
      <c r="BJ320" s="11"/>
      <c r="BK320" s="11"/>
      <c r="BL320" s="11"/>
      <c r="BM320" s="11"/>
      <c r="BN320" s="11"/>
      <c r="BO320" s="11"/>
      <c r="BP320" s="11"/>
    </row>
    <row r="321" spans="1:68" ht="12.75" customHeight="1">
      <c r="A321" s="18"/>
      <c r="B321" s="18"/>
      <c r="C321" s="18"/>
      <c r="D321" s="117"/>
      <c r="E321" s="135"/>
      <c r="F321" s="135"/>
      <c r="G321" s="152">
        <f t="shared" si="35"/>
        <v>9</v>
      </c>
      <c r="H321" s="289" t="str">
        <f t="shared" si="33"/>
        <v>-</v>
      </c>
      <c r="I321" s="289" t="str">
        <f t="shared" si="33"/>
        <v>-</v>
      </c>
      <c r="J321" s="289" t="str">
        <f t="shared" si="33"/>
        <v>-</v>
      </c>
      <c r="K321" s="289" t="str">
        <f t="shared" si="33"/>
        <v>-</v>
      </c>
      <c r="L321" s="289" t="str">
        <f t="shared" si="33"/>
        <v>-</v>
      </c>
      <c r="M321" s="324" t="str">
        <f t="shared" si="34"/>
        <v>-</v>
      </c>
      <c r="N321" s="185"/>
      <c r="O321" s="140"/>
      <c r="P321" s="140"/>
      <c r="Q321" s="140"/>
      <c r="R321" s="140"/>
      <c r="S321" s="140"/>
      <c r="T321" s="140"/>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BA321" s="11"/>
      <c r="BB321" s="11"/>
      <c r="BC321" s="11"/>
      <c r="BD321" s="11"/>
      <c r="BE321" s="11"/>
      <c r="BF321" s="11"/>
      <c r="BG321" s="11"/>
      <c r="BH321" s="11"/>
      <c r="BI321" s="11"/>
      <c r="BJ321" s="11"/>
      <c r="BK321" s="11"/>
      <c r="BL321" s="11"/>
      <c r="BM321" s="11"/>
      <c r="BN321" s="11"/>
      <c r="BO321" s="11"/>
      <c r="BP321" s="11"/>
    </row>
    <row r="322" spans="1:68" ht="12.75" customHeight="1">
      <c r="A322" s="18"/>
      <c r="B322" s="18"/>
      <c r="C322" s="18"/>
      <c r="D322" s="117"/>
      <c r="E322" s="135"/>
      <c r="F322" s="135"/>
      <c r="G322" s="152">
        <f t="shared" si="35"/>
        <v>10</v>
      </c>
      <c r="H322" s="289" t="str">
        <f t="shared" si="33"/>
        <v>-</v>
      </c>
      <c r="I322" s="289" t="str">
        <f t="shared" si="33"/>
        <v>-</v>
      </c>
      <c r="J322" s="289" t="str">
        <f t="shared" si="33"/>
        <v>-</v>
      </c>
      <c r="K322" s="289" t="str">
        <f t="shared" si="33"/>
        <v>-</v>
      </c>
      <c r="L322" s="289" t="str">
        <f t="shared" si="33"/>
        <v>-</v>
      </c>
      <c r="M322" s="324" t="str">
        <f t="shared" si="34"/>
        <v>-</v>
      </c>
      <c r="N322" s="185"/>
      <c r="O322" s="140"/>
      <c r="P322" s="140"/>
      <c r="Q322" s="140"/>
      <c r="R322" s="140"/>
      <c r="S322" s="140"/>
      <c r="T322" s="140"/>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BA322" s="11"/>
      <c r="BB322" s="11"/>
      <c r="BC322" s="11"/>
      <c r="BD322" s="11"/>
      <c r="BE322" s="11"/>
      <c r="BF322" s="11"/>
      <c r="BG322" s="11"/>
      <c r="BH322" s="11"/>
      <c r="BI322" s="11"/>
      <c r="BJ322" s="11"/>
      <c r="BK322" s="11"/>
      <c r="BL322" s="11"/>
      <c r="BM322" s="11"/>
      <c r="BN322" s="11"/>
      <c r="BO322" s="11"/>
      <c r="BP322" s="11"/>
    </row>
    <row r="323" spans="1:68" ht="12.75" customHeight="1">
      <c r="A323" s="18"/>
      <c r="B323" s="18"/>
      <c r="C323" s="18"/>
      <c r="D323" s="18"/>
      <c r="E323" s="88"/>
      <c r="F323" s="88"/>
      <c r="G323" s="326"/>
      <c r="H323" s="326"/>
      <c r="I323" s="326"/>
      <c r="J323" s="326"/>
      <c r="K323" s="326"/>
      <c r="L323" s="326"/>
      <c r="M323" s="327"/>
      <c r="N323" s="7"/>
      <c r="O323" s="140"/>
      <c r="P323" s="140"/>
      <c r="Q323" s="140"/>
      <c r="R323" s="140"/>
      <c r="S323" s="140"/>
      <c r="T323" s="140"/>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BA323" s="11"/>
      <c r="BB323" s="11"/>
      <c r="BC323" s="11"/>
      <c r="BD323" s="11"/>
      <c r="BE323" s="11"/>
      <c r="BF323" s="11"/>
      <c r="BG323" s="11"/>
      <c r="BH323" s="11"/>
      <c r="BI323" s="11"/>
      <c r="BJ323" s="11"/>
      <c r="BK323" s="11"/>
      <c r="BL323" s="11"/>
      <c r="BM323" s="11"/>
      <c r="BN323" s="11"/>
      <c r="BO323" s="11"/>
      <c r="BP323" s="11"/>
    </row>
    <row r="324" spans="1:68">
      <c r="A324" s="18"/>
      <c r="B324" s="18"/>
      <c r="C324" s="18"/>
      <c r="D324" s="18"/>
      <c r="E324" s="18"/>
      <c r="F324" s="18"/>
      <c r="G324" s="18"/>
      <c r="H324" s="18"/>
      <c r="I324" s="18"/>
      <c r="J324" s="18"/>
      <c r="K324" s="18"/>
      <c r="L324" s="18"/>
      <c r="M324" s="140"/>
      <c r="N324" s="140"/>
      <c r="O324" s="140"/>
      <c r="P324" s="140"/>
      <c r="Q324" s="140"/>
      <c r="R324" s="140"/>
      <c r="S324" s="140"/>
      <c r="T324" s="140"/>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BA324" s="11"/>
      <c r="BB324" s="11"/>
      <c r="BC324" s="11"/>
      <c r="BD324" s="11"/>
      <c r="BE324" s="11"/>
      <c r="BF324" s="11"/>
      <c r="BG324" s="11"/>
      <c r="BH324" s="11"/>
      <c r="BI324" s="11"/>
      <c r="BJ324" s="11"/>
      <c r="BK324" s="11"/>
      <c r="BL324" s="11"/>
      <c r="BM324" s="11"/>
      <c r="BN324" s="11"/>
      <c r="BO324" s="11"/>
      <c r="BP324" s="11"/>
    </row>
    <row r="325" spans="1:68" ht="20.25">
      <c r="A325" s="18"/>
      <c r="B325" s="18"/>
      <c r="C325" s="18"/>
      <c r="D325" s="18"/>
      <c r="E325" s="88"/>
      <c r="F325" s="88"/>
      <c r="G325" s="18"/>
      <c r="H325" s="89"/>
      <c r="I325" s="89"/>
      <c r="J325" s="18"/>
      <c r="K325" s="18"/>
      <c r="L325" s="18"/>
      <c r="M325" s="140"/>
      <c r="N325" s="140"/>
      <c r="O325" s="140"/>
      <c r="P325" s="140"/>
      <c r="Q325" s="140"/>
      <c r="R325" s="140"/>
      <c r="S325" s="140"/>
      <c r="T325" s="140"/>
      <c r="U325" s="18"/>
      <c r="V325" s="18"/>
      <c r="W325" s="18"/>
      <c r="X325" s="91" t="str">
        <f>$F$1</f>
        <v>Nordsjøtorsk HI 2016, ALDER</v>
      </c>
      <c r="Y325" s="219"/>
      <c r="Z325" s="328"/>
      <c r="AA325" s="110"/>
      <c r="AB325" s="110"/>
      <c r="AC325" s="110"/>
      <c r="AD325" s="110"/>
      <c r="AE325" s="110"/>
      <c r="AF325" s="110"/>
      <c r="AG325" s="110"/>
      <c r="AH325" s="110"/>
      <c r="AI325" s="110"/>
      <c r="AJ325" s="110"/>
      <c r="AK325" s="110"/>
      <c r="AL325" s="18"/>
      <c r="AM325" s="18"/>
      <c r="AN325" s="18"/>
      <c r="AO325" s="18"/>
      <c r="AP325" s="18"/>
      <c r="AQ325" s="18"/>
      <c r="AR325" s="18"/>
      <c r="AS325" s="18"/>
      <c r="AT325" s="18"/>
      <c r="AU325" s="18"/>
      <c r="AV325" s="18"/>
      <c r="AW325" s="18"/>
      <c r="AX325" s="18"/>
      <c r="BA325" s="11"/>
      <c r="BB325" s="11"/>
      <c r="BC325" s="11"/>
      <c r="BD325" s="11"/>
      <c r="BE325" s="11"/>
      <c r="BF325" s="11"/>
      <c r="BG325" s="11"/>
      <c r="BH325" s="11"/>
      <c r="BI325" s="11"/>
      <c r="BJ325" s="11"/>
      <c r="BK325" s="11"/>
      <c r="BL325" s="11"/>
      <c r="BM325" s="11"/>
      <c r="BN325" s="11"/>
      <c r="BO325" s="11"/>
      <c r="BP325" s="11"/>
    </row>
    <row r="326" spans="1:68" ht="12.75" customHeight="1">
      <c r="A326" s="213"/>
      <c r="B326" s="213"/>
      <c r="C326" s="213"/>
      <c r="D326" s="213"/>
      <c r="E326" s="329"/>
      <c r="F326" s="329"/>
      <c r="G326" s="213"/>
      <c r="H326" s="330"/>
      <c r="I326" s="330"/>
      <c r="J326" s="213"/>
      <c r="K326" s="213"/>
      <c r="L326" s="213"/>
      <c r="M326" s="247"/>
      <c r="N326" s="247"/>
      <c r="O326" s="247"/>
      <c r="P326" s="247"/>
      <c r="Q326" s="247"/>
      <c r="R326" s="247"/>
      <c r="S326" s="247"/>
      <c r="T326" s="247"/>
      <c r="U326" s="213"/>
      <c r="V326" s="213"/>
      <c r="W326" s="18"/>
      <c r="X326" s="331"/>
      <c r="Y326" s="331"/>
      <c r="Z326" s="331"/>
      <c r="AA326" s="110"/>
      <c r="AB326" s="110"/>
      <c r="AC326" s="110"/>
      <c r="AD326" s="110"/>
      <c r="AE326" s="110"/>
      <c r="AF326" s="110"/>
      <c r="AG326" s="110"/>
      <c r="AH326" s="110"/>
      <c r="AI326" s="110"/>
      <c r="AJ326" s="110"/>
      <c r="AK326" s="110"/>
      <c r="AL326" s="18"/>
      <c r="AM326" s="18"/>
      <c r="AN326" s="18"/>
      <c r="AO326" s="18"/>
      <c r="AP326" s="18"/>
      <c r="AQ326" s="18"/>
      <c r="AR326" s="18"/>
      <c r="AS326" s="18"/>
      <c r="AT326" s="18"/>
      <c r="AU326" s="18"/>
      <c r="AV326" s="18"/>
      <c r="AW326" s="18"/>
      <c r="AX326" s="18"/>
      <c r="BA326" s="11"/>
      <c r="BB326" s="11"/>
      <c r="BC326" s="11"/>
      <c r="BD326" s="11"/>
      <c r="BE326" s="11"/>
      <c r="BF326" s="11"/>
      <c r="BG326" s="11"/>
      <c r="BH326" s="11"/>
      <c r="BI326" s="11"/>
      <c r="BJ326" s="11"/>
      <c r="BK326" s="11"/>
      <c r="BL326" s="11"/>
      <c r="BM326" s="11"/>
      <c r="BN326" s="11"/>
      <c r="BO326" s="11"/>
      <c r="BP326" s="11"/>
    </row>
    <row r="327" spans="1:68" ht="18">
      <c r="A327" s="332" t="s">
        <v>66</v>
      </c>
      <c r="B327" s="333"/>
      <c r="C327" s="334"/>
      <c r="D327" s="333" t="s">
        <v>67</v>
      </c>
      <c r="E327" s="335"/>
      <c r="F327" s="333" t="s">
        <v>67</v>
      </c>
      <c r="G327" s="334"/>
      <c r="H327" s="333" t="s">
        <v>67</v>
      </c>
      <c r="I327" s="333"/>
      <c r="J327" s="334"/>
      <c r="K327" s="334"/>
      <c r="L327" s="334"/>
      <c r="M327" s="336"/>
      <c r="N327" s="333" t="s">
        <v>67</v>
      </c>
      <c r="O327" s="336"/>
      <c r="P327" s="333" t="s">
        <v>67</v>
      </c>
      <c r="Q327" s="336"/>
      <c r="R327" s="333" t="s">
        <v>67</v>
      </c>
      <c r="S327" s="336"/>
      <c r="T327" s="336"/>
      <c r="U327" s="333" t="s">
        <v>67</v>
      </c>
      <c r="V327" s="334"/>
      <c r="W327" s="18"/>
      <c r="X327" s="219" t="s">
        <v>68</v>
      </c>
      <c r="Y327" s="331"/>
      <c r="Z327" s="331" t="str">
        <f>IF(M3="modal","Otoliths read, CV's, percentage agreement and RELATIVE bias by month and by MODAL age.","Otoliths read, CV's, percentage agreement and ABSOLUTE bias by month and by ACTUAL age.")</f>
        <v>Otoliths read, CV's, percentage agreement and RELATIVE bias by month and by MODAL age.</v>
      </c>
      <c r="AA327" s="110"/>
      <c r="AB327" s="110"/>
      <c r="AC327" s="110"/>
      <c r="AD327" s="110"/>
      <c r="AE327" s="110"/>
      <c r="AF327" s="110"/>
      <c r="AG327" s="110"/>
      <c r="AH327" s="110"/>
      <c r="AI327" s="110"/>
      <c r="AJ327" s="110"/>
      <c r="AK327" s="110"/>
      <c r="AL327" s="18"/>
      <c r="AM327" s="18"/>
      <c r="AN327" s="18"/>
      <c r="AO327" s="18"/>
      <c r="AP327" s="18"/>
      <c r="AQ327" s="18"/>
      <c r="AR327" s="18"/>
      <c r="AS327" s="18"/>
      <c r="AT327" s="18"/>
      <c r="AU327" s="18"/>
      <c r="AV327" s="18"/>
      <c r="AW327" s="18"/>
      <c r="AX327" s="18"/>
      <c r="BA327" s="11"/>
      <c r="BB327" s="11"/>
      <c r="BC327" s="11"/>
      <c r="BD327" s="11"/>
      <c r="BE327" s="11"/>
      <c r="BF327" s="11"/>
      <c r="BG327" s="11"/>
      <c r="BH327" s="11"/>
      <c r="BI327" s="11"/>
      <c r="BJ327" s="11"/>
      <c r="BK327" s="11"/>
      <c r="BL327" s="11"/>
      <c r="BM327" s="11"/>
      <c r="BN327" s="11"/>
      <c r="BO327" s="11"/>
      <c r="BP327" s="11"/>
    </row>
    <row r="328" spans="1:68" ht="15">
      <c r="A328" s="213"/>
      <c r="B328" s="213"/>
      <c r="C328" s="213"/>
      <c r="D328" s="213"/>
      <c r="E328" s="329"/>
      <c r="F328" s="329"/>
      <c r="G328" s="213"/>
      <c r="H328" s="330"/>
      <c r="I328" s="330"/>
      <c r="J328" s="213"/>
      <c r="K328" s="213"/>
      <c r="L328" s="213"/>
      <c r="M328" s="213"/>
      <c r="N328" s="213"/>
      <c r="O328" s="213"/>
      <c r="P328" s="213"/>
      <c r="Q328" s="213"/>
      <c r="R328" s="213"/>
      <c r="S328" s="213"/>
      <c r="T328" s="213"/>
      <c r="U328" s="213"/>
      <c r="V328" s="213"/>
      <c r="W328" s="18"/>
      <c r="X328" s="331"/>
      <c r="Y328" s="331"/>
      <c r="Z328" s="331"/>
      <c r="AA328" s="110"/>
      <c r="AB328" s="110"/>
      <c r="AC328" s="110"/>
      <c r="AD328" s="110"/>
      <c r="AE328" s="110"/>
      <c r="AF328" s="110"/>
      <c r="AG328" s="110"/>
      <c r="AH328" s="110"/>
      <c r="AI328" s="110"/>
      <c r="AJ328" s="110"/>
      <c r="AK328" s="110"/>
      <c r="AL328" s="18"/>
      <c r="AM328" s="18"/>
      <c r="AN328" s="18"/>
      <c r="AO328" s="18"/>
      <c r="AP328" s="18"/>
      <c r="AQ328" s="18"/>
      <c r="AR328" s="18"/>
      <c r="AS328" s="18"/>
      <c r="AT328" s="18"/>
      <c r="AU328" s="18"/>
      <c r="AV328" s="18"/>
      <c r="AW328" s="18"/>
      <c r="AX328" s="18"/>
      <c r="BA328" s="11"/>
      <c r="BB328" s="11"/>
      <c r="BC328" s="11"/>
      <c r="BD328" s="11"/>
      <c r="BE328" s="11"/>
      <c r="BF328" s="11"/>
      <c r="BG328" s="11"/>
      <c r="BH328" s="11"/>
      <c r="BI328" s="11"/>
      <c r="BJ328" s="11"/>
      <c r="BK328" s="11"/>
      <c r="BL328" s="11"/>
      <c r="BM328" s="11"/>
      <c r="BN328" s="11"/>
      <c r="BO328" s="11"/>
      <c r="BP328" s="11"/>
    </row>
    <row r="329" spans="1:68" ht="15.75">
      <c r="A329" s="18"/>
      <c r="B329" s="18"/>
      <c r="C329" s="18"/>
      <c r="D329" s="18"/>
      <c r="E329" s="88"/>
      <c r="F329" s="88"/>
      <c r="G329" s="18"/>
      <c r="H329" s="89"/>
      <c r="I329" s="89"/>
      <c r="J329" s="18"/>
      <c r="K329" s="18"/>
      <c r="L329" s="18"/>
      <c r="M329" s="140"/>
      <c r="N329" s="140"/>
      <c r="O329" s="140"/>
      <c r="P329" s="140"/>
      <c r="Q329" s="140"/>
      <c r="R329" s="140"/>
      <c r="S329" s="140"/>
      <c r="T329" s="140"/>
      <c r="U329" s="18"/>
      <c r="V329" s="18"/>
      <c r="W329" s="18"/>
      <c r="X329" s="580" t="s">
        <v>69</v>
      </c>
      <c r="Y329" s="581"/>
      <c r="Z329" s="581"/>
      <c r="AA329" s="582"/>
      <c r="AB329" s="337"/>
      <c r="AC329" s="117"/>
      <c r="AD329" s="117"/>
      <c r="AE329" s="117"/>
      <c r="AF329" s="110"/>
      <c r="AG329" s="110"/>
      <c r="AH329" s="110"/>
      <c r="AI329" s="110"/>
      <c r="AJ329" s="110"/>
      <c r="AK329" s="110"/>
      <c r="AL329" s="18"/>
      <c r="AM329" s="18"/>
      <c r="AN329" s="18"/>
      <c r="AO329" s="18"/>
      <c r="AP329" s="18"/>
      <c r="AQ329" s="18"/>
      <c r="AR329" s="18"/>
      <c r="AS329" s="18"/>
      <c r="AT329" s="18"/>
      <c r="AU329" s="18"/>
      <c r="AV329" s="18"/>
      <c r="AW329" s="18"/>
      <c r="AX329" s="18"/>
      <c r="BA329" s="11"/>
      <c r="BB329" s="11"/>
      <c r="BC329" s="11"/>
      <c r="BD329" s="11"/>
      <c r="BE329" s="11"/>
      <c r="BF329" s="11"/>
      <c r="BG329" s="11"/>
      <c r="BH329" s="11"/>
      <c r="BI329" s="11"/>
      <c r="BJ329" s="11"/>
      <c r="BK329" s="11"/>
      <c r="BL329" s="11"/>
      <c r="BM329" s="11"/>
      <c r="BN329" s="11"/>
      <c r="BO329" s="11"/>
      <c r="BP329" s="11"/>
    </row>
    <row r="330" spans="1:68">
      <c r="A330" s="18"/>
      <c r="B330" s="18"/>
      <c r="C330" s="18"/>
      <c r="D330" s="18"/>
      <c r="E330" s="88"/>
      <c r="F330" s="88"/>
      <c r="G330" s="18"/>
      <c r="H330" s="89"/>
      <c r="I330" s="89"/>
      <c r="J330" s="18"/>
      <c r="K330" s="18"/>
      <c r="L330" s="18"/>
      <c r="M330" s="140"/>
      <c r="N330" s="140"/>
      <c r="O330" s="140"/>
      <c r="P330" s="140"/>
      <c r="Q330" s="140"/>
      <c r="R330" s="140"/>
      <c r="S330" s="140"/>
      <c r="T330" s="140"/>
      <c r="U330" s="18"/>
      <c r="V330" s="18"/>
      <c r="W330" s="18"/>
      <c r="X330" s="137" t="str">
        <f>$M$3</f>
        <v>MODAL</v>
      </c>
      <c r="Y330" s="338">
        <v>1</v>
      </c>
      <c r="Z330" s="338">
        <v>2</v>
      </c>
      <c r="AA330" s="338">
        <v>3</v>
      </c>
      <c r="AB330" s="338">
        <v>4</v>
      </c>
      <c r="AC330" s="338">
        <v>5</v>
      </c>
      <c r="AD330" s="338">
        <v>6</v>
      </c>
      <c r="AE330" s="338">
        <v>7</v>
      </c>
      <c r="AF330" s="338">
        <v>8</v>
      </c>
      <c r="AG330" s="338">
        <v>9</v>
      </c>
      <c r="AH330" s="338">
        <v>10</v>
      </c>
      <c r="AI330" s="338">
        <v>11</v>
      </c>
      <c r="AJ330" s="339">
        <v>12</v>
      </c>
      <c r="AK330" s="19" t="s">
        <v>70</v>
      </c>
      <c r="AL330" s="18"/>
      <c r="AM330" s="18"/>
      <c r="AN330" s="18"/>
      <c r="AO330" s="18"/>
      <c r="AP330" s="18"/>
      <c r="AQ330" s="18"/>
      <c r="AR330" s="18"/>
      <c r="AS330" s="18"/>
      <c r="AT330" s="18"/>
      <c r="AU330" s="18"/>
      <c r="AV330" s="18"/>
      <c r="AW330" s="18"/>
      <c r="AX330" s="18"/>
      <c r="BA330" s="11"/>
      <c r="BB330" s="11"/>
      <c r="BC330" s="11"/>
      <c r="BD330" s="11"/>
      <c r="BE330" s="11"/>
      <c r="BF330" s="11"/>
      <c r="BG330" s="11"/>
      <c r="BH330" s="11"/>
      <c r="BI330" s="11"/>
      <c r="BJ330" s="11"/>
      <c r="BK330" s="11"/>
      <c r="BL330" s="11"/>
      <c r="BM330" s="11"/>
      <c r="BN330" s="11"/>
      <c r="BO330" s="11"/>
      <c r="BP330" s="11"/>
    </row>
    <row r="331" spans="1:68">
      <c r="A331" s="18"/>
      <c r="B331" s="18"/>
      <c r="C331" s="18"/>
      <c r="D331" s="18"/>
      <c r="E331" s="88"/>
      <c r="F331" s="88"/>
      <c r="G331" s="18"/>
      <c r="H331" s="89"/>
      <c r="I331" s="89"/>
      <c r="J331" s="18"/>
      <c r="K331" s="18"/>
      <c r="L331" s="18"/>
      <c r="M331" s="140"/>
      <c r="N331" s="140"/>
      <c r="O331" s="140"/>
      <c r="P331" s="140"/>
      <c r="Q331" s="140"/>
      <c r="R331" s="140"/>
      <c r="S331" s="140"/>
      <c r="T331" s="140"/>
      <c r="U331" s="18"/>
      <c r="V331" s="18"/>
      <c r="W331" s="18"/>
      <c r="X331" s="131" t="str">
        <f>$M$4</f>
        <v>(R1-R5)</v>
      </c>
      <c r="Y331" s="340" t="s">
        <v>71</v>
      </c>
      <c r="Z331" s="340" t="s">
        <v>72</v>
      </c>
      <c r="AA331" s="340" t="s">
        <v>73</v>
      </c>
      <c r="AB331" s="340" t="s">
        <v>74</v>
      </c>
      <c r="AC331" s="340" t="s">
        <v>75</v>
      </c>
      <c r="AD331" s="340" t="s">
        <v>76</v>
      </c>
      <c r="AE331" s="340" t="s">
        <v>77</v>
      </c>
      <c r="AF331" s="340" t="s">
        <v>78</v>
      </c>
      <c r="AG331" s="340" t="s">
        <v>79</v>
      </c>
      <c r="AH331" s="340" t="s">
        <v>80</v>
      </c>
      <c r="AI331" s="340" t="s">
        <v>81</v>
      </c>
      <c r="AJ331" s="341" t="s">
        <v>82</v>
      </c>
      <c r="AK331" s="24" t="s">
        <v>83</v>
      </c>
      <c r="AL331" s="18"/>
      <c r="AM331" s="18"/>
      <c r="AN331" s="18"/>
      <c r="AO331" s="18"/>
      <c r="AP331" s="18"/>
      <c r="AQ331" s="18"/>
      <c r="AR331" s="18"/>
      <c r="AS331" s="18"/>
      <c r="AT331" s="18"/>
      <c r="AU331" s="18"/>
      <c r="AV331" s="18"/>
      <c r="AW331" s="18"/>
      <c r="AX331" s="18"/>
      <c r="BA331" s="11"/>
      <c r="BB331" s="11"/>
      <c r="BC331" s="11"/>
      <c r="BD331" s="11"/>
      <c r="BE331" s="11"/>
      <c r="BF331" s="11"/>
      <c r="BG331" s="11"/>
      <c r="BH331" s="11"/>
      <c r="BI331" s="11"/>
      <c r="BJ331" s="11"/>
      <c r="BK331" s="11"/>
      <c r="BL331" s="11"/>
      <c r="BM331" s="11"/>
      <c r="BN331" s="11"/>
      <c r="BO331" s="11"/>
      <c r="BP331" s="11"/>
    </row>
    <row r="332" spans="1:68">
      <c r="A332" s="18"/>
      <c r="B332" s="18"/>
      <c r="C332" s="18"/>
      <c r="D332" s="18"/>
      <c r="E332" s="88"/>
      <c r="F332" s="88"/>
      <c r="G332" s="18"/>
      <c r="H332" s="89"/>
      <c r="I332" s="89"/>
      <c r="J332" s="18"/>
      <c r="K332" s="18"/>
      <c r="L332" s="18"/>
      <c r="M332" s="140"/>
      <c r="N332" s="140"/>
      <c r="O332" s="140"/>
      <c r="P332" s="140"/>
      <c r="Q332" s="140"/>
      <c r="R332" s="140"/>
      <c r="S332" s="140"/>
      <c r="T332" s="140"/>
      <c r="U332" s="18"/>
      <c r="V332" s="18"/>
      <c r="W332" s="18"/>
      <c r="X332" s="233">
        <v>0</v>
      </c>
      <c r="Y332" s="342" t="str">
        <f t="array" ref="Y332">IF(COUNT(IF($M$5:$M$103=$X332,IF($G$5:$G$103=Y$352,$O$5:$O$103,"-")))=0,"-",COUNT(IF($M$5:$M$103=$X332,IF($G$5:$G$103=Y$352,$O$5:$O$103,"-"))))</f>
        <v>-</v>
      </c>
      <c r="Z332" s="342" t="str">
        <f t="array" ref="Z332">IF(COUNT(IF($M$5:$M$103=$X332,IF($G$5:$G$103=Z$352,$O$5:$O$103,"-")))=0,"-",COUNT(IF($M$5:$M$103=$X332,IF($G$5:$G$103=Z$352,$O$5:$O$103,"-"))))</f>
        <v>-</v>
      </c>
      <c r="AA332" s="342" t="str">
        <f t="array" ref="AA332">IF(COUNT(IF($M$5:$M$103=$X332,IF($G$5:$G$103=AA$352,$O$5:$O$103,"-")))=0,"-",COUNT(IF($M$5:$M$103=$X332,IF($G$5:$G$103=AA$352,$O$5:$O$103,"-"))))</f>
        <v>-</v>
      </c>
      <c r="AB332" s="342" t="str">
        <f t="array" ref="AB332">IF(COUNT(IF($M$5:$M$103=$X332,IF($G$5:$G$103=AB$352,$O$5:$O$103,"-")))=0,"-",COUNT(IF($M$5:$M$103=$X332,IF($G$5:$G$103=AB$352,$O$5:$O$103,"-"))))</f>
        <v>-</v>
      </c>
      <c r="AC332" s="342" t="str">
        <f t="array" ref="AC332">IF(COUNT(IF($M$5:$M$103=$X332,IF($G$5:$G$103=AC$352,$O$5:$O$103,"-")))=0,"-",COUNT(IF($M$5:$M$103=$X332,IF($G$5:$G$103=AC$352,$O$5:$O$103,"-"))))</f>
        <v>-</v>
      </c>
      <c r="AD332" s="342" t="str">
        <f t="array" ref="AD332">IF(COUNT(IF($M$5:$M$103=$X332,IF($G$5:$G$103=AD$352,$O$5:$O$103,"-")))=0,"-",COUNT(IF($M$5:$M$103=$X332,IF($G$5:$G$103=AD$352,$O$5:$O$103,"-"))))</f>
        <v>-</v>
      </c>
      <c r="AE332" s="342" t="str">
        <f t="array" ref="AE332">IF(COUNT(IF($M$5:$M$103=$X332,IF($G$5:$G$103=AE$352,$O$5:$O$103,"-")))=0,"-",COUNT(IF($M$5:$M$103=$X332,IF($G$5:$G$103=AE$352,$O$5:$O$103,"-"))))</f>
        <v>-</v>
      </c>
      <c r="AF332" s="342" t="str">
        <f t="array" ref="AF332">IF(COUNT(IF($M$5:$M$103=$X332,IF($G$5:$G$103=AF$352,$O$5:$O$103,"-")))=0,"-",COUNT(IF($M$5:$M$103=$X332,IF($G$5:$G$103=AF$352,$O$5:$O$103,"-"))))</f>
        <v>-</v>
      </c>
      <c r="AG332" s="342" t="str">
        <f t="array" ref="AG332">IF(COUNT(IF($M$5:$M$103=$X332,IF($G$5:$G$103=AG$352,$O$5:$O$103,"-")))=0,"-",COUNT(IF($M$5:$M$103=$X332,IF($G$5:$G$103=AG$352,$O$5:$O$103,"-"))))</f>
        <v>-</v>
      </c>
      <c r="AH332" s="342" t="str">
        <f t="array" ref="AH332">IF(COUNT(IF($M$5:$M$103=$X332,IF($G$5:$G$103=AH$352,$O$5:$O$103,"-")))=0,"-",COUNT(IF($M$5:$M$103=$X332,IF($G$5:$G$103=AH$352,$O$5:$O$103,"-"))))</f>
        <v>-</v>
      </c>
      <c r="AI332" s="342" t="str">
        <f t="array" ref="AI332">IF(COUNT(IF($M$5:$M$103=$X332,IF($G$5:$G$103=AI$352,$O$5:$O$103,"-")))=0,"-",COUNT(IF($M$5:$M$103=$X332,IF($G$5:$G$103=AI$352,$O$5:$O$103,"-"))))</f>
        <v>-</v>
      </c>
      <c r="AJ332" s="342" t="str">
        <f t="array" ref="AJ332">IF(COUNT(IF($M$5:$M$103=$X332,IF($G$5:$G$103=AJ$352,$O$5:$O$103,"-")))=0,"-",COUNT(IF($M$5:$M$103=$X332,IF($G$5:$G$103=AJ$352,$O$5:$O$103,"-"))))</f>
        <v>-</v>
      </c>
      <c r="AK332" s="343">
        <f t="shared" ref="AK332:AK347" si="36">SUM(Y332:AJ332)</f>
        <v>0</v>
      </c>
      <c r="AL332" s="18"/>
      <c r="AM332" s="18"/>
      <c r="AN332" s="18"/>
      <c r="AO332" s="18"/>
      <c r="AP332" s="18"/>
      <c r="AQ332" s="18"/>
      <c r="AR332" s="18"/>
      <c r="AS332" s="18"/>
      <c r="AT332" s="18"/>
      <c r="AU332" s="18"/>
      <c r="AV332" s="18"/>
      <c r="AW332" s="18"/>
      <c r="AX332" s="18"/>
      <c r="BA332" s="11"/>
      <c r="BB332" s="11"/>
      <c r="BC332" s="11"/>
      <c r="BD332" s="11"/>
      <c r="BE332" s="11"/>
      <c r="BF332" s="11"/>
      <c r="BG332" s="11"/>
      <c r="BH332" s="11"/>
      <c r="BI332" s="11"/>
      <c r="BJ332" s="11"/>
      <c r="BK332" s="11"/>
      <c r="BL332" s="11"/>
      <c r="BM332" s="11"/>
      <c r="BN332" s="11"/>
      <c r="BO332" s="11"/>
      <c r="BP332" s="11"/>
    </row>
    <row r="333" spans="1:68">
      <c r="A333" s="18"/>
      <c r="B333" s="18"/>
      <c r="C333" s="18"/>
      <c r="D333" s="18"/>
      <c r="E333" s="88"/>
      <c r="F333" s="88"/>
      <c r="G333" s="18"/>
      <c r="H333" s="89"/>
      <c r="I333" s="89"/>
      <c r="J333" s="18"/>
      <c r="K333" s="18"/>
      <c r="L333" s="18"/>
      <c r="M333" s="140"/>
      <c r="N333" s="140"/>
      <c r="O333" s="140"/>
      <c r="P333" s="140"/>
      <c r="Q333" s="140"/>
      <c r="R333" s="140"/>
      <c r="S333" s="140"/>
      <c r="T333" s="140"/>
      <c r="U333" s="18"/>
      <c r="V333" s="18"/>
      <c r="W333" s="18"/>
      <c r="X333" s="139">
        <v>1</v>
      </c>
      <c r="Y333" s="342" t="str">
        <f>IF(COUNT(IF($M$5:$M$103=$X333,IF($G$5:$G$103=Y$352,$O$5:$O$103,"-")))=0,"-",COUNT(IF($M$5:$M$103=$X333,IF($G$5:$G$103=Y$352,$O$5:$O$103,"-"))))</f>
        <v>-</v>
      </c>
      <c r="Z333" s="342" t="str">
        <f t="array" ref="Z333">IF(COUNT(IF($M$5:$M$103=$X333,IF($G$5:$G$103=Z$352,$O$5:$O$103,"-")))=0,"-",COUNT(IF($M$5:$M$103=$X333,IF($G$5:$G$103=Z$352,$O$5:$O$103,"-"))))</f>
        <v>-</v>
      </c>
      <c r="AA333" s="342" t="str">
        <f t="array" ref="AA333">IF(COUNT(IF($M$5:$M$103=$X333,IF($G$5:$G$103=AA$352,$O$5:$O$103,"-")))=0,"-",COUNT(IF($M$5:$M$103=$X333,IF($G$5:$G$103=AA$352,$O$5:$O$103,"-"))))</f>
        <v>-</v>
      </c>
      <c r="AB333" s="342" t="str">
        <f t="array" ref="AB333">IF(COUNT(IF($M$5:$M$103=$X333,IF($G$5:$G$103=AB$352,$O$5:$O$103,"-")))=0,"-",COUNT(IF($M$5:$M$103=$X333,IF($G$5:$G$103=AB$352,$O$5:$O$103,"-"))))</f>
        <v>-</v>
      </c>
      <c r="AC333" s="342" t="str">
        <f t="array" ref="AC333">IF(COUNT(IF($M$5:$M$103=$X333,IF($G$5:$G$103=AC$352,$O$5:$O$103,"-")))=0,"-",COUNT(IF($M$5:$M$103=$X333,IF($G$5:$G$103=AC$352,$O$5:$O$103,"-"))))</f>
        <v>-</v>
      </c>
      <c r="AD333" s="342" t="str">
        <f t="array" ref="AD333">IF(COUNT(IF($M$5:$M$103=$X333,IF($G$5:$G$103=AD$352,$O$5:$O$103,"-")))=0,"-",COUNT(IF($M$5:$M$103=$X333,IF($G$5:$G$103=AD$352,$O$5:$O$103,"-"))))</f>
        <v>-</v>
      </c>
      <c r="AE333" s="342">
        <f t="array" ref="AE333">IF(COUNT(IF($M$5:$M$103=$X333,IF($G$5:$G$103=AE$352,$O$5:$O$103,"-")))=0,"-",COUNT(IF($M$5:$M$103=$X333,IF($G$5:$G$103=AE$352,$O$5:$O$103,"-"))))</f>
        <v>4</v>
      </c>
      <c r="AF333" s="342" t="str">
        <f t="array" ref="AF333">IF(COUNT(IF($M$5:$M$103=$X333,IF($G$5:$G$103=AF$352,$O$5:$O$103,"-")))=0,"-",COUNT(IF($M$5:$M$103=$X333,IF($G$5:$G$103=AF$352,$O$5:$O$103,"-"))))</f>
        <v>-</v>
      </c>
      <c r="AG333" s="342" t="str">
        <f t="array" ref="AG333">IF(COUNT(IF($M$5:$M$103=$X333,IF($G$5:$G$103=AG$352,$O$5:$O$103,"-")))=0,"-",COUNT(IF($M$5:$M$103=$X333,IF($G$5:$G$103=AG$352,$O$5:$O$103,"-"))))</f>
        <v>-</v>
      </c>
      <c r="AH333" s="342" t="str">
        <f t="array" ref="AH333">IF(COUNT(IF($M$5:$M$103=$X333,IF($G$5:$G$103=AH$352,$O$5:$O$103,"-")))=0,"-",COUNT(IF($M$5:$M$103=$X333,IF($G$5:$G$103=AH$352,$O$5:$O$103,"-"))))</f>
        <v>-</v>
      </c>
      <c r="AI333" s="342" t="str">
        <f t="array" ref="AI333">IF(COUNT(IF($M$5:$M$103=$X333,IF($G$5:$G$103=AI$352,$O$5:$O$103,"-")))=0,"-",COUNT(IF($M$5:$M$103=$X333,IF($G$5:$G$103=AI$352,$O$5:$O$103,"-"))))</f>
        <v>-</v>
      </c>
      <c r="AJ333" s="342" t="str">
        <f t="array" ref="AJ333">IF(COUNT(IF($M$5:$M$103=$X333,IF($G$5:$G$103=AJ$352,$O$5:$O$103,"-")))=0,"-",COUNT(IF($M$5:$M$103=$X333,IF($G$5:$G$103=AJ$352,$O$5:$O$103,"-"))))</f>
        <v>-</v>
      </c>
      <c r="AK333" s="344">
        <f t="shared" si="36"/>
        <v>4</v>
      </c>
      <c r="AL333" s="18"/>
      <c r="AM333" s="18"/>
      <c r="AN333" s="18"/>
      <c r="AO333" s="18"/>
      <c r="AP333" s="18"/>
      <c r="AQ333" s="18"/>
      <c r="AR333" s="18"/>
      <c r="AS333" s="18"/>
      <c r="AT333" s="18"/>
      <c r="AU333" s="18"/>
      <c r="AV333" s="18"/>
      <c r="AW333" s="18"/>
      <c r="AX333" s="18"/>
      <c r="BA333" s="11"/>
      <c r="BB333" s="11"/>
      <c r="BC333" s="11"/>
      <c r="BD333" s="11"/>
      <c r="BE333" s="11"/>
      <c r="BF333" s="11"/>
      <c r="BG333" s="11"/>
      <c r="BH333" s="11"/>
      <c r="BI333" s="11"/>
      <c r="BJ333" s="11"/>
      <c r="BK333" s="11"/>
      <c r="BL333" s="11"/>
      <c r="BM333" s="11"/>
      <c r="BN333" s="11"/>
      <c r="BO333" s="11"/>
      <c r="BP333" s="11"/>
    </row>
    <row r="334" spans="1:68">
      <c r="A334" s="18"/>
      <c r="B334" s="18"/>
      <c r="C334" s="18"/>
      <c r="D334" s="18"/>
      <c r="E334" s="88"/>
      <c r="F334" s="88"/>
      <c r="G334" s="18"/>
      <c r="H334" s="89"/>
      <c r="I334" s="89"/>
      <c r="J334" s="18"/>
      <c r="K334" s="18"/>
      <c r="L334" s="18"/>
      <c r="M334" s="140"/>
      <c r="N334" s="140"/>
      <c r="O334" s="140"/>
      <c r="P334" s="140"/>
      <c r="Q334" s="140"/>
      <c r="R334" s="140"/>
      <c r="S334" s="140"/>
      <c r="T334" s="140"/>
      <c r="U334" s="18"/>
      <c r="V334" s="18"/>
      <c r="W334" s="18"/>
      <c r="X334" s="139">
        <v>2</v>
      </c>
      <c r="Y334" s="342">
        <f t="array" ref="Y334">IF(COUNT(IF($M$5:$M$103=$X334,IF($G$5:$G$103=Y$352,$O$5:$O$103,"-")))=0,"-",COUNT(IF($M$5:$M$103=$X334,IF($G$5:$G$103=Y$352,$O$5:$O$103,"-"))))</f>
        <v>7</v>
      </c>
      <c r="Z334" s="342" t="str">
        <f t="array" ref="Z334">IF(COUNT(IF($M$5:$M$103=$X334,IF($G$5:$G$103=Z$352,$O$5:$O$103,"-")))=0,"-",COUNT(IF($M$5:$M$103=$X334,IF($G$5:$G$103=Z$352,$O$5:$O$103,"-"))))</f>
        <v>-</v>
      </c>
      <c r="AA334" s="342" t="str">
        <f t="array" ref="AA334">IF(COUNT(IF($M$5:$M$103=$X334,IF($G$5:$G$103=AA$352,$O$5:$O$103,"-")))=0,"-",COUNT(IF($M$5:$M$103=$X334,IF($G$5:$G$103=AA$352,$O$5:$O$103,"-"))))</f>
        <v>-</v>
      </c>
      <c r="AB334" s="342" t="str">
        <f t="array" ref="AB334">IF(COUNT(IF($M$5:$M$103=$X334,IF($G$5:$G$103=AB$352,$O$5:$O$103,"-")))=0,"-",COUNT(IF($M$5:$M$103=$X334,IF($G$5:$G$103=AB$352,$O$5:$O$103,"-"))))</f>
        <v>-</v>
      </c>
      <c r="AC334" s="342" t="str">
        <f t="array" ref="AC334">IF(COUNT(IF($M$5:$M$103=$X334,IF($G$5:$G$103=AC$352,$O$5:$O$103,"-")))=0,"-",COUNT(IF($M$5:$M$103=$X334,IF($G$5:$G$103=AC$352,$O$5:$O$103,"-"))))</f>
        <v>-</v>
      </c>
      <c r="AD334" s="342" t="str">
        <f t="array" ref="AD334">IF(COUNT(IF($M$5:$M$103=$X334,IF($G$5:$G$103=AD$352,$O$5:$O$103,"-")))=0,"-",COUNT(IF($M$5:$M$103=$X334,IF($G$5:$G$103=AD$352,$O$5:$O$103,"-"))))</f>
        <v>-</v>
      </c>
      <c r="AE334" s="342">
        <f t="array" ref="AE334">IF(COUNT(IF($M$5:$M$103=$X334,IF($G$5:$G$103=AE$352,$O$5:$O$103,"-")))=0,"-",COUNT(IF($M$5:$M$103=$X334,IF($G$5:$G$103=AE$352,$O$5:$O$103,"-"))))</f>
        <v>13</v>
      </c>
      <c r="AF334" s="342" t="str">
        <f t="array" ref="AF334">IF(COUNT(IF($M$5:$M$103=$X334,IF($G$5:$G$103=AF$352,$O$5:$O$103,"-")))=0,"-",COUNT(IF($M$5:$M$103=$X334,IF($G$5:$G$103=AF$352,$O$5:$O$103,"-"))))</f>
        <v>-</v>
      </c>
      <c r="AG334" s="342" t="str">
        <f t="array" ref="AG334">IF(COUNT(IF($M$5:$M$103=$X334,IF($G$5:$G$103=AG$352,$O$5:$O$103,"-")))=0,"-",COUNT(IF($M$5:$M$103=$X334,IF($G$5:$G$103=AG$352,$O$5:$O$103,"-"))))</f>
        <v>-</v>
      </c>
      <c r="AH334" s="342" t="str">
        <f t="array" ref="AH334">IF(COUNT(IF($M$5:$M$103=$X334,IF($G$5:$G$103=AH$352,$O$5:$O$103,"-")))=0,"-",COUNT(IF($M$5:$M$103=$X334,IF($G$5:$G$103=AH$352,$O$5:$O$103,"-"))))</f>
        <v>-</v>
      </c>
      <c r="AI334" s="342" t="str">
        <f t="array" ref="AI334">IF(COUNT(IF($M$5:$M$103=$X334,IF($G$5:$G$103=AI$352,$O$5:$O$103,"-")))=0,"-",COUNT(IF($M$5:$M$103=$X334,IF($G$5:$G$103=AI$352,$O$5:$O$103,"-"))))</f>
        <v>-</v>
      </c>
      <c r="AJ334" s="342">
        <f t="array" ref="AJ334">IF(COUNT(IF($M$5:$M$103=$X334,IF($G$5:$G$103=AJ$352,$O$5:$O$103,"-")))=0,"-",COUNT(IF($M$5:$M$103=$X334,IF($G$5:$G$103=AJ$352,$O$5:$O$103,"-"))))</f>
        <v>2</v>
      </c>
      <c r="AK334" s="344">
        <f t="shared" si="36"/>
        <v>22</v>
      </c>
      <c r="AL334" s="18"/>
      <c r="AM334" s="18"/>
      <c r="AN334" s="18"/>
      <c r="AO334" s="18"/>
      <c r="AP334" s="18"/>
      <c r="AQ334" s="18"/>
      <c r="AR334" s="18"/>
      <c r="AS334" s="18"/>
      <c r="AT334" s="18"/>
      <c r="AU334" s="18"/>
      <c r="AV334" s="18"/>
      <c r="AW334" s="18"/>
      <c r="AX334" s="18"/>
      <c r="BA334" s="11"/>
      <c r="BB334" s="11"/>
      <c r="BC334" s="11"/>
      <c r="BD334" s="11"/>
      <c r="BE334" s="11"/>
      <c r="BF334" s="11"/>
      <c r="BG334" s="11"/>
      <c r="BH334" s="11"/>
      <c r="BI334" s="11"/>
      <c r="BJ334" s="11"/>
      <c r="BK334" s="11"/>
      <c r="BL334" s="11"/>
      <c r="BM334" s="11"/>
      <c r="BN334" s="11"/>
      <c r="BO334" s="11"/>
      <c r="BP334" s="11"/>
    </row>
    <row r="335" spans="1:68">
      <c r="A335" s="18"/>
      <c r="B335" s="18"/>
      <c r="C335" s="18"/>
      <c r="D335" s="18"/>
      <c r="E335" s="88"/>
      <c r="F335" s="88"/>
      <c r="G335" s="18"/>
      <c r="H335" s="89"/>
      <c r="I335" s="89"/>
      <c r="J335" s="18"/>
      <c r="K335" s="18"/>
      <c r="L335" s="18"/>
      <c r="M335" s="140"/>
      <c r="N335" s="140"/>
      <c r="O335" s="140"/>
      <c r="P335" s="140"/>
      <c r="Q335" s="140"/>
      <c r="R335" s="140"/>
      <c r="S335" s="140"/>
      <c r="T335" s="140"/>
      <c r="U335" s="18"/>
      <c r="V335" s="18"/>
      <c r="W335" s="18"/>
      <c r="X335" s="139">
        <v>3</v>
      </c>
      <c r="Y335" s="342">
        <f t="array" ref="Y335">IF(COUNT(IF($M$5:$M$103=$X335,IF($G$5:$G$103=Y$352,$O$5:$O$103,"-")))=0,"-",COUNT(IF($M$5:$M$103=$X335,IF($G$5:$G$103=Y$352,$O$5:$O$103,"-"))))</f>
        <v>13</v>
      </c>
      <c r="Z335" s="342" t="str">
        <f t="array" ref="Z335">IF(COUNT(IF($M$5:$M$103=$X335,IF($G$5:$G$103=Z$352,$O$5:$O$103,"-")))=0,"-",COUNT(IF($M$5:$M$103=$X335,IF($G$5:$G$103=Z$352,$O$5:$O$103,"-"))))</f>
        <v>-</v>
      </c>
      <c r="AA335" s="342" t="str">
        <f t="array" ref="AA335">IF(COUNT(IF($M$5:$M$103=$X335,IF($G$5:$G$103=AA$352,$O$5:$O$103,"-")))=0,"-",COUNT(IF($M$5:$M$103=$X335,IF($G$5:$G$103=AA$352,$O$5:$O$103,"-"))))</f>
        <v>-</v>
      </c>
      <c r="AB335" s="342" t="str">
        <f t="array" ref="AB335">IF(COUNT(IF($M$5:$M$103=$X335,IF($G$5:$G$103=AB$352,$O$5:$O$103,"-")))=0,"-",COUNT(IF($M$5:$M$103=$X335,IF($G$5:$G$103=AB$352,$O$5:$O$103,"-"))))</f>
        <v>-</v>
      </c>
      <c r="AC335" s="342">
        <f t="array" ref="AC335">IF(COUNT(IF($M$5:$M$103=$X335,IF($G$5:$G$103=AC$352,$O$5:$O$103,"-")))=0,"-",COUNT(IF($M$5:$M$103=$X335,IF($G$5:$G$103=AC$352,$O$5:$O$103,"-"))))</f>
        <v>3</v>
      </c>
      <c r="AD335" s="342" t="str">
        <f t="array" ref="AD335">IF(COUNT(IF($M$5:$M$103=$X335,IF($G$5:$G$103=AD$352,$O$5:$O$103,"-")))=0,"-",COUNT(IF($M$5:$M$103=$X335,IF($G$5:$G$103=AD$352,$O$5:$O$103,"-"))))</f>
        <v>-</v>
      </c>
      <c r="AE335" s="342">
        <f t="array" ref="AE335">IF(COUNT(IF($M$5:$M$103=$X335,IF($G$5:$G$103=AE$352,$O$5:$O$103,"-")))=0,"-",COUNT(IF($M$5:$M$103=$X335,IF($G$5:$G$103=AE$352,$O$5:$O$103,"-"))))</f>
        <v>9</v>
      </c>
      <c r="AF335" s="342" t="str">
        <f t="array" ref="AF335">IF(COUNT(IF($M$5:$M$103=$X335,IF($G$5:$G$103=AF$352,$O$5:$O$103,"-")))=0,"-",COUNT(IF($M$5:$M$103=$X335,IF($G$5:$G$103=AF$352,$O$5:$O$103,"-"))))</f>
        <v>-</v>
      </c>
      <c r="AG335" s="342" t="str">
        <f t="array" ref="AG335">IF(COUNT(IF($M$5:$M$103=$X335,IF($G$5:$G$103=AG$352,$O$5:$O$103,"-")))=0,"-",COUNT(IF($M$5:$M$103=$X335,IF($G$5:$G$103=AG$352,$O$5:$O$103,"-"))))</f>
        <v>-</v>
      </c>
      <c r="AH335" s="342" t="str">
        <f t="array" ref="AH335">IF(COUNT(IF($M$5:$M$103=$X335,IF($G$5:$G$103=AH$352,$O$5:$O$103,"-")))=0,"-",COUNT(IF($M$5:$M$103=$X335,IF($G$5:$G$103=AH$352,$O$5:$O$103,"-"))))</f>
        <v>-</v>
      </c>
      <c r="AI335" s="342" t="str">
        <f t="array" ref="AI335">IF(COUNT(IF($M$5:$M$103=$X335,IF($G$5:$G$103=AI$352,$O$5:$O$103,"-")))=0,"-",COUNT(IF($M$5:$M$103=$X335,IF($G$5:$G$103=AI$352,$O$5:$O$103,"-"))))</f>
        <v>-</v>
      </c>
      <c r="AJ335" s="342">
        <f t="array" ref="AJ335">IF(COUNT(IF($M$5:$M$103=$X335,IF($G$5:$G$103=AJ$352,$O$5:$O$103,"-")))=0,"-",COUNT(IF($M$5:$M$103=$X335,IF($G$5:$G$103=AJ$352,$O$5:$O$103,"-"))))</f>
        <v>13</v>
      </c>
      <c r="AK335" s="344">
        <f t="shared" si="36"/>
        <v>38</v>
      </c>
      <c r="AL335" s="18"/>
      <c r="AM335" s="18"/>
      <c r="AN335" s="18"/>
      <c r="AO335" s="18"/>
      <c r="AP335" s="18"/>
      <c r="AQ335" s="18"/>
      <c r="AR335" s="18"/>
      <c r="AS335" s="18"/>
      <c r="AT335" s="18"/>
      <c r="AU335" s="18"/>
      <c r="AV335" s="18"/>
      <c r="AW335" s="18"/>
      <c r="AX335" s="18"/>
      <c r="BA335" s="11"/>
      <c r="BB335" s="11"/>
      <c r="BC335" s="11"/>
      <c r="BD335" s="11"/>
      <c r="BE335" s="11"/>
      <c r="BF335" s="11"/>
      <c r="BG335" s="11"/>
      <c r="BH335" s="11"/>
      <c r="BI335" s="11"/>
      <c r="BJ335" s="11"/>
      <c r="BK335" s="11"/>
      <c r="BL335" s="11"/>
      <c r="BM335" s="11"/>
      <c r="BN335" s="11"/>
      <c r="BO335" s="11"/>
      <c r="BP335" s="11"/>
    </row>
    <row r="336" spans="1:68">
      <c r="A336" s="18"/>
      <c r="B336" s="18"/>
      <c r="C336" s="18"/>
      <c r="D336" s="18"/>
      <c r="E336" s="88"/>
      <c r="F336" s="88"/>
      <c r="G336" s="18"/>
      <c r="H336" s="89"/>
      <c r="I336" s="89"/>
      <c r="J336" s="18"/>
      <c r="K336" s="18"/>
      <c r="L336" s="18"/>
      <c r="M336" s="140"/>
      <c r="N336" s="140"/>
      <c r="O336" s="140"/>
      <c r="P336" s="140"/>
      <c r="Q336" s="140"/>
      <c r="R336" s="140"/>
      <c r="S336" s="140"/>
      <c r="T336" s="140"/>
      <c r="U336" s="18"/>
      <c r="V336" s="18"/>
      <c r="W336" s="18"/>
      <c r="X336" s="139">
        <v>4</v>
      </c>
      <c r="Y336" s="342">
        <f t="array" ref="Y336">IF(COUNT(IF($M$5:$M$103=$X336,IF($G$5:$G$103=Y$352,$O$5:$O$103,"-")))=0,"-",COUNT(IF($M$5:$M$103=$X336,IF($G$5:$G$103=Y$352,$O$5:$O$103,"-"))))</f>
        <v>3</v>
      </c>
      <c r="Z336" s="342" t="str">
        <f t="array" ref="Z336">IF(COUNT(IF($M$5:$M$103=$X336,IF($G$5:$G$103=Z$352,$O$5:$O$103,"-")))=0,"-",COUNT(IF($M$5:$M$103=$X336,IF($G$5:$G$103=Z$352,$O$5:$O$103,"-"))))</f>
        <v>-</v>
      </c>
      <c r="AA336" s="342" t="str">
        <f t="array" ref="AA336">IF(COUNT(IF($M$5:$M$103=$X336,IF($G$5:$G$103=AA$352,$O$5:$O$103,"-")))=0,"-",COUNT(IF($M$5:$M$103=$X336,IF($G$5:$G$103=AA$352,$O$5:$O$103,"-"))))</f>
        <v>-</v>
      </c>
      <c r="AB336" s="342" t="str">
        <f t="array" ref="AB336">IF(COUNT(IF($M$5:$M$103=$X336,IF($G$5:$G$103=AB$352,$O$5:$O$103,"-")))=0,"-",COUNT(IF($M$5:$M$103=$X336,IF($G$5:$G$103=AB$352,$O$5:$O$103,"-"))))</f>
        <v>-</v>
      </c>
      <c r="AC336" s="342">
        <f t="array" ref="AC336">IF(COUNT(IF($M$5:$M$103=$X336,IF($G$5:$G$103=AC$352,$O$5:$O$103,"-")))=0,"-",COUNT(IF($M$5:$M$103=$X336,IF($G$5:$G$103=AC$352,$O$5:$O$103,"-"))))</f>
        <v>5</v>
      </c>
      <c r="AD336" s="342" t="str">
        <f t="array" ref="AD336">IF(COUNT(IF($M$5:$M$103=$X336,IF($G$5:$G$103=AD$352,$O$5:$O$103,"-")))=0,"-",COUNT(IF($M$5:$M$103=$X336,IF($G$5:$G$103=AD$352,$O$5:$O$103,"-"))))</f>
        <v>-</v>
      </c>
      <c r="AE336" s="342">
        <f t="array" ref="AE336">IF(COUNT(IF($M$5:$M$103=$X336,IF($G$5:$G$103=AE$352,$O$5:$O$103,"-")))=0,"-",COUNT(IF($M$5:$M$103=$X336,IF($G$5:$G$103=AE$352,$O$5:$O$103,"-"))))</f>
        <v>2</v>
      </c>
      <c r="AF336" s="342" t="str">
        <f t="array" ref="AF336">IF(COUNT(IF($M$5:$M$103=$X336,IF($G$5:$G$103=AF$352,$O$5:$O$103,"-")))=0,"-",COUNT(IF($M$5:$M$103=$X336,IF($G$5:$G$103=AF$352,$O$5:$O$103,"-"))))</f>
        <v>-</v>
      </c>
      <c r="AG336" s="342" t="str">
        <f t="array" ref="AG336">IF(COUNT(IF($M$5:$M$103=$X336,IF($G$5:$G$103=AG$352,$O$5:$O$103,"-")))=0,"-",COUNT(IF($M$5:$M$103=$X336,IF($G$5:$G$103=AG$352,$O$5:$O$103,"-"))))</f>
        <v>-</v>
      </c>
      <c r="AH336" s="342" t="str">
        <f t="array" ref="AH336">IF(COUNT(IF($M$5:$M$103=$X336,IF($G$5:$G$103=AH$352,$O$5:$O$103,"-")))=0,"-",COUNT(IF($M$5:$M$103=$X336,IF($G$5:$G$103=AH$352,$O$5:$O$103,"-"))))</f>
        <v>-</v>
      </c>
      <c r="AI336" s="342" t="str">
        <f t="array" ref="AI336">IF(COUNT(IF($M$5:$M$103=$X336,IF($G$5:$G$103=AI$352,$O$5:$O$103,"-")))=0,"-",COUNT(IF($M$5:$M$103=$X336,IF($G$5:$G$103=AI$352,$O$5:$O$103,"-"))))</f>
        <v>-</v>
      </c>
      <c r="AJ336" s="342">
        <f t="array" ref="AJ336">IF(COUNT(IF($M$5:$M$103=$X336,IF($G$5:$G$103=AJ$352,$O$5:$O$103,"-")))=0,"-",COUNT(IF($M$5:$M$103=$X336,IF($G$5:$G$103=AJ$352,$O$5:$O$103,"-"))))</f>
        <v>1</v>
      </c>
      <c r="AK336" s="344">
        <f t="shared" si="36"/>
        <v>11</v>
      </c>
      <c r="AL336" s="18"/>
      <c r="AM336" s="18"/>
      <c r="AN336" s="18"/>
      <c r="AO336" s="18"/>
      <c r="AP336" s="18"/>
      <c r="AQ336" s="18"/>
      <c r="AR336" s="18"/>
      <c r="AS336" s="18"/>
      <c r="AT336" s="18"/>
      <c r="AU336" s="18"/>
      <c r="AV336" s="18"/>
      <c r="AW336" s="18"/>
      <c r="AX336" s="18"/>
      <c r="BA336" s="11"/>
      <c r="BB336" s="11"/>
      <c r="BC336" s="11"/>
      <c r="BD336" s="11"/>
      <c r="BE336" s="11"/>
      <c r="BF336" s="11"/>
      <c r="BG336" s="11"/>
      <c r="BH336" s="11"/>
      <c r="BI336" s="11"/>
      <c r="BJ336" s="11"/>
      <c r="BK336" s="11"/>
      <c r="BL336" s="11"/>
      <c r="BM336" s="11"/>
      <c r="BN336" s="11"/>
      <c r="BO336" s="11"/>
      <c r="BP336" s="11"/>
    </row>
    <row r="337" spans="1:68">
      <c r="A337" s="18"/>
      <c r="B337" s="18"/>
      <c r="C337" s="18"/>
      <c r="D337" s="18"/>
      <c r="E337" s="88"/>
      <c r="F337" s="88"/>
      <c r="G337" s="18"/>
      <c r="H337" s="89"/>
      <c r="I337" s="89"/>
      <c r="J337" s="18"/>
      <c r="K337" s="18"/>
      <c r="L337" s="18"/>
      <c r="M337" s="140"/>
      <c r="N337" s="140"/>
      <c r="O337" s="140"/>
      <c r="P337" s="140"/>
      <c r="Q337" s="140"/>
      <c r="R337" s="140"/>
      <c r="S337" s="140"/>
      <c r="T337" s="140"/>
      <c r="U337" s="18"/>
      <c r="V337" s="18"/>
      <c r="W337" s="18"/>
      <c r="X337" s="139">
        <v>5</v>
      </c>
      <c r="Y337" s="342">
        <f t="array" ref="Y337">IF(COUNT(IF($M$5:$M$103=$X337,IF($G$5:$G$103=Y$352,$O$5:$O$103,"-")))=0,"-",COUNT(IF($M$5:$M$103=$X337,IF($G$5:$G$103=Y$352,$O$5:$O$103,"-"))))</f>
        <v>2</v>
      </c>
      <c r="Z337" s="342" t="str">
        <f t="array" ref="Z337">IF(COUNT(IF($M$5:$M$103=$X337,IF($G$5:$G$103=Z$352,$O$5:$O$103,"-")))=0,"-",COUNT(IF($M$5:$M$103=$X337,IF($G$5:$G$103=Z$352,$O$5:$O$103,"-"))))</f>
        <v>-</v>
      </c>
      <c r="AA337" s="342" t="str">
        <f t="array" ref="AA337">IF(COUNT(IF($M$5:$M$103=$X337,IF($G$5:$G$103=AA$352,$O$5:$O$103,"-")))=0,"-",COUNT(IF($M$5:$M$103=$X337,IF($G$5:$G$103=AA$352,$O$5:$O$103,"-"))))</f>
        <v>-</v>
      </c>
      <c r="AB337" s="342" t="str">
        <f t="array" ref="AB337">IF(COUNT(IF($M$5:$M$103=$X337,IF($G$5:$G$103=AB$352,$O$5:$O$103,"-")))=0,"-",COUNT(IF($M$5:$M$103=$X337,IF($G$5:$G$103=AB$352,$O$5:$O$103,"-"))))</f>
        <v>-</v>
      </c>
      <c r="AC337" s="342">
        <f t="array" ref="AC337">IF(COUNT(IF($M$5:$M$103=$X337,IF($G$5:$G$103=AC$352,$O$5:$O$103,"-")))=0,"-",COUNT(IF($M$5:$M$103=$X337,IF($G$5:$G$103=AC$352,$O$5:$O$103,"-"))))</f>
        <v>7</v>
      </c>
      <c r="AD337" s="342" t="str">
        <f t="array" ref="AD337">IF(COUNT(IF($M$5:$M$103=$X337,IF($G$5:$G$103=AD$352,$O$5:$O$103,"-")))=0,"-",COUNT(IF($M$5:$M$103=$X337,IF($G$5:$G$103=AD$352,$O$5:$O$103,"-"))))</f>
        <v>-</v>
      </c>
      <c r="AE337" s="342">
        <f t="array" ref="AE337">IF(COUNT(IF($M$5:$M$103=$X337,IF($G$5:$G$103=AE$352,$O$5:$O$103,"-")))=0,"-",COUNT(IF($M$5:$M$103=$X337,IF($G$5:$G$103=AE$352,$O$5:$O$103,"-"))))</f>
        <v>1</v>
      </c>
      <c r="AF337" s="342" t="str">
        <f t="array" ref="AF337">IF(COUNT(IF($M$5:$M$103=$X337,IF($G$5:$G$103=AF$352,$O$5:$O$103,"-")))=0,"-",COUNT(IF($M$5:$M$103=$X337,IF($G$5:$G$103=AF$352,$O$5:$O$103,"-"))))</f>
        <v>-</v>
      </c>
      <c r="AG337" s="342" t="str">
        <f t="array" ref="AG337">IF(COUNT(IF($M$5:$M$103=$X337,IF($G$5:$G$103=AG$352,$O$5:$O$103,"-")))=0,"-",COUNT(IF($M$5:$M$103=$X337,IF($G$5:$G$103=AG$352,$O$5:$O$103,"-"))))</f>
        <v>-</v>
      </c>
      <c r="AH337" s="342" t="str">
        <f t="array" ref="AH337">IF(COUNT(IF($M$5:$M$103=$X337,IF($G$5:$G$103=AH$352,$O$5:$O$103,"-")))=0,"-",COUNT(IF($M$5:$M$103=$X337,IF($G$5:$G$103=AH$352,$O$5:$O$103,"-"))))</f>
        <v>-</v>
      </c>
      <c r="AI337" s="342" t="str">
        <f t="array" ref="AI337">IF(COUNT(IF($M$5:$M$103=$X337,IF($G$5:$G$103=AI$352,$O$5:$O$103,"-")))=0,"-",COUNT(IF($M$5:$M$103=$X337,IF($G$5:$G$103=AI$352,$O$5:$O$103,"-"))))</f>
        <v>-</v>
      </c>
      <c r="AJ337" s="342">
        <f t="array" ref="AJ337">IF(COUNT(IF($M$5:$M$103=$X337,IF($G$5:$G$103=AJ$352,$O$5:$O$103,"-")))=0,"-",COUNT(IF($M$5:$M$103=$X337,IF($G$5:$G$103=AJ$352,$O$5:$O$103,"-"))))</f>
        <v>3</v>
      </c>
      <c r="AK337" s="344">
        <f t="shared" si="36"/>
        <v>13</v>
      </c>
      <c r="AL337" s="18"/>
      <c r="AM337" s="18"/>
      <c r="AN337" s="18"/>
      <c r="AO337" s="18"/>
      <c r="AP337" s="18"/>
      <c r="AQ337" s="18"/>
      <c r="AR337" s="18"/>
      <c r="AS337" s="18"/>
      <c r="AT337" s="18"/>
      <c r="AU337" s="18"/>
      <c r="AV337" s="18"/>
      <c r="AW337" s="18"/>
      <c r="AX337" s="18"/>
      <c r="BA337" s="11"/>
      <c r="BB337" s="11"/>
      <c r="BC337" s="11"/>
      <c r="BD337" s="11"/>
      <c r="BE337" s="11"/>
      <c r="BF337" s="11"/>
      <c r="BG337" s="11"/>
      <c r="BH337" s="11"/>
      <c r="BI337" s="11"/>
      <c r="BJ337" s="11"/>
      <c r="BK337" s="11"/>
      <c r="BL337" s="11"/>
      <c r="BM337" s="11"/>
      <c r="BN337" s="11"/>
      <c r="BO337" s="11"/>
      <c r="BP337" s="11"/>
    </row>
    <row r="338" spans="1:68">
      <c r="A338" s="18"/>
      <c r="B338" s="18"/>
      <c r="C338" s="18"/>
      <c r="D338" s="18"/>
      <c r="E338" s="88"/>
      <c r="F338" s="88"/>
      <c r="G338" s="18"/>
      <c r="H338" s="89"/>
      <c r="I338" s="89"/>
      <c r="J338" s="18"/>
      <c r="K338" s="18"/>
      <c r="L338" s="18"/>
      <c r="M338" s="140"/>
      <c r="N338" s="140"/>
      <c r="O338" s="140"/>
      <c r="P338" s="140"/>
      <c r="Q338" s="140"/>
      <c r="R338" s="140"/>
      <c r="S338" s="140"/>
      <c r="T338" s="140"/>
      <c r="U338" s="18"/>
      <c r="V338" s="18"/>
      <c r="W338" s="18"/>
      <c r="X338" s="139">
        <v>6</v>
      </c>
      <c r="Y338" s="342">
        <f t="array" ref="Y338">IF(COUNT(IF($M$5:$M$103=$X338,IF($G$5:$G$103=Y$352,$O$5:$O$103,"-")))=0,"-",COUNT(IF($M$5:$M$103=$X338,IF($G$5:$G$103=Y$352,$O$5:$O$103,"-"))))</f>
        <v>2</v>
      </c>
      <c r="Z338" s="342" t="str">
        <f t="array" ref="Z338">IF(COUNT(IF($M$5:$M$103=$X338,IF($G$5:$G$103=Z$352,$O$5:$O$103,"-")))=0,"-",COUNT(IF($M$5:$M$103=$X338,IF($G$5:$G$103=Z$352,$O$5:$O$103,"-"))))</f>
        <v>-</v>
      </c>
      <c r="AA338" s="342" t="str">
        <f t="array" ref="AA338">IF(COUNT(IF($M$5:$M$103=$X338,IF($G$5:$G$103=AA$352,$O$5:$O$103,"-")))=0,"-",COUNT(IF($M$5:$M$103=$X338,IF($G$5:$G$103=AA$352,$O$5:$O$103,"-"))))</f>
        <v>-</v>
      </c>
      <c r="AB338" s="342" t="str">
        <f t="array" ref="AB338">IF(COUNT(IF($M$5:$M$103=$X338,IF($G$5:$G$103=AB$352,$O$5:$O$103,"-")))=0,"-",COUNT(IF($M$5:$M$103=$X338,IF($G$5:$G$103=AB$352,$O$5:$O$103,"-"))))</f>
        <v>-</v>
      </c>
      <c r="AC338" s="342">
        <f t="array" ref="AC338">IF(COUNT(IF($M$5:$M$103=$X338,IF($G$5:$G$103=AC$352,$O$5:$O$103,"-")))=0,"-",COUNT(IF($M$5:$M$103=$X338,IF($G$5:$G$103=AC$352,$O$5:$O$103,"-"))))</f>
        <v>4</v>
      </c>
      <c r="AD338" s="342" t="str">
        <f t="array" ref="AD338">IF(COUNT(IF($M$5:$M$103=$X338,IF($G$5:$G$103=AD$352,$O$5:$O$103,"-")))=0,"-",COUNT(IF($M$5:$M$103=$X338,IF($G$5:$G$103=AD$352,$O$5:$O$103,"-"))))</f>
        <v>-</v>
      </c>
      <c r="AE338" s="342">
        <f t="array" ref="AE338">IF(COUNT(IF($M$5:$M$103=$X338,IF($G$5:$G$103=AE$352,$O$5:$O$103,"-")))=0,"-",COUNT(IF($M$5:$M$103=$X338,IF($G$5:$G$103=AE$352,$O$5:$O$103,"-"))))</f>
        <v>1</v>
      </c>
      <c r="AF338" s="342" t="str">
        <f t="array" ref="AF338">IF(COUNT(IF($M$5:$M$103=$X338,IF($G$5:$G$103=AF$352,$O$5:$O$103,"-")))=0,"-",COUNT(IF($M$5:$M$103=$X338,IF($G$5:$G$103=AF$352,$O$5:$O$103,"-"))))</f>
        <v>-</v>
      </c>
      <c r="AG338" s="342" t="str">
        <f t="array" ref="AG338">IF(COUNT(IF($M$5:$M$103=$X338,IF($G$5:$G$103=AG$352,$O$5:$O$103,"-")))=0,"-",COUNT(IF($M$5:$M$103=$X338,IF($G$5:$G$103=AG$352,$O$5:$O$103,"-"))))</f>
        <v>-</v>
      </c>
      <c r="AH338" s="342" t="str">
        <f t="array" ref="AH338">IF(COUNT(IF($M$5:$M$103=$X338,IF($G$5:$G$103=AH$352,$O$5:$O$103,"-")))=0,"-",COUNT(IF($M$5:$M$103=$X338,IF($G$5:$G$103=AH$352,$O$5:$O$103,"-"))))</f>
        <v>-</v>
      </c>
      <c r="AI338" s="342" t="str">
        <f t="array" ref="AI338">IF(COUNT(IF($M$5:$M$103=$X338,IF($G$5:$G$103=AI$352,$O$5:$O$103,"-")))=0,"-",COUNT(IF($M$5:$M$103=$X338,IF($G$5:$G$103=AI$352,$O$5:$O$103,"-"))))</f>
        <v>-</v>
      </c>
      <c r="AJ338" s="342" t="str">
        <f t="array" ref="AJ338">IF(COUNT(IF($M$5:$M$103=$X338,IF($G$5:$G$103=AJ$352,$O$5:$O$103,"-")))=0,"-",COUNT(IF($M$5:$M$103=$X338,IF($G$5:$G$103=AJ$352,$O$5:$O$103,"-"))))</f>
        <v>-</v>
      </c>
      <c r="AK338" s="344">
        <f t="shared" si="36"/>
        <v>7</v>
      </c>
      <c r="AL338" s="18"/>
      <c r="AM338" s="18"/>
      <c r="AN338" s="18"/>
      <c r="AO338" s="18"/>
      <c r="AP338" s="18"/>
      <c r="AQ338" s="18"/>
      <c r="AR338" s="18"/>
      <c r="AS338" s="18"/>
      <c r="AT338" s="18"/>
      <c r="AU338" s="18"/>
      <c r="AV338" s="18"/>
      <c r="AW338" s="18"/>
      <c r="AX338" s="18"/>
      <c r="BA338" s="11"/>
      <c r="BB338" s="11"/>
      <c r="BC338" s="11"/>
      <c r="BD338" s="11"/>
      <c r="BE338" s="11"/>
      <c r="BF338" s="11"/>
      <c r="BG338" s="11"/>
      <c r="BH338" s="11"/>
      <c r="BI338" s="11"/>
      <c r="BJ338" s="11"/>
      <c r="BK338" s="11"/>
      <c r="BL338" s="11"/>
      <c r="BM338" s="11"/>
      <c r="BN338" s="11"/>
      <c r="BO338" s="11"/>
      <c r="BP338" s="11"/>
    </row>
    <row r="339" spans="1:68">
      <c r="A339" s="18"/>
      <c r="B339" s="18"/>
      <c r="C339" s="18"/>
      <c r="D339" s="18"/>
      <c r="E339" s="88"/>
      <c r="F339" s="88"/>
      <c r="G339" s="18"/>
      <c r="H339" s="89"/>
      <c r="I339" s="89"/>
      <c r="J339" s="18"/>
      <c r="K339" s="18"/>
      <c r="L339" s="18"/>
      <c r="M339" s="140"/>
      <c r="N339" s="140"/>
      <c r="O339" s="140"/>
      <c r="P339" s="140"/>
      <c r="Q339" s="140"/>
      <c r="R339" s="140"/>
      <c r="S339" s="140"/>
      <c r="T339" s="140"/>
      <c r="U339" s="18"/>
      <c r="V339" s="18"/>
      <c r="W339" s="18"/>
      <c r="X339" s="139">
        <v>7</v>
      </c>
      <c r="Y339" s="342" t="str">
        <f t="array" ref="Y339">IF(COUNT(IF($M$5:$M$103=$X339,IF($G$5:$G$103=Y$352,$O$5:$O$103,"-")))=0,"-",COUNT(IF($M$5:$M$103=$X339,IF($G$5:$G$103=Y$352,$O$5:$O$103,"-"))))</f>
        <v>-</v>
      </c>
      <c r="Z339" s="342" t="str">
        <f t="array" ref="Z339">IF(COUNT(IF($M$5:$M$103=$X339,IF($G$5:$G$103=Z$352,$O$5:$O$103,"-")))=0,"-",COUNT(IF($M$5:$M$103=$X339,IF($G$5:$G$103=Z$352,$O$5:$O$103,"-"))))</f>
        <v>-</v>
      </c>
      <c r="AA339" s="342" t="str">
        <f t="array" ref="AA339">IF(COUNT(IF($M$5:$M$103=$X339,IF($G$5:$G$103=AA$352,$O$5:$O$103,"-")))=0,"-",COUNT(IF($M$5:$M$103=$X339,IF($G$5:$G$103=AA$352,$O$5:$O$103,"-"))))</f>
        <v>-</v>
      </c>
      <c r="AB339" s="342" t="str">
        <f t="array" ref="AB339">IF(COUNT(IF($M$5:$M$103=$X339,IF($G$5:$G$103=AB$352,$O$5:$O$103,"-")))=0,"-",COUNT(IF($M$5:$M$103=$X339,IF($G$5:$G$103=AB$352,$O$5:$O$103,"-"))))</f>
        <v>-</v>
      </c>
      <c r="AC339" s="342" t="str">
        <f t="array" ref="AC339">IF(COUNT(IF($M$5:$M$103=$X339,IF($G$5:$G$103=AC$352,$O$5:$O$103,"-")))=0,"-",COUNT(IF($M$5:$M$103=$X339,IF($G$5:$G$103=AC$352,$O$5:$O$103,"-"))))</f>
        <v>-</v>
      </c>
      <c r="AD339" s="342" t="str">
        <f t="array" ref="AD339">IF(COUNT(IF($M$5:$M$103=$X339,IF($G$5:$G$103=AD$352,$O$5:$O$103,"-")))=0,"-",COUNT(IF($M$5:$M$103=$X339,IF($G$5:$G$103=AD$352,$O$5:$O$103,"-"))))</f>
        <v>-</v>
      </c>
      <c r="AE339" s="342" t="str">
        <f t="array" ref="AE339">IF(COUNT(IF($M$5:$M$103=$X339,IF($G$5:$G$103=AE$352,$O$5:$O$103,"-")))=0,"-",COUNT(IF($M$5:$M$103=$X339,IF($G$5:$G$103=AE$352,$O$5:$O$103,"-"))))</f>
        <v>-</v>
      </c>
      <c r="AF339" s="342" t="str">
        <f t="array" ref="AF339">IF(COUNT(IF($M$5:$M$103=$X339,IF($G$5:$G$103=AF$352,$O$5:$O$103,"-")))=0,"-",COUNT(IF($M$5:$M$103=$X339,IF($G$5:$G$103=AF$352,$O$5:$O$103,"-"))))</f>
        <v>-</v>
      </c>
      <c r="AG339" s="342" t="str">
        <f t="array" ref="AG339">IF(COUNT(IF($M$5:$M$103=$X339,IF($G$5:$G$103=AG$352,$O$5:$O$103,"-")))=0,"-",COUNT(IF($M$5:$M$103=$X339,IF($G$5:$G$103=AG$352,$O$5:$O$103,"-"))))</f>
        <v>-</v>
      </c>
      <c r="AH339" s="342" t="str">
        <f t="array" ref="AH339">IF(COUNT(IF($M$5:$M$103=$X339,IF($G$5:$G$103=AH$352,$O$5:$O$103,"-")))=0,"-",COUNT(IF($M$5:$M$103=$X339,IF($G$5:$G$103=AH$352,$O$5:$O$103,"-"))))</f>
        <v>-</v>
      </c>
      <c r="AI339" s="342" t="str">
        <f t="array" ref="AI339">IF(COUNT(IF($M$5:$M$103=$X339,IF($G$5:$G$103=AI$352,$O$5:$O$103,"-")))=0,"-",COUNT(IF($M$5:$M$103=$X339,IF($G$5:$G$103=AI$352,$O$5:$O$103,"-"))))</f>
        <v>-</v>
      </c>
      <c r="AJ339" s="342" t="str">
        <f t="array" ref="AJ339">IF(COUNT(IF($M$5:$M$103=$X339,IF($G$5:$G$103=AJ$352,$O$5:$O$103,"-")))=0,"-",COUNT(IF($M$5:$M$103=$X339,IF($G$5:$G$103=AJ$352,$O$5:$O$103,"-"))))</f>
        <v>-</v>
      </c>
      <c r="AK339" s="344">
        <f t="shared" si="36"/>
        <v>0</v>
      </c>
      <c r="AL339" s="18"/>
      <c r="AM339" s="18"/>
      <c r="AN339" s="18"/>
      <c r="AO339" s="18"/>
      <c r="AP339" s="18"/>
      <c r="AQ339" s="18"/>
      <c r="AR339" s="18"/>
      <c r="AS339" s="18"/>
      <c r="AT339" s="18"/>
      <c r="AU339" s="18"/>
      <c r="AV339" s="18"/>
      <c r="AW339" s="18"/>
      <c r="AX339" s="18"/>
      <c r="BA339" s="11"/>
      <c r="BB339" s="11"/>
      <c r="BC339" s="11"/>
      <c r="BD339" s="11"/>
      <c r="BE339" s="11"/>
      <c r="BF339" s="11"/>
      <c r="BG339" s="11"/>
      <c r="BH339" s="11"/>
      <c r="BI339" s="11"/>
      <c r="BJ339" s="11"/>
      <c r="BK339" s="11"/>
      <c r="BL339" s="11"/>
      <c r="BM339" s="11"/>
      <c r="BN339" s="11"/>
      <c r="BO339" s="11"/>
      <c r="BP339" s="11"/>
    </row>
    <row r="340" spans="1:68">
      <c r="A340" s="18"/>
      <c r="B340" s="18"/>
      <c r="C340" s="18"/>
      <c r="D340" s="18"/>
      <c r="E340" s="88"/>
      <c r="F340" s="88"/>
      <c r="G340" s="18"/>
      <c r="H340" s="89"/>
      <c r="I340" s="89"/>
      <c r="J340" s="18"/>
      <c r="K340" s="18"/>
      <c r="L340" s="18"/>
      <c r="M340" s="140"/>
      <c r="N340" s="140"/>
      <c r="O340" s="140"/>
      <c r="P340" s="140"/>
      <c r="Q340" s="140"/>
      <c r="R340" s="140"/>
      <c r="S340" s="140"/>
      <c r="T340" s="140"/>
      <c r="U340" s="18"/>
      <c r="V340" s="18"/>
      <c r="W340" s="18"/>
      <c r="X340" s="139">
        <v>8</v>
      </c>
      <c r="Y340" s="342">
        <f t="array" ref="Y340">IF(COUNT(IF($M$5:$M$103=$X340,IF($G$5:$G$103=Y$352,$O$5:$O$103,"-")))=0,"-",COUNT(IF($M$5:$M$103=$X340,IF($G$5:$G$103=Y$352,$O$5:$O$103,"-"))))</f>
        <v>3</v>
      </c>
      <c r="Z340" s="342" t="str">
        <f t="array" ref="Z340">IF(COUNT(IF($M$5:$M$103=$X340,IF($G$5:$G$103=Z$352,$O$5:$O$103,"-")))=0,"-",COUNT(IF($M$5:$M$103=$X340,IF($G$5:$G$103=Z$352,$O$5:$O$103,"-"))))</f>
        <v>-</v>
      </c>
      <c r="AA340" s="342" t="str">
        <f t="array" ref="AA340">IF(COUNT(IF($M$5:$M$103=$X340,IF($G$5:$G$103=AA$352,$O$5:$O$103,"-")))=0,"-",COUNT(IF($M$5:$M$103=$X340,IF($G$5:$G$103=AA$352,$O$5:$O$103,"-"))))</f>
        <v>-</v>
      </c>
      <c r="AB340" s="342" t="str">
        <f t="array" ref="AB340">IF(COUNT(IF($M$5:$M$103=$X340,IF($G$5:$G$103=AB$352,$O$5:$O$103,"-")))=0,"-",COUNT(IF($M$5:$M$103=$X340,IF($G$5:$G$103=AB$352,$O$5:$O$103,"-"))))</f>
        <v>-</v>
      </c>
      <c r="AC340" s="342">
        <f t="array" ref="AC340">IF(COUNT(IF($M$5:$M$103=$X340,IF($G$5:$G$103=AC$352,$O$5:$O$103,"-")))=0,"-",COUNT(IF($M$5:$M$103=$X340,IF($G$5:$G$103=AC$352,$O$5:$O$103,"-"))))</f>
        <v>1</v>
      </c>
      <c r="AD340" s="342" t="str">
        <f t="array" ref="AD340">IF(COUNT(IF($M$5:$M$103=$X340,IF($G$5:$G$103=AD$352,$O$5:$O$103,"-")))=0,"-",COUNT(IF($M$5:$M$103=$X340,IF($G$5:$G$103=AD$352,$O$5:$O$103,"-"))))</f>
        <v>-</v>
      </c>
      <c r="AE340" s="342" t="str">
        <f t="array" ref="AE340">IF(COUNT(IF($M$5:$M$103=$X340,IF($G$5:$G$103=AE$352,$O$5:$O$103,"-")))=0,"-",COUNT(IF($M$5:$M$103=$X340,IF($G$5:$G$103=AE$352,$O$5:$O$103,"-"))))</f>
        <v>-</v>
      </c>
      <c r="AF340" s="342" t="str">
        <f t="array" ref="AF340">IF(COUNT(IF($M$5:$M$103=$X340,IF($G$5:$G$103=AF$352,$O$5:$O$103,"-")))=0,"-",COUNT(IF($M$5:$M$103=$X340,IF($G$5:$G$103=AF$352,$O$5:$O$103,"-"))))</f>
        <v>-</v>
      </c>
      <c r="AG340" s="342" t="str">
        <f t="array" ref="AG340">IF(COUNT(IF($M$5:$M$103=$X340,IF($G$5:$G$103=AG$352,$O$5:$O$103,"-")))=0,"-",COUNT(IF($M$5:$M$103=$X340,IF($G$5:$G$103=AG$352,$O$5:$O$103,"-"))))</f>
        <v>-</v>
      </c>
      <c r="AH340" s="342" t="str">
        <f t="array" ref="AH340">IF(COUNT(IF($M$5:$M$103=$X340,IF($G$5:$G$103=AH$352,$O$5:$O$103,"-")))=0,"-",COUNT(IF($M$5:$M$103=$X340,IF($G$5:$G$103=AH$352,$O$5:$O$103,"-"))))</f>
        <v>-</v>
      </c>
      <c r="AI340" s="342" t="str">
        <f t="array" ref="AI340">IF(COUNT(IF($M$5:$M$103=$X340,IF($G$5:$G$103=AI$352,$O$5:$O$103,"-")))=0,"-",COUNT(IF($M$5:$M$103=$X340,IF($G$5:$G$103=AI$352,$O$5:$O$103,"-"))))</f>
        <v>-</v>
      </c>
      <c r="AJ340" s="342" t="str">
        <f t="array" ref="AJ340">IF(COUNT(IF($M$5:$M$103=$X340,IF($G$5:$G$103=AJ$352,$O$5:$O$103,"-")))=0,"-",COUNT(IF($M$5:$M$103=$X340,IF($G$5:$G$103=AJ$352,$O$5:$O$103,"-"))))</f>
        <v>-</v>
      </c>
      <c r="AK340" s="344">
        <f t="shared" si="36"/>
        <v>4</v>
      </c>
      <c r="AL340" s="18"/>
      <c r="AM340" s="18"/>
      <c r="AN340" s="18"/>
      <c r="AO340" s="18"/>
      <c r="AP340" s="18"/>
      <c r="AQ340" s="18"/>
      <c r="AR340" s="18"/>
      <c r="AS340" s="18"/>
      <c r="AT340" s="18"/>
      <c r="AU340" s="18"/>
      <c r="AV340" s="18"/>
      <c r="AW340" s="18"/>
      <c r="AX340" s="18"/>
      <c r="BA340" s="11"/>
      <c r="BB340" s="11"/>
      <c r="BC340" s="11"/>
      <c r="BD340" s="11"/>
      <c r="BE340" s="11"/>
      <c r="BF340" s="11"/>
      <c r="BG340" s="11"/>
      <c r="BH340" s="11"/>
      <c r="BI340" s="11"/>
      <c r="BJ340" s="11"/>
      <c r="BK340" s="11"/>
      <c r="BL340" s="11"/>
      <c r="BM340" s="11"/>
      <c r="BN340" s="11"/>
      <c r="BO340" s="11"/>
      <c r="BP340" s="11"/>
    </row>
    <row r="341" spans="1:68">
      <c r="A341" s="18"/>
      <c r="B341" s="18"/>
      <c r="C341" s="18"/>
      <c r="D341" s="18"/>
      <c r="E341" s="88"/>
      <c r="F341" s="88"/>
      <c r="G341" s="18"/>
      <c r="H341" s="89"/>
      <c r="I341" s="89"/>
      <c r="J341" s="18"/>
      <c r="K341" s="18"/>
      <c r="L341" s="18"/>
      <c r="M341" s="140"/>
      <c r="N341" s="140"/>
      <c r="O341" s="140"/>
      <c r="P341" s="140"/>
      <c r="Q341" s="140"/>
      <c r="R341" s="140"/>
      <c r="S341" s="140"/>
      <c r="T341" s="140"/>
      <c r="U341" s="18"/>
      <c r="V341" s="18"/>
      <c r="W341" s="18"/>
      <c r="X341" s="139">
        <v>9</v>
      </c>
      <c r="Y341" s="342" t="str">
        <f t="array" ref="Y341">IF(COUNT(IF($M$5:$M$103=$X341,IF($G$5:$G$103=Y$352,$O$5:$O$103,"-")))=0,"-",COUNT(IF($M$5:$M$103=$X341,IF($G$5:$G$103=Y$352,$O$5:$O$103,"-"))))</f>
        <v>-</v>
      </c>
      <c r="Z341" s="342" t="str">
        <f t="array" ref="Z341">IF(COUNT(IF($M$5:$M$103=$X341,IF($G$5:$G$103=Z$352,$O$5:$O$103,"-")))=0,"-",COUNT(IF($M$5:$M$103=$X341,IF($G$5:$G$103=Z$352,$O$5:$O$103,"-"))))</f>
        <v>-</v>
      </c>
      <c r="AA341" s="342" t="str">
        <f t="array" ref="AA341">IF(COUNT(IF($M$5:$M$103=$X341,IF($G$5:$G$103=AA$352,$O$5:$O$103,"-")))=0,"-",COUNT(IF($M$5:$M$103=$X341,IF($G$5:$G$103=AA$352,$O$5:$O$103,"-"))))</f>
        <v>-</v>
      </c>
      <c r="AB341" s="342" t="str">
        <f t="array" ref="AB341">IF(COUNT(IF($M$5:$M$103=$X341,IF($G$5:$G$103=AB$352,$O$5:$O$103,"-")))=0,"-",COUNT(IF($M$5:$M$103=$X341,IF($G$5:$G$103=AB$352,$O$5:$O$103,"-"))))</f>
        <v>-</v>
      </c>
      <c r="AC341" s="342" t="str">
        <f t="array" ref="AC341">IF(COUNT(IF($M$5:$M$103=$X341,IF($G$5:$G$103=AC$352,$O$5:$O$103,"-")))=0,"-",COUNT(IF($M$5:$M$103=$X341,IF($G$5:$G$103=AC$352,$O$5:$O$103,"-"))))</f>
        <v>-</v>
      </c>
      <c r="AD341" s="342" t="str">
        <f t="array" ref="AD341">IF(COUNT(IF($M$5:$M$103=$X341,IF($G$5:$G$103=AD$352,$O$5:$O$103,"-")))=0,"-",COUNT(IF($M$5:$M$103=$X341,IF($G$5:$G$103=AD$352,$O$5:$O$103,"-"))))</f>
        <v>-</v>
      </c>
      <c r="AE341" s="342" t="str">
        <f t="array" ref="AE341">IF(COUNT(IF($M$5:$M$103=$X341,IF($G$5:$G$103=AE$352,$O$5:$O$103,"-")))=0,"-",COUNT(IF($M$5:$M$103=$X341,IF($G$5:$G$103=AE$352,$O$5:$O$103,"-"))))</f>
        <v>-</v>
      </c>
      <c r="AF341" s="342" t="str">
        <f t="array" ref="AF341">IF(COUNT(IF($M$5:$M$103=$X341,IF($G$5:$G$103=AF$352,$O$5:$O$103,"-")))=0,"-",COUNT(IF($M$5:$M$103=$X341,IF($G$5:$G$103=AF$352,$O$5:$O$103,"-"))))</f>
        <v>-</v>
      </c>
      <c r="AG341" s="342" t="str">
        <f t="array" ref="AG341">IF(COUNT(IF($M$5:$M$103=$X341,IF($G$5:$G$103=AG$352,$O$5:$O$103,"-")))=0,"-",COUNT(IF($M$5:$M$103=$X341,IF($G$5:$G$103=AG$352,$O$5:$O$103,"-"))))</f>
        <v>-</v>
      </c>
      <c r="AH341" s="342" t="str">
        <f t="array" ref="AH341">IF(COUNT(IF($M$5:$M$103=$X341,IF($G$5:$G$103=AH$352,$O$5:$O$103,"-")))=0,"-",COUNT(IF($M$5:$M$103=$X341,IF($G$5:$G$103=AH$352,$O$5:$O$103,"-"))))</f>
        <v>-</v>
      </c>
      <c r="AI341" s="342" t="str">
        <f t="array" ref="AI341">IF(COUNT(IF($M$5:$M$103=$X341,IF($G$5:$G$103=AI$352,$O$5:$O$103,"-")))=0,"-",COUNT(IF($M$5:$M$103=$X341,IF($G$5:$G$103=AI$352,$O$5:$O$103,"-"))))</f>
        <v>-</v>
      </c>
      <c r="AJ341" s="342" t="str">
        <f t="array" ref="AJ341">IF(COUNT(IF($M$5:$M$103=$X341,IF($G$5:$G$103=AJ$352,$O$5:$O$103,"-")))=0,"-",COUNT(IF($M$5:$M$103=$X341,IF($G$5:$G$103=AJ$352,$O$5:$O$103,"-"))))</f>
        <v>-</v>
      </c>
      <c r="AK341" s="344">
        <f t="shared" si="36"/>
        <v>0</v>
      </c>
      <c r="AL341" s="18"/>
      <c r="AM341" s="18"/>
      <c r="AN341" s="18"/>
      <c r="AO341" s="18"/>
      <c r="AP341" s="18"/>
      <c r="AQ341" s="18"/>
      <c r="AR341" s="18"/>
      <c r="AS341" s="18"/>
      <c r="AT341" s="18"/>
      <c r="AU341" s="18"/>
      <c r="AV341" s="18"/>
      <c r="AW341" s="18"/>
      <c r="AX341" s="18"/>
      <c r="BA341" s="11"/>
      <c r="BB341" s="11"/>
      <c r="BC341" s="11"/>
      <c r="BD341" s="11"/>
      <c r="BE341" s="11"/>
      <c r="BF341" s="11"/>
      <c r="BG341" s="11"/>
      <c r="BH341" s="11"/>
      <c r="BI341" s="11"/>
      <c r="BJ341" s="11"/>
      <c r="BK341" s="11"/>
      <c r="BL341" s="11"/>
      <c r="BM341" s="11"/>
      <c r="BN341" s="11"/>
      <c r="BO341" s="11"/>
      <c r="BP341" s="11"/>
    </row>
    <row r="342" spans="1:68">
      <c r="A342" s="18"/>
      <c r="B342" s="18"/>
      <c r="C342" s="18"/>
      <c r="D342" s="18"/>
      <c r="E342" s="88"/>
      <c r="F342" s="88"/>
      <c r="G342" s="18"/>
      <c r="H342" s="89"/>
      <c r="I342" s="89"/>
      <c r="J342" s="18"/>
      <c r="K342" s="18"/>
      <c r="L342" s="18"/>
      <c r="M342" s="140"/>
      <c r="N342" s="140"/>
      <c r="O342" s="140"/>
      <c r="P342" s="140"/>
      <c r="Q342" s="140"/>
      <c r="R342" s="140"/>
      <c r="S342" s="140"/>
      <c r="T342" s="140"/>
      <c r="U342" s="18"/>
      <c r="V342" s="18"/>
      <c r="W342" s="18"/>
      <c r="X342" s="139">
        <v>10</v>
      </c>
      <c r="Y342" s="342" t="str">
        <f t="array" ref="Y342">IF(COUNT(IF($M$5:$M$103=$X342,IF($G$5:$G$103=Y$352,$O$5:$O$103,"-")))=0,"-",COUNT(IF($M$5:$M$103=$X342,IF($G$5:$G$103=Y$352,$O$5:$O$103,"-"))))</f>
        <v>-</v>
      </c>
      <c r="Z342" s="342" t="str">
        <f t="array" ref="Z342">IF(COUNT(IF($M$5:$M$103=$X342,IF($G$5:$G$103=Z$352,$O$5:$O$103,"-")))=0,"-",COUNT(IF($M$5:$M$103=$X342,IF($G$5:$G$103=Z$352,$O$5:$O$103,"-"))))</f>
        <v>-</v>
      </c>
      <c r="AA342" s="342" t="str">
        <f t="array" ref="AA342">IF(COUNT(IF($M$5:$M$103=$X342,IF($G$5:$G$103=AA$352,$O$5:$O$103,"-")))=0,"-",COUNT(IF($M$5:$M$103=$X342,IF($G$5:$G$103=AA$352,$O$5:$O$103,"-"))))</f>
        <v>-</v>
      </c>
      <c r="AB342" s="342" t="str">
        <f t="array" ref="AB342">IF(COUNT(IF($M$5:$M$103=$X342,IF($G$5:$G$103=AB$352,$O$5:$O$103,"-")))=0,"-",COUNT(IF($M$5:$M$103=$X342,IF($G$5:$G$103=AB$352,$O$5:$O$103,"-"))))</f>
        <v>-</v>
      </c>
      <c r="AC342" s="342" t="str">
        <f t="array" ref="AC342">IF(COUNT(IF($M$5:$M$103=$X342,IF($G$5:$G$103=AC$352,$O$5:$O$103,"-")))=0,"-",COUNT(IF($M$5:$M$103=$X342,IF($G$5:$G$103=AC$352,$O$5:$O$103,"-"))))</f>
        <v>-</v>
      </c>
      <c r="AD342" s="342" t="str">
        <f t="array" ref="AD342">IF(COUNT(IF($M$5:$M$103=$X342,IF($G$5:$G$103=AD$352,$O$5:$O$103,"-")))=0,"-",COUNT(IF($M$5:$M$103=$X342,IF($G$5:$G$103=AD$352,$O$5:$O$103,"-"))))</f>
        <v>-</v>
      </c>
      <c r="AE342" s="342" t="str">
        <f t="array" ref="AE342">IF(COUNT(IF($M$5:$M$103=$X342,IF($G$5:$G$103=AE$352,$O$5:$O$103,"-")))=0,"-",COUNT(IF($M$5:$M$103=$X342,IF($G$5:$G$103=AE$352,$O$5:$O$103,"-"))))</f>
        <v>-</v>
      </c>
      <c r="AF342" s="342" t="str">
        <f t="array" ref="AF342">IF(COUNT(IF($M$5:$M$103=$X342,IF($G$5:$G$103=AF$352,$O$5:$O$103,"-")))=0,"-",COUNT(IF($M$5:$M$103=$X342,IF($G$5:$G$103=AF$352,$O$5:$O$103,"-"))))</f>
        <v>-</v>
      </c>
      <c r="AG342" s="342" t="str">
        <f t="array" ref="AG342">IF(COUNT(IF($M$5:$M$103=$X342,IF($G$5:$G$103=AG$352,$O$5:$O$103,"-")))=0,"-",COUNT(IF($M$5:$M$103=$X342,IF($G$5:$G$103=AG$352,$O$5:$O$103,"-"))))</f>
        <v>-</v>
      </c>
      <c r="AH342" s="342" t="str">
        <f t="array" ref="AH342">IF(COUNT(IF($M$5:$M$103=$X342,IF($G$5:$G$103=AH$352,$O$5:$O$103,"-")))=0,"-",COUNT(IF($M$5:$M$103=$X342,IF($G$5:$G$103=AH$352,$O$5:$O$103,"-"))))</f>
        <v>-</v>
      </c>
      <c r="AI342" s="342" t="str">
        <f t="array" ref="AI342">IF(COUNT(IF($M$5:$M$103=$X342,IF($G$5:$G$103=AI$352,$O$5:$O$103,"-")))=0,"-",COUNT(IF($M$5:$M$103=$X342,IF($G$5:$G$103=AI$352,$O$5:$O$103,"-"))))</f>
        <v>-</v>
      </c>
      <c r="AJ342" s="342" t="str">
        <f t="array" ref="AJ342">IF(COUNT(IF($M$5:$M$103=$X342,IF($G$5:$G$103=AJ$352,$O$5:$O$103,"-")))=0,"-",COUNT(IF($M$5:$M$103=$X342,IF($G$5:$G$103=AJ$352,$O$5:$O$103,"-"))))</f>
        <v>-</v>
      </c>
      <c r="AK342" s="344">
        <f t="shared" si="36"/>
        <v>0</v>
      </c>
      <c r="AL342" s="18"/>
      <c r="AM342" s="18"/>
      <c r="AN342" s="18"/>
      <c r="AO342" s="18"/>
      <c r="AP342" s="18"/>
      <c r="AQ342" s="18"/>
      <c r="AR342" s="18"/>
      <c r="AS342" s="18"/>
      <c r="AT342" s="18"/>
      <c r="AU342" s="18"/>
      <c r="AV342" s="18"/>
      <c r="AW342" s="18"/>
      <c r="AX342" s="18"/>
      <c r="BA342" s="11"/>
      <c r="BB342" s="11"/>
      <c r="BC342" s="11"/>
      <c r="BD342" s="11"/>
      <c r="BE342" s="11"/>
      <c r="BF342" s="11"/>
      <c r="BG342" s="11"/>
      <c r="BH342" s="11"/>
      <c r="BI342" s="11"/>
      <c r="BJ342" s="11"/>
      <c r="BK342" s="11"/>
      <c r="BL342" s="11"/>
      <c r="BM342" s="11"/>
      <c r="BN342" s="11"/>
      <c r="BO342" s="11"/>
      <c r="BP342" s="11"/>
    </row>
    <row r="343" spans="1:68">
      <c r="A343" s="18"/>
      <c r="B343" s="18"/>
      <c r="C343" s="18"/>
      <c r="D343" s="18"/>
      <c r="E343" s="88"/>
      <c r="F343" s="88"/>
      <c r="G343" s="18"/>
      <c r="H343" s="89"/>
      <c r="I343" s="89"/>
      <c r="J343" s="18"/>
      <c r="K343" s="18"/>
      <c r="L343" s="18"/>
      <c r="M343" s="140"/>
      <c r="N343" s="140"/>
      <c r="O343" s="140"/>
      <c r="P343" s="140"/>
      <c r="Q343" s="140"/>
      <c r="R343" s="140"/>
      <c r="S343" s="140"/>
      <c r="T343" s="140"/>
      <c r="U343" s="18"/>
      <c r="V343" s="18"/>
      <c r="W343" s="18"/>
      <c r="X343" s="139">
        <v>11</v>
      </c>
      <c r="Y343" s="342" t="str">
        <f t="array" ref="Y343">IF(COUNT(IF($M$5:$M$103=$X343,IF($G$5:$G$103=Y$352,$O$5:$O$103,"-")))=0,"-",COUNT(IF($M$5:$M$103=$X343,IF($G$5:$G$103=Y$352,$O$5:$O$103,"-"))))</f>
        <v>-</v>
      </c>
      <c r="Z343" s="342" t="str">
        <f t="array" ref="Z343">IF(COUNT(IF($M$5:$M$103=$X343,IF($G$5:$G$103=Z$352,$O$5:$O$103,"-")))=0,"-",COUNT(IF($M$5:$M$103=$X343,IF($G$5:$G$103=Z$352,$O$5:$O$103,"-"))))</f>
        <v>-</v>
      </c>
      <c r="AA343" s="342" t="str">
        <f t="array" ref="AA343">IF(COUNT(IF($M$5:$M$103=$X343,IF($G$5:$G$103=AA$352,$O$5:$O$103,"-")))=0,"-",COUNT(IF($M$5:$M$103=$X343,IF($G$5:$G$103=AA$352,$O$5:$O$103,"-"))))</f>
        <v>-</v>
      </c>
      <c r="AB343" s="342" t="str">
        <f t="array" ref="AB343">IF(COUNT(IF($M$5:$M$103=$X343,IF($G$5:$G$103=AB$352,$O$5:$O$103,"-")))=0,"-",COUNT(IF($M$5:$M$103=$X343,IF($G$5:$G$103=AB$352,$O$5:$O$103,"-"))))</f>
        <v>-</v>
      </c>
      <c r="AC343" s="342" t="str">
        <f t="array" ref="AC343">IF(COUNT(IF($M$5:$M$103=$X343,IF($G$5:$G$103=AC$352,$O$5:$O$103,"-")))=0,"-",COUNT(IF($M$5:$M$103=$X343,IF($G$5:$G$103=AC$352,$O$5:$O$103,"-"))))</f>
        <v>-</v>
      </c>
      <c r="AD343" s="342" t="str">
        <f t="array" ref="AD343">IF(COUNT(IF($M$5:$M$103=$X343,IF($G$5:$G$103=AD$352,$O$5:$O$103,"-")))=0,"-",COUNT(IF($M$5:$M$103=$X343,IF($G$5:$G$103=AD$352,$O$5:$O$103,"-"))))</f>
        <v>-</v>
      </c>
      <c r="AE343" s="342" t="str">
        <f t="array" ref="AE343">IF(COUNT(IF($M$5:$M$103=$X343,IF($G$5:$G$103=AE$352,$O$5:$O$103,"-")))=0,"-",COUNT(IF($M$5:$M$103=$X343,IF($G$5:$G$103=AE$352,$O$5:$O$103,"-"))))</f>
        <v>-</v>
      </c>
      <c r="AF343" s="342" t="str">
        <f t="array" ref="AF343">IF(COUNT(IF($M$5:$M$103=$X343,IF($G$5:$G$103=AF$352,$O$5:$O$103,"-")))=0,"-",COUNT(IF($M$5:$M$103=$X343,IF($G$5:$G$103=AF$352,$O$5:$O$103,"-"))))</f>
        <v>-</v>
      </c>
      <c r="AG343" s="342" t="str">
        <f t="array" ref="AG343">IF(COUNT(IF($M$5:$M$103=$X343,IF($G$5:$G$103=AG$352,$O$5:$O$103,"-")))=0,"-",COUNT(IF($M$5:$M$103=$X343,IF($G$5:$G$103=AG$352,$O$5:$O$103,"-"))))</f>
        <v>-</v>
      </c>
      <c r="AH343" s="342" t="str">
        <f t="array" ref="AH343">IF(COUNT(IF($M$5:$M$103=$X343,IF($G$5:$G$103=AH$352,$O$5:$O$103,"-")))=0,"-",COUNT(IF($M$5:$M$103=$X343,IF($G$5:$G$103=AH$352,$O$5:$O$103,"-"))))</f>
        <v>-</v>
      </c>
      <c r="AI343" s="342" t="str">
        <f t="array" ref="AI343">IF(COUNT(IF($M$5:$M$103=$X343,IF($G$5:$G$103=AI$352,$O$5:$O$103,"-")))=0,"-",COUNT(IF($M$5:$M$103=$X343,IF($G$5:$G$103=AI$352,$O$5:$O$103,"-"))))</f>
        <v>-</v>
      </c>
      <c r="AJ343" s="342" t="str">
        <f t="array" ref="AJ343">IF(COUNT(IF($M$5:$M$103=$X343,IF($G$5:$G$103=AJ$352,$O$5:$O$103,"-")))=0,"-",COUNT(IF($M$5:$M$103=$X343,IF($G$5:$G$103=AJ$352,$O$5:$O$103,"-"))))</f>
        <v>-</v>
      </c>
      <c r="AK343" s="344">
        <f t="shared" si="36"/>
        <v>0</v>
      </c>
      <c r="AL343" s="18"/>
      <c r="AM343" s="18"/>
      <c r="AN343" s="18"/>
      <c r="AO343" s="18"/>
      <c r="AP343" s="18"/>
      <c r="AQ343" s="18"/>
      <c r="AR343" s="18"/>
      <c r="AS343" s="18"/>
      <c r="AT343" s="18"/>
      <c r="AU343" s="18"/>
      <c r="AV343" s="18"/>
      <c r="AW343" s="18"/>
      <c r="AX343" s="18"/>
      <c r="BA343" s="11"/>
      <c r="BB343" s="11"/>
      <c r="BC343" s="11"/>
      <c r="BD343" s="11"/>
      <c r="BE343" s="11"/>
      <c r="BF343" s="11"/>
      <c r="BG343" s="11"/>
      <c r="BH343" s="11"/>
      <c r="BI343" s="11"/>
      <c r="BJ343" s="11"/>
      <c r="BK343" s="11"/>
      <c r="BL343" s="11"/>
      <c r="BM343" s="11"/>
      <c r="BN343" s="11"/>
      <c r="BO343" s="11"/>
      <c r="BP343" s="11"/>
    </row>
    <row r="344" spans="1:68">
      <c r="A344" s="18"/>
      <c r="B344" s="18"/>
      <c r="C344" s="18"/>
      <c r="D344" s="18"/>
      <c r="E344" s="88"/>
      <c r="F344" s="88"/>
      <c r="G344" s="18"/>
      <c r="H344" s="89"/>
      <c r="I344" s="89"/>
      <c r="J344" s="18"/>
      <c r="K344" s="18"/>
      <c r="L344" s="18"/>
      <c r="M344" s="140"/>
      <c r="N344" s="140"/>
      <c r="O344" s="140"/>
      <c r="P344" s="140"/>
      <c r="Q344" s="140"/>
      <c r="R344" s="140"/>
      <c r="S344" s="140"/>
      <c r="T344" s="140"/>
      <c r="U344" s="18"/>
      <c r="V344" s="18"/>
      <c r="W344" s="18"/>
      <c r="X344" s="139">
        <v>12</v>
      </c>
      <c r="Y344" s="342" t="str">
        <f t="array" ref="Y344">IF(COUNT(IF($M$5:$M$103=$X344,IF($G$5:$G$103=Y$352,$O$5:$O$103,"-")))=0,"-",COUNT(IF($M$5:$M$103=$X344,IF($G$5:$G$103=Y$352,$O$5:$O$103,"-"))))</f>
        <v>-</v>
      </c>
      <c r="Z344" s="342" t="str">
        <f t="array" ref="Z344">IF(COUNT(IF($M$5:$M$103=$X344,IF($G$5:$G$103=Z$352,$O$5:$O$103,"-")))=0,"-",COUNT(IF($M$5:$M$103=$X344,IF($G$5:$G$103=Z$352,$O$5:$O$103,"-"))))</f>
        <v>-</v>
      </c>
      <c r="AA344" s="342" t="str">
        <f t="array" ref="AA344">IF(COUNT(IF($M$5:$M$103=$X344,IF($G$5:$G$103=AA$352,$O$5:$O$103,"-")))=0,"-",COUNT(IF($M$5:$M$103=$X344,IF($G$5:$G$103=AA$352,$O$5:$O$103,"-"))))</f>
        <v>-</v>
      </c>
      <c r="AB344" s="342" t="str">
        <f t="array" ref="AB344">IF(COUNT(IF($M$5:$M$103=$X344,IF($G$5:$G$103=AB$352,$O$5:$O$103,"-")))=0,"-",COUNT(IF($M$5:$M$103=$X344,IF($G$5:$G$103=AB$352,$O$5:$O$103,"-"))))</f>
        <v>-</v>
      </c>
      <c r="AC344" s="342" t="str">
        <f t="array" ref="AC344">IF(COUNT(IF($M$5:$M$103=$X344,IF($G$5:$G$103=AC$352,$O$5:$O$103,"-")))=0,"-",COUNT(IF($M$5:$M$103=$X344,IF($G$5:$G$103=AC$352,$O$5:$O$103,"-"))))</f>
        <v>-</v>
      </c>
      <c r="AD344" s="342" t="str">
        <f t="array" ref="AD344">IF(COUNT(IF($M$5:$M$103=$X344,IF($G$5:$G$103=AD$352,$O$5:$O$103,"-")))=0,"-",COUNT(IF($M$5:$M$103=$X344,IF($G$5:$G$103=AD$352,$O$5:$O$103,"-"))))</f>
        <v>-</v>
      </c>
      <c r="AE344" s="342" t="str">
        <f t="array" ref="AE344">IF(COUNT(IF($M$5:$M$103=$X344,IF($G$5:$G$103=AE$352,$O$5:$O$103,"-")))=0,"-",COUNT(IF($M$5:$M$103=$X344,IF($G$5:$G$103=AE$352,$O$5:$O$103,"-"))))</f>
        <v>-</v>
      </c>
      <c r="AF344" s="342" t="str">
        <f t="array" ref="AF344">IF(COUNT(IF($M$5:$M$103=$X344,IF($G$5:$G$103=AF$352,$O$5:$O$103,"-")))=0,"-",COUNT(IF($M$5:$M$103=$X344,IF($G$5:$G$103=AF$352,$O$5:$O$103,"-"))))</f>
        <v>-</v>
      </c>
      <c r="AG344" s="342" t="str">
        <f t="array" ref="AG344">IF(COUNT(IF($M$5:$M$103=$X344,IF($G$5:$G$103=AG$352,$O$5:$O$103,"-")))=0,"-",COUNT(IF($M$5:$M$103=$X344,IF($G$5:$G$103=AG$352,$O$5:$O$103,"-"))))</f>
        <v>-</v>
      </c>
      <c r="AH344" s="342" t="str">
        <f t="array" ref="AH344">IF(COUNT(IF($M$5:$M$103=$X344,IF($G$5:$G$103=AH$352,$O$5:$O$103,"-")))=0,"-",COUNT(IF($M$5:$M$103=$X344,IF($G$5:$G$103=AH$352,$O$5:$O$103,"-"))))</f>
        <v>-</v>
      </c>
      <c r="AI344" s="342" t="str">
        <f t="array" ref="AI344">IF(COUNT(IF($M$5:$M$103=$X344,IF($G$5:$G$103=AI$352,$O$5:$O$103,"-")))=0,"-",COUNT(IF($M$5:$M$103=$X344,IF($G$5:$G$103=AI$352,$O$5:$O$103,"-"))))</f>
        <v>-</v>
      </c>
      <c r="AJ344" s="342" t="str">
        <f t="array" ref="AJ344">IF(COUNT(IF($M$5:$M$103=$X344,IF($G$5:$G$103=AJ$352,$O$5:$O$103,"-")))=0,"-",COUNT(IF($M$5:$M$103=$X344,IF($G$5:$G$103=AJ$352,$O$5:$O$103,"-"))))</f>
        <v>-</v>
      </c>
      <c r="AK344" s="344">
        <f t="shared" si="36"/>
        <v>0</v>
      </c>
      <c r="AL344" s="18"/>
      <c r="AM344" s="18"/>
      <c r="AN344" s="18"/>
      <c r="AO344" s="18"/>
      <c r="AP344" s="18"/>
      <c r="AQ344" s="18"/>
      <c r="AR344" s="18"/>
      <c r="AS344" s="18"/>
      <c r="AT344" s="18"/>
      <c r="AU344" s="18"/>
      <c r="AV344" s="18"/>
      <c r="AW344" s="18"/>
      <c r="AX344" s="18"/>
      <c r="BA344" s="11"/>
      <c r="BB344" s="11"/>
      <c r="BC344" s="11"/>
      <c r="BD344" s="11"/>
      <c r="BE344" s="11"/>
      <c r="BF344" s="11"/>
      <c r="BG344" s="11"/>
      <c r="BH344" s="11"/>
      <c r="BI344" s="11"/>
      <c r="BJ344" s="11"/>
      <c r="BK344" s="11"/>
      <c r="BL344" s="11"/>
      <c r="BM344" s="11"/>
      <c r="BN344" s="11"/>
      <c r="BO344" s="11"/>
      <c r="BP344" s="11"/>
    </row>
    <row r="345" spans="1:68">
      <c r="A345" s="18"/>
      <c r="B345" s="18"/>
      <c r="C345" s="18"/>
      <c r="D345" s="18"/>
      <c r="E345" s="88"/>
      <c r="F345" s="88"/>
      <c r="G345" s="18"/>
      <c r="H345" s="89"/>
      <c r="I345" s="89"/>
      <c r="J345" s="18"/>
      <c r="K345" s="18"/>
      <c r="L345" s="18"/>
      <c r="M345" s="140"/>
      <c r="N345" s="140"/>
      <c r="O345" s="140"/>
      <c r="P345" s="140"/>
      <c r="Q345" s="140"/>
      <c r="R345" s="140"/>
      <c r="S345" s="140"/>
      <c r="T345" s="140"/>
      <c r="U345" s="18"/>
      <c r="V345" s="18"/>
      <c r="W345" s="18"/>
      <c r="X345" s="139">
        <v>13</v>
      </c>
      <c r="Y345" s="342" t="str">
        <f t="array" ref="Y345">IF(COUNT(IF($M$5:$M$103=$X345,IF($G$5:$G$103=Y$352,$O$5:$O$103,"-")))=0,"-",COUNT(IF($M$5:$M$103=$X345,IF($G$5:$G$103=Y$352,$O$5:$O$103,"-"))))</f>
        <v>-</v>
      </c>
      <c r="Z345" s="342" t="str">
        <f t="array" ref="Z345">IF(COUNT(IF($M$5:$M$103=$X345,IF($G$5:$G$103=Z$352,$O$5:$O$103,"-")))=0,"-",COUNT(IF($M$5:$M$103=$X345,IF($G$5:$G$103=Z$352,$O$5:$O$103,"-"))))</f>
        <v>-</v>
      </c>
      <c r="AA345" s="342" t="str">
        <f t="array" ref="AA345">IF(COUNT(IF($M$5:$M$103=$X345,IF($G$5:$G$103=AA$352,$O$5:$O$103,"-")))=0,"-",COUNT(IF($M$5:$M$103=$X345,IF($G$5:$G$103=AA$352,$O$5:$O$103,"-"))))</f>
        <v>-</v>
      </c>
      <c r="AB345" s="342" t="str">
        <f t="array" ref="AB345">IF(COUNT(IF($M$5:$M$103=$X345,IF($G$5:$G$103=AB$352,$O$5:$O$103,"-")))=0,"-",COUNT(IF($M$5:$M$103=$X345,IF($G$5:$G$103=AB$352,$O$5:$O$103,"-"))))</f>
        <v>-</v>
      </c>
      <c r="AC345" s="342" t="str">
        <f t="array" ref="AC345">IF(COUNT(IF($M$5:$M$103=$X345,IF($G$5:$G$103=AC$352,$O$5:$O$103,"-")))=0,"-",COUNT(IF($M$5:$M$103=$X345,IF($G$5:$G$103=AC$352,$O$5:$O$103,"-"))))</f>
        <v>-</v>
      </c>
      <c r="AD345" s="342" t="str">
        <f t="array" ref="AD345">IF(COUNT(IF($M$5:$M$103=$X345,IF($G$5:$G$103=AD$352,$O$5:$O$103,"-")))=0,"-",COUNT(IF($M$5:$M$103=$X345,IF($G$5:$G$103=AD$352,$O$5:$O$103,"-"))))</f>
        <v>-</v>
      </c>
      <c r="AE345" s="342" t="str">
        <f t="array" ref="AE345">IF(COUNT(IF($M$5:$M$103=$X345,IF($G$5:$G$103=AE$352,$O$5:$O$103,"-")))=0,"-",COUNT(IF($M$5:$M$103=$X345,IF($G$5:$G$103=AE$352,$O$5:$O$103,"-"))))</f>
        <v>-</v>
      </c>
      <c r="AF345" s="342" t="str">
        <f t="array" ref="AF345">IF(COUNT(IF($M$5:$M$103=$X345,IF($G$5:$G$103=AF$352,$O$5:$O$103,"-")))=0,"-",COUNT(IF($M$5:$M$103=$X345,IF($G$5:$G$103=AF$352,$O$5:$O$103,"-"))))</f>
        <v>-</v>
      </c>
      <c r="AG345" s="342" t="str">
        <f t="array" ref="AG345">IF(COUNT(IF($M$5:$M$103=$X345,IF($G$5:$G$103=AG$352,$O$5:$O$103,"-")))=0,"-",COUNT(IF($M$5:$M$103=$X345,IF($G$5:$G$103=AG$352,$O$5:$O$103,"-"))))</f>
        <v>-</v>
      </c>
      <c r="AH345" s="342" t="str">
        <f t="array" ref="AH345">IF(COUNT(IF($M$5:$M$103=$X345,IF($G$5:$G$103=AH$352,$O$5:$O$103,"-")))=0,"-",COUNT(IF($M$5:$M$103=$X345,IF($G$5:$G$103=AH$352,$O$5:$O$103,"-"))))</f>
        <v>-</v>
      </c>
      <c r="AI345" s="342" t="str">
        <f t="array" ref="AI345">IF(COUNT(IF($M$5:$M$103=$X345,IF($G$5:$G$103=AI$352,$O$5:$O$103,"-")))=0,"-",COUNT(IF($M$5:$M$103=$X345,IF($G$5:$G$103=AI$352,$O$5:$O$103,"-"))))</f>
        <v>-</v>
      </c>
      <c r="AJ345" s="342" t="str">
        <f t="array" ref="AJ345">IF(COUNT(IF($M$5:$M$103=$X345,IF($G$5:$G$103=AJ$352,$O$5:$O$103,"-")))=0,"-",COUNT(IF($M$5:$M$103=$X345,IF($G$5:$G$103=AJ$352,$O$5:$O$103,"-"))))</f>
        <v>-</v>
      </c>
      <c r="AK345" s="344">
        <f t="shared" si="36"/>
        <v>0</v>
      </c>
      <c r="AL345" s="18"/>
      <c r="AM345" s="18"/>
      <c r="AN345" s="18"/>
      <c r="AO345" s="18"/>
      <c r="AP345" s="18"/>
      <c r="AQ345" s="18"/>
      <c r="AR345" s="18"/>
      <c r="AS345" s="18"/>
      <c r="AT345" s="18"/>
      <c r="AU345" s="18"/>
      <c r="AV345" s="18"/>
      <c r="AW345" s="18"/>
      <c r="AX345" s="18"/>
      <c r="BA345" s="11"/>
      <c r="BB345" s="11"/>
      <c r="BC345" s="11"/>
      <c r="BD345" s="11"/>
      <c r="BE345" s="11"/>
      <c r="BF345" s="11"/>
      <c r="BG345" s="11"/>
      <c r="BH345" s="11"/>
      <c r="BI345" s="11"/>
      <c r="BJ345" s="11"/>
      <c r="BK345" s="11"/>
      <c r="BL345" s="11"/>
      <c r="BM345" s="11"/>
      <c r="BN345" s="11"/>
      <c r="BO345" s="11"/>
      <c r="BP345" s="11"/>
    </row>
    <row r="346" spans="1:68">
      <c r="A346" s="18"/>
      <c r="B346" s="18"/>
      <c r="C346" s="18"/>
      <c r="D346" s="18"/>
      <c r="E346" s="88"/>
      <c r="F346" s="88"/>
      <c r="G346" s="18"/>
      <c r="H346" s="89"/>
      <c r="I346" s="89"/>
      <c r="J346" s="18"/>
      <c r="K346" s="18"/>
      <c r="L346" s="18"/>
      <c r="M346" s="140"/>
      <c r="N346" s="140"/>
      <c r="O346" s="140"/>
      <c r="P346" s="140"/>
      <c r="Q346" s="140"/>
      <c r="R346" s="140"/>
      <c r="S346" s="140"/>
      <c r="T346" s="140"/>
      <c r="U346" s="18"/>
      <c r="V346" s="18"/>
      <c r="W346" s="18"/>
      <c r="X346" s="139">
        <v>14</v>
      </c>
      <c r="Y346" s="342" t="str">
        <f t="array" ref="Y346">IF(COUNT(IF($M$5:$M$103=$X346,IF($G$5:$G$103=Y$352,$O$5:$O$103,"-")))=0,"-",COUNT(IF($M$5:$M$103=$X346,IF($G$5:$G$103=Y$352,$O$5:$O$103,"-"))))</f>
        <v>-</v>
      </c>
      <c r="Z346" s="342" t="str">
        <f t="array" ref="Z346">IF(COUNT(IF($M$5:$M$103=$X346,IF($G$5:$G$103=Z$352,$O$5:$O$103,"-")))=0,"-",COUNT(IF($M$5:$M$103=$X346,IF($G$5:$G$103=Z$352,$O$5:$O$103,"-"))))</f>
        <v>-</v>
      </c>
      <c r="AA346" s="342" t="str">
        <f t="array" ref="AA346">IF(COUNT(IF($M$5:$M$103=$X346,IF($G$5:$G$103=AA$352,$O$5:$O$103,"-")))=0,"-",COUNT(IF($M$5:$M$103=$X346,IF($G$5:$G$103=AA$352,$O$5:$O$103,"-"))))</f>
        <v>-</v>
      </c>
      <c r="AB346" s="342" t="str">
        <f t="array" ref="AB346">IF(COUNT(IF($M$5:$M$103=$X346,IF($G$5:$G$103=AB$352,$O$5:$O$103,"-")))=0,"-",COUNT(IF($M$5:$M$103=$X346,IF($G$5:$G$103=AB$352,$O$5:$O$103,"-"))))</f>
        <v>-</v>
      </c>
      <c r="AC346" s="342" t="str">
        <f t="array" ref="AC346">IF(COUNT(IF($M$5:$M$103=$X346,IF($G$5:$G$103=AC$352,$O$5:$O$103,"-")))=0,"-",COUNT(IF($M$5:$M$103=$X346,IF($G$5:$G$103=AC$352,$O$5:$O$103,"-"))))</f>
        <v>-</v>
      </c>
      <c r="AD346" s="342" t="str">
        <f t="array" ref="AD346">IF(COUNT(IF($M$5:$M$103=$X346,IF($G$5:$G$103=AD$352,$O$5:$O$103,"-")))=0,"-",COUNT(IF($M$5:$M$103=$X346,IF($G$5:$G$103=AD$352,$O$5:$O$103,"-"))))</f>
        <v>-</v>
      </c>
      <c r="AE346" s="342" t="str">
        <f t="array" ref="AE346">IF(COUNT(IF($M$5:$M$103=$X346,IF($G$5:$G$103=AE$352,$O$5:$O$103,"-")))=0,"-",COUNT(IF($M$5:$M$103=$X346,IF($G$5:$G$103=AE$352,$O$5:$O$103,"-"))))</f>
        <v>-</v>
      </c>
      <c r="AF346" s="342" t="str">
        <f t="array" ref="AF346">IF(COUNT(IF($M$5:$M$103=$X346,IF($G$5:$G$103=AF$352,$O$5:$O$103,"-")))=0,"-",COUNT(IF($M$5:$M$103=$X346,IF($G$5:$G$103=AF$352,$O$5:$O$103,"-"))))</f>
        <v>-</v>
      </c>
      <c r="AG346" s="342" t="str">
        <f t="array" ref="AG346">IF(COUNT(IF($M$5:$M$103=$X346,IF($G$5:$G$103=AG$352,$O$5:$O$103,"-")))=0,"-",COUNT(IF($M$5:$M$103=$X346,IF($G$5:$G$103=AG$352,$O$5:$O$103,"-"))))</f>
        <v>-</v>
      </c>
      <c r="AH346" s="342" t="str">
        <f t="array" ref="AH346">IF(COUNT(IF($M$5:$M$103=$X346,IF($G$5:$G$103=AH$352,$O$5:$O$103,"-")))=0,"-",COUNT(IF($M$5:$M$103=$X346,IF($G$5:$G$103=AH$352,$O$5:$O$103,"-"))))</f>
        <v>-</v>
      </c>
      <c r="AI346" s="342" t="str">
        <f t="array" ref="AI346">IF(COUNT(IF($M$5:$M$103=$X346,IF($G$5:$G$103=AI$352,$O$5:$O$103,"-")))=0,"-",COUNT(IF($M$5:$M$103=$X346,IF($G$5:$G$103=AI$352,$O$5:$O$103,"-"))))</f>
        <v>-</v>
      </c>
      <c r="AJ346" s="342" t="str">
        <f t="array" ref="AJ346">IF(COUNT(IF($M$5:$M$103=$X346,IF($G$5:$G$103=AJ$352,$O$5:$O$103,"-")))=0,"-",COUNT(IF($M$5:$M$103=$X346,IF($G$5:$G$103=AJ$352,$O$5:$O$103,"-"))))</f>
        <v>-</v>
      </c>
      <c r="AK346" s="344">
        <f t="shared" si="36"/>
        <v>0</v>
      </c>
      <c r="AL346" s="18"/>
      <c r="AM346" s="18"/>
      <c r="AN346" s="18"/>
      <c r="AO346" s="18"/>
      <c r="AP346" s="18"/>
      <c r="AQ346" s="18"/>
      <c r="AR346" s="18"/>
      <c r="AS346" s="18"/>
      <c r="AT346" s="18"/>
      <c r="AU346" s="18"/>
      <c r="AV346" s="18"/>
      <c r="AW346" s="18"/>
      <c r="AX346" s="18"/>
      <c r="BA346" s="11"/>
      <c r="BB346" s="11"/>
      <c r="BC346" s="11"/>
      <c r="BD346" s="11"/>
      <c r="BE346" s="11"/>
      <c r="BF346" s="11"/>
      <c r="BG346" s="11"/>
      <c r="BH346" s="11"/>
      <c r="BI346" s="11"/>
      <c r="BJ346" s="11"/>
      <c r="BK346" s="11"/>
      <c r="BL346" s="11"/>
      <c r="BM346" s="11"/>
      <c r="BN346" s="11"/>
      <c r="BO346" s="11"/>
      <c r="BP346" s="11"/>
    </row>
    <row r="347" spans="1:68">
      <c r="A347" s="18"/>
      <c r="B347" s="18"/>
      <c r="C347" s="18"/>
      <c r="D347" s="18"/>
      <c r="E347" s="88"/>
      <c r="F347" s="88"/>
      <c r="G347" s="18"/>
      <c r="H347" s="89"/>
      <c r="I347" s="89"/>
      <c r="J347" s="18"/>
      <c r="K347" s="18"/>
      <c r="L347" s="18"/>
      <c r="M347" s="140"/>
      <c r="N347" s="140"/>
      <c r="O347" s="140"/>
      <c r="P347" s="140"/>
      <c r="Q347" s="140"/>
      <c r="R347" s="140"/>
      <c r="S347" s="140"/>
      <c r="T347" s="140"/>
      <c r="U347" s="18"/>
      <c r="V347" s="18"/>
      <c r="W347" s="18"/>
      <c r="X347" s="139">
        <v>15</v>
      </c>
      <c r="Y347" s="342" t="str">
        <f t="array" ref="Y347">IF(COUNT(IF($M$5:$M$103=$X347,IF($G$5:$G$103=Y$352,$O$5:$O$103,"-")))=0,"-",COUNT(IF($M$5:$M$103=$X347,IF($G$5:$G$103=Y$352,$O$5:$O$103,"-"))))</f>
        <v>-</v>
      </c>
      <c r="Z347" s="342" t="str">
        <f t="array" ref="Z347">IF(COUNT(IF($M$5:$M$103=$X347,IF($G$5:$G$103=Z$352,$O$5:$O$103,"-")))=0,"-",COUNT(IF($M$5:$M$103=$X347,IF($G$5:$G$103=Z$352,$O$5:$O$103,"-"))))</f>
        <v>-</v>
      </c>
      <c r="AA347" s="342" t="str">
        <f t="array" ref="AA347">IF(COUNT(IF($M$5:$M$103=$X347,IF($G$5:$G$103=AA$352,$O$5:$O$103,"-")))=0,"-",COUNT(IF($M$5:$M$103=$X347,IF($G$5:$G$103=AA$352,$O$5:$O$103,"-"))))</f>
        <v>-</v>
      </c>
      <c r="AB347" s="342" t="str">
        <f t="array" ref="AB347">IF(COUNT(IF($M$5:$M$103=$X347,IF($G$5:$G$103=AB$352,$O$5:$O$103,"-")))=0,"-",COUNT(IF($M$5:$M$103=$X347,IF($G$5:$G$103=AB$352,$O$5:$O$103,"-"))))</f>
        <v>-</v>
      </c>
      <c r="AC347" s="342" t="str">
        <f t="array" ref="AC347">IF(COUNT(IF($M$5:$M$103=$X347,IF($G$5:$G$103=AC$352,$O$5:$O$103,"-")))=0,"-",COUNT(IF($M$5:$M$103=$X347,IF($G$5:$G$103=AC$352,$O$5:$O$103,"-"))))</f>
        <v>-</v>
      </c>
      <c r="AD347" s="342" t="str">
        <f t="array" ref="AD347">IF(COUNT(IF($M$5:$M$103=$X347,IF($G$5:$G$103=AD$352,$O$5:$O$103,"-")))=0,"-",COUNT(IF($M$5:$M$103=$X347,IF($G$5:$G$103=AD$352,$O$5:$O$103,"-"))))</f>
        <v>-</v>
      </c>
      <c r="AE347" s="342" t="str">
        <f t="array" ref="AE347">IF(COUNT(IF($M$5:$M$103=$X347,IF($G$5:$G$103=AE$352,$O$5:$O$103,"-")))=0,"-",COUNT(IF($M$5:$M$103=$X347,IF($G$5:$G$103=AE$352,$O$5:$O$103,"-"))))</f>
        <v>-</v>
      </c>
      <c r="AF347" s="342" t="str">
        <f t="array" ref="AF347">IF(COUNT(IF($M$5:$M$103=$X347,IF($G$5:$G$103=AF$352,$O$5:$O$103,"-")))=0,"-",COUNT(IF($M$5:$M$103=$X347,IF($G$5:$G$103=AF$352,$O$5:$O$103,"-"))))</f>
        <v>-</v>
      </c>
      <c r="AG347" s="342" t="str">
        <f t="array" ref="AG347">IF(COUNT(IF($M$5:$M$103=$X347,IF($G$5:$G$103=AG$352,$O$5:$O$103,"-")))=0,"-",COUNT(IF($M$5:$M$103=$X347,IF($G$5:$G$103=AG$352,$O$5:$O$103,"-"))))</f>
        <v>-</v>
      </c>
      <c r="AH347" s="342" t="str">
        <f t="array" ref="AH347">IF(COUNT(IF($M$5:$M$103=$X347,IF($G$5:$G$103=AH$352,$O$5:$O$103,"-")))=0,"-",COUNT(IF($M$5:$M$103=$X347,IF($G$5:$G$103=AH$352,$O$5:$O$103,"-"))))</f>
        <v>-</v>
      </c>
      <c r="AI347" s="342" t="str">
        <f t="array" ref="AI347">IF(COUNT(IF($M$5:$M$103=$X347,IF($G$5:$G$103=AI$352,$O$5:$O$103,"-")))=0,"-",COUNT(IF($M$5:$M$103=$X347,IF($G$5:$G$103=AI$352,$O$5:$O$103,"-"))))</f>
        <v>-</v>
      </c>
      <c r="AJ347" s="342" t="str">
        <f t="array" ref="AJ347">IF(COUNT(IF($M$5:$M$103=$X347,IF($G$5:$G$103=AJ$352,$O$5:$O$103,"-")))=0,"-",COUNT(IF($M$5:$M$103=$X347,IF($G$5:$G$103=AJ$352,$O$5:$O$103,"-"))))</f>
        <v>-</v>
      </c>
      <c r="AK347" s="345">
        <f t="shared" si="36"/>
        <v>0</v>
      </c>
      <c r="AL347" s="18"/>
      <c r="AM347" s="18"/>
      <c r="AN347" s="18"/>
      <c r="AO347" s="18"/>
      <c r="AP347" s="18"/>
      <c r="AQ347" s="18"/>
      <c r="AR347" s="18"/>
      <c r="AS347" s="18"/>
      <c r="AT347" s="18"/>
      <c r="AU347" s="18"/>
      <c r="AV347" s="18"/>
      <c r="AW347" s="18"/>
      <c r="AX347" s="18"/>
      <c r="BA347" s="11"/>
      <c r="BB347" s="11"/>
      <c r="BC347" s="11"/>
      <c r="BD347" s="11"/>
      <c r="BE347" s="11"/>
      <c r="BF347" s="11"/>
      <c r="BG347" s="11"/>
      <c r="BH347" s="11"/>
      <c r="BI347" s="11"/>
      <c r="BJ347" s="11"/>
      <c r="BK347" s="11"/>
      <c r="BL347" s="11"/>
      <c r="BM347" s="11"/>
      <c r="BN347" s="11"/>
      <c r="BO347" s="11"/>
      <c r="BP347" s="11"/>
    </row>
    <row r="348" spans="1:68">
      <c r="A348" s="18"/>
      <c r="B348" s="18"/>
      <c r="C348" s="18"/>
      <c r="D348" s="18"/>
      <c r="E348" s="88"/>
      <c r="F348" s="88"/>
      <c r="G348" s="18"/>
      <c r="H348" s="89"/>
      <c r="I348" s="89"/>
      <c r="J348" s="18"/>
      <c r="K348" s="18"/>
      <c r="L348" s="18"/>
      <c r="M348" s="140"/>
      <c r="N348" s="140"/>
      <c r="O348" s="140"/>
      <c r="P348" s="140"/>
      <c r="Q348" s="140"/>
      <c r="R348" s="140"/>
      <c r="S348" s="140"/>
      <c r="T348" s="140"/>
      <c r="U348" s="18"/>
      <c r="V348" s="18"/>
      <c r="W348" s="18"/>
      <c r="X348" s="160" t="s">
        <v>35</v>
      </c>
      <c r="Y348" s="346">
        <f t="shared" ref="Y348:AK348" si="37">SUM(Y332:Y347)</f>
        <v>30</v>
      </c>
      <c r="Z348" s="347">
        <f t="shared" si="37"/>
        <v>0</v>
      </c>
      <c r="AA348" s="347">
        <f t="shared" si="37"/>
        <v>0</v>
      </c>
      <c r="AB348" s="347">
        <f t="shared" si="37"/>
        <v>0</v>
      </c>
      <c r="AC348" s="347">
        <f t="shared" si="37"/>
        <v>20</v>
      </c>
      <c r="AD348" s="347">
        <f t="shared" si="37"/>
        <v>0</v>
      </c>
      <c r="AE348" s="347">
        <f t="shared" si="37"/>
        <v>30</v>
      </c>
      <c r="AF348" s="347">
        <f t="shared" si="37"/>
        <v>0</v>
      </c>
      <c r="AG348" s="347">
        <f t="shared" si="37"/>
        <v>0</v>
      </c>
      <c r="AH348" s="347">
        <f t="shared" si="37"/>
        <v>0</v>
      </c>
      <c r="AI348" s="347">
        <f t="shared" si="37"/>
        <v>0</v>
      </c>
      <c r="AJ348" s="348">
        <f t="shared" si="37"/>
        <v>19</v>
      </c>
      <c r="AK348" s="349">
        <f t="shared" si="37"/>
        <v>99</v>
      </c>
      <c r="AL348" s="18"/>
      <c r="AM348" s="18"/>
      <c r="AN348" s="18"/>
      <c r="AO348" s="18"/>
      <c r="AP348" s="18"/>
      <c r="AQ348" s="18"/>
      <c r="AR348" s="18"/>
      <c r="AS348" s="18"/>
      <c r="AT348" s="18"/>
      <c r="AU348" s="18"/>
      <c r="AV348" s="18"/>
      <c r="AW348" s="18"/>
      <c r="AX348" s="18"/>
      <c r="BA348" s="11"/>
      <c r="BB348" s="11"/>
      <c r="BC348" s="11"/>
      <c r="BD348" s="11"/>
      <c r="BE348" s="11"/>
      <c r="BF348" s="11"/>
      <c r="BG348" s="11"/>
      <c r="BH348" s="11"/>
      <c r="BI348" s="11"/>
      <c r="BJ348" s="11"/>
      <c r="BK348" s="11"/>
      <c r="BL348" s="11"/>
      <c r="BM348" s="11"/>
      <c r="BN348" s="11"/>
      <c r="BO348" s="11"/>
      <c r="BP348" s="11"/>
    </row>
    <row r="349" spans="1:68">
      <c r="A349" s="18"/>
      <c r="B349" s="18"/>
      <c r="C349" s="18"/>
      <c r="D349" s="18"/>
      <c r="E349" s="88"/>
      <c r="F349" s="88"/>
      <c r="G349" s="18"/>
      <c r="H349" s="89"/>
      <c r="I349" s="89"/>
      <c r="J349" s="18"/>
      <c r="K349" s="18"/>
      <c r="L349" s="18"/>
      <c r="M349" s="140"/>
      <c r="N349" s="140"/>
      <c r="O349" s="140"/>
      <c r="P349" s="140"/>
      <c r="Q349" s="140"/>
      <c r="R349" s="140"/>
      <c r="S349" s="140"/>
      <c r="T349" s="140"/>
      <c r="U349" s="18"/>
      <c r="V349" s="18"/>
      <c r="W349" s="18"/>
      <c r="X349" s="167"/>
      <c r="Y349" s="350"/>
      <c r="Z349" s="350"/>
      <c r="AA349" s="350"/>
      <c r="AB349" s="350"/>
      <c r="AC349" s="350"/>
      <c r="AD349" s="350"/>
      <c r="AE349" s="350"/>
      <c r="AF349" s="350"/>
      <c r="AG349" s="350"/>
      <c r="AH349" s="350"/>
      <c r="AI349" s="350"/>
      <c r="AJ349" s="350"/>
      <c r="AK349" s="351"/>
      <c r="AL349" s="18"/>
      <c r="AM349" s="18"/>
      <c r="AN349" s="18"/>
      <c r="AO349" s="18"/>
      <c r="AP349" s="18"/>
      <c r="AQ349" s="18"/>
      <c r="AR349" s="18"/>
      <c r="AS349" s="18"/>
      <c r="AT349" s="18"/>
      <c r="AU349" s="18"/>
      <c r="AV349" s="18"/>
      <c r="AW349" s="18"/>
      <c r="AX349" s="18"/>
      <c r="BA349" s="11"/>
      <c r="BB349" s="11"/>
      <c r="BC349" s="11"/>
      <c r="BD349" s="11"/>
      <c r="BE349" s="11"/>
      <c r="BF349" s="11"/>
      <c r="BG349" s="11"/>
      <c r="BH349" s="11"/>
      <c r="BI349" s="11"/>
      <c r="BJ349" s="11"/>
      <c r="BK349" s="11"/>
      <c r="BL349" s="11"/>
      <c r="BM349" s="11"/>
      <c r="BN349" s="11"/>
      <c r="BO349" s="11"/>
      <c r="BP349" s="11"/>
    </row>
    <row r="350" spans="1:68">
      <c r="A350" s="18"/>
      <c r="B350" s="18"/>
      <c r="C350" s="18"/>
      <c r="D350" s="18"/>
      <c r="E350" s="88"/>
      <c r="F350" s="88"/>
      <c r="G350" s="18"/>
      <c r="H350" s="89"/>
      <c r="I350" s="89"/>
      <c r="J350" s="18"/>
      <c r="K350" s="18"/>
      <c r="L350" s="18"/>
      <c r="M350" s="140"/>
      <c r="N350" s="140"/>
      <c r="O350" s="140"/>
      <c r="P350" s="140"/>
      <c r="Q350" s="140"/>
      <c r="R350" s="140"/>
      <c r="S350" s="140"/>
      <c r="T350" s="140"/>
      <c r="U350" s="18"/>
      <c r="V350" s="18"/>
      <c r="W350" s="18"/>
      <c r="X350" s="167"/>
      <c r="Y350" s="350"/>
      <c r="Z350" s="350"/>
      <c r="AA350" s="350"/>
      <c r="AB350" s="350"/>
      <c r="AC350" s="350"/>
      <c r="AD350" s="350"/>
      <c r="AE350" s="350"/>
      <c r="AF350" s="350"/>
      <c r="AG350" s="350"/>
      <c r="AH350" s="350"/>
      <c r="AI350" s="350"/>
      <c r="AJ350" s="350"/>
      <c r="AK350" s="351"/>
      <c r="AL350" s="18"/>
      <c r="AM350" s="18"/>
      <c r="AN350" s="18"/>
      <c r="AO350" s="18"/>
      <c r="AP350" s="18"/>
      <c r="AQ350" s="18"/>
      <c r="AR350" s="18"/>
      <c r="AS350" s="18"/>
      <c r="AT350" s="18"/>
      <c r="AU350" s="18"/>
      <c r="AV350" s="18"/>
      <c r="AW350" s="18"/>
      <c r="AX350" s="18"/>
      <c r="BA350" s="11"/>
      <c r="BB350" s="11"/>
      <c r="BC350" s="11"/>
      <c r="BD350" s="11"/>
      <c r="BE350" s="11"/>
      <c r="BF350" s="11"/>
      <c r="BG350" s="11"/>
      <c r="BH350" s="11"/>
      <c r="BI350" s="11"/>
      <c r="BJ350" s="11"/>
      <c r="BK350" s="11"/>
      <c r="BL350" s="11"/>
      <c r="BM350" s="11"/>
      <c r="BN350" s="11"/>
      <c r="BO350" s="11"/>
      <c r="BP350" s="11"/>
    </row>
    <row r="351" spans="1:68">
      <c r="A351" s="18"/>
      <c r="B351" s="18"/>
      <c r="C351" s="18"/>
      <c r="D351" s="18"/>
      <c r="E351" s="88"/>
      <c r="F351" s="88"/>
      <c r="G351" s="18"/>
      <c r="H351" s="89"/>
      <c r="I351" s="89"/>
      <c r="J351" s="18"/>
      <c r="K351" s="18"/>
      <c r="L351" s="18"/>
      <c r="M351" s="140"/>
      <c r="N351" s="140"/>
      <c r="O351" s="140"/>
      <c r="P351" s="140"/>
      <c r="Q351" s="140"/>
      <c r="R351" s="140"/>
      <c r="S351" s="140"/>
      <c r="T351" s="140"/>
      <c r="U351" s="18"/>
      <c r="V351" s="18"/>
      <c r="W351" s="18"/>
      <c r="X351" s="583" t="s">
        <v>38</v>
      </c>
      <c r="Y351" s="584"/>
      <c r="Z351" s="584"/>
      <c r="AA351" s="584"/>
      <c r="AB351" s="585"/>
      <c r="AC351" s="135"/>
      <c r="AD351" s="117"/>
      <c r="AE351" s="117"/>
      <c r="AF351" s="117"/>
      <c r="AG351" s="117"/>
      <c r="AH351" s="117"/>
      <c r="AI351" s="117"/>
      <c r="AJ351" s="117"/>
      <c r="AK351" s="117"/>
      <c r="AL351" s="18"/>
      <c r="AM351" s="18"/>
      <c r="AN351" s="18"/>
      <c r="AO351" s="18"/>
      <c r="AP351" s="18"/>
      <c r="AQ351" s="18"/>
      <c r="AR351" s="18"/>
      <c r="AS351" s="18"/>
      <c r="AT351" s="18"/>
      <c r="AU351" s="18"/>
      <c r="AV351" s="18"/>
      <c r="AW351" s="18"/>
      <c r="AX351" s="18"/>
      <c r="BA351" s="11"/>
      <c r="BB351" s="11"/>
      <c r="BC351" s="11"/>
      <c r="BD351" s="11"/>
      <c r="BE351" s="11"/>
      <c r="BF351" s="11"/>
      <c r="BG351" s="11"/>
      <c r="BH351" s="11"/>
      <c r="BI351" s="11"/>
      <c r="BJ351" s="11"/>
      <c r="BK351" s="11"/>
      <c r="BL351" s="11"/>
      <c r="BM351" s="11"/>
      <c r="BN351" s="11"/>
      <c r="BO351" s="11"/>
      <c r="BP351" s="11"/>
    </row>
    <row r="352" spans="1:68">
      <c r="A352" s="18"/>
      <c r="B352" s="18"/>
      <c r="C352" s="18"/>
      <c r="D352" s="18"/>
      <c r="E352" s="88"/>
      <c r="F352" s="88"/>
      <c r="G352" s="18"/>
      <c r="H352" s="89"/>
      <c r="I352" s="89"/>
      <c r="J352" s="18"/>
      <c r="K352" s="18"/>
      <c r="L352" s="18"/>
      <c r="M352" s="140"/>
      <c r="N352" s="140"/>
      <c r="O352" s="140"/>
      <c r="P352" s="140"/>
      <c r="Q352" s="140"/>
      <c r="R352" s="140"/>
      <c r="S352" s="140"/>
      <c r="T352" s="140"/>
      <c r="U352" s="18"/>
      <c r="V352" s="18"/>
      <c r="W352" s="18"/>
      <c r="X352" s="137" t="str">
        <f>$M$3</f>
        <v>MODAL</v>
      </c>
      <c r="Y352" s="338">
        <v>1</v>
      </c>
      <c r="Z352" s="338">
        <v>2</v>
      </c>
      <c r="AA352" s="338">
        <v>3</v>
      </c>
      <c r="AB352" s="338">
        <v>4</v>
      </c>
      <c r="AC352" s="338">
        <v>5</v>
      </c>
      <c r="AD352" s="338">
        <v>6</v>
      </c>
      <c r="AE352" s="338">
        <v>7</v>
      </c>
      <c r="AF352" s="338">
        <v>8</v>
      </c>
      <c r="AG352" s="338">
        <v>9</v>
      </c>
      <c r="AH352" s="338">
        <v>10</v>
      </c>
      <c r="AI352" s="338">
        <v>11</v>
      </c>
      <c r="AJ352" s="339">
        <v>12</v>
      </c>
      <c r="AK352" s="19" t="s">
        <v>5</v>
      </c>
      <c r="AL352" s="18"/>
      <c r="AM352" s="18"/>
      <c r="AN352" s="18"/>
      <c r="AO352" s="18"/>
      <c r="AP352" s="18"/>
      <c r="AQ352" s="18"/>
      <c r="AR352" s="18"/>
      <c r="AS352" s="18"/>
      <c r="AT352" s="18"/>
      <c r="AU352" s="18"/>
      <c r="AV352" s="18"/>
      <c r="AW352" s="18"/>
      <c r="AX352" s="18"/>
      <c r="BA352" s="11"/>
      <c r="BB352" s="11"/>
      <c r="BC352" s="11"/>
      <c r="BD352" s="11"/>
      <c r="BE352" s="11"/>
      <c r="BF352" s="11"/>
      <c r="BG352" s="11"/>
      <c r="BH352" s="11"/>
      <c r="BI352" s="11"/>
      <c r="BJ352" s="11"/>
      <c r="BK352" s="11"/>
      <c r="BL352" s="11"/>
      <c r="BM352" s="11"/>
      <c r="BN352" s="11"/>
      <c r="BO352" s="11"/>
      <c r="BP352" s="11"/>
    </row>
    <row r="353" spans="1:68">
      <c r="A353" s="18"/>
      <c r="B353" s="18"/>
      <c r="C353" s="18"/>
      <c r="D353" s="18"/>
      <c r="E353" s="88"/>
      <c r="F353" s="88"/>
      <c r="G353" s="18"/>
      <c r="H353" s="89"/>
      <c r="I353" s="89"/>
      <c r="J353" s="18"/>
      <c r="K353" s="18"/>
      <c r="L353" s="18"/>
      <c r="M353" s="140"/>
      <c r="N353" s="140"/>
      <c r="O353" s="140"/>
      <c r="P353" s="140"/>
      <c r="Q353" s="140"/>
      <c r="R353" s="140"/>
      <c r="S353" s="140"/>
      <c r="T353" s="140"/>
      <c r="U353" s="18"/>
      <c r="V353" s="18"/>
      <c r="W353" s="18"/>
      <c r="X353" s="131" t="str">
        <f>$M$4</f>
        <v>(R1-R5)</v>
      </c>
      <c r="Y353" s="352" t="s">
        <v>71</v>
      </c>
      <c r="Z353" s="340" t="s">
        <v>72</v>
      </c>
      <c r="AA353" s="340" t="s">
        <v>73</v>
      </c>
      <c r="AB353" s="340" t="s">
        <v>74</v>
      </c>
      <c r="AC353" s="340" t="s">
        <v>75</v>
      </c>
      <c r="AD353" s="340" t="s">
        <v>76</v>
      </c>
      <c r="AE353" s="340" t="s">
        <v>77</v>
      </c>
      <c r="AF353" s="340" t="s">
        <v>78</v>
      </c>
      <c r="AG353" s="340" t="s">
        <v>79</v>
      </c>
      <c r="AH353" s="340" t="s">
        <v>80</v>
      </c>
      <c r="AI353" s="340" t="s">
        <v>81</v>
      </c>
      <c r="AJ353" s="341" t="s">
        <v>82</v>
      </c>
      <c r="AK353" s="353" t="s">
        <v>14</v>
      </c>
      <c r="AL353" s="18"/>
      <c r="AM353" s="18"/>
      <c r="AN353" s="18"/>
      <c r="AO353" s="18"/>
      <c r="AP353" s="18"/>
      <c r="AQ353" s="18"/>
      <c r="AR353" s="18"/>
      <c r="AS353" s="18"/>
      <c r="AT353" s="18"/>
      <c r="AU353" s="18"/>
      <c r="AV353" s="18"/>
      <c r="AW353" s="18"/>
      <c r="AX353" s="18"/>
      <c r="BA353" s="11"/>
      <c r="BB353" s="11"/>
      <c r="BC353" s="11"/>
      <c r="BD353" s="11"/>
      <c r="BE353" s="11"/>
      <c r="BF353" s="11"/>
      <c r="BG353" s="11"/>
      <c r="BH353" s="11"/>
      <c r="BI353" s="11"/>
      <c r="BJ353" s="11"/>
      <c r="BK353" s="11"/>
      <c r="BL353" s="11"/>
      <c r="BM353" s="11"/>
      <c r="BN353" s="11"/>
      <c r="BO353" s="11"/>
      <c r="BP353" s="11"/>
    </row>
    <row r="354" spans="1:68">
      <c r="A354" s="18"/>
      <c r="B354" s="18"/>
      <c r="C354" s="18"/>
      <c r="D354" s="18"/>
      <c r="E354" s="88"/>
      <c r="F354" s="88"/>
      <c r="G354" s="18"/>
      <c r="H354" s="89"/>
      <c r="I354" s="89"/>
      <c r="J354" s="18"/>
      <c r="K354" s="18"/>
      <c r="L354" s="18"/>
      <c r="M354" s="140"/>
      <c r="N354" s="140"/>
      <c r="O354" s="140"/>
      <c r="P354" s="140"/>
      <c r="Q354" s="140"/>
      <c r="R354" s="140"/>
      <c r="S354" s="140"/>
      <c r="T354" s="140"/>
      <c r="U354" s="18"/>
      <c r="V354" s="18"/>
      <c r="W354" s="18"/>
      <c r="X354" s="233">
        <v>0</v>
      </c>
      <c r="Y354" s="354" t="str">
        <f t="array" ref="Y354">IF(COUNT(IF($M$5:$M$103=$X354,IF($G$5:$G$103=Y$352,$O$5:$O$103,""),""))=0,"-",AVERAGE(IF($M$5:$M$103=$X354,IF($G$5:$G$103=Y$352,$O$5:$O$103,""))))</f>
        <v>-</v>
      </c>
      <c r="Z354" s="354" t="str">
        <f t="array" ref="Z354">IF(COUNT(IF($M$5:$M$103=$X354,IF($G$5:$G$103=Z$352,$O$5:$O$103,""),""))=0,"-",AVERAGE(IF($M$5:$M$103=$X354,IF($G$5:$G$103=Z$352,$O$5:$O$103,""))))</f>
        <v>-</v>
      </c>
      <c r="AA354" s="354" t="str">
        <f t="array" ref="AA354">IF(COUNT(IF($M$5:$M$103=$X354,IF($G$5:$G$103=AA$352,$O$5:$O$103,""),""))=0,"-",AVERAGE(IF($M$5:$M$103=$X354,IF($G$5:$G$103=AA$352,$O$5:$O$103,""))))</f>
        <v>-</v>
      </c>
      <c r="AB354" s="354" t="str">
        <f t="array" ref="AB354">IF(COUNT(IF($M$5:$M$103=$X354,IF($G$5:$G$103=AB$352,$O$5:$O$103,""),""))=0,"-",AVERAGE(IF($M$5:$M$103=$X354,IF($G$5:$G$103=AB$352,$O$5:$O$103,""))))</f>
        <v>-</v>
      </c>
      <c r="AC354" s="354" t="str">
        <f t="array" ref="AC354">IF(COUNT(IF($M$5:$M$103=$X354,IF($G$5:$G$103=AC$352,$O$5:$O$103,""),""))=0,"-",AVERAGE(IF($M$5:$M$103=$X354,IF($G$5:$G$103=AC$352,$O$5:$O$103,""))))</f>
        <v>-</v>
      </c>
      <c r="AD354" s="354" t="str">
        <f t="array" ref="AD354">IF(COUNT(IF($M$5:$M$103=$X354,IF($G$5:$G$103=AD$352,$O$5:$O$103,""),""))=0,"-",AVERAGE(IF($M$5:$M$103=$X354,IF($G$5:$G$103=AD$352,$O$5:$O$103,""))))</f>
        <v>-</v>
      </c>
      <c r="AE354" s="354" t="str">
        <f t="array" ref="AE354">IF(COUNT(IF($M$5:$M$103=$X354,IF($G$5:$G$103=AE$352,$O$5:$O$103,""),""))=0,"-",AVERAGE(IF($M$5:$M$103=$X354,IF($G$5:$G$103=AE$352,$O$5:$O$103,""))))</f>
        <v>-</v>
      </c>
      <c r="AF354" s="354" t="str">
        <f t="array" ref="AF354">IF(COUNT(IF($M$5:$M$103=$X354,IF($G$5:$G$103=AF$352,$O$5:$O$103,""),""))=0,"-",AVERAGE(IF($M$5:$M$103=$X354,IF($G$5:$G$103=AF$352,$O$5:$O$103,""))))</f>
        <v>-</v>
      </c>
      <c r="AG354" s="354" t="str">
        <f t="array" ref="AG354">IF(COUNT(IF($M$5:$M$103=$X354,IF($G$5:$G$103=AG$352,$O$5:$O$103,""),""))=0,"-",AVERAGE(IF($M$5:$M$103=$X354,IF($G$5:$G$103=AG$352,$O$5:$O$103,""))))</f>
        <v>-</v>
      </c>
      <c r="AH354" s="354" t="str">
        <f t="array" ref="AH354">IF(COUNT(IF($M$5:$M$103=$X354,IF($G$5:$G$103=AH$352,$O$5:$O$103,""),""))=0,"-",AVERAGE(IF($M$5:$M$103=$X354,IF($G$5:$G$103=AH$352,$O$5:$O$103,""))))</f>
        <v>-</v>
      </c>
      <c r="AI354" s="354" t="str">
        <f t="array" ref="AI354">IF(COUNT(IF($M$5:$M$103=$X354,IF($G$5:$G$103=AI$352,$O$5:$O$103,""),""))=0,"-",AVERAGE(IF($M$5:$M$103=$X354,IF($G$5:$G$103=AI$352,$O$5:$O$103,""))))</f>
        <v>-</v>
      </c>
      <c r="AJ354" s="354" t="str">
        <f t="array" ref="AJ354">IF(COUNT(IF($M$5:$M$103=$X354,IF($G$5:$G$103=AJ$352,$O$5:$O$103,""),""))=0,"-",AVERAGE(IF($M$5:$M$103=$X354,IF($G$5:$G$103=AJ$352,$O$5:$O$103,""))))</f>
        <v>-</v>
      </c>
      <c r="AK354" s="355" t="str">
        <f t="array" ref="AK354">IF(AK332&gt;1,AVERAGE(IF($M$5:$M$103=$X354,$O$5:$O$103,"-")),"-")</f>
        <v>-</v>
      </c>
      <c r="AL354" s="18"/>
      <c r="AM354" s="18"/>
      <c r="AN354" s="18"/>
      <c r="AO354" s="18"/>
      <c r="AP354" s="18"/>
      <c r="AQ354" s="18"/>
      <c r="AR354" s="18"/>
      <c r="AS354" s="18"/>
      <c r="AT354" s="18"/>
      <c r="AU354" s="18"/>
      <c r="AV354" s="18"/>
      <c r="AW354" s="18"/>
      <c r="AX354" s="18"/>
      <c r="BA354" s="11"/>
      <c r="BB354" s="11"/>
      <c r="BC354" s="11"/>
      <c r="BD354" s="11"/>
      <c r="BE354" s="11"/>
      <c r="BF354" s="11"/>
      <c r="BG354" s="11"/>
      <c r="BH354" s="11"/>
      <c r="BI354" s="11"/>
      <c r="BJ354" s="11"/>
      <c r="BK354" s="11"/>
      <c r="BL354" s="11"/>
      <c r="BM354" s="11"/>
      <c r="BN354" s="11"/>
      <c r="BO354" s="11"/>
      <c r="BP354" s="11"/>
    </row>
    <row r="355" spans="1:68">
      <c r="A355" s="18"/>
      <c r="B355" s="18"/>
      <c r="C355" s="18"/>
      <c r="D355" s="18"/>
      <c r="E355" s="88"/>
      <c r="F355" s="88"/>
      <c r="G355" s="18"/>
      <c r="H355" s="89"/>
      <c r="I355" s="89"/>
      <c r="J355" s="18"/>
      <c r="K355" s="18"/>
      <c r="L355" s="18"/>
      <c r="M355" s="140"/>
      <c r="N355" s="140"/>
      <c r="O355" s="140"/>
      <c r="P355" s="140"/>
      <c r="Q355" s="140"/>
      <c r="R355" s="140"/>
      <c r="S355" s="140"/>
      <c r="T355" s="140"/>
      <c r="U355" s="18"/>
      <c r="V355" s="18"/>
      <c r="W355" s="18"/>
      <c r="X355" s="139">
        <v>1</v>
      </c>
      <c r="Y355" s="354" t="str">
        <f t="array" ref="Y355">IF(COUNT(IF($M$5:$M$103=$X355,IF($G$5:$G$103=Y$352,$O$5:$O$103,""),""))=0,"-",AVERAGE(IF($M$5:$M$103=$X355,IF($G$5:$G$103=Y$352,$O$5:$O$103,""))))</f>
        <v>-</v>
      </c>
      <c r="Z355" s="354" t="str">
        <f t="array" ref="Z355">IF(COUNT(IF($M$5:$M$103=$X355,IF($G$5:$G$103=Z$352,$O$5:$O$103,""),""))=0,"-",AVERAGE(IF($M$5:$M$103=$X355,IF($G$5:$G$103=Z$352,$O$5:$O$103,""))))</f>
        <v>-</v>
      </c>
      <c r="AA355" s="354" t="str">
        <f t="array" ref="AA355">IF(COUNT(IF($M$5:$M$103=$X355,IF($G$5:$G$103=AA$352,$O$5:$O$103,""),""))=0,"-",AVERAGE(IF($M$5:$M$103=$X355,IF($G$5:$G$103=AA$352,$O$5:$O$103,""))))</f>
        <v>-</v>
      </c>
      <c r="AB355" s="354" t="str">
        <f t="array" ref="AB355">IF(COUNT(IF($M$5:$M$103=$X355,IF($G$5:$G$103=AB$352,$O$5:$O$103,""),""))=0,"-",AVERAGE(IF($M$5:$M$103=$X355,IF($G$5:$G$103=AB$352,$O$5:$O$103,""))))</f>
        <v>-</v>
      </c>
      <c r="AC355" s="354" t="str">
        <f t="array" ref="AC355">IF(COUNT(IF($M$5:$M$103=$X355,IF($G$5:$G$103=AC$352,$O$5:$O$103,""),""))=0,"-",AVERAGE(IF($M$5:$M$103=$X355,IF($G$5:$G$103=AC$352,$O$5:$O$103,""))))</f>
        <v>-</v>
      </c>
      <c r="AD355" s="354" t="str">
        <f t="array" ref="AD355">IF(COUNT(IF($M$5:$M$103=$X355,IF($G$5:$G$103=AD$352,$O$5:$O$103,""),""))=0,"-",AVERAGE(IF($M$5:$M$103=$X355,IF($G$5:$G$103=AD$352,$O$5:$O$103,""))))</f>
        <v>-</v>
      </c>
      <c r="AE355" s="354">
        <f t="array" ref="AE355">IF(COUNT(IF($M$5:$M$103=$X355,IF($G$5:$G$103=AE$352,$O$5:$O$103,""),""))=0,"-",AVERAGE(IF($M$5:$M$103=$X355,IF($G$5:$G$103=AE$352,$O$5:$O$103,""))))</f>
        <v>0</v>
      </c>
      <c r="AF355" s="354" t="str">
        <f t="array" ref="AF355">IF(COUNT(IF($M$5:$M$103=$X355,IF($G$5:$G$103=AF$352,$O$5:$O$103,""),""))=0,"-",AVERAGE(IF($M$5:$M$103=$X355,IF($G$5:$G$103=AF$352,$O$5:$O$103,""))))</f>
        <v>-</v>
      </c>
      <c r="AG355" s="354" t="str">
        <f t="array" ref="AG355">IF(COUNT(IF($M$5:$M$103=$X355,IF($G$5:$G$103=AG$352,$O$5:$O$103,""),""))=0,"-",AVERAGE(IF($M$5:$M$103=$X355,IF($G$5:$G$103=AG$352,$O$5:$O$103,""))))</f>
        <v>-</v>
      </c>
      <c r="AH355" s="354" t="str">
        <f t="array" ref="AH355">IF(COUNT(IF($M$5:$M$103=$X355,IF($G$5:$G$103=AH$352,$O$5:$O$103,""),""))=0,"-",AVERAGE(IF($M$5:$M$103=$X355,IF($G$5:$G$103=AH$352,$O$5:$O$103,""))))</f>
        <v>-</v>
      </c>
      <c r="AI355" s="354" t="str">
        <f t="array" ref="AI355">IF(COUNT(IF($M$5:$M$103=$X355,IF($G$5:$G$103=AI$352,$O$5:$O$103,""),""))=0,"-",AVERAGE(IF($M$5:$M$103=$X355,IF($G$5:$G$103=AI$352,$O$5:$O$103,""))))</f>
        <v>-</v>
      </c>
      <c r="AJ355" s="354" t="str">
        <f t="array" ref="AJ355">IF(COUNT(IF($M$5:$M$103=$X355,IF($G$5:$G$103=AJ$352,$O$5:$O$103,""),""))=0,"-",AVERAGE(IF($M$5:$M$103=$X355,IF($G$5:$G$103=AJ$352,$O$5:$O$103,""))))</f>
        <v>-</v>
      </c>
      <c r="AK355" s="356">
        <f t="array" ref="AK355">IF(AK333&gt;1,AVERAGE(IF($M$5:$M$103=$X355,$O$5:$O$103,"-")),"-")</f>
        <v>0</v>
      </c>
      <c r="AL355" s="18"/>
      <c r="AM355" s="18"/>
      <c r="AN355" s="18"/>
      <c r="AO355" s="18"/>
      <c r="AP355" s="18"/>
      <c r="AQ355" s="18"/>
      <c r="AR355" s="18"/>
      <c r="AS355" s="18"/>
      <c r="AT355" s="18"/>
      <c r="AU355" s="18"/>
      <c r="AV355" s="18"/>
      <c r="AW355" s="18"/>
      <c r="AX355" s="18"/>
      <c r="BA355" s="11"/>
      <c r="BB355" s="11"/>
      <c r="BC355" s="11"/>
      <c r="BD355" s="11"/>
      <c r="BE355" s="11"/>
      <c r="BF355" s="11"/>
      <c r="BG355" s="11"/>
      <c r="BH355" s="11"/>
      <c r="BI355" s="11"/>
      <c r="BJ355" s="11"/>
      <c r="BK355" s="11"/>
      <c r="BL355" s="11"/>
      <c r="BM355" s="11"/>
      <c r="BN355" s="11"/>
      <c r="BO355" s="11"/>
      <c r="BP355" s="11"/>
    </row>
    <row r="356" spans="1:68">
      <c r="A356" s="18"/>
      <c r="B356" s="18"/>
      <c r="C356" s="18"/>
      <c r="D356" s="18"/>
      <c r="E356" s="88"/>
      <c r="F356" s="88"/>
      <c r="G356" s="18"/>
      <c r="H356" s="89"/>
      <c r="I356" s="89"/>
      <c r="J356" s="18"/>
      <c r="K356" s="18"/>
      <c r="L356" s="18"/>
      <c r="M356" s="140"/>
      <c r="N356" s="140"/>
      <c r="O356" s="140"/>
      <c r="P356" s="140"/>
      <c r="Q356" s="140"/>
      <c r="R356" s="140"/>
      <c r="S356" s="140"/>
      <c r="T356" s="140"/>
      <c r="U356" s="18"/>
      <c r="V356" s="18"/>
      <c r="W356" s="18"/>
      <c r="X356" s="139">
        <v>2</v>
      </c>
      <c r="Y356" s="354">
        <f t="array" ref="Y356">IF(COUNT(IF($M$5:$M$103=$X356,IF($G$5:$G$103=Y$352,$O$5:$O$103,""),""))=0,"-",AVERAGE(IF($M$5:$M$103=$X356,IF($G$5:$G$103=Y$352,$O$5:$O$103,""))))</f>
        <v>8.7119531590900912E-2</v>
      </c>
      <c r="Z356" s="354" t="str">
        <f t="array" ref="Z356">IF(COUNT(IF($M$5:$M$103=$X356,IF($G$5:$G$103=Z$352,$O$5:$O$103,""),""))=0,"-",AVERAGE(IF($M$5:$M$103=$X356,IF($G$5:$G$103=Z$352,$O$5:$O$103,""))))</f>
        <v>-</v>
      </c>
      <c r="AA356" s="354" t="str">
        <f t="array" ref="AA356">IF(COUNT(IF($M$5:$M$103=$X356,IF($G$5:$G$103=AA$352,$O$5:$O$103,""),""))=0,"-",AVERAGE(IF($M$5:$M$103=$X356,IF($G$5:$G$103=AA$352,$O$5:$O$103,""))))</f>
        <v>-</v>
      </c>
      <c r="AB356" s="354" t="str">
        <f t="array" ref="AB356">IF(COUNT(IF($M$5:$M$103=$X356,IF($G$5:$G$103=AB$352,$O$5:$O$103,""),""))=0,"-",AVERAGE(IF($M$5:$M$103=$X356,IF($G$5:$G$103=AB$352,$O$5:$O$103,""))))</f>
        <v>-</v>
      </c>
      <c r="AC356" s="354" t="str">
        <f t="array" ref="AC356">IF(COUNT(IF($M$5:$M$103=$X356,IF($G$5:$G$103=AC$352,$O$5:$O$103,""),""))=0,"-",AVERAGE(IF($M$5:$M$103=$X356,IF($G$5:$G$103=AC$352,$O$5:$O$103,""))))</f>
        <v>-</v>
      </c>
      <c r="AD356" s="354" t="str">
        <f t="array" ref="AD356">IF(COUNT(IF($M$5:$M$103=$X356,IF($G$5:$G$103=AD$352,$O$5:$O$103,""),""))=0,"-",AVERAGE(IF($M$5:$M$103=$X356,IF($G$5:$G$103=AD$352,$O$5:$O$103,""))))</f>
        <v>-</v>
      </c>
      <c r="AE356" s="354">
        <f t="array" ref="AE356">IF(COUNT(IF($M$5:$M$103=$X356,IF($G$5:$G$103=AE$352,$O$5:$O$103,""),""))=0,"-",AVERAGE(IF($M$5:$M$103=$X356,IF($G$5:$G$103=AE$352,$O$5:$O$103,""))))</f>
        <v>0</v>
      </c>
      <c r="AF356" s="354" t="str">
        <f t="array" ref="AF356">IF(COUNT(IF($M$5:$M$103=$X356,IF($G$5:$G$103=AF$352,$O$5:$O$103,""),""))=0,"-",AVERAGE(IF($M$5:$M$103=$X356,IF($G$5:$G$103=AF$352,$O$5:$O$103,""))))</f>
        <v>-</v>
      </c>
      <c r="AG356" s="354" t="str">
        <f t="array" ref="AG356">IF(COUNT(IF($M$5:$M$103=$X356,IF($G$5:$G$103=AG$352,$O$5:$O$103,""),""))=0,"-",AVERAGE(IF($M$5:$M$103=$X356,IF($G$5:$G$103=AG$352,$O$5:$O$103,""))))</f>
        <v>-</v>
      </c>
      <c r="AH356" s="354" t="str">
        <f t="array" ref="AH356">IF(COUNT(IF($M$5:$M$103=$X356,IF($G$5:$G$103=AH$352,$O$5:$O$103,""),""))=0,"-",AVERAGE(IF($M$5:$M$103=$X356,IF($G$5:$G$103=AH$352,$O$5:$O$103,""))))</f>
        <v>-</v>
      </c>
      <c r="AI356" s="354" t="str">
        <f t="array" ref="AI356">IF(COUNT(IF($M$5:$M$103=$X356,IF($G$5:$G$103=AI$352,$O$5:$O$103,""),""))=0,"-",AVERAGE(IF($M$5:$M$103=$X356,IF($G$5:$G$103=AI$352,$O$5:$O$103,""))))</f>
        <v>-</v>
      </c>
      <c r="AJ356" s="354">
        <f t="array" ref="AJ356">IF(COUNT(IF($M$5:$M$103=$X356,IF($G$5:$G$103=AJ$352,$O$5:$O$103,""),""))=0,"-",AVERAGE(IF($M$5:$M$103=$X356,IF($G$5:$G$103=AJ$352,$O$5:$O$103,""))))</f>
        <v>0.21944012720559541</v>
      </c>
      <c r="AK356" s="356">
        <f t="array" ref="AK356">IF(AK334&gt;1,AVERAGE(IF($M$5:$M$103=$X356,$O$5:$O$103,"-")),"-")</f>
        <v>4.7668953433977146E-2</v>
      </c>
      <c r="AL356" s="18"/>
      <c r="AM356" s="18"/>
      <c r="AN356" s="18"/>
      <c r="AO356" s="18"/>
      <c r="AP356" s="18"/>
      <c r="AQ356" s="18"/>
      <c r="AR356" s="18"/>
      <c r="AS356" s="18"/>
      <c r="AT356" s="18"/>
      <c r="AU356" s="18"/>
      <c r="AV356" s="18"/>
      <c r="AW356" s="18"/>
      <c r="AX356" s="18"/>
      <c r="BA356" s="11"/>
      <c r="BB356" s="11"/>
      <c r="BC356" s="11"/>
      <c r="BD356" s="11"/>
      <c r="BE356" s="11"/>
      <c r="BF356" s="11"/>
      <c r="BG356" s="11"/>
      <c r="BH356" s="11"/>
      <c r="BI356" s="11"/>
      <c r="BJ356" s="11"/>
      <c r="BK356" s="11"/>
      <c r="BL356" s="11"/>
      <c r="BM356" s="11"/>
      <c r="BN356" s="11"/>
      <c r="BO356" s="11"/>
      <c r="BP356" s="11"/>
    </row>
    <row r="357" spans="1:68">
      <c r="A357" s="18"/>
      <c r="B357" s="18"/>
      <c r="C357" s="18"/>
      <c r="D357" s="18"/>
      <c r="E357" s="88"/>
      <c r="F357" s="88"/>
      <c r="G357" s="18"/>
      <c r="H357" s="89"/>
      <c r="I357" s="89"/>
      <c r="J357" s="18"/>
      <c r="K357" s="18"/>
      <c r="L357" s="18"/>
      <c r="M357" s="140"/>
      <c r="N357" s="140"/>
      <c r="O357" s="140"/>
      <c r="P357" s="140"/>
      <c r="Q357" s="140"/>
      <c r="R357" s="140"/>
      <c r="S357" s="140"/>
      <c r="T357" s="140"/>
      <c r="U357" s="18"/>
      <c r="V357" s="18"/>
      <c r="W357" s="18"/>
      <c r="X357" s="139">
        <v>3</v>
      </c>
      <c r="Y357" s="354">
        <f t="array" ref="Y357">IF(COUNT(IF($M$5:$M$103=$X357,IF($G$5:$G$103=Y$352,$O$5:$O$103,""),""))=0,"-",AVERAGE(IF($M$5:$M$103=$X357,IF($G$5:$G$103=Y$352,$O$5:$O$103,""))))</f>
        <v>6.7943771733646283E-2</v>
      </c>
      <c r="Z357" s="354" t="str">
        <f t="array" ref="Z357">IF(COUNT(IF($M$5:$M$103=$X357,IF($G$5:$G$103=Z$352,$O$5:$O$103,""),""))=0,"-",AVERAGE(IF($M$5:$M$103=$X357,IF($G$5:$G$103=Z$352,$O$5:$O$103,""))))</f>
        <v>-</v>
      </c>
      <c r="AA357" s="354" t="str">
        <f t="array" ref="AA357">IF(COUNT(IF($M$5:$M$103=$X357,IF($G$5:$G$103=AA$352,$O$5:$O$103,""),""))=0,"-",AVERAGE(IF($M$5:$M$103=$X357,IF($G$5:$G$103=AA$352,$O$5:$O$103,""))))</f>
        <v>-</v>
      </c>
      <c r="AB357" s="354" t="str">
        <f t="array" ref="AB357">IF(COUNT(IF($M$5:$M$103=$X357,IF($G$5:$G$103=AB$352,$O$5:$O$103,""),""))=0,"-",AVERAGE(IF($M$5:$M$103=$X357,IF($G$5:$G$103=AB$352,$O$5:$O$103,""))))</f>
        <v>-</v>
      </c>
      <c r="AC357" s="354">
        <f t="array" ref="AC357">IF(COUNT(IF($M$5:$M$103=$X357,IF($G$5:$G$103=AC$352,$O$5:$O$103,""),""))=0,"-",AVERAGE(IF($M$5:$M$103=$X357,IF($G$5:$G$103=AC$352,$O$5:$O$103,""))))</f>
        <v>8.2817332499992236E-2</v>
      </c>
      <c r="AD357" s="354" t="str">
        <f t="array" ref="AD357">IF(COUNT(IF($M$5:$M$103=$X357,IF($G$5:$G$103=AD$352,$O$5:$O$103,""),""))=0,"-",AVERAGE(IF($M$5:$M$103=$X357,IF($G$5:$G$103=AD$352,$O$5:$O$103,""))))</f>
        <v>-</v>
      </c>
      <c r="AE357" s="354">
        <f t="array" ref="AE357">IF(COUNT(IF($M$5:$M$103=$X357,IF($G$5:$G$103=AE$352,$O$5:$O$103,""),""))=0,"-",AVERAGE(IF($M$5:$M$103=$X357,IF($G$5:$G$103=AE$352,$O$5:$O$103,""))))</f>
        <v>1.7899429983828975E-2</v>
      </c>
      <c r="AF357" s="354" t="str">
        <f t="array" ref="AF357">IF(COUNT(IF($M$5:$M$103=$X357,IF($G$5:$G$103=AF$352,$O$5:$O$103,""),""))=0,"-",AVERAGE(IF($M$5:$M$103=$X357,IF($G$5:$G$103=AF$352,$O$5:$O$103,""))))</f>
        <v>-</v>
      </c>
      <c r="AG357" s="354" t="str">
        <f t="array" ref="AG357">IF(COUNT(IF($M$5:$M$103=$X357,IF($G$5:$G$103=AG$352,$O$5:$O$103,""),""))=0,"-",AVERAGE(IF($M$5:$M$103=$X357,IF($G$5:$G$103=AG$352,$O$5:$O$103,""))))</f>
        <v>-</v>
      </c>
      <c r="AH357" s="354" t="str">
        <f t="array" ref="AH357">IF(COUNT(IF($M$5:$M$103=$X357,IF($G$5:$G$103=AH$352,$O$5:$O$103,""),""))=0,"-",AVERAGE(IF($M$5:$M$103=$X357,IF($G$5:$G$103=AH$352,$O$5:$O$103,""))))</f>
        <v>-</v>
      </c>
      <c r="AI357" s="354" t="str">
        <f t="array" ref="AI357">IF(COUNT(IF($M$5:$M$103=$X357,IF($G$5:$G$103=AI$352,$O$5:$O$103,""),""))=0,"-",AVERAGE(IF($M$5:$M$103=$X357,IF($G$5:$G$103=AI$352,$O$5:$O$103,""))))</f>
        <v>-</v>
      </c>
      <c r="AJ357" s="354">
        <f t="array" ref="AJ357">IF(COUNT(IF($M$5:$M$103=$X357,IF($G$5:$G$103=AJ$352,$O$5:$O$103,""),""))=0,"-",AVERAGE(IF($M$5:$M$103=$X357,IF($G$5:$G$103=AJ$352,$O$5:$O$103,""))))</f>
        <v>0.10502776861379695</v>
      </c>
      <c r="AK357" s="356">
        <f t="array" ref="AK357">IF(AK335&gt;1,AVERAGE(IF($M$5:$M$103=$X357,$O$5:$O$103,"-")),"-")</f>
        <v>6.9952023470294722E-2</v>
      </c>
      <c r="AL357" s="18"/>
      <c r="AM357" s="18"/>
      <c r="AN357" s="18"/>
      <c r="AO357" s="18"/>
      <c r="AP357" s="18"/>
      <c r="AQ357" s="18"/>
      <c r="AR357" s="18"/>
      <c r="AS357" s="18"/>
      <c r="AT357" s="18"/>
      <c r="AU357" s="18"/>
      <c r="AV357" s="18"/>
      <c r="AW357" s="18"/>
      <c r="AX357" s="18"/>
      <c r="BA357" s="11"/>
      <c r="BB357" s="11"/>
      <c r="BC357" s="11"/>
      <c r="BD357" s="11"/>
      <c r="BE357" s="11"/>
      <c r="BF357" s="11"/>
      <c r="BG357" s="11"/>
      <c r="BH357" s="11"/>
      <c r="BI357" s="11"/>
      <c r="BJ357" s="11"/>
      <c r="BK357" s="11"/>
      <c r="BL357" s="11"/>
      <c r="BM357" s="11"/>
      <c r="BN357" s="11"/>
      <c r="BO357" s="11"/>
      <c r="BP357" s="11"/>
    </row>
    <row r="358" spans="1:68">
      <c r="A358" s="18"/>
      <c r="B358" s="18"/>
      <c r="C358" s="18"/>
      <c r="D358" s="18"/>
      <c r="E358" s="88"/>
      <c r="F358" s="88"/>
      <c r="G358" s="18"/>
      <c r="H358" s="89"/>
      <c r="I358" s="89"/>
      <c r="J358" s="18"/>
      <c r="K358" s="18"/>
      <c r="L358" s="18"/>
      <c r="M358" s="140"/>
      <c r="N358" s="140"/>
      <c r="O358" s="140"/>
      <c r="P358" s="140"/>
      <c r="Q358" s="140"/>
      <c r="R358" s="140"/>
      <c r="S358" s="140"/>
      <c r="T358" s="140"/>
      <c r="U358" s="18"/>
      <c r="V358" s="18"/>
      <c r="W358" s="18"/>
      <c r="X358" s="139">
        <v>4</v>
      </c>
      <c r="Y358" s="354">
        <f t="array" ref="Y358">IF(COUNT(IF($M$5:$M$103=$X358,IF($G$5:$G$103=Y$352,$O$5:$O$103,""),""))=0,"-",AVERAGE(IF($M$5:$M$103=$X358,IF($G$5:$G$103=Y$352,$O$5:$O$103,""))))</f>
        <v>0</v>
      </c>
      <c r="Z358" s="354" t="str">
        <f t="array" ref="Z358">IF(COUNT(IF($M$5:$M$103=$X358,IF($G$5:$G$103=Z$352,$O$5:$O$103,""),""))=0,"-",AVERAGE(IF($M$5:$M$103=$X358,IF($G$5:$G$103=Z$352,$O$5:$O$103,""))))</f>
        <v>-</v>
      </c>
      <c r="AA358" s="354" t="str">
        <f t="array" ref="AA358">IF(COUNT(IF($M$5:$M$103=$X358,IF($G$5:$G$103=AA$352,$O$5:$O$103,""),""))=0,"-",AVERAGE(IF($M$5:$M$103=$X358,IF($G$5:$G$103=AA$352,$O$5:$O$103,""))))</f>
        <v>-</v>
      </c>
      <c r="AB358" s="354" t="str">
        <f t="array" ref="AB358">IF(COUNT(IF($M$5:$M$103=$X358,IF($G$5:$G$103=AB$352,$O$5:$O$103,""),""))=0,"-",AVERAGE(IF($M$5:$M$103=$X358,IF($G$5:$G$103=AB$352,$O$5:$O$103,""))))</f>
        <v>-</v>
      </c>
      <c r="AC358" s="354">
        <f t="array" ref="AC358">IF(COUNT(IF($M$5:$M$103=$X358,IF($G$5:$G$103=AC$352,$O$5:$O$103,""),""))=0,"-",AVERAGE(IF($M$5:$M$103=$X358,IF($G$5:$G$103=AC$352,$O$5:$O$103,""))))</f>
        <v>2.1295885499997991E-2</v>
      </c>
      <c r="AD358" s="354" t="str">
        <f t="array" ref="AD358">IF(COUNT(IF($M$5:$M$103=$X358,IF($G$5:$G$103=AD$352,$O$5:$O$103,""),""))=0,"-",AVERAGE(IF($M$5:$M$103=$X358,IF($G$5:$G$103=AD$352,$O$5:$O$103,""))))</f>
        <v>-</v>
      </c>
      <c r="AE358" s="354">
        <f t="array" ref="AE358">IF(COUNT(IF($M$5:$M$103=$X358,IF($G$5:$G$103=AE$352,$O$5:$O$103,""),""))=0,"-",AVERAGE(IF($M$5:$M$103=$X358,IF($G$5:$G$103=AE$352,$O$5:$O$103,""))))</f>
        <v>5.8843894144731193E-2</v>
      </c>
      <c r="AF358" s="354" t="str">
        <f t="array" ref="AF358">IF(COUNT(IF($M$5:$M$103=$X358,IF($G$5:$G$103=AF$352,$O$5:$O$103,""),""))=0,"-",AVERAGE(IF($M$5:$M$103=$X358,IF($G$5:$G$103=AF$352,$O$5:$O$103,""))))</f>
        <v>-</v>
      </c>
      <c r="AG358" s="354" t="str">
        <f t="array" ref="AG358">IF(COUNT(IF($M$5:$M$103=$X358,IF($G$5:$G$103=AG$352,$O$5:$O$103,""),""))=0,"-",AVERAGE(IF($M$5:$M$103=$X358,IF($G$5:$G$103=AG$352,$O$5:$O$103,""))))</f>
        <v>-</v>
      </c>
      <c r="AH358" s="354" t="str">
        <f t="array" ref="AH358">IF(COUNT(IF($M$5:$M$103=$X358,IF($G$5:$G$103=AH$352,$O$5:$O$103,""),""))=0,"-",AVERAGE(IF($M$5:$M$103=$X358,IF($G$5:$G$103=AH$352,$O$5:$O$103,""))))</f>
        <v>-</v>
      </c>
      <c r="AI358" s="354" t="str">
        <f t="array" ref="AI358">IF(COUNT(IF($M$5:$M$103=$X358,IF($G$5:$G$103=AI$352,$O$5:$O$103,""),""))=0,"-",AVERAGE(IF($M$5:$M$103=$X358,IF($G$5:$G$103=AI$352,$O$5:$O$103,""))))</f>
        <v>-</v>
      </c>
      <c r="AJ358" s="354">
        <f t="array" ref="AJ358">IF(COUNT(IF($M$5:$M$103=$X358,IF($G$5:$G$103=AJ$352,$O$5:$O$103,""),""))=0,"-",AVERAGE(IF($M$5:$M$103=$X358,IF($G$5:$G$103=AJ$352,$O$5:$O$103,""))))</f>
        <v>0.10647942749998994</v>
      </c>
      <c r="AK358" s="356">
        <f t="array" ref="AK358">IF(AK336&gt;1,AVERAGE(IF($M$5:$M$103=$X358,$O$5:$O$103,"-")),"-")</f>
        <v>3.005878575358566E-2</v>
      </c>
      <c r="AL358" s="18"/>
      <c r="AM358" s="18"/>
      <c r="AN358" s="18"/>
      <c r="AO358" s="18"/>
      <c r="AP358" s="18"/>
      <c r="AQ358" s="18"/>
      <c r="AR358" s="18"/>
      <c r="AS358" s="18"/>
      <c r="AT358" s="18"/>
      <c r="AU358" s="18"/>
      <c r="AV358" s="18"/>
      <c r="AW358" s="18"/>
      <c r="AX358" s="18"/>
      <c r="BA358" s="11"/>
      <c r="BB358" s="11"/>
      <c r="BC358" s="11"/>
      <c r="BD358" s="11"/>
      <c r="BE358" s="11"/>
      <c r="BF358" s="11"/>
      <c r="BG358" s="11"/>
      <c r="BH358" s="11"/>
      <c r="BI358" s="11"/>
      <c r="BJ358" s="11"/>
      <c r="BK358" s="11"/>
      <c r="BL358" s="11"/>
      <c r="BM358" s="11"/>
      <c r="BN358" s="11"/>
      <c r="BO358" s="11"/>
      <c r="BP358" s="11"/>
    </row>
    <row r="359" spans="1:68">
      <c r="A359" s="18"/>
      <c r="B359" s="18"/>
      <c r="C359" s="18"/>
      <c r="D359" s="18"/>
      <c r="E359" s="88"/>
      <c r="F359" s="88"/>
      <c r="G359" s="18"/>
      <c r="H359" s="89"/>
      <c r="I359" s="89"/>
      <c r="J359" s="18"/>
      <c r="K359" s="18"/>
      <c r="L359" s="18"/>
      <c r="M359" s="140"/>
      <c r="N359" s="140"/>
      <c r="O359" s="140"/>
      <c r="P359" s="140"/>
      <c r="Q359" s="140"/>
      <c r="R359" s="140"/>
      <c r="S359" s="140"/>
      <c r="T359" s="140"/>
      <c r="U359" s="18"/>
      <c r="V359" s="18"/>
      <c r="W359" s="18"/>
      <c r="X359" s="139">
        <v>5</v>
      </c>
      <c r="Y359" s="354">
        <f t="array" ref="Y359">IF(COUNT(IF($M$5:$M$103=$X359,IF($G$5:$G$103=Y$352,$O$5:$O$103,""),""))=0,"-",AVERAGE(IF($M$5:$M$103=$X359,IF($G$5:$G$103=Y$352,$O$5:$O$103,""))))</f>
        <v>0</v>
      </c>
      <c r="Z359" s="354" t="str">
        <f t="array" ref="Z359">IF(COUNT(IF($M$5:$M$103=$X359,IF($G$5:$G$103=Z$352,$O$5:$O$103,""),""))=0,"-",AVERAGE(IF($M$5:$M$103=$X359,IF($G$5:$G$103=Z$352,$O$5:$O$103,""))))</f>
        <v>-</v>
      </c>
      <c r="AA359" s="354" t="str">
        <f t="array" ref="AA359">IF(COUNT(IF($M$5:$M$103=$X359,IF($G$5:$G$103=AA$352,$O$5:$O$103,""),""))=0,"-",AVERAGE(IF($M$5:$M$103=$X359,IF($G$5:$G$103=AA$352,$O$5:$O$103,""))))</f>
        <v>-</v>
      </c>
      <c r="AB359" s="354" t="str">
        <f t="array" ref="AB359">IF(COUNT(IF($M$5:$M$103=$X359,IF($G$5:$G$103=AB$352,$O$5:$O$103,""),""))=0,"-",AVERAGE(IF($M$5:$M$103=$X359,IF($G$5:$G$103=AB$352,$O$5:$O$103,""))))</f>
        <v>-</v>
      </c>
      <c r="AC359" s="354">
        <f t="array" ref="AC359">IF(COUNT(IF($M$5:$M$103=$X359,IF($G$5:$G$103=AC$352,$O$5:$O$103,""),""))=0,"-",AVERAGE(IF($M$5:$M$103=$X359,IF($G$5:$G$103=AC$352,$O$5:$O$103,""))))</f>
        <v>5.6072207639559724E-2</v>
      </c>
      <c r="AD359" s="354" t="str">
        <f t="array" ref="AD359">IF(COUNT(IF($M$5:$M$103=$X359,IF($G$5:$G$103=AD$352,$O$5:$O$103,""),""))=0,"-",AVERAGE(IF($M$5:$M$103=$X359,IF($G$5:$G$103=AD$352,$O$5:$O$103,""))))</f>
        <v>-</v>
      </c>
      <c r="AE359" s="354">
        <f t="array" ref="AE359">IF(COUNT(IF($M$5:$M$103=$X359,IF($G$5:$G$103=AE$352,$O$5:$O$103,""),""))=0,"-",AVERAGE(IF($M$5:$M$103=$X359,IF($G$5:$G$103=AE$352,$O$5:$O$103,""))))</f>
        <v>0</v>
      </c>
      <c r="AF359" s="354" t="str">
        <f t="array" ref="AF359">IF(COUNT(IF($M$5:$M$103=$X359,IF($G$5:$G$103=AF$352,$O$5:$O$103,""),""))=0,"-",AVERAGE(IF($M$5:$M$103=$X359,IF($G$5:$G$103=AF$352,$O$5:$O$103,""))))</f>
        <v>-</v>
      </c>
      <c r="AG359" s="354" t="str">
        <f t="array" ref="AG359">IF(COUNT(IF($M$5:$M$103=$X359,IF($G$5:$G$103=AG$352,$O$5:$O$103,""),""))=0,"-",AVERAGE(IF($M$5:$M$103=$X359,IF($G$5:$G$103=AG$352,$O$5:$O$103,""))))</f>
        <v>-</v>
      </c>
      <c r="AH359" s="354" t="str">
        <f t="array" ref="AH359">IF(COUNT(IF($M$5:$M$103=$X359,IF($G$5:$G$103=AH$352,$O$5:$O$103,""),""))=0,"-",AVERAGE(IF($M$5:$M$103=$X359,IF($G$5:$G$103=AH$352,$O$5:$O$103,""))))</f>
        <v>-</v>
      </c>
      <c r="AI359" s="354" t="str">
        <f t="array" ref="AI359">IF(COUNT(IF($M$5:$M$103=$X359,IF($G$5:$G$103=AI$352,$O$5:$O$103,""),""))=0,"-",AVERAGE(IF($M$5:$M$103=$X359,IF($G$5:$G$103=AI$352,$O$5:$O$103,""))))</f>
        <v>-</v>
      </c>
      <c r="AJ359" s="354">
        <f t="array" ref="AJ359">IF(COUNT(IF($M$5:$M$103=$X359,IF($G$5:$G$103=AJ$352,$O$5:$O$103,""),""))=0,"-",AVERAGE(IF($M$5:$M$103=$X359,IF($G$5:$G$103=AJ$352,$O$5:$O$103,""))))</f>
        <v>0.12214864091135975</v>
      </c>
      <c r="AK359" s="356">
        <f t="array" ref="AK359">IF(AK337&gt;1,AVERAGE(IF($M$5:$M$103=$X359,$O$5:$O$103,"-")),"-")</f>
        <v>5.8380875093153643E-2</v>
      </c>
      <c r="AL359" s="18"/>
      <c r="AM359" s="18"/>
      <c r="AN359" s="18"/>
      <c r="AO359" s="18"/>
      <c r="AP359" s="18"/>
      <c r="AQ359" s="18"/>
      <c r="AR359" s="18"/>
      <c r="AS359" s="18"/>
      <c r="AT359" s="18"/>
      <c r="AU359" s="18"/>
      <c r="AV359" s="18"/>
      <c r="AW359" s="18"/>
      <c r="AX359" s="18"/>
      <c r="BA359" s="11"/>
      <c r="BB359" s="11"/>
      <c r="BC359" s="11"/>
      <c r="BD359" s="11"/>
      <c r="BE359" s="11"/>
      <c r="BF359" s="11"/>
      <c r="BG359" s="11"/>
      <c r="BH359" s="11"/>
      <c r="BI359" s="11"/>
      <c r="BJ359" s="11"/>
      <c r="BK359" s="11"/>
      <c r="BL359" s="11"/>
      <c r="BM359" s="11"/>
      <c r="BN359" s="11"/>
      <c r="BO359" s="11"/>
      <c r="BP359" s="11"/>
    </row>
    <row r="360" spans="1:68">
      <c r="A360" s="18"/>
      <c r="B360" s="18"/>
      <c r="C360" s="18"/>
      <c r="D360" s="18"/>
      <c r="E360" s="88"/>
      <c r="F360" s="88"/>
      <c r="G360" s="18"/>
      <c r="H360" s="89"/>
      <c r="I360" s="89"/>
      <c r="J360" s="18"/>
      <c r="K360" s="18"/>
      <c r="L360" s="18"/>
      <c r="M360" s="140"/>
      <c r="N360" s="140"/>
      <c r="O360" s="140"/>
      <c r="P360" s="140"/>
      <c r="Q360" s="140"/>
      <c r="R360" s="140"/>
      <c r="S360" s="140"/>
      <c r="T360" s="140"/>
      <c r="U360" s="18"/>
      <c r="V360" s="18"/>
      <c r="W360" s="18"/>
      <c r="X360" s="139">
        <v>6</v>
      </c>
      <c r="Y360" s="354">
        <f t="array" ref="Y360">IF(COUNT(IF($M$5:$M$103=$X360,IF($G$5:$G$103=Y$352,$O$5:$O$103,""),""))=0,"-",AVERAGE(IF($M$5:$M$103=$X360,IF($G$5:$G$103=Y$352,$O$5:$O$103,""))))</f>
        <v>3.8552896163789464E-2</v>
      </c>
      <c r="Z360" s="354" t="str">
        <f t="array" ref="Z360">IF(COUNT(IF($M$5:$M$103=$X360,IF($G$5:$G$103=Z$352,$O$5:$O$103,""),""))=0,"-",AVERAGE(IF($M$5:$M$103=$X360,IF($G$5:$G$103=Z$352,$O$5:$O$103,""))))</f>
        <v>-</v>
      </c>
      <c r="AA360" s="354" t="str">
        <f t="array" ref="AA360">IF(COUNT(IF($M$5:$M$103=$X360,IF($G$5:$G$103=AA$352,$O$5:$O$103,""),""))=0,"-",AVERAGE(IF($M$5:$M$103=$X360,IF($G$5:$G$103=AA$352,$O$5:$O$103,""))))</f>
        <v>-</v>
      </c>
      <c r="AB360" s="354" t="str">
        <f t="array" ref="AB360">IF(COUNT(IF($M$5:$M$103=$X360,IF($G$5:$G$103=AB$352,$O$5:$O$103,""),""))=0,"-",AVERAGE(IF($M$5:$M$103=$X360,IF($G$5:$G$103=AB$352,$O$5:$O$103,""))))</f>
        <v>-</v>
      </c>
      <c r="AC360" s="354">
        <f t="array" ref="AC360">IF(COUNT(IF($M$5:$M$103=$X360,IF($G$5:$G$103=AC$352,$O$5:$O$103,""),""))=0,"-",AVERAGE(IF($M$5:$M$103=$X360,IF($G$5:$G$103=AC$352,$O$5:$O$103,""))))</f>
        <v>0</v>
      </c>
      <c r="AD360" s="354" t="str">
        <f t="array" ref="AD360">IF(COUNT(IF($M$5:$M$103=$X360,IF($G$5:$G$103=AD$352,$O$5:$O$103,""),""))=0,"-",AVERAGE(IF($M$5:$M$103=$X360,IF($G$5:$G$103=AD$352,$O$5:$O$103,""))))</f>
        <v>-</v>
      </c>
      <c r="AE360" s="354">
        <f t="array" ref="AE360">IF(COUNT(IF($M$5:$M$103=$X360,IF($G$5:$G$103=AE$352,$O$5:$O$103,""),""))=0,"-",AVERAGE(IF($M$5:$M$103=$X360,IF($G$5:$G$103=AE$352,$O$5:$O$103,""))))</f>
        <v>0.11785113019775791</v>
      </c>
      <c r="AF360" s="354" t="str">
        <f t="array" ref="AF360">IF(COUNT(IF($M$5:$M$103=$X360,IF($G$5:$G$103=AF$352,$O$5:$O$103,""),""))=0,"-",AVERAGE(IF($M$5:$M$103=$X360,IF($G$5:$G$103=AF$352,$O$5:$O$103,""))))</f>
        <v>-</v>
      </c>
      <c r="AG360" s="354" t="str">
        <f t="array" ref="AG360">IF(COUNT(IF($M$5:$M$103=$X360,IF($G$5:$G$103=AG$352,$O$5:$O$103,""),""))=0,"-",AVERAGE(IF($M$5:$M$103=$X360,IF($G$5:$G$103=AG$352,$O$5:$O$103,""))))</f>
        <v>-</v>
      </c>
      <c r="AH360" s="354" t="str">
        <f t="array" ref="AH360">IF(COUNT(IF($M$5:$M$103=$X360,IF($G$5:$G$103=AH$352,$O$5:$O$103,""),""))=0,"-",AVERAGE(IF($M$5:$M$103=$X360,IF($G$5:$G$103=AH$352,$O$5:$O$103,""))))</f>
        <v>-</v>
      </c>
      <c r="AI360" s="354" t="str">
        <f t="array" ref="AI360">IF(COUNT(IF($M$5:$M$103=$X360,IF($G$5:$G$103=AI$352,$O$5:$O$103,""),""))=0,"-",AVERAGE(IF($M$5:$M$103=$X360,IF($G$5:$G$103=AI$352,$O$5:$O$103,""))))</f>
        <v>-</v>
      </c>
      <c r="AJ360" s="354" t="str">
        <f t="array" ref="AJ360">IF(COUNT(IF($M$5:$M$103=$X360,IF($G$5:$G$103=AJ$352,$O$5:$O$103,""),""))=0,"-",AVERAGE(IF($M$5:$M$103=$X360,IF($G$5:$G$103=AJ$352,$O$5:$O$103,""))))</f>
        <v>-</v>
      </c>
      <c r="AK360" s="356">
        <f t="array" ref="AK360">IF(AK338&gt;1,AVERAGE(IF($M$5:$M$103=$X360,$O$5:$O$103,"-")),"-")</f>
        <v>2.7850988932190977E-2</v>
      </c>
      <c r="AL360" s="18"/>
      <c r="AM360" s="18"/>
      <c r="AN360" s="18"/>
      <c r="AO360" s="18"/>
      <c r="AP360" s="18"/>
      <c r="AQ360" s="18"/>
      <c r="AR360" s="18"/>
      <c r="AS360" s="18"/>
      <c r="AT360" s="18"/>
      <c r="AU360" s="18"/>
      <c r="AV360" s="18"/>
      <c r="AW360" s="18"/>
      <c r="AX360" s="18"/>
      <c r="BA360" s="11"/>
      <c r="BB360" s="11"/>
      <c r="BC360" s="11"/>
      <c r="BD360" s="11"/>
      <c r="BE360" s="11"/>
      <c r="BF360" s="11"/>
      <c r="BG360" s="11"/>
      <c r="BH360" s="11"/>
      <c r="BI360" s="11"/>
      <c r="BJ360" s="11"/>
      <c r="BK360" s="11"/>
      <c r="BL360" s="11"/>
      <c r="BM360" s="11"/>
      <c r="BN360" s="11"/>
      <c r="BO360" s="11"/>
      <c r="BP360" s="11"/>
    </row>
    <row r="361" spans="1:68">
      <c r="A361" s="18"/>
      <c r="B361" s="18"/>
      <c r="C361" s="18"/>
      <c r="D361" s="18"/>
      <c r="E361" s="88"/>
      <c r="F361" s="88"/>
      <c r="G361" s="18"/>
      <c r="H361" s="89"/>
      <c r="I361" s="89"/>
      <c r="J361" s="18"/>
      <c r="K361" s="18"/>
      <c r="L361" s="18"/>
      <c r="M361" s="140"/>
      <c r="N361" s="140"/>
      <c r="O361" s="140"/>
      <c r="P361" s="140"/>
      <c r="Q361" s="140"/>
      <c r="R361" s="140"/>
      <c r="S361" s="140"/>
      <c r="T361" s="140"/>
      <c r="U361" s="18"/>
      <c r="V361" s="18"/>
      <c r="W361" s="18"/>
      <c r="X361" s="139">
        <v>7</v>
      </c>
      <c r="Y361" s="354" t="str">
        <f t="array" ref="Y361">IF(COUNT(IF($M$5:$M$103=$X361,IF($G$5:$G$103=Y$352,$O$5:$O$103,""),""))=0,"-",AVERAGE(IF($M$5:$M$103=$X361,IF($G$5:$G$103=Y$352,$O$5:$O$103,""))))</f>
        <v>-</v>
      </c>
      <c r="Z361" s="354" t="str">
        <f t="array" ref="Z361">IF(COUNT(IF($M$5:$M$103=$X361,IF($G$5:$G$103=Z$352,$O$5:$O$103,""),""))=0,"-",AVERAGE(IF($M$5:$M$103=$X361,IF($G$5:$G$103=Z$352,$O$5:$O$103,""))))</f>
        <v>-</v>
      </c>
      <c r="AA361" s="354" t="str">
        <f t="array" ref="AA361">IF(COUNT(IF($M$5:$M$103=$X361,IF($G$5:$G$103=AA$352,$O$5:$O$103,""),""))=0,"-",AVERAGE(IF($M$5:$M$103=$X361,IF($G$5:$G$103=AA$352,$O$5:$O$103,""))))</f>
        <v>-</v>
      </c>
      <c r="AB361" s="354" t="str">
        <f t="array" ref="AB361">IF(COUNT(IF($M$5:$M$103=$X361,IF($G$5:$G$103=AB$352,$O$5:$O$103,""),""))=0,"-",AVERAGE(IF($M$5:$M$103=$X361,IF($G$5:$G$103=AB$352,$O$5:$O$103,""))))</f>
        <v>-</v>
      </c>
      <c r="AC361" s="354" t="str">
        <f t="array" ref="AC361">IF(COUNT(IF($M$5:$M$103=$X361,IF($G$5:$G$103=AC$352,$O$5:$O$103,""),""))=0,"-",AVERAGE(IF($M$5:$M$103=$X361,IF($G$5:$G$103=AC$352,$O$5:$O$103,""))))</f>
        <v>-</v>
      </c>
      <c r="AD361" s="354" t="str">
        <f t="array" ref="AD361">IF(COUNT(IF($M$5:$M$103=$X361,IF($G$5:$G$103=AD$352,$O$5:$O$103,""),""))=0,"-",AVERAGE(IF($M$5:$M$103=$X361,IF($G$5:$G$103=AD$352,$O$5:$O$103,""))))</f>
        <v>-</v>
      </c>
      <c r="AE361" s="354" t="str">
        <f t="array" ref="AE361">IF(COUNT(IF($M$5:$M$103=$X361,IF($G$5:$G$103=AE$352,$O$5:$O$103,""),""))=0,"-",AVERAGE(IF($M$5:$M$103=$X361,IF($G$5:$G$103=AE$352,$O$5:$O$103,""))))</f>
        <v>-</v>
      </c>
      <c r="AF361" s="354" t="str">
        <f t="array" ref="AF361">IF(COUNT(IF($M$5:$M$103=$X361,IF($G$5:$G$103=AF$352,$O$5:$O$103,""),""))=0,"-",AVERAGE(IF($M$5:$M$103=$X361,IF($G$5:$G$103=AF$352,$O$5:$O$103,""))))</f>
        <v>-</v>
      </c>
      <c r="AG361" s="354" t="str">
        <f t="array" ref="AG361">IF(COUNT(IF($M$5:$M$103=$X361,IF($G$5:$G$103=AG$352,$O$5:$O$103,""),""))=0,"-",AVERAGE(IF($M$5:$M$103=$X361,IF($G$5:$G$103=AG$352,$O$5:$O$103,""))))</f>
        <v>-</v>
      </c>
      <c r="AH361" s="354" t="str">
        <f t="array" ref="AH361">IF(COUNT(IF($M$5:$M$103=$X361,IF($G$5:$G$103=AH$352,$O$5:$O$103,""),""))=0,"-",AVERAGE(IF($M$5:$M$103=$X361,IF($G$5:$G$103=AH$352,$O$5:$O$103,""))))</f>
        <v>-</v>
      </c>
      <c r="AI361" s="354" t="str">
        <f t="array" ref="AI361">IF(COUNT(IF($M$5:$M$103=$X361,IF($G$5:$G$103=AI$352,$O$5:$O$103,""),""))=0,"-",AVERAGE(IF($M$5:$M$103=$X361,IF($G$5:$G$103=AI$352,$O$5:$O$103,""))))</f>
        <v>-</v>
      </c>
      <c r="AJ361" s="354" t="str">
        <f t="array" ref="AJ361">IF(COUNT(IF($M$5:$M$103=$X361,IF($G$5:$G$103=AJ$352,$O$5:$O$103,""),""))=0,"-",AVERAGE(IF($M$5:$M$103=$X361,IF($G$5:$G$103=AJ$352,$O$5:$O$103,""))))</f>
        <v>-</v>
      </c>
      <c r="AK361" s="356" t="str">
        <f t="array" ref="AK361">IF(AK339&gt;1,AVERAGE(IF($M$5:$M$103=$X361,$O$5:$O$103,"-")),"-")</f>
        <v>-</v>
      </c>
      <c r="AL361" s="18"/>
      <c r="AM361" s="18"/>
      <c r="AN361" s="18"/>
      <c r="AO361" s="18"/>
      <c r="AP361" s="18"/>
      <c r="AQ361" s="18"/>
      <c r="AR361" s="18"/>
      <c r="AS361" s="18"/>
      <c r="AT361" s="18"/>
      <c r="AU361" s="18"/>
      <c r="AV361" s="18"/>
      <c r="AW361" s="18"/>
      <c r="AX361" s="18"/>
      <c r="BA361" s="11"/>
      <c r="BB361" s="11"/>
      <c r="BC361" s="11"/>
      <c r="BD361" s="11"/>
      <c r="BE361" s="11"/>
      <c r="BF361" s="11"/>
      <c r="BG361" s="11"/>
      <c r="BH361" s="11"/>
      <c r="BI361" s="11"/>
      <c r="BJ361" s="11"/>
      <c r="BK361" s="11"/>
      <c r="BL361" s="11"/>
      <c r="BM361" s="11"/>
      <c r="BN361" s="11"/>
      <c r="BO361" s="11"/>
      <c r="BP361" s="11"/>
    </row>
    <row r="362" spans="1:68">
      <c r="A362" s="18"/>
      <c r="B362" s="18"/>
      <c r="C362" s="18"/>
      <c r="D362" s="18"/>
      <c r="E362" s="88"/>
      <c r="F362" s="88"/>
      <c r="G362" s="18"/>
      <c r="H362" s="89"/>
      <c r="I362" s="89"/>
      <c r="J362" s="18"/>
      <c r="K362" s="18"/>
      <c r="L362" s="18"/>
      <c r="M362" s="140"/>
      <c r="N362" s="140"/>
      <c r="O362" s="140"/>
      <c r="P362" s="140"/>
      <c r="Q362" s="140"/>
      <c r="R362" s="140"/>
      <c r="S362" s="140"/>
      <c r="T362" s="140"/>
      <c r="U362" s="18"/>
      <c r="V362" s="18"/>
      <c r="W362" s="18"/>
      <c r="X362" s="139">
        <v>8</v>
      </c>
      <c r="Y362" s="354">
        <f t="array" ref="Y362">IF(COUNT(IF($M$5:$M$103=$X362,IF($G$5:$G$103=Y$352,$O$5:$O$103,""),""))=0,"-",AVERAGE(IF($M$5:$M$103=$X362,IF($G$5:$G$103=Y$352,$O$5:$O$103,""))))</f>
        <v>3.6358828902435601E-2</v>
      </c>
      <c r="Z362" s="354" t="str">
        <f t="array" ref="Z362">IF(COUNT(IF($M$5:$M$103=$X362,IF($G$5:$G$103=Z$352,$O$5:$O$103,""),""))=0,"-",AVERAGE(IF($M$5:$M$103=$X362,IF($G$5:$G$103=Z$352,$O$5:$O$103,""))))</f>
        <v>-</v>
      </c>
      <c r="AA362" s="354" t="str">
        <f t="array" ref="AA362">IF(COUNT(IF($M$5:$M$103=$X362,IF($G$5:$G$103=AA$352,$O$5:$O$103,""),""))=0,"-",AVERAGE(IF($M$5:$M$103=$X362,IF($G$5:$G$103=AA$352,$O$5:$O$103,""))))</f>
        <v>-</v>
      </c>
      <c r="AB362" s="354" t="str">
        <f t="array" ref="AB362">IF(COUNT(IF($M$5:$M$103=$X362,IF($G$5:$G$103=AB$352,$O$5:$O$103,""),""))=0,"-",AVERAGE(IF($M$5:$M$103=$X362,IF($G$5:$G$103=AB$352,$O$5:$O$103,""))))</f>
        <v>-</v>
      </c>
      <c r="AC362" s="354">
        <f t="array" ref="AC362">IF(COUNT(IF($M$5:$M$103=$X362,IF($G$5:$G$103=AC$352,$O$5:$O$103,""),""))=0,"-",AVERAGE(IF($M$5:$M$103=$X362,IF($G$5:$G$103=AC$352,$O$5:$O$103,""))))</f>
        <v>7.2068757566469216E-2</v>
      </c>
      <c r="AD362" s="354" t="str">
        <f t="array" ref="AD362">IF(COUNT(IF($M$5:$M$103=$X362,IF($G$5:$G$103=AD$352,$O$5:$O$103,""),""))=0,"-",AVERAGE(IF($M$5:$M$103=$X362,IF($G$5:$G$103=AD$352,$O$5:$O$103,""))))</f>
        <v>-</v>
      </c>
      <c r="AE362" s="354" t="str">
        <f t="array" ref="AE362">IF(COUNT(IF($M$5:$M$103=$X362,IF($G$5:$G$103=AE$352,$O$5:$O$103,""),""))=0,"-",AVERAGE(IF($M$5:$M$103=$X362,IF($G$5:$G$103=AE$352,$O$5:$O$103,""))))</f>
        <v>-</v>
      </c>
      <c r="AF362" s="354" t="str">
        <f t="array" ref="AF362">IF(COUNT(IF($M$5:$M$103=$X362,IF($G$5:$G$103=AF$352,$O$5:$O$103,""),""))=0,"-",AVERAGE(IF($M$5:$M$103=$X362,IF($G$5:$G$103=AF$352,$O$5:$O$103,""))))</f>
        <v>-</v>
      </c>
      <c r="AG362" s="354" t="str">
        <f t="array" ref="AG362">IF(COUNT(IF($M$5:$M$103=$X362,IF($G$5:$G$103=AG$352,$O$5:$O$103,""),""))=0,"-",AVERAGE(IF($M$5:$M$103=$X362,IF($G$5:$G$103=AG$352,$O$5:$O$103,""))))</f>
        <v>-</v>
      </c>
      <c r="AH362" s="354" t="str">
        <f t="array" ref="AH362">IF(COUNT(IF($M$5:$M$103=$X362,IF($G$5:$G$103=AH$352,$O$5:$O$103,""),""))=0,"-",AVERAGE(IF($M$5:$M$103=$X362,IF($G$5:$G$103=AH$352,$O$5:$O$103,""))))</f>
        <v>-</v>
      </c>
      <c r="AI362" s="354" t="str">
        <f t="array" ref="AI362">IF(COUNT(IF($M$5:$M$103=$X362,IF($G$5:$G$103=AI$352,$O$5:$O$103,""),""))=0,"-",AVERAGE(IF($M$5:$M$103=$X362,IF($G$5:$G$103=AI$352,$O$5:$O$103,""))))</f>
        <v>-</v>
      </c>
      <c r="AJ362" s="354" t="str">
        <f t="array" ref="AJ362">IF(COUNT(IF($M$5:$M$103=$X362,IF($G$5:$G$103=AJ$352,$O$5:$O$103,""),""))=0,"-",AVERAGE(IF($M$5:$M$103=$X362,IF($G$5:$G$103=AJ$352,$O$5:$O$103,""))))</f>
        <v>-</v>
      </c>
      <c r="AK362" s="356">
        <f t="array" ref="AK362">IF(AK340&gt;1,AVERAGE(IF($M$5:$M$103=$X362,$O$5:$O$103,"-")),"-")</f>
        <v>4.5286311068444003E-2</v>
      </c>
      <c r="AL362" s="18"/>
      <c r="AM362" s="18"/>
      <c r="AN362" s="18"/>
      <c r="AO362" s="18"/>
      <c r="AP362" s="18"/>
      <c r="AQ362" s="18"/>
      <c r="AR362" s="18"/>
      <c r="AS362" s="18"/>
      <c r="AT362" s="18"/>
      <c r="AU362" s="18"/>
      <c r="AV362" s="18"/>
      <c r="AW362" s="18"/>
      <c r="AX362" s="18"/>
      <c r="BA362" s="11"/>
      <c r="BB362" s="11"/>
      <c r="BC362" s="11"/>
      <c r="BD362" s="11"/>
      <c r="BE362" s="11"/>
      <c r="BF362" s="11"/>
      <c r="BG362" s="11"/>
      <c r="BH362" s="11"/>
      <c r="BI362" s="11"/>
      <c r="BJ362" s="11"/>
      <c r="BK362" s="11"/>
      <c r="BL362" s="11"/>
      <c r="BM362" s="11"/>
      <c r="BN362" s="11"/>
      <c r="BO362" s="11"/>
      <c r="BP362" s="11"/>
    </row>
    <row r="363" spans="1:68">
      <c r="A363" s="18"/>
      <c r="B363" s="18"/>
      <c r="C363" s="18"/>
      <c r="D363" s="18"/>
      <c r="E363" s="88"/>
      <c r="F363" s="88"/>
      <c r="G363" s="18"/>
      <c r="H363" s="89"/>
      <c r="I363" s="89"/>
      <c r="J363" s="18"/>
      <c r="K363" s="18"/>
      <c r="L363" s="18"/>
      <c r="M363" s="140"/>
      <c r="N363" s="140"/>
      <c r="O363" s="140"/>
      <c r="P363" s="140"/>
      <c r="Q363" s="140"/>
      <c r="R363" s="140"/>
      <c r="S363" s="140"/>
      <c r="T363" s="140"/>
      <c r="U363" s="18"/>
      <c r="V363" s="18"/>
      <c r="W363" s="18"/>
      <c r="X363" s="139">
        <v>9</v>
      </c>
      <c r="Y363" s="354" t="str">
        <f t="array" ref="Y363">IF(COUNT(IF($M$5:$M$103=$X363,IF($G$5:$G$103=Y$352,$O$5:$O$103,""),""))=0,"-",AVERAGE(IF($M$5:$M$103=$X363,IF($G$5:$G$103=Y$352,$O$5:$O$103,""))))</f>
        <v>-</v>
      </c>
      <c r="Z363" s="354" t="str">
        <f t="array" ref="Z363">IF(COUNT(IF($M$5:$M$103=$X363,IF($G$5:$G$103=Z$352,$O$5:$O$103,""),""))=0,"-",AVERAGE(IF($M$5:$M$103=$X363,IF($G$5:$G$103=Z$352,$O$5:$O$103,""))))</f>
        <v>-</v>
      </c>
      <c r="AA363" s="354" t="str">
        <f t="array" ref="AA363">IF(COUNT(IF($M$5:$M$103=$X363,IF($G$5:$G$103=AA$352,$O$5:$O$103,""),""))=0,"-",AVERAGE(IF($M$5:$M$103=$X363,IF($G$5:$G$103=AA$352,$O$5:$O$103,""))))</f>
        <v>-</v>
      </c>
      <c r="AB363" s="354" t="str">
        <f t="array" ref="AB363">IF(COUNT(IF($M$5:$M$103=$X363,IF($G$5:$G$103=AB$352,$O$5:$O$103,""),""))=0,"-",AVERAGE(IF($M$5:$M$103=$X363,IF($G$5:$G$103=AB$352,$O$5:$O$103,""))))</f>
        <v>-</v>
      </c>
      <c r="AC363" s="354" t="str">
        <f t="array" ref="AC363">IF(COUNT(IF($M$5:$M$103=$X363,IF($G$5:$G$103=AC$352,$O$5:$O$103,""),""))=0,"-",AVERAGE(IF($M$5:$M$103=$X363,IF($G$5:$G$103=AC$352,$O$5:$O$103,""))))</f>
        <v>-</v>
      </c>
      <c r="AD363" s="354" t="str">
        <f t="array" ref="AD363">IF(COUNT(IF($M$5:$M$103=$X363,IF($G$5:$G$103=AD$352,$O$5:$O$103,""),""))=0,"-",AVERAGE(IF($M$5:$M$103=$X363,IF($G$5:$G$103=AD$352,$O$5:$O$103,""))))</f>
        <v>-</v>
      </c>
      <c r="AE363" s="354" t="str">
        <f t="array" ref="AE363">IF(COUNT(IF($M$5:$M$103=$X363,IF($G$5:$G$103=AE$352,$O$5:$O$103,""),""))=0,"-",AVERAGE(IF($M$5:$M$103=$X363,IF($G$5:$G$103=AE$352,$O$5:$O$103,""))))</f>
        <v>-</v>
      </c>
      <c r="AF363" s="354" t="str">
        <f t="array" ref="AF363">IF(COUNT(IF($M$5:$M$103=$X363,IF($G$5:$G$103=AF$352,$O$5:$O$103,""),""))=0,"-",AVERAGE(IF($M$5:$M$103=$X363,IF($G$5:$G$103=AF$352,$O$5:$O$103,""))))</f>
        <v>-</v>
      </c>
      <c r="AG363" s="354" t="str">
        <f t="array" ref="AG363">IF(COUNT(IF($M$5:$M$103=$X363,IF($G$5:$G$103=AG$352,$O$5:$O$103,""),""))=0,"-",AVERAGE(IF($M$5:$M$103=$X363,IF($G$5:$G$103=AG$352,$O$5:$O$103,""))))</f>
        <v>-</v>
      </c>
      <c r="AH363" s="354" t="str">
        <f t="array" ref="AH363">IF(COUNT(IF($M$5:$M$103=$X363,IF($G$5:$G$103=AH$352,$O$5:$O$103,""),""))=0,"-",AVERAGE(IF($M$5:$M$103=$X363,IF($G$5:$G$103=AH$352,$O$5:$O$103,""))))</f>
        <v>-</v>
      </c>
      <c r="AI363" s="354" t="str">
        <f t="array" ref="AI363">IF(COUNT(IF($M$5:$M$103=$X363,IF($G$5:$G$103=AI$352,$O$5:$O$103,""),""))=0,"-",AVERAGE(IF($M$5:$M$103=$X363,IF($G$5:$G$103=AI$352,$O$5:$O$103,""))))</f>
        <v>-</v>
      </c>
      <c r="AJ363" s="354" t="str">
        <f t="array" ref="AJ363">IF(COUNT(IF($M$5:$M$103=$X363,IF($G$5:$G$103=AJ$352,$O$5:$O$103,""),""))=0,"-",AVERAGE(IF($M$5:$M$103=$X363,IF($G$5:$G$103=AJ$352,$O$5:$O$103,""))))</f>
        <v>-</v>
      </c>
      <c r="AK363" s="356" t="str">
        <f t="array" ref="AK363">IF(AK341&gt;1,AVERAGE(IF($M$5:$M$103=$X363,$O$5:$O$103,"-")),"-")</f>
        <v>-</v>
      </c>
      <c r="AL363" s="18"/>
      <c r="AM363" s="18"/>
      <c r="AN363" s="18"/>
      <c r="AO363" s="18"/>
      <c r="AP363" s="18"/>
      <c r="AQ363" s="18"/>
      <c r="AR363" s="18"/>
      <c r="AS363" s="18"/>
      <c r="AT363" s="18"/>
      <c r="AU363" s="18"/>
      <c r="AV363" s="18"/>
      <c r="AW363" s="18"/>
      <c r="AX363" s="18"/>
      <c r="BA363" s="11"/>
      <c r="BB363" s="11"/>
      <c r="BC363" s="11"/>
      <c r="BD363" s="11"/>
      <c r="BE363" s="11"/>
      <c r="BF363" s="11"/>
      <c r="BG363" s="11"/>
      <c r="BH363" s="11"/>
      <c r="BI363" s="11"/>
      <c r="BJ363" s="11"/>
      <c r="BK363" s="11"/>
      <c r="BL363" s="11"/>
      <c r="BM363" s="11"/>
      <c r="BN363" s="11"/>
      <c r="BO363" s="11"/>
      <c r="BP363" s="11"/>
    </row>
    <row r="364" spans="1:68">
      <c r="A364" s="18"/>
      <c r="B364" s="18"/>
      <c r="C364" s="18"/>
      <c r="D364" s="18"/>
      <c r="E364" s="88"/>
      <c r="F364" s="88"/>
      <c r="G364" s="18"/>
      <c r="H364" s="89"/>
      <c r="I364" s="89"/>
      <c r="J364" s="18"/>
      <c r="K364" s="18"/>
      <c r="L364" s="18"/>
      <c r="M364" s="140"/>
      <c r="N364" s="140"/>
      <c r="O364" s="140"/>
      <c r="P364" s="140"/>
      <c r="Q364" s="140"/>
      <c r="R364" s="140"/>
      <c r="S364" s="140"/>
      <c r="T364" s="140"/>
      <c r="U364" s="18"/>
      <c r="V364" s="18"/>
      <c r="W364" s="18"/>
      <c r="X364" s="139">
        <v>10</v>
      </c>
      <c r="Y364" s="354" t="str">
        <f t="array" ref="Y364">IF(COUNT(IF($M$5:$M$103=$X364,IF($G$5:$G$103=Y$352,$O$5:$O$103,""),""))=0,"-",AVERAGE(IF($M$5:$M$103=$X364,IF($G$5:$G$103=Y$352,$O$5:$O$103,""))))</f>
        <v>-</v>
      </c>
      <c r="Z364" s="354" t="str">
        <f t="array" ref="Z364">IF(COUNT(IF($M$5:$M$103=$X364,IF($G$5:$G$103=Z$352,$O$5:$O$103,""),""))=0,"-",AVERAGE(IF($M$5:$M$103=$X364,IF($G$5:$G$103=Z$352,$O$5:$O$103,""))))</f>
        <v>-</v>
      </c>
      <c r="AA364" s="354" t="str">
        <f t="array" ref="AA364">IF(COUNT(IF($M$5:$M$103=$X364,IF($G$5:$G$103=AA$352,$O$5:$O$103,""),""))=0,"-",AVERAGE(IF($M$5:$M$103=$X364,IF($G$5:$G$103=AA$352,$O$5:$O$103,""))))</f>
        <v>-</v>
      </c>
      <c r="AB364" s="354" t="str">
        <f t="array" ref="AB364">IF(COUNT(IF($M$5:$M$103=$X364,IF($G$5:$G$103=AB$352,$O$5:$O$103,""),""))=0,"-",AVERAGE(IF($M$5:$M$103=$X364,IF($G$5:$G$103=AB$352,$O$5:$O$103,""))))</f>
        <v>-</v>
      </c>
      <c r="AC364" s="354" t="str">
        <f t="array" ref="AC364">IF(COUNT(IF($M$5:$M$103=$X364,IF($G$5:$G$103=AC$352,$O$5:$O$103,""),""))=0,"-",AVERAGE(IF($M$5:$M$103=$X364,IF($G$5:$G$103=AC$352,$O$5:$O$103,""))))</f>
        <v>-</v>
      </c>
      <c r="AD364" s="354" t="str">
        <f t="array" ref="AD364">IF(COUNT(IF($M$5:$M$103=$X364,IF($G$5:$G$103=AD$352,$O$5:$O$103,""),""))=0,"-",AVERAGE(IF($M$5:$M$103=$X364,IF($G$5:$G$103=AD$352,$O$5:$O$103,""))))</f>
        <v>-</v>
      </c>
      <c r="AE364" s="354" t="str">
        <f t="array" ref="AE364">IF(COUNT(IF($M$5:$M$103=$X364,IF($G$5:$G$103=AE$352,$O$5:$O$103,""),""))=0,"-",AVERAGE(IF($M$5:$M$103=$X364,IF($G$5:$G$103=AE$352,$O$5:$O$103,""))))</f>
        <v>-</v>
      </c>
      <c r="AF364" s="354" t="str">
        <f t="array" ref="AF364">IF(COUNT(IF($M$5:$M$103=$X364,IF($G$5:$G$103=AF$352,$O$5:$O$103,""),""))=0,"-",AVERAGE(IF($M$5:$M$103=$X364,IF($G$5:$G$103=AF$352,$O$5:$O$103,""))))</f>
        <v>-</v>
      </c>
      <c r="AG364" s="354" t="str">
        <f t="array" ref="AG364">IF(COUNT(IF($M$5:$M$103=$X364,IF($G$5:$G$103=AG$352,$O$5:$O$103,""),""))=0,"-",AVERAGE(IF($M$5:$M$103=$X364,IF($G$5:$G$103=AG$352,$O$5:$O$103,""))))</f>
        <v>-</v>
      </c>
      <c r="AH364" s="354" t="str">
        <f t="array" ref="AH364">IF(COUNT(IF($M$5:$M$103=$X364,IF($G$5:$G$103=AH$352,$O$5:$O$103,""),""))=0,"-",AVERAGE(IF($M$5:$M$103=$X364,IF($G$5:$G$103=AH$352,$O$5:$O$103,""))))</f>
        <v>-</v>
      </c>
      <c r="AI364" s="354" t="str">
        <f t="array" ref="AI364">IF(COUNT(IF($M$5:$M$103=$X364,IF($G$5:$G$103=AI$352,$O$5:$O$103,""),""))=0,"-",AVERAGE(IF($M$5:$M$103=$X364,IF($G$5:$G$103=AI$352,$O$5:$O$103,""))))</f>
        <v>-</v>
      </c>
      <c r="AJ364" s="354" t="str">
        <f t="array" ref="AJ364">IF(COUNT(IF($M$5:$M$103=$X364,IF($G$5:$G$103=AJ$352,$O$5:$O$103,""),""))=0,"-",AVERAGE(IF($M$5:$M$103=$X364,IF($G$5:$G$103=AJ$352,$O$5:$O$103,""))))</f>
        <v>-</v>
      </c>
      <c r="AK364" s="356" t="str">
        <f t="array" ref="AK364">IF(AK342&gt;1,AVERAGE(IF($M$5:$M$103=$X364,$O$5:$O$103,"-")),"-")</f>
        <v>-</v>
      </c>
      <c r="AL364" s="18"/>
      <c r="AM364" s="18"/>
      <c r="AN364" s="18"/>
      <c r="AO364" s="18"/>
      <c r="AP364" s="18"/>
      <c r="AQ364" s="18"/>
      <c r="AR364" s="18"/>
      <c r="AS364" s="18"/>
      <c r="AT364" s="18"/>
      <c r="AU364" s="18"/>
      <c r="AV364" s="18"/>
      <c r="AW364" s="18"/>
      <c r="AX364" s="18"/>
      <c r="BA364" s="11"/>
      <c r="BB364" s="11"/>
      <c r="BC364" s="11"/>
      <c r="BD364" s="11"/>
      <c r="BE364" s="11"/>
      <c r="BF364" s="11"/>
      <c r="BG364" s="11"/>
      <c r="BH364" s="11"/>
      <c r="BI364" s="11"/>
      <c r="BJ364" s="11"/>
      <c r="BK364" s="11"/>
      <c r="BL364" s="11"/>
      <c r="BM364" s="11"/>
      <c r="BN364" s="11"/>
      <c r="BO364" s="11"/>
      <c r="BP364" s="11"/>
    </row>
    <row r="365" spans="1:68">
      <c r="A365" s="18"/>
      <c r="B365" s="18"/>
      <c r="C365" s="18"/>
      <c r="D365" s="18"/>
      <c r="E365" s="88"/>
      <c r="F365" s="88"/>
      <c r="G365" s="18"/>
      <c r="H365" s="89"/>
      <c r="I365" s="89"/>
      <c r="J365" s="18"/>
      <c r="K365" s="18"/>
      <c r="L365" s="18"/>
      <c r="M365" s="140"/>
      <c r="N365" s="140"/>
      <c r="O365" s="140"/>
      <c r="P365" s="140"/>
      <c r="Q365" s="140"/>
      <c r="R365" s="140"/>
      <c r="S365" s="140"/>
      <c r="T365" s="140"/>
      <c r="U365" s="18"/>
      <c r="V365" s="18"/>
      <c r="W365" s="18"/>
      <c r="X365" s="139">
        <v>11</v>
      </c>
      <c r="Y365" s="354" t="str">
        <f t="array" ref="Y365">IF(COUNT(IF($M$5:$M$103=$X365,IF($G$5:$G$103=Y$352,$O$5:$O$103,""),""))=0,"-",AVERAGE(IF($M$5:$M$103=$X365,IF($G$5:$G$103=Y$352,$O$5:$O$103,""))))</f>
        <v>-</v>
      </c>
      <c r="Z365" s="354" t="str">
        <f t="array" ref="Z365">IF(COUNT(IF($M$5:$M$103=$X365,IF($G$5:$G$103=Z$352,$O$5:$O$103,""),""))=0,"-",AVERAGE(IF($M$5:$M$103=$X365,IF($G$5:$G$103=Z$352,$O$5:$O$103,""))))</f>
        <v>-</v>
      </c>
      <c r="AA365" s="354" t="str">
        <f t="array" ref="AA365">IF(COUNT(IF($M$5:$M$103=$X365,IF($G$5:$G$103=AA$352,$O$5:$O$103,""),""))=0,"-",AVERAGE(IF($M$5:$M$103=$X365,IF($G$5:$G$103=AA$352,$O$5:$O$103,""))))</f>
        <v>-</v>
      </c>
      <c r="AB365" s="354" t="str">
        <f t="array" ref="AB365">IF(COUNT(IF($M$5:$M$103=$X365,IF($G$5:$G$103=AB$352,$O$5:$O$103,""),""))=0,"-",AVERAGE(IF($M$5:$M$103=$X365,IF($G$5:$G$103=AB$352,$O$5:$O$103,""))))</f>
        <v>-</v>
      </c>
      <c r="AC365" s="354" t="str">
        <f t="array" ref="AC365">IF(COUNT(IF($M$5:$M$103=$X365,IF($G$5:$G$103=AC$352,$O$5:$O$103,""),""))=0,"-",AVERAGE(IF($M$5:$M$103=$X365,IF($G$5:$G$103=AC$352,$O$5:$O$103,""))))</f>
        <v>-</v>
      </c>
      <c r="AD365" s="354" t="str">
        <f t="array" ref="AD365">IF(COUNT(IF($M$5:$M$103=$X365,IF($G$5:$G$103=AD$352,$O$5:$O$103,""),""))=0,"-",AVERAGE(IF($M$5:$M$103=$X365,IF($G$5:$G$103=AD$352,$O$5:$O$103,""))))</f>
        <v>-</v>
      </c>
      <c r="AE365" s="354" t="str">
        <f t="array" ref="AE365">IF(COUNT(IF($M$5:$M$103=$X365,IF($G$5:$G$103=AE$352,$O$5:$O$103,""),""))=0,"-",AVERAGE(IF($M$5:$M$103=$X365,IF($G$5:$G$103=AE$352,$O$5:$O$103,""))))</f>
        <v>-</v>
      </c>
      <c r="AF365" s="354" t="str">
        <f t="array" ref="AF365">IF(COUNT(IF($M$5:$M$103=$X365,IF($G$5:$G$103=AF$352,$O$5:$O$103,""),""))=0,"-",AVERAGE(IF($M$5:$M$103=$X365,IF($G$5:$G$103=AF$352,$O$5:$O$103,""))))</f>
        <v>-</v>
      </c>
      <c r="AG365" s="354" t="str">
        <f t="array" ref="AG365">IF(COUNT(IF($M$5:$M$103=$X365,IF($G$5:$G$103=AG$352,$O$5:$O$103,""),""))=0,"-",AVERAGE(IF($M$5:$M$103=$X365,IF($G$5:$G$103=AG$352,$O$5:$O$103,""))))</f>
        <v>-</v>
      </c>
      <c r="AH365" s="354" t="str">
        <f t="array" ref="AH365">IF(COUNT(IF($M$5:$M$103=$X365,IF($G$5:$G$103=AH$352,$O$5:$O$103,""),""))=0,"-",AVERAGE(IF($M$5:$M$103=$X365,IF($G$5:$G$103=AH$352,$O$5:$O$103,""))))</f>
        <v>-</v>
      </c>
      <c r="AI365" s="354" t="str">
        <f t="array" ref="AI365">IF(COUNT(IF($M$5:$M$103=$X365,IF($G$5:$G$103=AI$352,$O$5:$O$103,""),""))=0,"-",AVERAGE(IF($M$5:$M$103=$X365,IF($G$5:$G$103=AI$352,$O$5:$O$103,""))))</f>
        <v>-</v>
      </c>
      <c r="AJ365" s="354" t="str">
        <f t="array" ref="AJ365">IF(COUNT(IF($M$5:$M$103=$X365,IF($G$5:$G$103=AJ$352,$O$5:$O$103,""),""))=0,"-",AVERAGE(IF($M$5:$M$103=$X365,IF($G$5:$G$103=AJ$352,$O$5:$O$103,""))))</f>
        <v>-</v>
      </c>
      <c r="AK365" s="356" t="str">
        <f t="array" ref="AK365">IF(AK343&gt;1,AVERAGE(IF($M$5:$M$103=$X365,$O$5:$O$103,"-")),"-")</f>
        <v>-</v>
      </c>
      <c r="AL365" s="18"/>
      <c r="AM365" s="18"/>
      <c r="AN365" s="18"/>
      <c r="AO365" s="18"/>
      <c r="AP365" s="18"/>
      <c r="AQ365" s="18"/>
      <c r="AR365" s="18"/>
      <c r="AS365" s="18"/>
      <c r="AT365" s="18"/>
      <c r="AU365" s="18"/>
      <c r="AV365" s="18"/>
      <c r="AW365" s="18"/>
      <c r="AX365" s="18"/>
      <c r="BA365" s="11"/>
      <c r="BB365" s="11"/>
      <c r="BC365" s="11"/>
      <c r="BD365" s="11"/>
      <c r="BE365" s="11"/>
      <c r="BF365" s="11"/>
      <c r="BG365" s="11"/>
      <c r="BH365" s="11"/>
      <c r="BI365" s="11"/>
      <c r="BJ365" s="11"/>
      <c r="BK365" s="11"/>
      <c r="BL365" s="11"/>
      <c r="BM365" s="11"/>
      <c r="BN365" s="11"/>
      <c r="BO365" s="11"/>
      <c r="BP365" s="11"/>
    </row>
    <row r="366" spans="1:68">
      <c r="A366" s="18"/>
      <c r="B366" s="18"/>
      <c r="C366" s="18"/>
      <c r="D366" s="18"/>
      <c r="E366" s="88"/>
      <c r="F366" s="88"/>
      <c r="G366" s="18"/>
      <c r="H366" s="89"/>
      <c r="I366" s="89"/>
      <c r="J366" s="18"/>
      <c r="K366" s="18"/>
      <c r="L366" s="18"/>
      <c r="M366" s="140"/>
      <c r="N366" s="140"/>
      <c r="O366" s="140"/>
      <c r="P366" s="140"/>
      <c r="Q366" s="140"/>
      <c r="R366" s="140"/>
      <c r="S366" s="140"/>
      <c r="T366" s="140"/>
      <c r="U366" s="18"/>
      <c r="V366" s="18"/>
      <c r="W366" s="18"/>
      <c r="X366" s="139">
        <v>12</v>
      </c>
      <c r="Y366" s="354" t="str">
        <f t="array" ref="Y366">IF(COUNT(IF($M$5:$M$103=$X366,IF($G$5:$G$103=Y$352,$O$5:$O$103,""),""))=0,"-",AVERAGE(IF($M$5:$M$103=$X366,IF($G$5:$G$103=Y$352,$O$5:$O$103,""))))</f>
        <v>-</v>
      </c>
      <c r="Z366" s="354" t="str">
        <f t="array" ref="Z366">IF(COUNT(IF($M$5:$M$103=$X366,IF($G$5:$G$103=Z$352,$O$5:$O$103,""),""))=0,"-",AVERAGE(IF($M$5:$M$103=$X366,IF($G$5:$G$103=Z$352,$O$5:$O$103,""))))</f>
        <v>-</v>
      </c>
      <c r="AA366" s="354" t="str">
        <f t="array" ref="AA366">IF(COUNT(IF($M$5:$M$103=$X366,IF($G$5:$G$103=AA$352,$O$5:$O$103,""),""))=0,"-",AVERAGE(IF($M$5:$M$103=$X366,IF($G$5:$G$103=AA$352,$O$5:$O$103,""))))</f>
        <v>-</v>
      </c>
      <c r="AB366" s="354" t="str">
        <f t="array" ref="AB366">IF(COUNT(IF($M$5:$M$103=$X366,IF($G$5:$G$103=AB$352,$O$5:$O$103,""),""))=0,"-",AVERAGE(IF($M$5:$M$103=$X366,IF($G$5:$G$103=AB$352,$O$5:$O$103,""))))</f>
        <v>-</v>
      </c>
      <c r="AC366" s="354" t="str">
        <f t="array" ref="AC366">IF(COUNT(IF($M$5:$M$103=$X366,IF($G$5:$G$103=AC$352,$O$5:$O$103,""),""))=0,"-",AVERAGE(IF($M$5:$M$103=$X366,IF($G$5:$G$103=AC$352,$O$5:$O$103,""))))</f>
        <v>-</v>
      </c>
      <c r="AD366" s="354" t="str">
        <f t="array" ref="AD366">IF(COUNT(IF($M$5:$M$103=$X366,IF($G$5:$G$103=AD$352,$O$5:$O$103,""),""))=0,"-",AVERAGE(IF($M$5:$M$103=$X366,IF($G$5:$G$103=AD$352,$O$5:$O$103,""))))</f>
        <v>-</v>
      </c>
      <c r="AE366" s="354" t="str">
        <f t="array" ref="AE366">IF(COUNT(IF($M$5:$M$103=$X366,IF($G$5:$G$103=AE$352,$O$5:$O$103,""),""))=0,"-",AVERAGE(IF($M$5:$M$103=$X366,IF($G$5:$G$103=AE$352,$O$5:$O$103,""))))</f>
        <v>-</v>
      </c>
      <c r="AF366" s="354" t="str">
        <f t="array" ref="AF366">IF(COUNT(IF($M$5:$M$103=$X366,IF($G$5:$G$103=AF$352,$O$5:$O$103,""),""))=0,"-",AVERAGE(IF($M$5:$M$103=$X366,IF($G$5:$G$103=AF$352,$O$5:$O$103,""))))</f>
        <v>-</v>
      </c>
      <c r="AG366" s="354" t="str">
        <f t="array" ref="AG366">IF(COUNT(IF($M$5:$M$103=$X366,IF($G$5:$G$103=AG$352,$O$5:$O$103,""),""))=0,"-",AVERAGE(IF($M$5:$M$103=$X366,IF($G$5:$G$103=AG$352,$O$5:$O$103,""))))</f>
        <v>-</v>
      </c>
      <c r="AH366" s="354" t="str">
        <f t="array" ref="AH366">IF(COUNT(IF($M$5:$M$103=$X366,IF($G$5:$G$103=AH$352,$O$5:$O$103,""),""))=0,"-",AVERAGE(IF($M$5:$M$103=$X366,IF($G$5:$G$103=AH$352,$O$5:$O$103,""))))</f>
        <v>-</v>
      </c>
      <c r="AI366" s="354" t="str">
        <f t="array" ref="AI366">IF(COUNT(IF($M$5:$M$103=$X366,IF($G$5:$G$103=AI$352,$O$5:$O$103,""),""))=0,"-",AVERAGE(IF($M$5:$M$103=$X366,IF($G$5:$G$103=AI$352,$O$5:$O$103,""))))</f>
        <v>-</v>
      </c>
      <c r="AJ366" s="354" t="str">
        <f t="array" ref="AJ366">IF(COUNT(IF($M$5:$M$103=$X366,IF($G$5:$G$103=AJ$352,$O$5:$O$103,""),""))=0,"-",AVERAGE(IF($M$5:$M$103=$X366,IF($G$5:$G$103=AJ$352,$O$5:$O$103,""))))</f>
        <v>-</v>
      </c>
      <c r="AK366" s="356" t="str">
        <f t="array" ref="AK366">IF(AK344&gt;1,AVERAGE(IF($M$5:$M$103=$X366,$O$5:$O$103,"-")),"-")</f>
        <v>-</v>
      </c>
      <c r="AL366" s="18"/>
      <c r="AM366" s="18"/>
      <c r="AN366" s="18"/>
      <c r="AO366" s="18"/>
      <c r="AP366" s="18"/>
      <c r="AQ366" s="18"/>
      <c r="AR366" s="18"/>
      <c r="AS366" s="18"/>
      <c r="AT366" s="18"/>
      <c r="AU366" s="18"/>
      <c r="AV366" s="18"/>
      <c r="AW366" s="18"/>
      <c r="AX366" s="18"/>
      <c r="BA366" s="11"/>
      <c r="BB366" s="11"/>
      <c r="BC366" s="11"/>
      <c r="BD366" s="11"/>
      <c r="BE366" s="11"/>
      <c r="BF366" s="11"/>
      <c r="BG366" s="11"/>
      <c r="BH366" s="11"/>
      <c r="BI366" s="11"/>
      <c r="BJ366" s="11"/>
      <c r="BK366" s="11"/>
      <c r="BL366" s="11"/>
      <c r="BM366" s="11"/>
      <c r="BN366" s="11"/>
      <c r="BO366" s="11"/>
      <c r="BP366" s="11"/>
    </row>
    <row r="367" spans="1:68">
      <c r="A367" s="18"/>
      <c r="B367" s="18"/>
      <c r="C367" s="18"/>
      <c r="D367" s="18"/>
      <c r="E367" s="88"/>
      <c r="F367" s="88"/>
      <c r="G367" s="18"/>
      <c r="H367" s="89"/>
      <c r="I367" s="89"/>
      <c r="J367" s="18"/>
      <c r="K367" s="18"/>
      <c r="L367" s="18"/>
      <c r="M367" s="140"/>
      <c r="N367" s="140"/>
      <c r="O367" s="140"/>
      <c r="P367" s="140"/>
      <c r="Q367" s="140"/>
      <c r="R367" s="140"/>
      <c r="S367" s="140"/>
      <c r="T367" s="140"/>
      <c r="U367" s="18"/>
      <c r="V367" s="18"/>
      <c r="W367" s="18"/>
      <c r="X367" s="139">
        <v>13</v>
      </c>
      <c r="Y367" s="354" t="str">
        <f t="array" ref="Y367">IF(COUNT(IF($M$5:$M$103=$X367,IF($G$5:$G$103=Y$352,$O$5:$O$103,""),""))=0,"-",AVERAGE(IF($M$5:$M$103=$X367,IF($G$5:$G$103=Y$352,$O$5:$O$103,""))))</f>
        <v>-</v>
      </c>
      <c r="Z367" s="354" t="str">
        <f t="array" ref="Z367">IF(COUNT(IF($M$5:$M$103=$X367,IF($G$5:$G$103=Z$352,$O$5:$O$103,""),""))=0,"-",AVERAGE(IF($M$5:$M$103=$X367,IF($G$5:$G$103=Z$352,$O$5:$O$103,""))))</f>
        <v>-</v>
      </c>
      <c r="AA367" s="354" t="str">
        <f t="array" ref="AA367">IF(COUNT(IF($M$5:$M$103=$X367,IF($G$5:$G$103=AA$352,$O$5:$O$103,""),""))=0,"-",AVERAGE(IF($M$5:$M$103=$X367,IF($G$5:$G$103=AA$352,$O$5:$O$103,""))))</f>
        <v>-</v>
      </c>
      <c r="AB367" s="354" t="str">
        <f t="array" ref="AB367">IF(COUNT(IF($M$5:$M$103=$X367,IF($G$5:$G$103=AB$352,$O$5:$O$103,""),""))=0,"-",AVERAGE(IF($M$5:$M$103=$X367,IF($G$5:$G$103=AB$352,$O$5:$O$103,""))))</f>
        <v>-</v>
      </c>
      <c r="AC367" s="354" t="str">
        <f t="array" ref="AC367">IF(COUNT(IF($M$5:$M$103=$X367,IF($G$5:$G$103=AC$352,$O$5:$O$103,""),""))=0,"-",AVERAGE(IF($M$5:$M$103=$X367,IF($G$5:$G$103=AC$352,$O$5:$O$103,""))))</f>
        <v>-</v>
      </c>
      <c r="AD367" s="354" t="str">
        <f t="array" ref="AD367">IF(COUNT(IF($M$5:$M$103=$X367,IF($G$5:$G$103=AD$352,$O$5:$O$103,""),""))=0,"-",AVERAGE(IF($M$5:$M$103=$X367,IF($G$5:$G$103=AD$352,$O$5:$O$103,""))))</f>
        <v>-</v>
      </c>
      <c r="AE367" s="354" t="str">
        <f t="array" ref="AE367">IF(COUNT(IF($M$5:$M$103=$X367,IF($G$5:$G$103=AE$352,$O$5:$O$103,""),""))=0,"-",AVERAGE(IF($M$5:$M$103=$X367,IF($G$5:$G$103=AE$352,$O$5:$O$103,""))))</f>
        <v>-</v>
      </c>
      <c r="AF367" s="354" t="str">
        <f t="array" ref="AF367">IF(COUNT(IF($M$5:$M$103=$X367,IF($G$5:$G$103=AF$352,$O$5:$O$103,""),""))=0,"-",AVERAGE(IF($M$5:$M$103=$X367,IF($G$5:$G$103=AF$352,$O$5:$O$103,""))))</f>
        <v>-</v>
      </c>
      <c r="AG367" s="354" t="str">
        <f t="array" ref="AG367">IF(COUNT(IF($M$5:$M$103=$X367,IF($G$5:$G$103=AG$352,$O$5:$O$103,""),""))=0,"-",AVERAGE(IF($M$5:$M$103=$X367,IF($G$5:$G$103=AG$352,$O$5:$O$103,""))))</f>
        <v>-</v>
      </c>
      <c r="AH367" s="354" t="str">
        <f t="array" ref="AH367">IF(COUNT(IF($M$5:$M$103=$X367,IF($G$5:$G$103=AH$352,$O$5:$O$103,""),""))=0,"-",AVERAGE(IF($M$5:$M$103=$X367,IF($G$5:$G$103=AH$352,$O$5:$O$103,""))))</f>
        <v>-</v>
      </c>
      <c r="AI367" s="354" t="str">
        <f t="array" ref="AI367">IF(COUNT(IF($M$5:$M$103=$X367,IF($G$5:$G$103=AI$352,$O$5:$O$103,""),""))=0,"-",AVERAGE(IF($M$5:$M$103=$X367,IF($G$5:$G$103=AI$352,$O$5:$O$103,""))))</f>
        <v>-</v>
      </c>
      <c r="AJ367" s="354" t="str">
        <f t="array" ref="AJ367">IF(COUNT(IF($M$5:$M$103=$X367,IF($G$5:$G$103=AJ$352,$O$5:$O$103,""),""))=0,"-",AVERAGE(IF($M$5:$M$103=$X367,IF($G$5:$G$103=AJ$352,$O$5:$O$103,""))))</f>
        <v>-</v>
      </c>
      <c r="AK367" s="356" t="str">
        <f t="array" ref="AK367">IF(AK345&gt;1,AVERAGE(IF($M$5:$M$103=$X367,$O$5:$O$103,"-")),"-")</f>
        <v>-</v>
      </c>
      <c r="AL367" s="18"/>
      <c r="AM367" s="18"/>
      <c r="AN367" s="18"/>
      <c r="AO367" s="18"/>
      <c r="AP367" s="18"/>
      <c r="AQ367" s="18"/>
      <c r="AR367" s="18"/>
      <c r="AS367" s="18"/>
      <c r="AT367" s="18"/>
      <c r="AU367" s="18"/>
      <c r="AV367" s="18"/>
      <c r="AW367" s="18"/>
      <c r="AX367" s="18"/>
      <c r="BA367" s="11"/>
      <c r="BB367" s="11"/>
      <c r="BC367" s="11"/>
      <c r="BD367" s="11"/>
      <c r="BE367" s="11"/>
      <c r="BF367" s="11"/>
      <c r="BG367" s="11"/>
      <c r="BH367" s="11"/>
      <c r="BI367" s="11"/>
      <c r="BJ367" s="11"/>
      <c r="BK367" s="11"/>
      <c r="BL367" s="11"/>
      <c r="BM367" s="11"/>
      <c r="BN367" s="11"/>
      <c r="BO367" s="11"/>
      <c r="BP367" s="11"/>
    </row>
    <row r="368" spans="1:68">
      <c r="A368" s="18"/>
      <c r="B368" s="18"/>
      <c r="C368" s="18"/>
      <c r="D368" s="18"/>
      <c r="E368" s="88"/>
      <c r="F368" s="88"/>
      <c r="G368" s="18"/>
      <c r="H368" s="89"/>
      <c r="I368" s="89"/>
      <c r="J368" s="18"/>
      <c r="K368" s="18"/>
      <c r="L368" s="18"/>
      <c r="M368" s="140"/>
      <c r="N368" s="140"/>
      <c r="O368" s="140"/>
      <c r="P368" s="140"/>
      <c r="Q368" s="140"/>
      <c r="R368" s="140"/>
      <c r="S368" s="140"/>
      <c r="T368" s="140"/>
      <c r="U368" s="18"/>
      <c r="V368" s="18"/>
      <c r="W368" s="18"/>
      <c r="X368" s="139">
        <v>14</v>
      </c>
      <c r="Y368" s="354" t="str">
        <f t="array" ref="Y368">IF(COUNT(IF($M$5:$M$103=$X368,IF($G$5:$G$103=Y$352,$O$5:$O$103,""),""))=0,"-",AVERAGE(IF($M$5:$M$103=$X368,IF($G$5:$G$103=Y$352,$O$5:$O$103,""))))</f>
        <v>-</v>
      </c>
      <c r="Z368" s="354" t="str">
        <f t="array" ref="Z368">IF(COUNT(IF($M$5:$M$103=$X368,IF($G$5:$G$103=Z$352,$O$5:$O$103,""),""))=0,"-",AVERAGE(IF($M$5:$M$103=$X368,IF($G$5:$G$103=Z$352,$O$5:$O$103,""))))</f>
        <v>-</v>
      </c>
      <c r="AA368" s="354" t="str">
        <f t="array" ref="AA368">IF(COUNT(IF($M$5:$M$103=$X368,IF($G$5:$G$103=AA$352,$O$5:$O$103,""),""))=0,"-",AVERAGE(IF($M$5:$M$103=$X368,IF($G$5:$G$103=AA$352,$O$5:$O$103,""))))</f>
        <v>-</v>
      </c>
      <c r="AB368" s="354" t="str">
        <f t="array" ref="AB368">IF(COUNT(IF($M$5:$M$103=$X368,IF($G$5:$G$103=AB$352,$O$5:$O$103,""),""))=0,"-",AVERAGE(IF($M$5:$M$103=$X368,IF($G$5:$G$103=AB$352,$O$5:$O$103,""))))</f>
        <v>-</v>
      </c>
      <c r="AC368" s="354" t="str">
        <f t="array" ref="AC368">IF(COUNT(IF($M$5:$M$103=$X368,IF($G$5:$G$103=AC$352,$O$5:$O$103,""),""))=0,"-",AVERAGE(IF($M$5:$M$103=$X368,IF($G$5:$G$103=AC$352,$O$5:$O$103,""))))</f>
        <v>-</v>
      </c>
      <c r="AD368" s="354" t="str">
        <f t="array" ref="AD368">IF(COUNT(IF($M$5:$M$103=$X368,IF($G$5:$G$103=AD$352,$O$5:$O$103,""),""))=0,"-",AVERAGE(IF($M$5:$M$103=$X368,IF($G$5:$G$103=AD$352,$O$5:$O$103,""))))</f>
        <v>-</v>
      </c>
      <c r="AE368" s="354" t="str">
        <f t="array" ref="AE368">IF(COUNT(IF($M$5:$M$103=$X368,IF($G$5:$G$103=AE$352,$O$5:$O$103,""),""))=0,"-",AVERAGE(IF($M$5:$M$103=$X368,IF($G$5:$G$103=AE$352,$O$5:$O$103,""))))</f>
        <v>-</v>
      </c>
      <c r="AF368" s="354" t="str">
        <f t="array" ref="AF368">IF(COUNT(IF($M$5:$M$103=$X368,IF($G$5:$G$103=AF$352,$O$5:$O$103,""),""))=0,"-",AVERAGE(IF($M$5:$M$103=$X368,IF($G$5:$G$103=AF$352,$O$5:$O$103,""))))</f>
        <v>-</v>
      </c>
      <c r="AG368" s="354" t="str">
        <f t="array" ref="AG368">IF(COUNT(IF($M$5:$M$103=$X368,IF($G$5:$G$103=AG$352,$O$5:$O$103,""),""))=0,"-",AVERAGE(IF($M$5:$M$103=$X368,IF($G$5:$G$103=AG$352,$O$5:$O$103,""))))</f>
        <v>-</v>
      </c>
      <c r="AH368" s="354" t="str">
        <f t="array" ref="AH368">IF(COUNT(IF($M$5:$M$103=$X368,IF($G$5:$G$103=AH$352,$O$5:$O$103,""),""))=0,"-",AVERAGE(IF($M$5:$M$103=$X368,IF($G$5:$G$103=AH$352,$O$5:$O$103,""))))</f>
        <v>-</v>
      </c>
      <c r="AI368" s="354" t="str">
        <f t="array" ref="AI368">IF(COUNT(IF($M$5:$M$103=$X368,IF($G$5:$G$103=AI$352,$O$5:$O$103,""),""))=0,"-",AVERAGE(IF($M$5:$M$103=$X368,IF($G$5:$G$103=AI$352,$O$5:$O$103,""))))</f>
        <v>-</v>
      </c>
      <c r="AJ368" s="354" t="str">
        <f t="array" ref="AJ368">IF(COUNT(IF($M$5:$M$103=$X368,IF($G$5:$G$103=AJ$352,$O$5:$O$103,""),""))=0,"-",AVERAGE(IF($M$5:$M$103=$X368,IF($G$5:$G$103=AJ$352,$O$5:$O$103,""))))</f>
        <v>-</v>
      </c>
      <c r="AK368" s="356" t="str">
        <f t="array" ref="AK368">IF(AK346&gt;1,AVERAGE(IF($M$5:$M$103=$X368,$O$5:$O$103,"-")),"-")</f>
        <v>-</v>
      </c>
      <c r="AL368" s="18"/>
      <c r="AM368" s="18"/>
      <c r="AN368" s="18"/>
      <c r="AO368" s="18"/>
      <c r="AP368" s="18"/>
      <c r="AQ368" s="18"/>
      <c r="AR368" s="18"/>
      <c r="AS368" s="18"/>
      <c r="AT368" s="18"/>
      <c r="AU368" s="18"/>
      <c r="AV368" s="18"/>
      <c r="AW368" s="18"/>
      <c r="AX368" s="18"/>
      <c r="BA368" s="11"/>
      <c r="BB368" s="11"/>
      <c r="BC368" s="11"/>
      <c r="BD368" s="11"/>
      <c r="BE368" s="11"/>
      <c r="BF368" s="11"/>
      <c r="BG368" s="11"/>
      <c r="BH368" s="11"/>
      <c r="BI368" s="11"/>
      <c r="BJ368" s="11"/>
      <c r="BK368" s="11"/>
      <c r="BL368" s="11"/>
      <c r="BM368" s="11"/>
      <c r="BN368" s="11"/>
      <c r="BO368" s="11"/>
      <c r="BP368" s="11"/>
    </row>
    <row r="369" spans="1:68">
      <c r="A369" s="18"/>
      <c r="B369" s="18"/>
      <c r="C369" s="18"/>
      <c r="D369" s="18"/>
      <c r="E369" s="88"/>
      <c r="F369" s="88"/>
      <c r="G369" s="18"/>
      <c r="H369" s="89"/>
      <c r="I369" s="89"/>
      <c r="J369" s="18"/>
      <c r="K369" s="18"/>
      <c r="L369" s="18"/>
      <c r="M369" s="140"/>
      <c r="N369" s="140"/>
      <c r="O369" s="140"/>
      <c r="P369" s="140"/>
      <c r="Q369" s="140"/>
      <c r="R369" s="140"/>
      <c r="S369" s="140"/>
      <c r="T369" s="140"/>
      <c r="U369" s="18"/>
      <c r="V369" s="18"/>
      <c r="W369" s="18"/>
      <c r="X369" s="139">
        <v>15</v>
      </c>
      <c r="Y369" s="354" t="str">
        <f t="array" ref="Y369">IF(COUNT(IF($M$5:$M$103=$X369,IF($G$5:$G$103=Y$352,$O$5:$O$103,""),""))=0,"-",AVERAGE(IF($M$5:$M$103=$X369,IF($G$5:$G$103=Y$352,$O$5:$O$103,""))))</f>
        <v>-</v>
      </c>
      <c r="Z369" s="354" t="str">
        <f t="array" ref="Z369">IF(COUNT(IF($M$5:$M$103=$X369,IF($G$5:$G$103=Z$352,$O$5:$O$103,""),""))=0,"-",AVERAGE(IF($M$5:$M$103=$X369,IF($G$5:$G$103=Z$352,$O$5:$O$103,""))))</f>
        <v>-</v>
      </c>
      <c r="AA369" s="354" t="str">
        <f t="array" ref="AA369">IF(COUNT(IF($M$5:$M$103=$X369,IF($G$5:$G$103=AA$352,$O$5:$O$103,""),""))=0,"-",AVERAGE(IF($M$5:$M$103=$X369,IF($G$5:$G$103=AA$352,$O$5:$O$103,""))))</f>
        <v>-</v>
      </c>
      <c r="AB369" s="354" t="str">
        <f t="array" ref="AB369">IF(COUNT(IF($M$5:$M$103=$X369,IF($G$5:$G$103=AB$352,$O$5:$O$103,""),""))=0,"-",AVERAGE(IF($M$5:$M$103=$X369,IF($G$5:$G$103=AB$352,$O$5:$O$103,""))))</f>
        <v>-</v>
      </c>
      <c r="AC369" s="354" t="str">
        <f t="array" ref="AC369">IF(COUNT(IF($M$5:$M$103=$X369,IF($G$5:$G$103=AC$352,$O$5:$O$103,""),""))=0,"-",AVERAGE(IF($M$5:$M$103=$X369,IF($G$5:$G$103=AC$352,$O$5:$O$103,""))))</f>
        <v>-</v>
      </c>
      <c r="AD369" s="354" t="str">
        <f t="array" ref="AD369">IF(COUNT(IF($M$5:$M$103=$X369,IF($G$5:$G$103=AD$352,$O$5:$O$103,""),""))=0,"-",AVERAGE(IF($M$5:$M$103=$X369,IF($G$5:$G$103=AD$352,$O$5:$O$103,""))))</f>
        <v>-</v>
      </c>
      <c r="AE369" s="354" t="str">
        <f t="array" ref="AE369">IF(COUNT(IF($M$5:$M$103=$X369,IF($G$5:$G$103=AE$352,$O$5:$O$103,""),""))=0,"-",AVERAGE(IF($M$5:$M$103=$X369,IF($G$5:$G$103=AE$352,$O$5:$O$103,""))))</f>
        <v>-</v>
      </c>
      <c r="AF369" s="354" t="str">
        <f t="array" ref="AF369">IF(COUNT(IF($M$5:$M$103=$X369,IF($G$5:$G$103=AF$352,$O$5:$O$103,""),""))=0,"-",AVERAGE(IF($M$5:$M$103=$X369,IF($G$5:$G$103=AF$352,$O$5:$O$103,""))))</f>
        <v>-</v>
      </c>
      <c r="AG369" s="354" t="str">
        <f t="array" ref="AG369">IF(COUNT(IF($M$5:$M$103=$X369,IF($G$5:$G$103=AG$352,$O$5:$O$103,""),""))=0,"-",AVERAGE(IF($M$5:$M$103=$X369,IF($G$5:$G$103=AG$352,$O$5:$O$103,""))))</f>
        <v>-</v>
      </c>
      <c r="AH369" s="354" t="str">
        <f t="array" ref="AH369">IF(COUNT(IF($M$5:$M$103=$X369,IF($G$5:$G$103=AH$352,$O$5:$O$103,""),""))=0,"-",AVERAGE(IF($M$5:$M$103=$X369,IF($G$5:$G$103=AH$352,$O$5:$O$103,""))))</f>
        <v>-</v>
      </c>
      <c r="AI369" s="354" t="str">
        <f t="array" ref="AI369">IF(COUNT(IF($M$5:$M$103=$X369,IF($G$5:$G$103=AI$352,$O$5:$O$103,""),""))=0,"-",AVERAGE(IF($M$5:$M$103=$X369,IF($G$5:$G$103=AI$352,$O$5:$O$103,""))))</f>
        <v>-</v>
      </c>
      <c r="AJ369" s="354" t="str">
        <f t="array" ref="AJ369">IF(COUNT(IF($M$5:$M$103=$X369,IF($G$5:$G$103=AJ$352,$O$5:$O$103,""),""))=0,"-",AVERAGE(IF($M$5:$M$103=$X369,IF($G$5:$G$103=AJ$352,$O$5:$O$103,""))))</f>
        <v>-</v>
      </c>
      <c r="AK369" s="357" t="str">
        <f t="array" ref="AK369">IF(AK347&gt;1,AVERAGE(IF($M$5:$M$103=$X369,$O$5:$O$103,"-")),"-")</f>
        <v>-</v>
      </c>
      <c r="AL369" s="18"/>
      <c r="AM369" s="18"/>
      <c r="AN369" s="18"/>
      <c r="AO369" s="18"/>
      <c r="AP369" s="18"/>
      <c r="AQ369" s="18"/>
      <c r="AR369" s="18"/>
      <c r="AS369" s="18"/>
      <c r="AT369" s="18"/>
      <c r="AU369" s="18"/>
      <c r="AV369" s="18"/>
      <c r="AW369" s="18"/>
      <c r="AX369" s="18"/>
      <c r="BA369" s="11"/>
      <c r="BB369" s="11"/>
      <c r="BC369" s="11"/>
      <c r="BD369" s="11"/>
      <c r="BE369" s="11"/>
      <c r="BF369" s="11"/>
      <c r="BG369" s="11"/>
      <c r="BH369" s="11"/>
      <c r="BI369" s="11"/>
      <c r="BJ369" s="11"/>
      <c r="BK369" s="11"/>
      <c r="BL369" s="11"/>
      <c r="BM369" s="11"/>
      <c r="BN369" s="11"/>
      <c r="BO369" s="11"/>
      <c r="BP369" s="11"/>
    </row>
    <row r="370" spans="1:68">
      <c r="A370" s="18"/>
      <c r="B370" s="18"/>
      <c r="C370" s="18"/>
      <c r="D370" s="18"/>
      <c r="E370" s="88"/>
      <c r="F370" s="88"/>
      <c r="G370" s="18"/>
      <c r="H370" s="89"/>
      <c r="I370" s="89"/>
      <c r="J370" s="18"/>
      <c r="K370" s="18"/>
      <c r="L370" s="18"/>
      <c r="M370" s="140"/>
      <c r="N370" s="140"/>
      <c r="O370" s="140"/>
      <c r="P370" s="140"/>
      <c r="Q370" s="140"/>
      <c r="R370" s="140"/>
      <c r="S370" s="140"/>
      <c r="T370" s="140"/>
      <c r="U370" s="18"/>
      <c r="V370" s="18"/>
      <c r="W370" s="18"/>
      <c r="X370" s="358" t="s">
        <v>84</v>
      </c>
      <c r="Y370" s="359">
        <f t="shared" ref="Y370:AK370" si="38">IF(Y$348=0,"-",SUMPRODUCT(Y354:Y369,Y332:Y347)/Y348)</f>
        <v>5.5976267756953121E-2</v>
      </c>
      <c r="Z370" s="360" t="str">
        <f t="shared" si="38"/>
        <v>-</v>
      </c>
      <c r="AA370" s="360" t="str">
        <f t="shared" si="38"/>
        <v>-</v>
      </c>
      <c r="AB370" s="360" t="str">
        <f t="shared" si="38"/>
        <v>-</v>
      </c>
      <c r="AC370" s="360">
        <f t="shared" si="38"/>
        <v>4.0975281802167703E-2</v>
      </c>
      <c r="AD370" s="360" t="str">
        <f t="shared" si="38"/>
        <v>-</v>
      </c>
      <c r="AE370" s="360">
        <f t="shared" si="38"/>
        <v>1.3221126278056035E-2</v>
      </c>
      <c r="AF370" s="360" t="str">
        <f t="shared" si="38"/>
        <v>-</v>
      </c>
      <c r="AG370" s="360" t="str">
        <f t="shared" si="38"/>
        <v>-</v>
      </c>
      <c r="AH370" s="360" t="str">
        <f t="shared" si="38"/>
        <v>-</v>
      </c>
      <c r="AI370" s="360" t="str">
        <f t="shared" si="38"/>
        <v>-</v>
      </c>
      <c r="AJ370" s="361">
        <f t="shared" si="38"/>
        <v>0.11985087350655896</v>
      </c>
      <c r="AK370" s="362">
        <f t="shared" si="38"/>
        <v>5.2248424785032811E-2</v>
      </c>
      <c r="AL370" s="18"/>
      <c r="AM370" s="18"/>
      <c r="AN370" s="18"/>
      <c r="AO370" s="18"/>
      <c r="AP370" s="18"/>
      <c r="AQ370" s="18"/>
      <c r="AR370" s="18"/>
      <c r="AS370" s="18"/>
      <c r="AT370" s="18"/>
      <c r="AU370" s="18"/>
      <c r="AV370" s="18"/>
      <c r="AW370" s="18"/>
      <c r="AX370" s="18"/>
      <c r="BA370" s="11"/>
      <c r="BB370" s="11"/>
      <c r="BC370" s="11"/>
      <c r="BD370" s="11"/>
      <c r="BE370" s="11"/>
      <c r="BF370" s="11"/>
      <c r="BG370" s="11"/>
      <c r="BH370" s="11"/>
      <c r="BI370" s="11"/>
      <c r="BJ370" s="11"/>
      <c r="BK370" s="11"/>
      <c r="BL370" s="11"/>
      <c r="BM370" s="11"/>
      <c r="BN370" s="11"/>
      <c r="BO370" s="11"/>
      <c r="BP370" s="11"/>
    </row>
    <row r="371" spans="1:68">
      <c r="A371" s="18"/>
      <c r="B371" s="18"/>
      <c r="C371" s="18"/>
      <c r="D371" s="18"/>
      <c r="E371" s="88"/>
      <c r="F371" s="88"/>
      <c r="G371" s="18"/>
      <c r="H371" s="89"/>
      <c r="I371" s="89"/>
      <c r="J371" s="18"/>
      <c r="K371" s="18"/>
      <c r="L371" s="18"/>
      <c r="M371" s="140"/>
      <c r="N371" s="140"/>
      <c r="O371" s="140"/>
      <c r="P371" s="140"/>
      <c r="Q371" s="140"/>
      <c r="R371" s="140"/>
      <c r="S371" s="140"/>
      <c r="T371" s="140"/>
      <c r="U371" s="18"/>
      <c r="V371" s="18"/>
      <c r="W371" s="18"/>
      <c r="X371" s="363" t="s">
        <v>85</v>
      </c>
      <c r="Y371" s="117"/>
      <c r="Z371" s="364" t="s">
        <v>113</v>
      </c>
      <c r="AA371" s="117"/>
      <c r="AB371" s="117"/>
      <c r="AC371" s="117"/>
      <c r="AD371" s="117"/>
      <c r="AE371" s="117"/>
      <c r="AF371" s="117"/>
      <c r="AG371" s="117"/>
      <c r="AH371" s="117"/>
      <c r="AI371" s="117"/>
      <c r="AJ371" s="117"/>
      <c r="AK371" s="117"/>
      <c r="AL371" s="18"/>
      <c r="AM371" s="18"/>
      <c r="AN371" s="18"/>
      <c r="AO371" s="18"/>
      <c r="AP371" s="18"/>
      <c r="AQ371" s="18"/>
      <c r="AR371" s="18"/>
      <c r="AS371" s="18"/>
      <c r="AT371" s="18"/>
      <c r="AU371" s="18"/>
      <c r="AV371" s="18"/>
      <c r="AW371" s="18"/>
      <c r="AX371" s="18"/>
      <c r="BA371" s="11"/>
      <c r="BB371" s="11"/>
      <c r="BC371" s="11"/>
      <c r="BD371" s="11"/>
      <c r="BE371" s="11"/>
      <c r="BF371" s="11"/>
      <c r="BG371" s="11"/>
      <c r="BH371" s="11"/>
      <c r="BI371" s="11"/>
      <c r="BJ371" s="11"/>
      <c r="BK371" s="11"/>
      <c r="BL371" s="11"/>
      <c r="BM371" s="11"/>
      <c r="BN371" s="11"/>
      <c r="BO371" s="11"/>
      <c r="BP371" s="11"/>
    </row>
    <row r="372" spans="1:68">
      <c r="A372" s="18"/>
      <c r="B372" s="18"/>
      <c r="C372" s="18"/>
      <c r="D372" s="18"/>
      <c r="E372" s="88"/>
      <c r="F372" s="88"/>
      <c r="G372" s="18"/>
      <c r="H372" s="89"/>
      <c r="I372" s="89"/>
      <c r="J372" s="18"/>
      <c r="K372" s="18"/>
      <c r="L372" s="18"/>
      <c r="M372" s="140"/>
      <c r="N372" s="140"/>
      <c r="O372" s="140"/>
      <c r="P372" s="140"/>
      <c r="Q372" s="140"/>
      <c r="R372" s="140"/>
      <c r="S372" s="140"/>
      <c r="T372" s="140"/>
      <c r="U372" s="18"/>
      <c r="V372" s="18"/>
      <c r="W372" s="18"/>
      <c r="X372" s="167"/>
      <c r="Y372" s="350"/>
      <c r="Z372" s="350"/>
      <c r="AA372" s="350"/>
      <c r="AB372" s="350"/>
      <c r="AC372" s="350"/>
      <c r="AD372" s="350"/>
      <c r="AE372" s="350"/>
      <c r="AF372" s="350"/>
      <c r="AG372" s="350"/>
      <c r="AH372" s="350"/>
      <c r="AI372" s="350"/>
      <c r="AJ372" s="350"/>
      <c r="AK372" s="351"/>
      <c r="AL372" s="18"/>
      <c r="AM372" s="18"/>
      <c r="AN372" s="18"/>
      <c r="AO372" s="18"/>
      <c r="AP372" s="18"/>
      <c r="AQ372" s="18"/>
      <c r="AR372" s="18"/>
      <c r="AS372" s="18"/>
      <c r="AT372" s="18"/>
      <c r="AU372" s="18"/>
      <c r="AV372" s="18"/>
      <c r="AW372" s="18"/>
      <c r="AX372" s="18"/>
      <c r="BA372" s="11"/>
      <c r="BB372" s="11"/>
      <c r="BC372" s="11"/>
      <c r="BD372" s="11"/>
      <c r="BE372" s="11"/>
      <c r="BF372" s="11"/>
      <c r="BG372" s="11"/>
      <c r="BH372" s="11"/>
      <c r="BI372" s="11"/>
      <c r="BJ372" s="11"/>
      <c r="BK372" s="11"/>
      <c r="BL372" s="11"/>
      <c r="BM372" s="11"/>
      <c r="BN372" s="11"/>
      <c r="BO372" s="11"/>
      <c r="BP372" s="11"/>
    </row>
    <row r="373" spans="1:68">
      <c r="A373" s="18"/>
      <c r="B373" s="18"/>
      <c r="C373" s="18"/>
      <c r="D373" s="18"/>
      <c r="E373" s="88"/>
      <c r="F373" s="88"/>
      <c r="G373" s="18"/>
      <c r="H373" s="89"/>
      <c r="I373" s="89"/>
      <c r="J373" s="18"/>
      <c r="K373" s="18"/>
      <c r="L373" s="18"/>
      <c r="M373" s="140"/>
      <c r="N373" s="140"/>
      <c r="O373" s="140"/>
      <c r="P373" s="140"/>
      <c r="Q373" s="140"/>
      <c r="R373" s="140"/>
      <c r="S373" s="140"/>
      <c r="T373" s="140"/>
      <c r="U373" s="18"/>
      <c r="V373" s="18"/>
      <c r="W373" s="18"/>
      <c r="X373" s="583" t="s">
        <v>43</v>
      </c>
      <c r="Y373" s="584"/>
      <c r="Z373" s="584"/>
      <c r="AA373" s="584"/>
      <c r="AB373" s="585"/>
      <c r="AC373" s="135"/>
      <c r="AD373" s="117"/>
      <c r="AE373" s="117"/>
      <c r="AF373" s="117"/>
      <c r="AG373" s="117"/>
      <c r="AH373" s="117"/>
      <c r="AI373" s="117"/>
      <c r="AJ373" s="117"/>
      <c r="AK373" s="117"/>
      <c r="AL373" s="18"/>
      <c r="AM373" s="18"/>
      <c r="AN373" s="18"/>
      <c r="AO373" s="18"/>
      <c r="AP373" s="18"/>
      <c r="AQ373" s="18"/>
      <c r="AR373" s="18"/>
      <c r="AS373" s="18"/>
      <c r="AT373" s="18"/>
      <c r="AU373" s="18"/>
      <c r="AV373" s="18"/>
      <c r="AW373" s="18"/>
      <c r="AX373" s="18"/>
      <c r="BA373" s="11"/>
      <c r="BB373" s="11"/>
      <c r="BC373" s="11"/>
      <c r="BD373" s="11"/>
      <c r="BE373" s="11"/>
      <c r="BF373" s="11"/>
      <c r="BG373" s="11"/>
      <c r="BH373" s="11"/>
      <c r="BI373" s="11"/>
      <c r="BJ373" s="11"/>
      <c r="BK373" s="11"/>
      <c r="BL373" s="11"/>
      <c r="BM373" s="11"/>
      <c r="BN373" s="11"/>
      <c r="BO373" s="11"/>
      <c r="BP373" s="11"/>
    </row>
    <row r="374" spans="1:68">
      <c r="A374" s="18"/>
      <c r="B374" s="18"/>
      <c r="C374" s="18"/>
      <c r="D374" s="18"/>
      <c r="E374" s="88"/>
      <c r="F374" s="88"/>
      <c r="G374" s="18"/>
      <c r="H374" s="89"/>
      <c r="I374" s="89"/>
      <c r="J374" s="18"/>
      <c r="K374" s="18"/>
      <c r="L374" s="18"/>
      <c r="M374" s="140"/>
      <c r="N374" s="140"/>
      <c r="O374" s="140"/>
      <c r="P374" s="140"/>
      <c r="Q374" s="140"/>
      <c r="R374" s="140"/>
      <c r="S374" s="140"/>
      <c r="T374" s="140"/>
      <c r="U374" s="18"/>
      <c r="V374" s="18"/>
      <c r="W374" s="18"/>
      <c r="X374" s="365" t="str">
        <f>$M$3</f>
        <v>MODAL</v>
      </c>
      <c r="Y374" s="338">
        <v>1</v>
      </c>
      <c r="Z374" s="338">
        <v>2</v>
      </c>
      <c r="AA374" s="338">
        <v>3</v>
      </c>
      <c r="AB374" s="338">
        <v>4</v>
      </c>
      <c r="AC374" s="338">
        <v>5</v>
      </c>
      <c r="AD374" s="338">
        <v>6</v>
      </c>
      <c r="AE374" s="338">
        <v>7</v>
      </c>
      <c r="AF374" s="338">
        <v>8</v>
      </c>
      <c r="AG374" s="338">
        <v>9</v>
      </c>
      <c r="AH374" s="338">
        <v>10</v>
      </c>
      <c r="AI374" s="338">
        <v>11</v>
      </c>
      <c r="AJ374" s="339">
        <v>12</v>
      </c>
      <c r="AK374" s="366" t="s">
        <v>86</v>
      </c>
      <c r="AL374" s="18"/>
      <c r="AM374" s="18"/>
      <c r="AN374" s="18"/>
      <c r="AO374" s="18"/>
      <c r="AP374" s="18"/>
      <c r="AQ374" s="18"/>
      <c r="AR374" s="18"/>
      <c r="AS374" s="18"/>
      <c r="AT374" s="18"/>
      <c r="AU374" s="18"/>
      <c r="AV374" s="18"/>
      <c r="AW374" s="18"/>
      <c r="AX374" s="18"/>
      <c r="BA374" s="11"/>
      <c r="BB374" s="11"/>
      <c r="BC374" s="11"/>
      <c r="BD374" s="11"/>
      <c r="BE374" s="11"/>
      <c r="BF374" s="11"/>
      <c r="BG374" s="11"/>
      <c r="BH374" s="11"/>
      <c r="BI374" s="11"/>
      <c r="BJ374" s="11"/>
      <c r="BK374" s="11"/>
      <c r="BL374" s="11"/>
      <c r="BM374" s="11"/>
      <c r="BN374" s="11"/>
      <c r="BO374" s="11"/>
      <c r="BP374" s="11"/>
    </row>
    <row r="375" spans="1:68">
      <c r="A375" s="18"/>
      <c r="B375" s="18"/>
      <c r="C375" s="18"/>
      <c r="D375" s="18"/>
      <c r="E375" s="88"/>
      <c r="F375" s="88"/>
      <c r="G375" s="18"/>
      <c r="H375" s="89"/>
      <c r="I375" s="89"/>
      <c r="J375" s="18"/>
      <c r="K375" s="18"/>
      <c r="L375" s="18"/>
      <c r="M375" s="140"/>
      <c r="N375" s="140"/>
      <c r="O375" s="140"/>
      <c r="P375" s="140"/>
      <c r="Q375" s="140"/>
      <c r="R375" s="140"/>
      <c r="S375" s="140"/>
      <c r="T375" s="140"/>
      <c r="U375" s="18"/>
      <c r="V375" s="18"/>
      <c r="W375" s="18"/>
      <c r="X375" s="367" t="str">
        <f>$M$4</f>
        <v>(R1-R5)</v>
      </c>
      <c r="Y375" s="368" t="str">
        <f t="shared" ref="Y375:AJ375" si="39">Y331</f>
        <v>Jan</v>
      </c>
      <c r="Z375" s="369" t="str">
        <f t="shared" si="39"/>
        <v>Feb</v>
      </c>
      <c r="AA375" s="369" t="str">
        <f t="shared" si="39"/>
        <v>Mar</v>
      </c>
      <c r="AB375" s="369" t="str">
        <f t="shared" si="39"/>
        <v>Apr</v>
      </c>
      <c r="AC375" s="369" t="str">
        <f t="shared" si="39"/>
        <v>May</v>
      </c>
      <c r="AD375" s="369" t="str">
        <f t="shared" si="39"/>
        <v>Jun</v>
      </c>
      <c r="AE375" s="369" t="str">
        <f t="shared" si="39"/>
        <v>Jul</v>
      </c>
      <c r="AF375" s="369" t="str">
        <f t="shared" si="39"/>
        <v>Aug</v>
      </c>
      <c r="AG375" s="369" t="str">
        <f t="shared" si="39"/>
        <v>Sep</v>
      </c>
      <c r="AH375" s="369" t="str">
        <f t="shared" si="39"/>
        <v>Oct</v>
      </c>
      <c r="AI375" s="369" t="str">
        <f t="shared" si="39"/>
        <v>Nov</v>
      </c>
      <c r="AJ375" s="370" t="str">
        <f t="shared" si="39"/>
        <v>Dec</v>
      </c>
      <c r="AK375" s="371" t="s">
        <v>87</v>
      </c>
      <c r="AL375" s="18"/>
      <c r="AM375" s="18"/>
      <c r="AN375" s="18"/>
      <c r="AO375" s="18"/>
      <c r="AP375" s="18"/>
      <c r="AQ375" s="18"/>
      <c r="AR375" s="18"/>
      <c r="AS375" s="18"/>
      <c r="AT375" s="18"/>
      <c r="AU375" s="18"/>
      <c r="AV375" s="18"/>
      <c r="AW375" s="18"/>
      <c r="AX375" s="18"/>
      <c r="BA375" s="11"/>
      <c r="BB375" s="11"/>
      <c r="BC375" s="11"/>
      <c r="BD375" s="11"/>
      <c r="BE375" s="11"/>
      <c r="BF375" s="11"/>
      <c r="BG375" s="11"/>
      <c r="BH375" s="11"/>
      <c r="BI375" s="11"/>
      <c r="BJ375" s="11"/>
      <c r="BK375" s="11"/>
      <c r="BL375" s="11"/>
      <c r="BM375" s="11"/>
      <c r="BN375" s="11"/>
      <c r="BO375" s="11"/>
      <c r="BP375" s="11"/>
    </row>
    <row r="376" spans="1:68">
      <c r="A376" s="18"/>
      <c r="B376" s="18"/>
      <c r="C376" s="18"/>
      <c r="D376" s="18"/>
      <c r="E376" s="88"/>
      <c r="F376" s="88"/>
      <c r="G376" s="18"/>
      <c r="H376" s="89"/>
      <c r="I376" s="89"/>
      <c r="J376" s="18"/>
      <c r="K376" s="18"/>
      <c r="L376" s="18"/>
      <c r="M376" s="140"/>
      <c r="N376" s="140"/>
      <c r="O376" s="140"/>
      <c r="P376" s="140"/>
      <c r="Q376" s="140"/>
      <c r="R376" s="140"/>
      <c r="S376" s="140"/>
      <c r="T376" s="140"/>
      <c r="U376" s="18"/>
      <c r="V376" s="18"/>
      <c r="W376" s="18"/>
      <c r="X376" s="372">
        <v>0</v>
      </c>
      <c r="Y376" s="373" t="str">
        <f t="array" ref="Y376">IF(Y332="-","-",COUNT(IF($M$5:$M$103=$H$5:$L$103,IF($H$5:$L$103=$X376,IF($G$5:$G$103=Y$330,$H$5:$L$103,""),""),""))/COUNT(IF($M$5:$M$103=$X376,IF($G$5:$G$103=Y$330,$H$5:$L$103,""),"")))</f>
        <v>-</v>
      </c>
      <c r="Z376" s="373" t="str">
        <f t="array" ref="Z376">IF(Z332="-","-",COUNT(IF($M$5:$M$103=$H$5:$L$103,IF($H$5:$L$103=$X376,IF($G$5:$G$103=Z$330,$H$5:$L$103,""),""),""))/COUNT(IF($M$5:$M$103=$X376,IF($G$5:$G$103=Z$330,$H$5:$L$103,""),"")))</f>
        <v>-</v>
      </c>
      <c r="AA376" s="373" t="str">
        <f t="array" ref="AA376">IF(AA332="-","-",COUNT(IF($M$5:$M$103=$H$5:$L$103,IF($H$5:$L$103=$X376,IF($G$5:$G$103=AA$330,$H$5:$L$103,""),""),""))/COUNT(IF($M$5:$M$103=$X376,IF($G$5:$G$103=AA$330,$H$5:$L$103,""),"")))</f>
        <v>-</v>
      </c>
      <c r="AB376" s="373" t="str">
        <f t="array" ref="AB376">IF(AB332="-","-",COUNT(IF($M$5:$M$103=$H$5:$L$103,IF($H$5:$L$103=$X376,IF($G$5:$G$103=AB$330,$H$5:$L$103,""),""),""))/COUNT(IF($M$5:$M$103=$X376,IF($G$5:$G$103=AB$330,$H$5:$L$103,""),"")))</f>
        <v>-</v>
      </c>
      <c r="AC376" s="373" t="str">
        <f t="array" ref="AC376">IF(AC332="-","-",COUNT(IF($M$5:$M$103=$H$5:$L$103,IF($H$5:$L$103=$X376,IF($G$5:$G$103=AC$330,$H$5:$L$103,""),""),""))/COUNT(IF($M$5:$M$103=$X376,IF($G$5:$G$103=AC$330,$H$5:$L$103,""),"")))</f>
        <v>-</v>
      </c>
      <c r="AD376" s="373" t="str">
        <f t="array" ref="AD376">IF(AD332="-","-",COUNT(IF($M$5:$M$103=$H$5:$L$103,IF($H$5:$L$103=$X376,IF($G$5:$G$103=AD$330,$H$5:$L$103,""),""),""))/COUNT(IF($M$5:$M$103=$X376,IF($G$5:$G$103=AD$330,$H$5:$L$103,""),"")))</f>
        <v>-</v>
      </c>
      <c r="AE376" s="373" t="str">
        <f t="array" ref="AE376">IF(AE332="-","-",COUNT(IF($M$5:$M$103=$H$5:$L$103,IF($H$5:$L$103=$X376,IF($G$5:$G$103=AE$330,$H$5:$L$103,""),""),""))/COUNT(IF($M$5:$M$103=$X376,IF($G$5:$G$103=AE$330,$H$5:$L$103,""),"")))</f>
        <v>-</v>
      </c>
      <c r="AF376" s="373" t="str">
        <f t="array" ref="AF376">IF(AF332="-","-",COUNT(IF($M$5:$M$103=$H$5:$L$103,IF($H$5:$L$103=$X376,IF($G$5:$G$103=AF$330,$H$5:$L$103,""),""),""))/COUNT(IF($M$5:$M$103=$X376,IF($G$5:$G$103=AF$330,$H$5:$L$103,""),"")))</f>
        <v>-</v>
      </c>
      <c r="AG376" s="373" t="str">
        <f t="array" ref="AG376">IF(AG332="-","-",COUNT(IF($M$5:$M$103=$H$5:$L$103,IF($H$5:$L$103=$X376,IF($G$5:$G$103=AG$330,$H$5:$L$103,""),""),""))/COUNT(IF($M$5:$M$103=$X376,IF($G$5:$G$103=AG$330,$H$5:$L$103,""),"")))</f>
        <v>-</v>
      </c>
      <c r="AH376" s="373" t="str">
        <f t="array" ref="AH376">IF(AH332="-","-",COUNT(IF($M$5:$M$103=$H$5:$L$103,IF($H$5:$L$103=$X376,IF($G$5:$G$103=AH$330,$H$5:$L$103,""),""),""))/COUNT(IF($M$5:$M$103=$X376,IF($G$5:$G$103=AH$330,$H$5:$L$103,""),"")))</f>
        <v>-</v>
      </c>
      <c r="AI376" s="373" t="str">
        <f t="array" ref="AI376">IF(AI332="-","-",COUNT(IF($M$5:$M$103=$H$5:$L$103,IF($H$5:$L$103=$X376,IF($G$5:$G$103=AI$330,$H$5:$L$103,""),""),""))/COUNT(IF($M$5:$M$103=$X376,IF($G$5:$G$103=AI$330,$H$5:$L$103,""),"")))</f>
        <v>-</v>
      </c>
      <c r="AJ376" s="373" t="str">
        <f t="array" ref="AJ376">IF(AJ332="-","-",COUNT(IF($M$5:$M$103=$H$5:$L$103,IF($H$5:$L$103=$X376,IF($G$5:$G$103=AJ$330,$H$5:$L$103,""),""),""))/COUNT(IF($M$5:$M$103=$X376,IF($G$5:$G$103=AJ$330,$H$5:$L$103,""),"")))</f>
        <v>-</v>
      </c>
      <c r="AK376" s="151" t="str">
        <f t="array" ref="AK376">IF(AK332=0,"-",COUNT(IF($M$5:$M$103=$H$5:$L$103,IF($H$5:$L$103=$X376,$H$5:$L$103,""),""))/COUNT(IF($M$5:$M$103=$X376,$H$5:$L$103,"")))</f>
        <v>-</v>
      </c>
      <c r="AL376" s="18"/>
      <c r="AM376" s="18"/>
      <c r="AN376" s="18"/>
      <c r="AO376" s="18"/>
      <c r="AP376" s="18"/>
      <c r="AQ376" s="18"/>
      <c r="AR376" s="18"/>
      <c r="AS376" s="18"/>
      <c r="AT376" s="18"/>
      <c r="AU376" s="18"/>
      <c r="AV376" s="18"/>
      <c r="AW376" s="18"/>
      <c r="AX376" s="18"/>
      <c r="BA376" s="11"/>
      <c r="BB376" s="11"/>
      <c r="BC376" s="11"/>
      <c r="BD376" s="11"/>
      <c r="BE376" s="11"/>
      <c r="BF376" s="11"/>
      <c r="BG376" s="11"/>
      <c r="BH376" s="11"/>
      <c r="BI376" s="11"/>
      <c r="BJ376" s="11"/>
      <c r="BK376" s="11"/>
      <c r="BL376" s="11"/>
      <c r="BM376" s="11"/>
      <c r="BN376" s="11"/>
      <c r="BO376" s="11"/>
      <c r="BP376" s="11"/>
    </row>
    <row r="377" spans="1:68">
      <c r="A377" s="18"/>
      <c r="B377" s="18"/>
      <c r="C377" s="18"/>
      <c r="D377" s="18"/>
      <c r="E377" s="88"/>
      <c r="F377" s="88"/>
      <c r="G377" s="18"/>
      <c r="H377" s="89"/>
      <c r="I377" s="89"/>
      <c r="J377" s="18"/>
      <c r="K377" s="18"/>
      <c r="L377" s="18"/>
      <c r="M377" s="140"/>
      <c r="N377" s="140"/>
      <c r="O377" s="140"/>
      <c r="P377" s="140"/>
      <c r="Q377" s="140"/>
      <c r="R377" s="140"/>
      <c r="S377" s="140"/>
      <c r="T377" s="140"/>
      <c r="U377" s="18"/>
      <c r="V377" s="18"/>
      <c r="W377" s="18"/>
      <c r="X377" s="374">
        <v>1</v>
      </c>
      <c r="Y377" s="373" t="str">
        <f t="array" ref="Y377">IF(Y333="-","-",COUNT(IF($M$5:$M$103=$H$5:$L$103,IF($H$5:$L$103=$X377,IF($G$5:$G$103=Y$330,$H$5:$L$103,""),""),""))/COUNT(IF($M$5:$M$103=$X377,IF($G$5:$G$103=Y$330,$H$5:$L$103,""),"")))</f>
        <v>-</v>
      </c>
      <c r="Z377" s="373" t="str">
        <f t="array" ref="Z377">IF(Z333="-","-",COUNT(IF($M$5:$M$103=$H$5:$L$103,IF($H$5:$L$103=$X377,IF($G$5:$G$103=Z$330,$H$5:$L$103,""),""),""))/COUNT(IF($M$5:$M$103=$X377,IF($G$5:$G$103=Z$330,$H$5:$L$103,""),"")))</f>
        <v>-</v>
      </c>
      <c r="AA377" s="373" t="str">
        <f t="array" ref="AA377">IF(AA333="-","-",COUNT(IF($M$5:$M$103=$H$5:$L$103,IF($H$5:$L$103=$X377,IF($G$5:$G$103=AA$330,$H$5:$L$103,""),""),""))/COUNT(IF($M$5:$M$103=$X377,IF($G$5:$G$103=AA$330,$H$5:$L$103,""),"")))</f>
        <v>-</v>
      </c>
      <c r="AB377" s="373" t="str">
        <f t="array" ref="AB377">IF(AB333="-","-",COUNT(IF($M$5:$M$103=$H$5:$L$103,IF($H$5:$L$103=$X377,IF($G$5:$G$103=AB$330,$H$5:$L$103,""),""),""))/COUNT(IF($M$5:$M$103=$X377,IF($G$5:$G$103=AB$330,$H$5:$L$103,""),"")))</f>
        <v>-</v>
      </c>
      <c r="AC377" s="373" t="str">
        <f t="array" ref="AC377">IF(AC333="-","-",COUNT(IF($M$5:$M$103=$H$5:$L$103,IF($H$5:$L$103=$X377,IF($G$5:$G$103=AC$330,$H$5:$L$103,""),""),""))/COUNT(IF($M$5:$M$103=$X377,IF($G$5:$G$103=AC$330,$H$5:$L$103,""),"")))</f>
        <v>-</v>
      </c>
      <c r="AD377" s="373" t="str">
        <f t="array" ref="AD377">IF(AD333="-","-",COUNT(IF($M$5:$M$103=$H$5:$L$103,IF($H$5:$L$103=$X377,IF($G$5:$G$103=AD$330,$H$5:$L$103,""),""),""))/COUNT(IF($M$5:$M$103=$X377,IF($G$5:$G$103=AD$330,$H$5:$L$103,""),"")))</f>
        <v>-</v>
      </c>
      <c r="AE377" s="373">
        <f t="array" ref="AE377">IF(AE333="-","-",COUNT(IF($M$5:$M$103=$H$5:$L$103,IF($H$5:$L$103=$X377,IF($G$5:$G$103=AE$330,$H$5:$L$103,""),""),""))/COUNT(IF($M$5:$M$103=$X377,IF($G$5:$G$103=AE$330,$H$5:$L$103,""),"")))</f>
        <v>1</v>
      </c>
      <c r="AF377" s="373" t="str">
        <f t="array" ref="AF377">IF(AF333="-","-",COUNT(IF($M$5:$M$103=$H$5:$L$103,IF($H$5:$L$103=$X377,IF($G$5:$G$103=AF$330,$H$5:$L$103,""),""),""))/COUNT(IF($M$5:$M$103=$X377,IF($G$5:$G$103=AF$330,$H$5:$L$103,""),"")))</f>
        <v>-</v>
      </c>
      <c r="AG377" s="373" t="str">
        <f t="array" ref="AG377">IF(AG333="-","-",COUNT(IF($M$5:$M$103=$H$5:$L$103,IF($H$5:$L$103=$X377,IF($G$5:$G$103=AG$330,$H$5:$L$103,""),""),""))/COUNT(IF($M$5:$M$103=$X377,IF($G$5:$G$103=AG$330,$H$5:$L$103,""),"")))</f>
        <v>-</v>
      </c>
      <c r="AH377" s="373" t="str">
        <f t="array" ref="AH377">IF(AH333="-","-",COUNT(IF($M$5:$M$103=$H$5:$L$103,IF($H$5:$L$103=$X377,IF($G$5:$G$103=AH$330,$H$5:$L$103,""),""),""))/COUNT(IF($M$5:$M$103=$X377,IF($G$5:$G$103=AH$330,$H$5:$L$103,""),"")))</f>
        <v>-</v>
      </c>
      <c r="AI377" s="373" t="str">
        <f t="array" ref="AI377">IF(AI333="-","-",COUNT(IF($M$5:$M$103=$H$5:$L$103,IF($H$5:$L$103=$X377,IF($G$5:$G$103=AI$330,$H$5:$L$103,""),""),""))/COUNT(IF($M$5:$M$103=$X377,IF($G$5:$G$103=AI$330,$H$5:$L$103,""),"")))</f>
        <v>-</v>
      </c>
      <c r="AJ377" s="373" t="str">
        <f t="array" ref="AJ377">IF(AJ333="-","-",COUNT(IF($M$5:$M$103=$H$5:$L$103,IF($H$5:$L$103=$X377,IF($G$5:$G$103=AJ$330,$H$5:$L$103,""),""),""))/COUNT(IF($M$5:$M$103=$X377,IF($G$5:$G$103=AJ$330,$H$5:$L$103,""),"")))</f>
        <v>-</v>
      </c>
      <c r="AK377" s="154">
        <f t="array" ref="AK377">IF(AK333=0,"-",COUNT(IF($M$5:$M$103=$H$5:$L$103,IF($H$5:$L$103=$X377,$H$5:$L$103,""),""))/COUNT(IF($M$5:$M$103=$X377,$H$5:$L$103,"")))</f>
        <v>1</v>
      </c>
      <c r="AL377" s="18"/>
      <c r="AM377" s="18"/>
      <c r="AN377" s="18"/>
      <c r="AO377" s="18"/>
      <c r="AP377" s="18"/>
      <c r="AQ377" s="18"/>
      <c r="AR377" s="18"/>
      <c r="AS377" s="18"/>
      <c r="AT377" s="18"/>
      <c r="AU377" s="18"/>
      <c r="AV377" s="18"/>
      <c r="AW377" s="18"/>
      <c r="AX377" s="18"/>
      <c r="BA377" s="11"/>
      <c r="BB377" s="11"/>
      <c r="BC377" s="11"/>
      <c r="BD377" s="11"/>
      <c r="BE377" s="11"/>
      <c r="BF377" s="11"/>
      <c r="BG377" s="11"/>
      <c r="BH377" s="11"/>
      <c r="BI377" s="11"/>
      <c r="BJ377" s="11"/>
      <c r="BK377" s="11"/>
      <c r="BL377" s="11"/>
      <c r="BM377" s="11"/>
      <c r="BN377" s="11"/>
      <c r="BO377" s="11"/>
      <c r="BP377" s="11"/>
    </row>
    <row r="378" spans="1:68">
      <c r="A378" s="18"/>
      <c r="B378" s="18"/>
      <c r="C378" s="18"/>
      <c r="D378" s="18"/>
      <c r="E378" s="88"/>
      <c r="F378" s="88"/>
      <c r="G378" s="18"/>
      <c r="H378" s="89"/>
      <c r="I378" s="89"/>
      <c r="J378" s="18"/>
      <c r="K378" s="18"/>
      <c r="L378" s="18"/>
      <c r="M378" s="140"/>
      <c r="N378" s="140"/>
      <c r="O378" s="140"/>
      <c r="P378" s="140"/>
      <c r="Q378" s="140"/>
      <c r="R378" s="140"/>
      <c r="S378" s="140"/>
      <c r="T378" s="140"/>
      <c r="U378" s="18"/>
      <c r="V378" s="18"/>
      <c r="W378" s="18"/>
      <c r="X378" s="374">
        <v>2</v>
      </c>
      <c r="Y378" s="373">
        <f t="array" ref="Y378">IF(Y334="-","-",COUNT(IF($M$5:$M$103=$H$5:$L$103,IF($H$5:$L$103=$X378,IF($G$5:$G$103=Y$330,$H$5:$L$103,""),""),""))/COUNT(IF($M$5:$M$103=$X378,IF($G$5:$G$103=Y$330,$H$5:$L$103,""),"")))</f>
        <v>0.91428571428571426</v>
      </c>
      <c r="Z378" s="373" t="str">
        <f t="array" ref="Z378">IF(Z334="-","-",COUNT(IF($M$5:$M$103=$H$5:$L$103,IF($H$5:$L$103=$X378,IF($G$5:$G$103=Z$330,$H$5:$L$103,""),""),""))/COUNT(IF($M$5:$M$103=$X378,IF($G$5:$G$103=Z$330,$H$5:$L$103,""),"")))</f>
        <v>-</v>
      </c>
      <c r="AA378" s="373" t="str">
        <f t="array" ref="AA378">IF(AA334="-","-",COUNT(IF($M$5:$M$103=$H$5:$L$103,IF($H$5:$L$103=$X378,IF($G$5:$G$103=AA$330,$H$5:$L$103,""),""),""))/COUNT(IF($M$5:$M$103=$X378,IF($G$5:$G$103=AA$330,$H$5:$L$103,""),"")))</f>
        <v>-</v>
      </c>
      <c r="AB378" s="373" t="str">
        <f t="array" ref="AB378">IF(AB334="-","-",COUNT(IF($M$5:$M$103=$H$5:$L$103,IF($H$5:$L$103=$X378,IF($G$5:$G$103=AB$330,$H$5:$L$103,""),""),""))/COUNT(IF($M$5:$M$103=$X378,IF($G$5:$G$103=AB$330,$H$5:$L$103,""),"")))</f>
        <v>-</v>
      </c>
      <c r="AC378" s="373" t="str">
        <f t="array" ref="AC378">IF(AC334="-","-",COUNT(IF($M$5:$M$103=$H$5:$L$103,IF($H$5:$L$103=$X378,IF($G$5:$G$103=AC$330,$H$5:$L$103,""),""),""))/COUNT(IF($M$5:$M$103=$X378,IF($G$5:$G$103=AC$330,$H$5:$L$103,""),"")))</f>
        <v>-</v>
      </c>
      <c r="AD378" s="373" t="str">
        <f t="array" ref="AD378">IF(AD334="-","-",COUNT(IF($M$5:$M$103=$H$5:$L$103,IF($H$5:$L$103=$X378,IF($G$5:$G$103=AD$330,$H$5:$L$103,""),""),""))/COUNT(IF($M$5:$M$103=$X378,IF($G$5:$G$103=AD$330,$H$5:$L$103,""),"")))</f>
        <v>-</v>
      </c>
      <c r="AE378" s="373">
        <f t="array" ref="AE378">IF(AE334="-","-",COUNT(IF($M$5:$M$103=$H$5:$L$103,IF($H$5:$L$103=$X378,IF($G$5:$G$103=AE$330,$H$5:$L$103,""),""),""))/COUNT(IF($M$5:$M$103=$X378,IF($G$5:$G$103=AE$330,$H$5:$L$103,""),"")))</f>
        <v>1</v>
      </c>
      <c r="AF378" s="373" t="str">
        <f t="array" ref="AF378">IF(AF334="-","-",COUNT(IF($M$5:$M$103=$H$5:$L$103,IF($H$5:$L$103=$X378,IF($G$5:$G$103=AF$330,$H$5:$L$103,""),""),""))/COUNT(IF($M$5:$M$103=$X378,IF($G$5:$G$103=AF$330,$H$5:$L$103,""),"")))</f>
        <v>-</v>
      </c>
      <c r="AG378" s="373" t="str">
        <f t="array" ref="AG378">IF(AG334="-","-",COUNT(IF($M$5:$M$103=$H$5:$L$103,IF($H$5:$L$103=$X378,IF($G$5:$G$103=AG$330,$H$5:$L$103,""),""),""))/COUNT(IF($M$5:$M$103=$X378,IF($G$5:$G$103=AG$330,$H$5:$L$103,""),"")))</f>
        <v>-</v>
      </c>
      <c r="AH378" s="373" t="str">
        <f t="array" ref="AH378">IF(AH334="-","-",COUNT(IF($M$5:$M$103=$H$5:$L$103,IF($H$5:$L$103=$X378,IF($G$5:$G$103=AH$330,$H$5:$L$103,""),""),""))/COUNT(IF($M$5:$M$103=$X378,IF($G$5:$G$103=AH$330,$H$5:$L$103,""),"")))</f>
        <v>-</v>
      </c>
      <c r="AI378" s="373" t="str">
        <f t="array" ref="AI378">IF(AI334="-","-",COUNT(IF($M$5:$M$103=$H$5:$L$103,IF($H$5:$L$103=$X378,IF($G$5:$G$103=AI$330,$H$5:$L$103,""),""),""))/COUNT(IF($M$5:$M$103=$X378,IF($G$5:$G$103=AI$330,$H$5:$L$103,""),"")))</f>
        <v>-</v>
      </c>
      <c r="AJ378" s="373">
        <f t="array" ref="AJ378">IF(AJ334="-","-",COUNT(IF($M$5:$M$103=$H$5:$L$103,IF($H$5:$L$103=$X378,IF($G$5:$G$103=AJ$330,$H$5:$L$103,""),""),""))/COUNT(IF($M$5:$M$103=$X378,IF($G$5:$G$103=AJ$330,$H$5:$L$103,""),"")))</f>
        <v>0.5</v>
      </c>
      <c r="AK378" s="154">
        <f t="array" ref="AK378">IF(AK334=0,"-",COUNT(IF($M$5:$M$103=$H$5:$L$103,IF($H$5:$L$103=$X378,$H$5:$L$103,""),""))/COUNT(IF($M$5:$M$103=$X378,$H$5:$L$103,"")))</f>
        <v>0.92727272727272725</v>
      </c>
      <c r="AL378" s="18"/>
      <c r="AM378" s="18"/>
      <c r="AN378" s="18"/>
      <c r="AO378" s="18"/>
      <c r="AP378" s="18"/>
      <c r="AQ378" s="18"/>
      <c r="AR378" s="18"/>
      <c r="AS378" s="18"/>
      <c r="AT378" s="18"/>
      <c r="AU378" s="18"/>
      <c r="AV378" s="18"/>
      <c r="AW378" s="18"/>
      <c r="AX378" s="18"/>
      <c r="BA378" s="11"/>
      <c r="BB378" s="11"/>
      <c r="BC378" s="11"/>
      <c r="BD378" s="11"/>
      <c r="BE378" s="11"/>
      <c r="BF378" s="11"/>
      <c r="BG378" s="11"/>
      <c r="BH378" s="11"/>
      <c r="BI378" s="11"/>
      <c r="BJ378" s="11"/>
      <c r="BK378" s="11"/>
      <c r="BL378" s="11"/>
      <c r="BM378" s="11"/>
      <c r="BN378" s="11"/>
      <c r="BO378" s="11"/>
      <c r="BP378" s="11"/>
    </row>
    <row r="379" spans="1:68">
      <c r="A379" s="18"/>
      <c r="B379" s="18"/>
      <c r="C379" s="18"/>
      <c r="D379" s="18"/>
      <c r="E379" s="88"/>
      <c r="F379" s="88"/>
      <c r="G379" s="18"/>
      <c r="H379" s="89"/>
      <c r="I379" s="89"/>
      <c r="J379" s="18"/>
      <c r="K379" s="18"/>
      <c r="L379" s="18"/>
      <c r="M379" s="140"/>
      <c r="N379" s="140"/>
      <c r="O379" s="140"/>
      <c r="P379" s="140"/>
      <c r="Q379" s="140"/>
      <c r="R379" s="140"/>
      <c r="S379" s="140"/>
      <c r="T379" s="140"/>
      <c r="U379" s="18"/>
      <c r="V379" s="18"/>
      <c r="W379" s="18"/>
      <c r="X379" s="374">
        <v>3</v>
      </c>
      <c r="Y379" s="373">
        <f t="array" ref="Y379">IF(Y335="-","-",COUNT(IF($M$5:$M$103=$H$5:$L$103,IF($H$5:$L$103=$X379,IF($G$5:$G$103=Y$330,$H$5:$L$103,""),""),""))/COUNT(IF($M$5:$M$103=$X379,IF($G$5:$G$103=Y$330,$H$5:$L$103,""),"")))</f>
        <v>0.86153846153846159</v>
      </c>
      <c r="Z379" s="373" t="str">
        <f t="array" ref="Z379">IF(Z335="-","-",COUNT(IF($M$5:$M$103=$H$5:$L$103,IF($H$5:$L$103=$X379,IF($G$5:$G$103=Z$330,$H$5:$L$103,""),""),""))/COUNT(IF($M$5:$M$103=$X379,IF($G$5:$G$103=Z$330,$H$5:$L$103,""),"")))</f>
        <v>-</v>
      </c>
      <c r="AA379" s="373" t="str">
        <f t="array" ref="AA379">IF(AA335="-","-",COUNT(IF($M$5:$M$103=$H$5:$L$103,IF($H$5:$L$103=$X379,IF($G$5:$G$103=AA$330,$H$5:$L$103,""),""),""))/COUNT(IF($M$5:$M$103=$X379,IF($G$5:$G$103=AA$330,$H$5:$L$103,""),"")))</f>
        <v>-</v>
      </c>
      <c r="AB379" s="373" t="str">
        <f t="array" ref="AB379">IF(AB335="-","-",COUNT(IF($M$5:$M$103=$H$5:$L$103,IF($H$5:$L$103=$X379,IF($G$5:$G$103=AB$330,$H$5:$L$103,""),""),""))/COUNT(IF($M$5:$M$103=$X379,IF($G$5:$G$103=AB$330,$H$5:$L$103,""),"")))</f>
        <v>-</v>
      </c>
      <c r="AC379" s="373">
        <f t="array" ref="AC379">IF(AC335="-","-",COUNT(IF($M$5:$M$103=$H$5:$L$103,IF($H$5:$L$103=$X379,IF($G$5:$G$103=AC$330,$H$5:$L$103,""),""),""))/COUNT(IF($M$5:$M$103=$X379,IF($G$5:$G$103=AC$330,$H$5:$L$103,""),"")))</f>
        <v>0.8666666666666667</v>
      </c>
      <c r="AD379" s="373" t="str">
        <f t="array" ref="AD379">IF(AD335="-","-",COUNT(IF($M$5:$M$103=$H$5:$L$103,IF($H$5:$L$103=$X379,IF($G$5:$G$103=AD$330,$H$5:$L$103,""),""),""))/COUNT(IF($M$5:$M$103=$X379,IF($G$5:$G$103=AD$330,$H$5:$L$103,""),"")))</f>
        <v>-</v>
      </c>
      <c r="AE379" s="373">
        <f t="array" ref="AE379">IF(AE335="-","-",COUNT(IF($M$5:$M$103=$H$5:$L$103,IF($H$5:$L$103=$X379,IF($G$5:$G$103=AE$330,$H$5:$L$103,""),""),""))/COUNT(IF($M$5:$M$103=$X379,IF($G$5:$G$103=AE$330,$H$5:$L$103,""),"")))</f>
        <v>0.9555555555555556</v>
      </c>
      <c r="AF379" s="373" t="str">
        <f t="array" ref="AF379">IF(AF335="-","-",COUNT(IF($M$5:$M$103=$H$5:$L$103,IF($H$5:$L$103=$X379,IF($G$5:$G$103=AF$330,$H$5:$L$103,""),""),""))/COUNT(IF($M$5:$M$103=$X379,IF($G$5:$G$103=AF$330,$H$5:$L$103,""),"")))</f>
        <v>-</v>
      </c>
      <c r="AG379" s="373" t="str">
        <f t="array" ref="AG379">IF(AG335="-","-",COUNT(IF($M$5:$M$103=$H$5:$L$103,IF($H$5:$L$103=$X379,IF($G$5:$G$103=AG$330,$H$5:$L$103,""),""),""))/COUNT(IF($M$5:$M$103=$X379,IF($G$5:$G$103=AG$330,$H$5:$L$103,""),"")))</f>
        <v>-</v>
      </c>
      <c r="AH379" s="373" t="str">
        <f t="array" ref="AH379">IF(AH335="-","-",COUNT(IF($M$5:$M$103=$H$5:$L$103,IF($H$5:$L$103=$X379,IF($G$5:$G$103=AH$330,$H$5:$L$103,""),""),""))/COUNT(IF($M$5:$M$103=$X379,IF($G$5:$G$103=AH$330,$H$5:$L$103,""),"")))</f>
        <v>-</v>
      </c>
      <c r="AI379" s="373" t="str">
        <f t="array" ref="AI379">IF(AI335="-","-",COUNT(IF($M$5:$M$103=$H$5:$L$103,IF($H$5:$L$103=$X379,IF($G$5:$G$103=AI$330,$H$5:$L$103,""),""),""))/COUNT(IF($M$5:$M$103=$X379,IF($G$5:$G$103=AI$330,$H$5:$L$103,""),"")))</f>
        <v>-</v>
      </c>
      <c r="AJ379" s="373">
        <f t="array" ref="AJ379">IF(AJ335="-","-",COUNT(IF($M$5:$M$103=$H$5:$L$103,IF($H$5:$L$103=$X379,IF($G$5:$G$103=AJ$330,$H$5:$L$103,""),""),""))/COUNT(IF($M$5:$M$103=$X379,IF($G$5:$G$103=AJ$330,$H$5:$L$103,""),"")))</f>
        <v>0.81538461538461537</v>
      </c>
      <c r="AK379" s="154">
        <f t="array" ref="AK379">IF(AK335=0,"-",COUNT(IF($M$5:$M$103=$H$5:$L$103,IF($H$5:$L$103=$X379,$H$5:$L$103,""),""))/COUNT(IF($M$5:$M$103=$X379,$H$5:$L$103,"")))</f>
        <v>0.86842105263157898</v>
      </c>
      <c r="AL379" s="18"/>
      <c r="AM379" s="18"/>
      <c r="AN379" s="18"/>
      <c r="AO379" s="18"/>
      <c r="AP379" s="18"/>
      <c r="AQ379" s="18"/>
      <c r="AR379" s="18"/>
      <c r="AS379" s="18"/>
      <c r="AT379" s="18"/>
      <c r="AU379" s="18"/>
      <c r="AV379" s="18"/>
      <c r="AW379" s="18"/>
      <c r="AX379" s="18"/>
      <c r="BA379" s="11"/>
      <c r="BB379" s="11"/>
      <c r="BC379" s="11"/>
      <c r="BD379" s="11"/>
      <c r="BE379" s="11"/>
      <c r="BF379" s="11"/>
      <c r="BG379" s="11"/>
      <c r="BH379" s="11"/>
      <c r="BI379" s="11"/>
      <c r="BJ379" s="11"/>
      <c r="BK379" s="11"/>
      <c r="BL379" s="11"/>
      <c r="BM379" s="11"/>
      <c r="BN379" s="11"/>
      <c r="BO379" s="11"/>
      <c r="BP379" s="11"/>
    </row>
    <row r="380" spans="1:68">
      <c r="A380" s="18"/>
      <c r="B380" s="18"/>
      <c r="C380" s="18"/>
      <c r="D380" s="18"/>
      <c r="E380" s="88"/>
      <c r="F380" s="88"/>
      <c r="G380" s="18"/>
      <c r="H380" s="89"/>
      <c r="I380" s="89"/>
      <c r="J380" s="18"/>
      <c r="K380" s="18"/>
      <c r="L380" s="18"/>
      <c r="M380" s="140"/>
      <c r="N380" s="140"/>
      <c r="O380" s="140"/>
      <c r="P380" s="140"/>
      <c r="Q380" s="140"/>
      <c r="R380" s="140"/>
      <c r="S380" s="140"/>
      <c r="T380" s="140"/>
      <c r="U380" s="18"/>
      <c r="V380" s="18"/>
      <c r="W380" s="18"/>
      <c r="X380" s="374">
        <v>4</v>
      </c>
      <c r="Y380" s="373">
        <f t="array" ref="Y380">IF(Y336="-","-",COUNT(IF($M$5:$M$103=$H$5:$L$103,IF($H$5:$L$103=$X380,IF($G$5:$G$103=Y$330,$H$5:$L$103,""),""),""))/COUNT(IF($M$5:$M$103=$X380,IF($G$5:$G$103=Y$330,$H$5:$L$103,""),"")))</f>
        <v>1</v>
      </c>
      <c r="Z380" s="373" t="str">
        <f t="array" ref="Z380">IF(Z336="-","-",COUNT(IF($M$5:$M$103=$H$5:$L$103,IF($H$5:$L$103=$X380,IF($G$5:$G$103=Z$330,$H$5:$L$103,""),""),""))/COUNT(IF($M$5:$M$103=$X380,IF($G$5:$G$103=Z$330,$H$5:$L$103,""),"")))</f>
        <v>-</v>
      </c>
      <c r="AA380" s="373" t="str">
        <f t="array" ref="AA380">IF(AA336="-","-",COUNT(IF($M$5:$M$103=$H$5:$L$103,IF($H$5:$L$103=$X380,IF($G$5:$G$103=AA$330,$H$5:$L$103,""),""),""))/COUNT(IF($M$5:$M$103=$X380,IF($G$5:$G$103=AA$330,$H$5:$L$103,""),"")))</f>
        <v>-</v>
      </c>
      <c r="AB380" s="373" t="str">
        <f t="array" ref="AB380">IF(AB336="-","-",COUNT(IF($M$5:$M$103=$H$5:$L$103,IF($H$5:$L$103=$X380,IF($G$5:$G$103=AB$330,$H$5:$L$103,""),""),""))/COUNT(IF($M$5:$M$103=$X380,IF($G$5:$G$103=AB$330,$H$5:$L$103,""),"")))</f>
        <v>-</v>
      </c>
      <c r="AC380" s="373">
        <f t="array" ref="AC380">IF(AC336="-","-",COUNT(IF($M$5:$M$103=$H$5:$L$103,IF($H$5:$L$103=$X380,IF($G$5:$G$103=AC$330,$H$5:$L$103,""),""),""))/COUNT(IF($M$5:$M$103=$X380,IF($G$5:$G$103=AC$330,$H$5:$L$103,""),"")))</f>
        <v>0.96</v>
      </c>
      <c r="AD380" s="373" t="str">
        <f t="array" ref="AD380">IF(AD336="-","-",COUNT(IF($M$5:$M$103=$H$5:$L$103,IF($H$5:$L$103=$X380,IF($G$5:$G$103=AD$330,$H$5:$L$103,""),""),""))/COUNT(IF($M$5:$M$103=$X380,IF($G$5:$G$103=AD$330,$H$5:$L$103,""),"")))</f>
        <v>-</v>
      </c>
      <c r="AE380" s="373">
        <f t="array" ref="AE380">IF(AE336="-","-",COUNT(IF($M$5:$M$103=$H$5:$L$103,IF($H$5:$L$103=$X380,IF($G$5:$G$103=AE$330,$H$5:$L$103,""),""),""))/COUNT(IF($M$5:$M$103=$X380,IF($G$5:$G$103=AE$330,$H$5:$L$103,""),"")))</f>
        <v>0.9</v>
      </c>
      <c r="AF380" s="373" t="str">
        <f t="array" ref="AF380">IF(AF336="-","-",COUNT(IF($M$5:$M$103=$H$5:$L$103,IF($H$5:$L$103=$X380,IF($G$5:$G$103=AF$330,$H$5:$L$103,""),""),""))/COUNT(IF($M$5:$M$103=$X380,IF($G$5:$G$103=AF$330,$H$5:$L$103,""),"")))</f>
        <v>-</v>
      </c>
      <c r="AG380" s="373" t="str">
        <f t="array" ref="AG380">IF(AG336="-","-",COUNT(IF($M$5:$M$103=$H$5:$L$103,IF($H$5:$L$103=$X380,IF($G$5:$G$103=AG$330,$H$5:$L$103,""),""),""))/COUNT(IF($M$5:$M$103=$X380,IF($G$5:$G$103=AG$330,$H$5:$L$103,""),"")))</f>
        <v>-</v>
      </c>
      <c r="AH380" s="373" t="str">
        <f t="array" ref="AH380">IF(AH336="-","-",COUNT(IF($M$5:$M$103=$H$5:$L$103,IF($H$5:$L$103=$X380,IF($G$5:$G$103=AH$330,$H$5:$L$103,""),""),""))/COUNT(IF($M$5:$M$103=$X380,IF($G$5:$G$103=AH$330,$H$5:$L$103,""),"")))</f>
        <v>-</v>
      </c>
      <c r="AI380" s="373" t="str">
        <f t="array" ref="AI380">IF(AI336="-","-",COUNT(IF($M$5:$M$103=$H$5:$L$103,IF($H$5:$L$103=$X380,IF($G$5:$G$103=AI$330,$H$5:$L$103,""),""),""))/COUNT(IF($M$5:$M$103=$X380,IF($G$5:$G$103=AI$330,$H$5:$L$103,""),"")))</f>
        <v>-</v>
      </c>
      <c r="AJ380" s="373">
        <f t="array" ref="AJ380">IF(AJ336="-","-",COUNT(IF($M$5:$M$103=$H$5:$L$103,IF($H$5:$L$103=$X380,IF($G$5:$G$103=AJ$330,$H$5:$L$103,""),""),""))/COUNT(IF($M$5:$M$103=$X380,IF($G$5:$G$103=AJ$330,$H$5:$L$103,""),"")))</f>
        <v>0.8</v>
      </c>
      <c r="AK380" s="154">
        <f t="array" ref="AK380">IF(AK336=0,"-",COUNT(IF($M$5:$M$103=$H$5:$L$103,IF($H$5:$L$103=$X380,$H$5:$L$103,""),""))/COUNT(IF($M$5:$M$103=$X380,$H$5:$L$103,"")))</f>
        <v>0.94545454545454544</v>
      </c>
      <c r="AL380" s="18"/>
      <c r="AM380" s="18"/>
      <c r="AN380" s="18"/>
      <c r="AO380" s="18"/>
      <c r="AP380" s="18"/>
      <c r="AQ380" s="18"/>
      <c r="AR380" s="18"/>
      <c r="AS380" s="18"/>
      <c r="AT380" s="18"/>
      <c r="AU380" s="18"/>
      <c r="AV380" s="18"/>
      <c r="AW380" s="18"/>
      <c r="AX380" s="18"/>
      <c r="BA380" s="11"/>
      <c r="BB380" s="11"/>
      <c r="BC380" s="11"/>
      <c r="BD380" s="11"/>
      <c r="BE380" s="11"/>
      <c r="BF380" s="11"/>
      <c r="BG380" s="11"/>
      <c r="BH380" s="11"/>
      <c r="BI380" s="11"/>
      <c r="BJ380" s="11"/>
      <c r="BK380" s="11"/>
      <c r="BL380" s="11"/>
      <c r="BM380" s="11"/>
      <c r="BN380" s="11"/>
      <c r="BO380" s="11"/>
      <c r="BP380" s="11"/>
    </row>
    <row r="381" spans="1:68">
      <c r="A381" s="18"/>
      <c r="B381" s="18"/>
      <c r="C381" s="18"/>
      <c r="D381" s="18"/>
      <c r="E381" s="88"/>
      <c r="F381" s="88"/>
      <c r="G381" s="18"/>
      <c r="H381" s="89"/>
      <c r="I381" s="89"/>
      <c r="J381" s="18"/>
      <c r="K381" s="18"/>
      <c r="L381" s="18"/>
      <c r="M381" s="140"/>
      <c r="N381" s="140"/>
      <c r="O381" s="140"/>
      <c r="P381" s="140"/>
      <c r="Q381" s="140"/>
      <c r="R381" s="140"/>
      <c r="S381" s="140"/>
      <c r="T381" s="140"/>
      <c r="U381" s="18"/>
      <c r="V381" s="18"/>
      <c r="W381" s="18"/>
      <c r="X381" s="374">
        <v>5</v>
      </c>
      <c r="Y381" s="373">
        <f t="array" ref="Y381">IF(Y337="-","-",COUNT(IF($M$5:$M$103=$H$5:$L$103,IF($H$5:$L$103=$X381,IF($G$5:$G$103=Y$330,$H$5:$L$103,""),""),""))/COUNT(IF($M$5:$M$103=$X381,IF($G$5:$G$103=Y$330,$H$5:$L$103,""),"")))</f>
        <v>1</v>
      </c>
      <c r="Z381" s="373" t="str">
        <f t="array" ref="Z381">IF(Z337="-","-",COUNT(IF($M$5:$M$103=$H$5:$L$103,IF($H$5:$L$103=$X381,IF($G$5:$G$103=Z$330,$H$5:$L$103,""),""),""))/COUNT(IF($M$5:$M$103=$X381,IF($G$5:$G$103=Z$330,$H$5:$L$103,""),"")))</f>
        <v>-</v>
      </c>
      <c r="AA381" s="373" t="str">
        <f t="array" ref="AA381">IF(AA337="-","-",COUNT(IF($M$5:$M$103=$H$5:$L$103,IF($H$5:$L$103=$X381,IF($G$5:$G$103=AA$330,$H$5:$L$103,""),""),""))/COUNT(IF($M$5:$M$103=$X381,IF($G$5:$G$103=AA$330,$H$5:$L$103,""),"")))</f>
        <v>-</v>
      </c>
      <c r="AB381" s="373" t="str">
        <f t="array" ref="AB381">IF(AB337="-","-",COUNT(IF($M$5:$M$103=$H$5:$L$103,IF($H$5:$L$103=$X381,IF($G$5:$G$103=AB$330,$H$5:$L$103,""),""),""))/COUNT(IF($M$5:$M$103=$X381,IF($G$5:$G$103=AB$330,$H$5:$L$103,""),"")))</f>
        <v>-</v>
      </c>
      <c r="AC381" s="373">
        <f t="array" ref="AC381">IF(AC337="-","-",COUNT(IF($M$5:$M$103=$H$5:$L$103,IF($H$5:$L$103=$X381,IF($G$5:$G$103=AC$330,$H$5:$L$103,""),""),""))/COUNT(IF($M$5:$M$103=$X381,IF($G$5:$G$103=AC$330,$H$5:$L$103,""),"")))</f>
        <v>0.82857142857142863</v>
      </c>
      <c r="AD381" s="373" t="str">
        <f t="array" ref="AD381">IF(AD337="-","-",COUNT(IF($M$5:$M$103=$H$5:$L$103,IF($H$5:$L$103=$X381,IF($G$5:$G$103=AD$330,$H$5:$L$103,""),""),""))/COUNT(IF($M$5:$M$103=$X381,IF($G$5:$G$103=AD$330,$H$5:$L$103,""),"")))</f>
        <v>-</v>
      </c>
      <c r="AE381" s="373">
        <f t="array" ref="AE381">IF(AE337="-","-",COUNT(IF($M$5:$M$103=$H$5:$L$103,IF($H$5:$L$103=$X381,IF($G$5:$G$103=AE$330,$H$5:$L$103,""),""),""))/COUNT(IF($M$5:$M$103=$X381,IF($G$5:$G$103=AE$330,$H$5:$L$103,""),"")))</f>
        <v>1</v>
      </c>
      <c r="AF381" s="373" t="str">
        <f t="array" ref="AF381">IF(AF337="-","-",COUNT(IF($M$5:$M$103=$H$5:$L$103,IF($H$5:$L$103=$X381,IF($G$5:$G$103=AF$330,$H$5:$L$103,""),""),""))/COUNT(IF($M$5:$M$103=$X381,IF($G$5:$G$103=AF$330,$H$5:$L$103,""),"")))</f>
        <v>-</v>
      </c>
      <c r="AG381" s="373" t="str">
        <f t="array" ref="AG381">IF(AG337="-","-",COUNT(IF($M$5:$M$103=$H$5:$L$103,IF($H$5:$L$103=$X381,IF($G$5:$G$103=AG$330,$H$5:$L$103,""),""),""))/COUNT(IF($M$5:$M$103=$X381,IF($G$5:$G$103=AG$330,$H$5:$L$103,""),"")))</f>
        <v>-</v>
      </c>
      <c r="AH381" s="373" t="str">
        <f t="array" ref="AH381">IF(AH337="-","-",COUNT(IF($M$5:$M$103=$H$5:$L$103,IF($H$5:$L$103=$X381,IF($G$5:$G$103=AH$330,$H$5:$L$103,""),""),""))/COUNT(IF($M$5:$M$103=$X381,IF($G$5:$G$103=AH$330,$H$5:$L$103,""),"")))</f>
        <v>-</v>
      </c>
      <c r="AI381" s="373" t="str">
        <f t="array" ref="AI381">IF(AI337="-","-",COUNT(IF($M$5:$M$103=$H$5:$L$103,IF($H$5:$L$103=$X381,IF($G$5:$G$103=AI$330,$H$5:$L$103,""),""),""))/COUNT(IF($M$5:$M$103=$X381,IF($G$5:$G$103=AI$330,$H$5:$L$103,""),"")))</f>
        <v>-</v>
      </c>
      <c r="AJ381" s="373">
        <f t="array" ref="AJ381">IF(AJ337="-","-",COUNT(IF($M$5:$M$103=$H$5:$L$103,IF($H$5:$L$103=$X381,IF($G$5:$G$103=AJ$330,$H$5:$L$103,""),""),""))/COUNT(IF($M$5:$M$103=$X381,IF($G$5:$G$103=AJ$330,$H$5:$L$103,""),"")))</f>
        <v>0.8</v>
      </c>
      <c r="AK381" s="154">
        <f t="array" ref="AK381">IF(AK337=0,"-",COUNT(IF($M$5:$M$103=$H$5:$L$103,IF($H$5:$L$103=$X381,$H$5:$L$103,""),""))/COUNT(IF($M$5:$M$103=$X381,$H$5:$L$103,"")))</f>
        <v>0.86153846153846159</v>
      </c>
      <c r="AL381" s="18"/>
      <c r="AM381" s="18"/>
      <c r="AN381" s="18"/>
      <c r="AO381" s="18"/>
      <c r="AP381" s="18"/>
      <c r="AQ381" s="18"/>
      <c r="AR381" s="18"/>
      <c r="AS381" s="18"/>
      <c r="AT381" s="18"/>
      <c r="AU381" s="18"/>
      <c r="AV381" s="18"/>
      <c r="AW381" s="18"/>
      <c r="AX381" s="18"/>
      <c r="BA381" s="11"/>
      <c r="BB381" s="11"/>
      <c r="BC381" s="11"/>
      <c r="BD381" s="11"/>
      <c r="BE381" s="11"/>
      <c r="BF381" s="11"/>
      <c r="BG381" s="11"/>
      <c r="BH381" s="11"/>
      <c r="BI381" s="11"/>
      <c r="BJ381" s="11"/>
      <c r="BK381" s="11"/>
      <c r="BL381" s="11"/>
      <c r="BM381" s="11"/>
      <c r="BN381" s="11"/>
      <c r="BO381" s="11"/>
      <c r="BP381" s="11"/>
    </row>
    <row r="382" spans="1:68">
      <c r="A382" s="18"/>
      <c r="B382" s="18"/>
      <c r="C382" s="18"/>
      <c r="D382" s="18"/>
      <c r="E382" s="88"/>
      <c r="F382" s="88"/>
      <c r="G382" s="18"/>
      <c r="H382" s="89"/>
      <c r="I382" s="89"/>
      <c r="J382" s="18"/>
      <c r="K382" s="18"/>
      <c r="L382" s="18"/>
      <c r="M382" s="140"/>
      <c r="N382" s="140"/>
      <c r="O382" s="140"/>
      <c r="P382" s="140"/>
      <c r="Q382" s="140"/>
      <c r="R382" s="140"/>
      <c r="S382" s="140"/>
      <c r="T382" s="140"/>
      <c r="U382" s="18"/>
      <c r="V382" s="18"/>
      <c r="W382" s="18"/>
      <c r="X382" s="374">
        <v>6</v>
      </c>
      <c r="Y382" s="373">
        <f t="array" ref="Y382">IF(Y338="-","-",COUNT(IF($M$5:$M$103=$H$5:$L$103,IF($H$5:$L$103=$X382,IF($G$5:$G$103=Y$330,$H$5:$L$103,""),""),""))/COUNT(IF($M$5:$M$103=$X382,IF($G$5:$G$103=Y$330,$H$5:$L$103,""),"")))</f>
        <v>0.9</v>
      </c>
      <c r="Z382" s="373" t="str">
        <f t="array" ref="Z382">IF(Z338="-","-",COUNT(IF($M$5:$M$103=$H$5:$L$103,IF($H$5:$L$103=$X382,IF($G$5:$G$103=Z$330,$H$5:$L$103,""),""),""))/COUNT(IF($M$5:$M$103=$X382,IF($G$5:$G$103=Z$330,$H$5:$L$103,""),"")))</f>
        <v>-</v>
      </c>
      <c r="AA382" s="373" t="str">
        <f t="array" ref="AA382">IF(AA338="-","-",COUNT(IF($M$5:$M$103=$H$5:$L$103,IF($H$5:$L$103=$X382,IF($G$5:$G$103=AA$330,$H$5:$L$103,""),""),""))/COUNT(IF($M$5:$M$103=$X382,IF($G$5:$G$103=AA$330,$H$5:$L$103,""),"")))</f>
        <v>-</v>
      </c>
      <c r="AB382" s="373" t="str">
        <f t="array" ref="AB382">IF(AB338="-","-",COUNT(IF($M$5:$M$103=$H$5:$L$103,IF($H$5:$L$103=$X382,IF($G$5:$G$103=AB$330,$H$5:$L$103,""),""),""))/COUNT(IF($M$5:$M$103=$X382,IF($G$5:$G$103=AB$330,$H$5:$L$103,""),"")))</f>
        <v>-</v>
      </c>
      <c r="AC382" s="373">
        <f t="array" ref="AC382">IF(AC338="-","-",COUNT(IF($M$5:$M$103=$H$5:$L$103,IF($H$5:$L$103=$X382,IF($G$5:$G$103=AC$330,$H$5:$L$103,""),""),""))/COUNT(IF($M$5:$M$103=$X382,IF($G$5:$G$103=AC$330,$H$5:$L$103,""),"")))</f>
        <v>1</v>
      </c>
      <c r="AD382" s="373" t="str">
        <f t="array" ref="AD382">IF(AD338="-","-",COUNT(IF($M$5:$M$103=$H$5:$L$103,IF($H$5:$L$103=$X382,IF($G$5:$G$103=AD$330,$H$5:$L$103,""),""),""))/COUNT(IF($M$5:$M$103=$X382,IF($G$5:$G$103=AD$330,$H$5:$L$103,""),"")))</f>
        <v>-</v>
      </c>
      <c r="AE382" s="373">
        <f t="array" ref="AE382">IF(AE338="-","-",COUNT(IF($M$5:$M$103=$H$5:$L$103,IF($H$5:$L$103=$X382,IF($G$5:$G$103=AE$330,$H$5:$L$103,""),""),""))/COUNT(IF($M$5:$M$103=$X382,IF($G$5:$G$103=AE$330,$H$5:$L$103,""),"")))</f>
        <v>0.6</v>
      </c>
      <c r="AF382" s="373" t="str">
        <f t="array" ref="AF382">IF(AF338="-","-",COUNT(IF($M$5:$M$103=$H$5:$L$103,IF($H$5:$L$103=$X382,IF($G$5:$G$103=AF$330,$H$5:$L$103,""),""),""))/COUNT(IF($M$5:$M$103=$X382,IF($G$5:$G$103=AF$330,$H$5:$L$103,""),"")))</f>
        <v>-</v>
      </c>
      <c r="AG382" s="373" t="str">
        <f t="array" ref="AG382">IF(AG338="-","-",COUNT(IF($M$5:$M$103=$H$5:$L$103,IF($H$5:$L$103=$X382,IF($G$5:$G$103=AG$330,$H$5:$L$103,""),""),""))/COUNT(IF($M$5:$M$103=$X382,IF($G$5:$G$103=AG$330,$H$5:$L$103,""),"")))</f>
        <v>-</v>
      </c>
      <c r="AH382" s="373" t="str">
        <f t="array" ref="AH382">IF(AH338="-","-",COUNT(IF($M$5:$M$103=$H$5:$L$103,IF($H$5:$L$103=$X382,IF($G$5:$G$103=AH$330,$H$5:$L$103,""),""),""))/COUNT(IF($M$5:$M$103=$X382,IF($G$5:$G$103=AH$330,$H$5:$L$103,""),"")))</f>
        <v>-</v>
      </c>
      <c r="AI382" s="373" t="str">
        <f t="array" ref="AI382">IF(AI338="-","-",COUNT(IF($M$5:$M$103=$H$5:$L$103,IF($H$5:$L$103=$X382,IF($G$5:$G$103=AI$330,$H$5:$L$103,""),""),""))/COUNT(IF($M$5:$M$103=$X382,IF($G$5:$G$103=AI$330,$H$5:$L$103,""),"")))</f>
        <v>-</v>
      </c>
      <c r="AJ382" s="373" t="str">
        <f t="array" ref="AJ382">IF(AJ338="-","-",COUNT(IF($M$5:$M$103=$H$5:$L$103,IF($H$5:$L$103=$X382,IF($G$5:$G$103=AJ$330,$H$5:$L$103,""),""),""))/COUNT(IF($M$5:$M$103=$X382,IF($G$5:$G$103=AJ$330,$H$5:$L$103,""),"")))</f>
        <v>-</v>
      </c>
      <c r="AK382" s="154">
        <f t="array" ref="AK382">IF(AK338=0,"-",COUNT(IF($M$5:$M$103=$H$5:$L$103,IF($H$5:$L$103=$X382,$H$5:$L$103,""),""))/COUNT(IF($M$5:$M$103=$X382,$H$5:$L$103,"")))</f>
        <v>0.91428571428571426</v>
      </c>
      <c r="AL382" s="18"/>
      <c r="AM382" s="18"/>
      <c r="AN382" s="18"/>
      <c r="AO382" s="18"/>
      <c r="AP382" s="18"/>
      <c r="AQ382" s="18"/>
      <c r="AR382" s="18"/>
      <c r="AS382" s="18"/>
      <c r="AT382" s="18"/>
      <c r="AU382" s="18"/>
      <c r="AV382" s="18"/>
      <c r="AW382" s="18"/>
      <c r="AX382" s="18"/>
      <c r="BA382" s="11"/>
      <c r="BB382" s="11"/>
      <c r="BC382" s="11"/>
      <c r="BD382" s="11"/>
      <c r="BE382" s="11"/>
      <c r="BF382" s="11"/>
      <c r="BG382" s="11"/>
      <c r="BH382" s="11"/>
      <c r="BI382" s="11"/>
      <c r="BJ382" s="11"/>
      <c r="BK382" s="11"/>
      <c r="BL382" s="11"/>
      <c r="BM382" s="11"/>
      <c r="BN382" s="11"/>
      <c r="BO382" s="11"/>
      <c r="BP382" s="11"/>
    </row>
    <row r="383" spans="1:68">
      <c r="A383" s="18"/>
      <c r="B383" s="18"/>
      <c r="C383" s="18"/>
      <c r="D383" s="18"/>
      <c r="E383" s="88"/>
      <c r="F383" s="88"/>
      <c r="G383" s="18"/>
      <c r="H383" s="89"/>
      <c r="I383" s="89"/>
      <c r="J383" s="18"/>
      <c r="K383" s="18"/>
      <c r="L383" s="18"/>
      <c r="M383" s="140"/>
      <c r="N383" s="140"/>
      <c r="O383" s="140"/>
      <c r="P383" s="140"/>
      <c r="Q383" s="140"/>
      <c r="R383" s="140"/>
      <c r="S383" s="140"/>
      <c r="T383" s="140"/>
      <c r="U383" s="18"/>
      <c r="V383" s="18"/>
      <c r="W383" s="18"/>
      <c r="X383" s="374">
        <v>7</v>
      </c>
      <c r="Y383" s="373" t="str">
        <f t="array" ref="Y383">IF(Y339="-","-",COUNT(IF($M$5:$M$103=$H$5:$L$103,IF($H$5:$L$103=$X383,IF($G$5:$G$103=Y$330,$H$5:$L$103,""),""),""))/COUNT(IF($M$5:$M$103=$X383,IF($G$5:$G$103=Y$330,$H$5:$L$103,""),"")))</f>
        <v>-</v>
      </c>
      <c r="Z383" s="373" t="str">
        <f t="array" ref="Z383">IF(Z339="-","-",COUNT(IF($M$5:$M$103=$H$5:$L$103,IF($H$5:$L$103=$X383,IF($G$5:$G$103=Z$330,$H$5:$L$103,""),""),""))/COUNT(IF($M$5:$M$103=$X383,IF($G$5:$G$103=Z$330,$H$5:$L$103,""),"")))</f>
        <v>-</v>
      </c>
      <c r="AA383" s="373" t="str">
        <f t="array" ref="AA383">IF(AA339="-","-",COUNT(IF($M$5:$M$103=$H$5:$L$103,IF($H$5:$L$103=$X383,IF($G$5:$G$103=AA$330,$H$5:$L$103,""),""),""))/COUNT(IF($M$5:$M$103=$X383,IF($G$5:$G$103=AA$330,$H$5:$L$103,""),"")))</f>
        <v>-</v>
      </c>
      <c r="AB383" s="373" t="str">
        <f t="array" ref="AB383">IF(AB339="-","-",COUNT(IF($M$5:$M$103=$H$5:$L$103,IF($H$5:$L$103=$X383,IF($G$5:$G$103=AB$330,$H$5:$L$103,""),""),""))/COUNT(IF($M$5:$M$103=$X383,IF($G$5:$G$103=AB$330,$H$5:$L$103,""),"")))</f>
        <v>-</v>
      </c>
      <c r="AC383" s="373" t="str">
        <f t="array" ref="AC383">IF(AC339="-","-",COUNT(IF($M$5:$M$103=$H$5:$L$103,IF($H$5:$L$103=$X383,IF($G$5:$G$103=AC$330,$H$5:$L$103,""),""),""))/COUNT(IF($M$5:$M$103=$X383,IF($G$5:$G$103=AC$330,$H$5:$L$103,""),"")))</f>
        <v>-</v>
      </c>
      <c r="AD383" s="373" t="str">
        <f t="array" ref="AD383">IF(AD339="-","-",COUNT(IF($M$5:$M$103=$H$5:$L$103,IF($H$5:$L$103=$X383,IF($G$5:$G$103=AD$330,$H$5:$L$103,""),""),""))/COUNT(IF($M$5:$M$103=$X383,IF($G$5:$G$103=AD$330,$H$5:$L$103,""),"")))</f>
        <v>-</v>
      </c>
      <c r="AE383" s="373" t="str">
        <f t="array" ref="AE383">IF(AE339="-","-",COUNT(IF($M$5:$M$103=$H$5:$L$103,IF($H$5:$L$103=$X383,IF($G$5:$G$103=AE$330,$H$5:$L$103,""),""),""))/COUNT(IF($M$5:$M$103=$X383,IF($G$5:$G$103=AE$330,$H$5:$L$103,""),"")))</f>
        <v>-</v>
      </c>
      <c r="AF383" s="373" t="str">
        <f t="array" ref="AF383">IF(AF339="-","-",COUNT(IF($M$5:$M$103=$H$5:$L$103,IF($H$5:$L$103=$X383,IF($G$5:$G$103=AF$330,$H$5:$L$103,""),""),""))/COUNT(IF($M$5:$M$103=$X383,IF($G$5:$G$103=AF$330,$H$5:$L$103,""),"")))</f>
        <v>-</v>
      </c>
      <c r="AG383" s="373" t="str">
        <f t="array" ref="AG383">IF(AG339="-","-",COUNT(IF($M$5:$M$103=$H$5:$L$103,IF($H$5:$L$103=$X383,IF($G$5:$G$103=AG$330,$H$5:$L$103,""),""),""))/COUNT(IF($M$5:$M$103=$X383,IF($G$5:$G$103=AG$330,$H$5:$L$103,""),"")))</f>
        <v>-</v>
      </c>
      <c r="AH383" s="373" t="str">
        <f t="array" ref="AH383">IF(AH339="-","-",COUNT(IF($M$5:$M$103=$H$5:$L$103,IF($H$5:$L$103=$X383,IF($G$5:$G$103=AH$330,$H$5:$L$103,""),""),""))/COUNT(IF($M$5:$M$103=$X383,IF($G$5:$G$103=AH$330,$H$5:$L$103,""),"")))</f>
        <v>-</v>
      </c>
      <c r="AI383" s="373" t="str">
        <f t="array" ref="AI383">IF(AI339="-","-",COUNT(IF($M$5:$M$103=$H$5:$L$103,IF($H$5:$L$103=$X383,IF($G$5:$G$103=AI$330,$H$5:$L$103,""),""),""))/COUNT(IF($M$5:$M$103=$X383,IF($G$5:$G$103=AI$330,$H$5:$L$103,""),"")))</f>
        <v>-</v>
      </c>
      <c r="AJ383" s="373" t="str">
        <f t="array" ref="AJ383">IF(AJ339="-","-",COUNT(IF($M$5:$M$103=$H$5:$L$103,IF($H$5:$L$103=$X383,IF($G$5:$G$103=AJ$330,$H$5:$L$103,""),""),""))/COUNT(IF($M$5:$M$103=$X383,IF($G$5:$G$103=AJ$330,$H$5:$L$103,""),"")))</f>
        <v>-</v>
      </c>
      <c r="AK383" s="154" t="str">
        <f t="array" ref="AK383">IF(AK339=0,"-",COUNT(IF($M$5:$M$103=$H$5:$L$103,IF($H$5:$L$103=$X383,$H$5:$L$103,""),""))/COUNT(IF($M$5:$M$103=$X383,$H$5:$L$103,"")))</f>
        <v>-</v>
      </c>
      <c r="AL383" s="18"/>
      <c r="AM383" s="18"/>
      <c r="AN383" s="18"/>
      <c r="AO383" s="18"/>
      <c r="AP383" s="18"/>
      <c r="AQ383" s="18"/>
      <c r="AR383" s="18"/>
      <c r="AS383" s="18"/>
      <c r="AT383" s="18"/>
      <c r="AU383" s="18"/>
      <c r="AV383" s="18"/>
      <c r="AW383" s="18"/>
      <c r="AX383" s="18"/>
      <c r="BA383" s="11"/>
      <c r="BB383" s="11"/>
      <c r="BC383" s="11"/>
      <c r="BD383" s="11"/>
      <c r="BE383" s="11"/>
      <c r="BF383" s="11"/>
      <c r="BG383" s="11"/>
      <c r="BH383" s="11"/>
      <c r="BI383" s="11"/>
      <c r="BJ383" s="11"/>
      <c r="BK383" s="11"/>
      <c r="BL383" s="11"/>
      <c r="BM383" s="11"/>
      <c r="BN383" s="11"/>
      <c r="BO383" s="11"/>
      <c r="BP383" s="11"/>
    </row>
    <row r="384" spans="1:68">
      <c r="A384" s="18"/>
      <c r="B384" s="18"/>
      <c r="C384" s="18"/>
      <c r="D384" s="18"/>
      <c r="E384" s="88"/>
      <c r="F384" s="88"/>
      <c r="G384" s="18"/>
      <c r="H384" s="89"/>
      <c r="I384" s="89"/>
      <c r="J384" s="18"/>
      <c r="K384" s="18"/>
      <c r="L384" s="18"/>
      <c r="M384" s="140"/>
      <c r="N384" s="140"/>
      <c r="O384" s="140"/>
      <c r="P384" s="140"/>
      <c r="Q384" s="140"/>
      <c r="R384" s="140"/>
      <c r="S384" s="140"/>
      <c r="T384" s="140"/>
      <c r="U384" s="18"/>
      <c r="V384" s="18"/>
      <c r="W384" s="18"/>
      <c r="X384" s="374">
        <v>8</v>
      </c>
      <c r="Y384" s="373">
        <f t="array" ref="Y384">IF(Y340="-","-",COUNT(IF($M$5:$M$103=$H$5:$L$103,IF($H$5:$L$103=$X384,IF($G$5:$G$103=Y$330,$H$5:$L$103,""),""),""))/COUNT(IF($M$5:$M$103=$X384,IF($G$5:$G$103=Y$330,$H$5:$L$103,""),"")))</f>
        <v>0.8666666666666667</v>
      </c>
      <c r="Z384" s="373" t="str">
        <f t="array" ref="Z384">IF(Z340="-","-",COUNT(IF($M$5:$M$103=$H$5:$L$103,IF($H$5:$L$103=$X384,IF($G$5:$G$103=Z$330,$H$5:$L$103,""),""),""))/COUNT(IF($M$5:$M$103=$X384,IF($G$5:$G$103=Z$330,$H$5:$L$103,""),"")))</f>
        <v>-</v>
      </c>
      <c r="AA384" s="373" t="str">
        <f t="array" ref="AA384">IF(AA340="-","-",COUNT(IF($M$5:$M$103=$H$5:$L$103,IF($H$5:$L$103=$X384,IF($G$5:$G$103=AA$330,$H$5:$L$103,""),""),""))/COUNT(IF($M$5:$M$103=$X384,IF($G$5:$G$103=AA$330,$H$5:$L$103,""),"")))</f>
        <v>-</v>
      </c>
      <c r="AB384" s="373" t="str">
        <f t="array" ref="AB384">IF(AB340="-","-",COUNT(IF($M$5:$M$103=$H$5:$L$103,IF($H$5:$L$103=$X384,IF($G$5:$G$103=AB$330,$H$5:$L$103,""),""),""))/COUNT(IF($M$5:$M$103=$X384,IF($G$5:$G$103=AB$330,$H$5:$L$103,""),"")))</f>
        <v>-</v>
      </c>
      <c r="AC384" s="373">
        <f t="array" ref="AC384">IF(AC340="-","-",COUNT(IF($M$5:$M$103=$H$5:$L$103,IF($H$5:$L$103=$X384,IF($G$5:$G$103=AC$330,$H$5:$L$103,""),""),""))/COUNT(IF($M$5:$M$103=$X384,IF($G$5:$G$103=AC$330,$H$5:$L$103,""),"")))</f>
        <v>0.6</v>
      </c>
      <c r="AD384" s="373" t="str">
        <f t="array" ref="AD384">IF(AD340="-","-",COUNT(IF($M$5:$M$103=$H$5:$L$103,IF($H$5:$L$103=$X384,IF($G$5:$G$103=AD$330,$H$5:$L$103,""),""),""))/COUNT(IF($M$5:$M$103=$X384,IF($G$5:$G$103=AD$330,$H$5:$L$103,""),"")))</f>
        <v>-</v>
      </c>
      <c r="AE384" s="373" t="str">
        <f t="array" ref="AE384">IF(AE340="-","-",COUNT(IF($M$5:$M$103=$H$5:$L$103,IF($H$5:$L$103=$X384,IF($G$5:$G$103=AE$330,$H$5:$L$103,""),""),""))/COUNT(IF($M$5:$M$103=$X384,IF($G$5:$G$103=AE$330,$H$5:$L$103,""),"")))</f>
        <v>-</v>
      </c>
      <c r="AF384" s="373" t="str">
        <f t="array" ref="AF384">IF(AF340="-","-",COUNT(IF($M$5:$M$103=$H$5:$L$103,IF($H$5:$L$103=$X384,IF($G$5:$G$103=AF$330,$H$5:$L$103,""),""),""))/COUNT(IF($M$5:$M$103=$X384,IF($G$5:$G$103=AF$330,$H$5:$L$103,""),"")))</f>
        <v>-</v>
      </c>
      <c r="AG384" s="373" t="str">
        <f t="array" ref="AG384">IF(AG340="-","-",COUNT(IF($M$5:$M$103=$H$5:$L$103,IF($H$5:$L$103=$X384,IF($G$5:$G$103=AG$330,$H$5:$L$103,""),""),""))/COUNT(IF($M$5:$M$103=$X384,IF($G$5:$G$103=AG$330,$H$5:$L$103,""),"")))</f>
        <v>-</v>
      </c>
      <c r="AH384" s="373" t="str">
        <f t="array" ref="AH384">IF(AH340="-","-",COUNT(IF($M$5:$M$103=$H$5:$L$103,IF($H$5:$L$103=$X384,IF($G$5:$G$103=AH$330,$H$5:$L$103,""),""),""))/COUNT(IF($M$5:$M$103=$X384,IF($G$5:$G$103=AH$330,$H$5:$L$103,""),"")))</f>
        <v>-</v>
      </c>
      <c r="AI384" s="373" t="str">
        <f t="array" ref="AI384">IF(AI340="-","-",COUNT(IF($M$5:$M$103=$H$5:$L$103,IF($H$5:$L$103=$X384,IF($G$5:$G$103=AI$330,$H$5:$L$103,""),""),""))/COUNT(IF($M$5:$M$103=$X384,IF($G$5:$G$103=AI$330,$H$5:$L$103,""),"")))</f>
        <v>-</v>
      </c>
      <c r="AJ384" s="373" t="str">
        <f t="array" ref="AJ384">IF(AJ340="-","-",COUNT(IF($M$5:$M$103=$H$5:$L$103,IF($H$5:$L$103=$X384,IF($G$5:$G$103=AJ$330,$H$5:$L$103,""),""),""))/COUNT(IF($M$5:$M$103=$X384,IF($G$5:$G$103=AJ$330,$H$5:$L$103,""),"")))</f>
        <v>-</v>
      </c>
      <c r="AK384" s="154">
        <f t="array" ref="AK384">IF(AK340=0,"-",COUNT(IF($M$5:$M$103=$H$5:$L$103,IF($H$5:$L$103=$X384,$H$5:$L$103,""),""))/COUNT(IF($M$5:$M$103=$X384,$H$5:$L$103,"")))</f>
        <v>0.8</v>
      </c>
      <c r="AL384" s="18"/>
      <c r="AM384" s="18"/>
      <c r="AN384" s="18"/>
      <c r="AO384" s="18"/>
      <c r="AP384" s="18"/>
      <c r="AQ384" s="18"/>
      <c r="AR384" s="18"/>
      <c r="AS384" s="18"/>
      <c r="AT384" s="18"/>
      <c r="AU384" s="18"/>
      <c r="AV384" s="18"/>
      <c r="AW384" s="18"/>
      <c r="AX384" s="18"/>
      <c r="BA384" s="11"/>
      <c r="BB384" s="11"/>
      <c r="BC384" s="11"/>
      <c r="BD384" s="11"/>
      <c r="BE384" s="11"/>
      <c r="BF384" s="11"/>
      <c r="BG384" s="11"/>
      <c r="BH384" s="11"/>
      <c r="BI384" s="11"/>
      <c r="BJ384" s="11"/>
      <c r="BK384" s="11"/>
      <c r="BL384" s="11"/>
      <c r="BM384" s="11"/>
      <c r="BN384" s="11"/>
      <c r="BO384" s="11"/>
      <c r="BP384" s="11"/>
    </row>
    <row r="385" spans="1:68">
      <c r="A385" s="18"/>
      <c r="B385" s="18"/>
      <c r="C385" s="18"/>
      <c r="D385" s="18"/>
      <c r="E385" s="88"/>
      <c r="F385" s="88"/>
      <c r="G385" s="18"/>
      <c r="H385" s="89"/>
      <c r="I385" s="89"/>
      <c r="J385" s="18"/>
      <c r="K385" s="18"/>
      <c r="L385" s="18"/>
      <c r="M385" s="140"/>
      <c r="N385" s="140"/>
      <c r="O385" s="140"/>
      <c r="P385" s="140"/>
      <c r="Q385" s="140"/>
      <c r="R385" s="140"/>
      <c r="S385" s="140"/>
      <c r="T385" s="140"/>
      <c r="U385" s="18"/>
      <c r="V385" s="18"/>
      <c r="W385" s="18"/>
      <c r="X385" s="374">
        <v>9</v>
      </c>
      <c r="Y385" s="373" t="str">
        <f t="array" ref="Y385">IF(Y341="-","-",COUNT(IF($M$5:$M$103=$H$5:$L$103,IF($H$5:$L$103=$X385,IF($G$5:$G$103=Y$330,$H$5:$L$103,""),""),""))/COUNT(IF($M$5:$M$103=$X385,IF($G$5:$G$103=Y$330,$H$5:$L$103,""),"")))</f>
        <v>-</v>
      </c>
      <c r="Z385" s="373" t="str">
        <f t="array" ref="Z385">IF(Z341="-","-",COUNT(IF($M$5:$M$103=$H$5:$L$103,IF($H$5:$L$103=$X385,IF($G$5:$G$103=Z$330,$H$5:$L$103,""),""),""))/COUNT(IF($M$5:$M$103=$X385,IF($G$5:$G$103=Z$330,$H$5:$L$103,""),"")))</f>
        <v>-</v>
      </c>
      <c r="AA385" s="373" t="str">
        <f t="array" ref="AA385">IF(AA341="-","-",COUNT(IF($M$5:$M$103=$H$5:$L$103,IF($H$5:$L$103=$X385,IF($G$5:$G$103=AA$330,$H$5:$L$103,""),""),""))/COUNT(IF($M$5:$M$103=$X385,IF($G$5:$G$103=AA$330,$H$5:$L$103,""),"")))</f>
        <v>-</v>
      </c>
      <c r="AB385" s="373" t="str">
        <f t="array" ref="AB385">IF(AB341="-","-",COUNT(IF($M$5:$M$103=$H$5:$L$103,IF($H$5:$L$103=$X385,IF($G$5:$G$103=AB$330,$H$5:$L$103,""),""),""))/COUNT(IF($M$5:$M$103=$X385,IF($G$5:$G$103=AB$330,$H$5:$L$103,""),"")))</f>
        <v>-</v>
      </c>
      <c r="AC385" s="373" t="str">
        <f t="array" ref="AC385">IF(AC341="-","-",COUNT(IF($M$5:$M$103=$H$5:$L$103,IF($H$5:$L$103=$X385,IF($G$5:$G$103=AC$330,$H$5:$L$103,""),""),""))/COUNT(IF($M$5:$M$103=$X385,IF($G$5:$G$103=AC$330,$H$5:$L$103,""),"")))</f>
        <v>-</v>
      </c>
      <c r="AD385" s="373" t="str">
        <f t="array" ref="AD385">IF(AD341="-","-",COUNT(IF($M$5:$M$103=$H$5:$L$103,IF($H$5:$L$103=$X385,IF($G$5:$G$103=AD$330,$H$5:$L$103,""),""),""))/COUNT(IF($M$5:$M$103=$X385,IF($G$5:$G$103=AD$330,$H$5:$L$103,""),"")))</f>
        <v>-</v>
      </c>
      <c r="AE385" s="373" t="str">
        <f t="array" ref="AE385">IF(AE341="-","-",COUNT(IF($M$5:$M$103=$H$5:$L$103,IF($H$5:$L$103=$X385,IF($G$5:$G$103=AE$330,$H$5:$L$103,""),""),""))/COUNT(IF($M$5:$M$103=$X385,IF($G$5:$G$103=AE$330,$H$5:$L$103,""),"")))</f>
        <v>-</v>
      </c>
      <c r="AF385" s="373" t="str">
        <f t="array" ref="AF385">IF(AF341="-","-",COUNT(IF($M$5:$M$103=$H$5:$L$103,IF($H$5:$L$103=$X385,IF($G$5:$G$103=AF$330,$H$5:$L$103,""),""),""))/COUNT(IF($M$5:$M$103=$X385,IF($G$5:$G$103=AF$330,$H$5:$L$103,""),"")))</f>
        <v>-</v>
      </c>
      <c r="AG385" s="373" t="str">
        <f t="array" ref="AG385">IF(AG341="-","-",COUNT(IF($M$5:$M$103=$H$5:$L$103,IF($H$5:$L$103=$X385,IF($G$5:$G$103=AG$330,$H$5:$L$103,""),""),""))/COUNT(IF($M$5:$M$103=$X385,IF($G$5:$G$103=AG$330,$H$5:$L$103,""),"")))</f>
        <v>-</v>
      </c>
      <c r="AH385" s="373" t="str">
        <f t="array" ref="AH385">IF(AH341="-","-",COUNT(IF($M$5:$M$103=$H$5:$L$103,IF($H$5:$L$103=$X385,IF($G$5:$G$103=AH$330,$H$5:$L$103,""),""),""))/COUNT(IF($M$5:$M$103=$X385,IF($G$5:$G$103=AH$330,$H$5:$L$103,""),"")))</f>
        <v>-</v>
      </c>
      <c r="AI385" s="373" t="str">
        <f t="array" ref="AI385">IF(AI341="-","-",COUNT(IF($M$5:$M$103=$H$5:$L$103,IF($H$5:$L$103=$X385,IF($G$5:$G$103=AI$330,$H$5:$L$103,""),""),""))/COUNT(IF($M$5:$M$103=$X385,IF($G$5:$G$103=AI$330,$H$5:$L$103,""),"")))</f>
        <v>-</v>
      </c>
      <c r="AJ385" s="373" t="str">
        <f t="array" ref="AJ385">IF(AJ341="-","-",COUNT(IF($M$5:$M$103=$H$5:$L$103,IF($H$5:$L$103=$X385,IF($G$5:$G$103=AJ$330,$H$5:$L$103,""),""),""))/COUNT(IF($M$5:$M$103=$X385,IF($G$5:$G$103=AJ$330,$H$5:$L$103,""),"")))</f>
        <v>-</v>
      </c>
      <c r="AK385" s="154" t="str">
        <f t="array" ref="AK385">IF(AK341=0,"-",COUNT(IF($M$5:$M$103=$H$5:$L$103,IF($H$5:$L$103=$X385,$H$5:$L$103,""),""))/COUNT(IF($M$5:$M$103=$X385,$H$5:$L$103,"")))</f>
        <v>-</v>
      </c>
      <c r="AL385" s="18"/>
      <c r="AM385" s="18"/>
      <c r="AN385" s="18"/>
      <c r="AO385" s="18"/>
      <c r="AP385" s="18"/>
      <c r="AQ385" s="18"/>
      <c r="AR385" s="18"/>
      <c r="AS385" s="18"/>
      <c r="AT385" s="18"/>
      <c r="AU385" s="18"/>
      <c r="AV385" s="18"/>
      <c r="AW385" s="18"/>
      <c r="AX385" s="18"/>
      <c r="BA385" s="11"/>
      <c r="BB385" s="11"/>
      <c r="BC385" s="11"/>
      <c r="BD385" s="11"/>
      <c r="BE385" s="11"/>
      <c r="BF385" s="11"/>
      <c r="BG385" s="11"/>
      <c r="BH385" s="11"/>
      <c r="BI385" s="11"/>
      <c r="BJ385" s="11"/>
      <c r="BK385" s="11"/>
      <c r="BL385" s="11"/>
      <c r="BM385" s="11"/>
      <c r="BN385" s="11"/>
      <c r="BO385" s="11"/>
      <c r="BP385" s="11"/>
    </row>
    <row r="386" spans="1:68">
      <c r="A386" s="18"/>
      <c r="B386" s="18"/>
      <c r="C386" s="18"/>
      <c r="D386" s="18"/>
      <c r="E386" s="88"/>
      <c r="F386" s="88"/>
      <c r="G386" s="18"/>
      <c r="H386" s="89"/>
      <c r="I386" s="89"/>
      <c r="J386" s="18"/>
      <c r="K386" s="18"/>
      <c r="L386" s="18"/>
      <c r="M386" s="140"/>
      <c r="N386" s="140"/>
      <c r="O386" s="140"/>
      <c r="P386" s="140"/>
      <c r="Q386" s="140"/>
      <c r="R386" s="140"/>
      <c r="S386" s="140"/>
      <c r="T386" s="140"/>
      <c r="U386" s="18"/>
      <c r="V386" s="18"/>
      <c r="W386" s="18"/>
      <c r="X386" s="374">
        <v>10</v>
      </c>
      <c r="Y386" s="373" t="str">
        <f t="array" ref="Y386">IF(Y342="-","-",COUNT(IF($M$5:$M$103=$H$5:$L$103,IF($H$5:$L$103=$X386,IF($G$5:$G$103=Y$330,$H$5:$L$103,""),""),""))/COUNT(IF($M$5:$M$103=$X386,IF($G$5:$G$103=Y$330,$H$5:$L$103,""),"")))</f>
        <v>-</v>
      </c>
      <c r="Z386" s="373" t="str">
        <f t="array" ref="Z386">IF(Z342="-","-",COUNT(IF($M$5:$M$103=$H$5:$L$103,IF($H$5:$L$103=$X386,IF($G$5:$G$103=Z$330,$H$5:$L$103,""),""),""))/COUNT(IF($M$5:$M$103=$X386,IF($G$5:$G$103=Z$330,$H$5:$L$103,""),"")))</f>
        <v>-</v>
      </c>
      <c r="AA386" s="373" t="str">
        <f t="array" ref="AA386">IF(AA342="-","-",COUNT(IF($M$5:$M$103=$H$5:$L$103,IF($H$5:$L$103=$X386,IF($G$5:$G$103=AA$330,$H$5:$L$103,""),""),""))/COUNT(IF($M$5:$M$103=$X386,IF($G$5:$G$103=AA$330,$H$5:$L$103,""),"")))</f>
        <v>-</v>
      </c>
      <c r="AB386" s="373" t="str">
        <f t="array" ref="AB386">IF(AB342="-","-",COUNT(IF($M$5:$M$103=$H$5:$L$103,IF($H$5:$L$103=$X386,IF($G$5:$G$103=AB$330,$H$5:$L$103,""),""),""))/COUNT(IF($M$5:$M$103=$X386,IF($G$5:$G$103=AB$330,$H$5:$L$103,""),"")))</f>
        <v>-</v>
      </c>
      <c r="AC386" s="373" t="str">
        <f t="array" ref="AC386">IF(AC342="-","-",COUNT(IF($M$5:$M$103=$H$5:$L$103,IF($H$5:$L$103=$X386,IF($G$5:$G$103=AC$330,$H$5:$L$103,""),""),""))/COUNT(IF($M$5:$M$103=$X386,IF($G$5:$G$103=AC$330,$H$5:$L$103,""),"")))</f>
        <v>-</v>
      </c>
      <c r="AD386" s="373" t="str">
        <f t="array" ref="AD386">IF(AD342="-","-",COUNT(IF($M$5:$M$103=$H$5:$L$103,IF($H$5:$L$103=$X386,IF($G$5:$G$103=AD$330,$H$5:$L$103,""),""),""))/COUNT(IF($M$5:$M$103=$X386,IF($G$5:$G$103=AD$330,$H$5:$L$103,""),"")))</f>
        <v>-</v>
      </c>
      <c r="AE386" s="373" t="str">
        <f t="array" ref="AE386">IF(AE342="-","-",COUNT(IF($M$5:$M$103=$H$5:$L$103,IF($H$5:$L$103=$X386,IF($G$5:$G$103=AE$330,$H$5:$L$103,""),""),""))/COUNT(IF($M$5:$M$103=$X386,IF($G$5:$G$103=AE$330,$H$5:$L$103,""),"")))</f>
        <v>-</v>
      </c>
      <c r="AF386" s="373" t="str">
        <f t="array" ref="AF386">IF(AF342="-","-",COUNT(IF($M$5:$M$103=$H$5:$L$103,IF($H$5:$L$103=$X386,IF($G$5:$G$103=AF$330,$H$5:$L$103,""),""),""))/COUNT(IF($M$5:$M$103=$X386,IF($G$5:$G$103=AF$330,$H$5:$L$103,""),"")))</f>
        <v>-</v>
      </c>
      <c r="AG386" s="373" t="str">
        <f t="array" ref="AG386">IF(AG342="-","-",COUNT(IF($M$5:$M$103=$H$5:$L$103,IF($H$5:$L$103=$X386,IF($G$5:$G$103=AG$330,$H$5:$L$103,""),""),""))/COUNT(IF($M$5:$M$103=$X386,IF($G$5:$G$103=AG$330,$H$5:$L$103,""),"")))</f>
        <v>-</v>
      </c>
      <c r="AH386" s="373" t="str">
        <f t="array" ref="AH386">IF(AH342="-","-",COUNT(IF($M$5:$M$103=$H$5:$L$103,IF($H$5:$L$103=$X386,IF($G$5:$G$103=AH$330,$H$5:$L$103,""),""),""))/COUNT(IF($M$5:$M$103=$X386,IF($G$5:$G$103=AH$330,$H$5:$L$103,""),"")))</f>
        <v>-</v>
      </c>
      <c r="AI386" s="373" t="str">
        <f t="array" ref="AI386">IF(AI342="-","-",COUNT(IF($M$5:$M$103=$H$5:$L$103,IF($H$5:$L$103=$X386,IF($G$5:$G$103=AI$330,$H$5:$L$103,""),""),""))/COUNT(IF($M$5:$M$103=$X386,IF($G$5:$G$103=AI$330,$H$5:$L$103,""),"")))</f>
        <v>-</v>
      </c>
      <c r="AJ386" s="373" t="str">
        <f t="array" ref="AJ386">IF(AJ342="-","-",COUNT(IF($M$5:$M$103=$H$5:$L$103,IF($H$5:$L$103=$X386,IF($G$5:$G$103=AJ$330,$H$5:$L$103,""),""),""))/COUNT(IF($M$5:$M$103=$X386,IF($G$5:$G$103=AJ$330,$H$5:$L$103,""),"")))</f>
        <v>-</v>
      </c>
      <c r="AK386" s="154" t="str">
        <f t="array" ref="AK386">IF(AK342=0,"-",COUNT(IF($M$5:$M$103=$H$5:$L$103,IF($H$5:$L$103=$X386,$H$5:$L$103,""),""))/COUNT(IF($M$5:$M$103=$X386,$H$5:$L$103,"")))</f>
        <v>-</v>
      </c>
      <c r="AL386" s="18"/>
      <c r="AM386" s="18"/>
      <c r="AN386" s="18"/>
      <c r="AO386" s="18"/>
      <c r="AP386" s="18"/>
      <c r="AQ386" s="18"/>
      <c r="AR386" s="18"/>
      <c r="AS386" s="18"/>
      <c r="AT386" s="18"/>
      <c r="AU386" s="18"/>
      <c r="AV386" s="18"/>
      <c r="AW386" s="18"/>
      <c r="AX386" s="18"/>
      <c r="BA386" s="11"/>
      <c r="BB386" s="11"/>
      <c r="BC386" s="11"/>
      <c r="BD386" s="11"/>
      <c r="BE386" s="11"/>
      <c r="BF386" s="11"/>
      <c r="BG386" s="11"/>
      <c r="BH386" s="11"/>
      <c r="BI386" s="11"/>
      <c r="BJ386" s="11"/>
      <c r="BK386" s="11"/>
      <c r="BL386" s="11"/>
      <c r="BM386" s="11"/>
      <c r="BN386" s="11"/>
      <c r="BO386" s="11"/>
      <c r="BP386" s="11"/>
    </row>
    <row r="387" spans="1:68">
      <c r="A387" s="18"/>
      <c r="B387" s="18"/>
      <c r="C387" s="18"/>
      <c r="D387" s="18"/>
      <c r="E387" s="88"/>
      <c r="F387" s="88"/>
      <c r="G387" s="18"/>
      <c r="H387" s="89"/>
      <c r="I387" s="89"/>
      <c r="J387" s="18"/>
      <c r="K387" s="18"/>
      <c r="L387" s="18"/>
      <c r="M387" s="140"/>
      <c r="N387" s="140"/>
      <c r="O387" s="140"/>
      <c r="P387" s="140"/>
      <c r="Q387" s="140"/>
      <c r="R387" s="140"/>
      <c r="S387" s="140"/>
      <c r="T387" s="140"/>
      <c r="U387" s="18"/>
      <c r="V387" s="18"/>
      <c r="W387" s="18"/>
      <c r="X387" s="374">
        <v>11</v>
      </c>
      <c r="Y387" s="373" t="str">
        <f t="array" ref="Y387">IF(Y343="-","-",COUNT(IF($M$5:$M$103=$H$5:$L$103,IF($H$5:$L$103=$X387,IF($G$5:$G$103=Y$330,$H$5:$L$103,""),""),""))/COUNT(IF($M$5:$M$103=$X387,IF($G$5:$G$103=Y$330,$H$5:$L$103,""),"")))</f>
        <v>-</v>
      </c>
      <c r="Z387" s="373" t="str">
        <f t="array" ref="Z387">IF(Z343="-","-",COUNT(IF($M$5:$M$103=$H$5:$L$103,IF($H$5:$L$103=$X387,IF($G$5:$G$103=Z$330,$H$5:$L$103,""),""),""))/COUNT(IF($M$5:$M$103=$X387,IF($G$5:$G$103=Z$330,$H$5:$L$103,""),"")))</f>
        <v>-</v>
      </c>
      <c r="AA387" s="373" t="str">
        <f t="array" ref="AA387">IF(AA343="-","-",COUNT(IF($M$5:$M$103=$H$5:$L$103,IF($H$5:$L$103=$X387,IF($G$5:$G$103=AA$330,$H$5:$L$103,""),""),""))/COUNT(IF($M$5:$M$103=$X387,IF($G$5:$G$103=AA$330,$H$5:$L$103,""),"")))</f>
        <v>-</v>
      </c>
      <c r="AB387" s="373" t="str">
        <f t="array" ref="AB387">IF(AB343="-","-",COUNT(IF($M$5:$M$103=$H$5:$L$103,IF($H$5:$L$103=$X387,IF($G$5:$G$103=AB$330,$H$5:$L$103,""),""),""))/COUNT(IF($M$5:$M$103=$X387,IF($G$5:$G$103=AB$330,$H$5:$L$103,""),"")))</f>
        <v>-</v>
      </c>
      <c r="AC387" s="373" t="str">
        <f t="array" ref="AC387">IF(AC343="-","-",COUNT(IF($M$5:$M$103=$H$5:$L$103,IF($H$5:$L$103=$X387,IF($G$5:$G$103=AC$330,$H$5:$L$103,""),""),""))/COUNT(IF($M$5:$M$103=$X387,IF($G$5:$G$103=AC$330,$H$5:$L$103,""),"")))</f>
        <v>-</v>
      </c>
      <c r="AD387" s="373" t="str">
        <f t="array" ref="AD387">IF(AD343="-","-",COUNT(IF($M$5:$M$103=$H$5:$L$103,IF($H$5:$L$103=$X387,IF($G$5:$G$103=AD$330,$H$5:$L$103,""),""),""))/COUNT(IF($M$5:$M$103=$X387,IF($G$5:$G$103=AD$330,$H$5:$L$103,""),"")))</f>
        <v>-</v>
      </c>
      <c r="AE387" s="373" t="str">
        <f t="array" ref="AE387">IF(AE343="-","-",COUNT(IF($M$5:$M$103=$H$5:$L$103,IF($H$5:$L$103=$X387,IF($G$5:$G$103=AE$330,$H$5:$L$103,""),""),""))/COUNT(IF($M$5:$M$103=$X387,IF($G$5:$G$103=AE$330,$H$5:$L$103,""),"")))</f>
        <v>-</v>
      </c>
      <c r="AF387" s="373" t="str">
        <f t="array" ref="AF387">IF(AF343="-","-",COUNT(IF($M$5:$M$103=$H$5:$L$103,IF($H$5:$L$103=$X387,IF($G$5:$G$103=AF$330,$H$5:$L$103,""),""),""))/COUNT(IF($M$5:$M$103=$X387,IF($G$5:$G$103=AF$330,$H$5:$L$103,""),"")))</f>
        <v>-</v>
      </c>
      <c r="AG387" s="373" t="str">
        <f t="array" ref="AG387">IF(AG343="-","-",COUNT(IF($M$5:$M$103=$H$5:$L$103,IF($H$5:$L$103=$X387,IF($G$5:$G$103=AG$330,$H$5:$L$103,""),""),""))/COUNT(IF($M$5:$M$103=$X387,IF($G$5:$G$103=AG$330,$H$5:$L$103,""),"")))</f>
        <v>-</v>
      </c>
      <c r="AH387" s="373" t="str">
        <f t="array" ref="AH387">IF(AH343="-","-",COUNT(IF($M$5:$M$103=$H$5:$L$103,IF($H$5:$L$103=$X387,IF($G$5:$G$103=AH$330,$H$5:$L$103,""),""),""))/COUNT(IF($M$5:$M$103=$X387,IF($G$5:$G$103=AH$330,$H$5:$L$103,""),"")))</f>
        <v>-</v>
      </c>
      <c r="AI387" s="373" t="str">
        <f t="array" ref="AI387">IF(AI343="-","-",COUNT(IF($M$5:$M$103=$H$5:$L$103,IF($H$5:$L$103=$X387,IF($G$5:$G$103=AI$330,$H$5:$L$103,""),""),""))/COUNT(IF($M$5:$M$103=$X387,IF($G$5:$G$103=AI$330,$H$5:$L$103,""),"")))</f>
        <v>-</v>
      </c>
      <c r="AJ387" s="373" t="str">
        <f t="array" ref="AJ387">IF(AJ343="-","-",COUNT(IF($M$5:$M$103=$H$5:$L$103,IF($H$5:$L$103=$X387,IF($G$5:$G$103=AJ$330,$H$5:$L$103,""),""),""))/COUNT(IF($M$5:$M$103=$X387,IF($G$5:$G$103=AJ$330,$H$5:$L$103,""),"")))</f>
        <v>-</v>
      </c>
      <c r="AK387" s="154" t="str">
        <f t="array" ref="AK387">IF(AK343=0,"-",COUNT(IF($M$5:$M$103=$H$5:$L$103,IF($H$5:$L$103=$X387,$H$5:$L$103,""),""))/COUNT(IF($M$5:$M$103=$X387,$H$5:$L$103,"")))</f>
        <v>-</v>
      </c>
      <c r="AL387" s="18"/>
      <c r="AM387" s="18"/>
      <c r="AN387" s="18"/>
      <c r="AO387" s="18"/>
      <c r="AP387" s="18"/>
      <c r="AQ387" s="18"/>
      <c r="AR387" s="18"/>
      <c r="AS387" s="18"/>
      <c r="AT387" s="18"/>
      <c r="AU387" s="18"/>
      <c r="AV387" s="18"/>
      <c r="AW387" s="18"/>
      <c r="AX387" s="18"/>
      <c r="BA387" s="11"/>
      <c r="BB387" s="11"/>
      <c r="BC387" s="11"/>
      <c r="BD387" s="11"/>
      <c r="BE387" s="11"/>
      <c r="BF387" s="11"/>
      <c r="BG387" s="11"/>
      <c r="BH387" s="11"/>
      <c r="BI387" s="11"/>
      <c r="BJ387" s="11"/>
      <c r="BK387" s="11"/>
      <c r="BL387" s="11"/>
      <c r="BM387" s="11"/>
      <c r="BN387" s="11"/>
      <c r="BO387" s="11"/>
      <c r="BP387" s="11"/>
    </row>
    <row r="388" spans="1:68">
      <c r="A388" s="18"/>
      <c r="B388" s="18"/>
      <c r="C388" s="18"/>
      <c r="D388" s="18"/>
      <c r="E388" s="88"/>
      <c r="F388" s="88"/>
      <c r="G388" s="18"/>
      <c r="H388" s="89"/>
      <c r="I388" s="89"/>
      <c r="J388" s="18"/>
      <c r="K388" s="18"/>
      <c r="L388" s="18"/>
      <c r="M388" s="140"/>
      <c r="N388" s="140"/>
      <c r="O388" s="140"/>
      <c r="P388" s="140"/>
      <c r="Q388" s="140"/>
      <c r="R388" s="140"/>
      <c r="S388" s="140"/>
      <c r="T388" s="140"/>
      <c r="U388" s="18"/>
      <c r="V388" s="18"/>
      <c r="W388" s="18"/>
      <c r="X388" s="374">
        <v>12</v>
      </c>
      <c r="Y388" s="373" t="str">
        <f t="array" ref="Y388">IF(Y344="-","-",COUNT(IF($M$5:$M$103=$H$5:$L$103,IF($H$5:$L$103=$X388,IF($G$5:$G$103=Y$330,$H$5:$L$103,""),""),""))/COUNT(IF($M$5:$M$103=$X388,IF($G$5:$G$103=Y$330,$H$5:$L$103,""),"")))</f>
        <v>-</v>
      </c>
      <c r="Z388" s="373" t="str">
        <f t="array" ref="Z388">IF(Z344="-","-",COUNT(IF($M$5:$M$103=$H$5:$L$103,IF($H$5:$L$103=$X388,IF($G$5:$G$103=Z$330,$H$5:$L$103,""),""),""))/COUNT(IF($M$5:$M$103=$X388,IF($G$5:$G$103=Z$330,$H$5:$L$103,""),"")))</f>
        <v>-</v>
      </c>
      <c r="AA388" s="373" t="str">
        <f t="array" ref="AA388">IF(AA344="-","-",COUNT(IF($M$5:$M$103=$H$5:$L$103,IF($H$5:$L$103=$X388,IF($G$5:$G$103=AA$330,$H$5:$L$103,""),""),""))/COUNT(IF($M$5:$M$103=$X388,IF($G$5:$G$103=AA$330,$H$5:$L$103,""),"")))</f>
        <v>-</v>
      </c>
      <c r="AB388" s="373" t="str">
        <f t="array" ref="AB388">IF(AB344="-","-",COUNT(IF($M$5:$M$103=$H$5:$L$103,IF($H$5:$L$103=$X388,IF($G$5:$G$103=AB$330,$H$5:$L$103,""),""),""))/COUNT(IF($M$5:$M$103=$X388,IF($G$5:$G$103=AB$330,$H$5:$L$103,""),"")))</f>
        <v>-</v>
      </c>
      <c r="AC388" s="373" t="str">
        <f t="array" ref="AC388">IF(AC344="-","-",COUNT(IF($M$5:$M$103=$H$5:$L$103,IF($H$5:$L$103=$X388,IF($G$5:$G$103=AC$330,$H$5:$L$103,""),""),""))/COUNT(IF($M$5:$M$103=$X388,IF($G$5:$G$103=AC$330,$H$5:$L$103,""),"")))</f>
        <v>-</v>
      </c>
      <c r="AD388" s="373" t="str">
        <f t="array" ref="AD388">IF(AD344="-","-",COUNT(IF($M$5:$M$103=$H$5:$L$103,IF($H$5:$L$103=$X388,IF($G$5:$G$103=AD$330,$H$5:$L$103,""),""),""))/COUNT(IF($M$5:$M$103=$X388,IF($G$5:$G$103=AD$330,$H$5:$L$103,""),"")))</f>
        <v>-</v>
      </c>
      <c r="AE388" s="373" t="str">
        <f t="array" ref="AE388">IF(AE344="-","-",COUNT(IF($M$5:$M$103=$H$5:$L$103,IF($H$5:$L$103=$X388,IF($G$5:$G$103=AE$330,$H$5:$L$103,""),""),""))/COUNT(IF($M$5:$M$103=$X388,IF($G$5:$G$103=AE$330,$H$5:$L$103,""),"")))</f>
        <v>-</v>
      </c>
      <c r="AF388" s="373" t="str">
        <f t="array" ref="AF388">IF(AF344="-","-",COUNT(IF($M$5:$M$103=$H$5:$L$103,IF($H$5:$L$103=$X388,IF($G$5:$G$103=AF$330,$H$5:$L$103,""),""),""))/COUNT(IF($M$5:$M$103=$X388,IF($G$5:$G$103=AF$330,$H$5:$L$103,""),"")))</f>
        <v>-</v>
      </c>
      <c r="AG388" s="373" t="str">
        <f t="array" ref="AG388">IF(AG344="-","-",COUNT(IF($M$5:$M$103=$H$5:$L$103,IF($H$5:$L$103=$X388,IF($G$5:$G$103=AG$330,$H$5:$L$103,""),""),""))/COUNT(IF($M$5:$M$103=$X388,IF($G$5:$G$103=AG$330,$H$5:$L$103,""),"")))</f>
        <v>-</v>
      </c>
      <c r="AH388" s="373" t="str">
        <f t="array" ref="AH388">IF(AH344="-","-",COUNT(IF($M$5:$M$103=$H$5:$L$103,IF($H$5:$L$103=$X388,IF($G$5:$G$103=AH$330,$H$5:$L$103,""),""),""))/COUNT(IF($M$5:$M$103=$X388,IF($G$5:$G$103=AH$330,$H$5:$L$103,""),"")))</f>
        <v>-</v>
      </c>
      <c r="AI388" s="373" t="str">
        <f t="array" ref="AI388">IF(AI344="-","-",COUNT(IF($M$5:$M$103=$H$5:$L$103,IF($H$5:$L$103=$X388,IF($G$5:$G$103=AI$330,$H$5:$L$103,""),""),""))/COUNT(IF($M$5:$M$103=$X388,IF($G$5:$G$103=AI$330,$H$5:$L$103,""),"")))</f>
        <v>-</v>
      </c>
      <c r="AJ388" s="373" t="str">
        <f t="array" ref="AJ388">IF(AJ344="-","-",COUNT(IF($M$5:$M$103=$H$5:$L$103,IF($H$5:$L$103=$X388,IF($G$5:$G$103=AJ$330,$H$5:$L$103,""),""),""))/COUNT(IF($M$5:$M$103=$X388,IF($G$5:$G$103=AJ$330,$H$5:$L$103,""),"")))</f>
        <v>-</v>
      </c>
      <c r="AK388" s="154" t="str">
        <f t="array" ref="AK388">IF(AK344=0,"-",COUNT(IF($M$5:$M$103=$H$5:$L$103,IF($H$5:$L$103=$X388,$H$5:$L$103,""),""))/COUNT(IF($M$5:$M$103=$X388,$H$5:$L$103,"")))</f>
        <v>-</v>
      </c>
      <c r="AL388" s="18"/>
      <c r="AM388" s="18"/>
      <c r="AN388" s="18"/>
      <c r="AO388" s="18"/>
      <c r="AP388" s="18"/>
      <c r="AQ388" s="18"/>
      <c r="AR388" s="18"/>
      <c r="AS388" s="18"/>
      <c r="AT388" s="18"/>
      <c r="AU388" s="18"/>
      <c r="AV388" s="18"/>
      <c r="AW388" s="18"/>
      <c r="AX388" s="18"/>
      <c r="BA388" s="11"/>
      <c r="BB388" s="11"/>
      <c r="BC388" s="11"/>
      <c r="BD388" s="11"/>
      <c r="BE388" s="11"/>
      <c r="BF388" s="11"/>
      <c r="BG388" s="11"/>
      <c r="BH388" s="11"/>
      <c r="BI388" s="11"/>
      <c r="BJ388" s="11"/>
      <c r="BK388" s="11"/>
      <c r="BL388" s="11"/>
      <c r="BM388" s="11"/>
      <c r="BN388" s="11"/>
      <c r="BO388" s="11"/>
      <c r="BP388" s="11"/>
    </row>
    <row r="389" spans="1:68">
      <c r="A389" s="18"/>
      <c r="B389" s="18"/>
      <c r="C389" s="18"/>
      <c r="D389" s="18"/>
      <c r="E389" s="88"/>
      <c r="F389" s="88"/>
      <c r="G389" s="18"/>
      <c r="H389" s="89"/>
      <c r="I389" s="89"/>
      <c r="J389" s="18"/>
      <c r="K389" s="18"/>
      <c r="L389" s="18"/>
      <c r="M389" s="140"/>
      <c r="N389" s="140"/>
      <c r="O389" s="140"/>
      <c r="P389" s="140"/>
      <c r="Q389" s="140"/>
      <c r="R389" s="140"/>
      <c r="S389" s="140"/>
      <c r="T389" s="140"/>
      <c r="U389" s="18"/>
      <c r="V389" s="18"/>
      <c r="W389" s="18"/>
      <c r="X389" s="374">
        <v>13</v>
      </c>
      <c r="Y389" s="373" t="str">
        <f t="array" ref="Y389">IF(Y345="-","-",COUNT(IF($M$5:$M$103=$H$5:$L$103,IF($H$5:$L$103=$X389,IF($G$5:$G$103=Y$330,$H$5:$L$103,""),""),""))/COUNT(IF($M$5:$M$103=$X389,IF($G$5:$G$103=Y$330,$H$5:$L$103,""),"")))</f>
        <v>-</v>
      </c>
      <c r="Z389" s="373" t="str">
        <f t="array" ref="Z389">IF(Z345="-","-",COUNT(IF($M$5:$M$103=$H$5:$L$103,IF($H$5:$L$103=$X389,IF($G$5:$G$103=Z$330,$H$5:$L$103,""),""),""))/COUNT(IF($M$5:$M$103=$X389,IF($G$5:$G$103=Z$330,$H$5:$L$103,""),"")))</f>
        <v>-</v>
      </c>
      <c r="AA389" s="373" t="str">
        <f t="array" ref="AA389">IF(AA345="-","-",COUNT(IF($M$5:$M$103=$H$5:$L$103,IF($H$5:$L$103=$X389,IF($G$5:$G$103=AA$330,$H$5:$L$103,""),""),""))/COUNT(IF($M$5:$M$103=$X389,IF($G$5:$G$103=AA$330,$H$5:$L$103,""),"")))</f>
        <v>-</v>
      </c>
      <c r="AB389" s="373" t="str">
        <f t="array" ref="AB389">IF(AB345="-","-",COUNT(IF($M$5:$M$103=$H$5:$L$103,IF($H$5:$L$103=$X389,IF($G$5:$G$103=AB$330,$H$5:$L$103,""),""),""))/COUNT(IF($M$5:$M$103=$X389,IF($G$5:$G$103=AB$330,$H$5:$L$103,""),"")))</f>
        <v>-</v>
      </c>
      <c r="AC389" s="373" t="str">
        <f t="array" ref="AC389">IF(AC345="-","-",COUNT(IF($M$5:$M$103=$H$5:$L$103,IF($H$5:$L$103=$X389,IF($G$5:$G$103=AC$330,$H$5:$L$103,""),""),""))/COUNT(IF($M$5:$M$103=$X389,IF($G$5:$G$103=AC$330,$H$5:$L$103,""),"")))</f>
        <v>-</v>
      </c>
      <c r="AD389" s="373" t="str">
        <f t="array" ref="AD389">IF(AD345="-","-",COUNT(IF($M$5:$M$103=$H$5:$L$103,IF($H$5:$L$103=$X389,IF($G$5:$G$103=AD$330,$H$5:$L$103,""),""),""))/COUNT(IF($M$5:$M$103=$X389,IF($G$5:$G$103=AD$330,$H$5:$L$103,""),"")))</f>
        <v>-</v>
      </c>
      <c r="AE389" s="373" t="str">
        <f t="array" ref="AE389">IF(AE345="-","-",COUNT(IF($M$5:$M$103=$H$5:$L$103,IF($H$5:$L$103=$X389,IF($G$5:$G$103=AE$330,$H$5:$L$103,""),""),""))/COUNT(IF($M$5:$M$103=$X389,IF($G$5:$G$103=AE$330,$H$5:$L$103,""),"")))</f>
        <v>-</v>
      </c>
      <c r="AF389" s="373" t="str">
        <f t="array" ref="AF389">IF(AF345="-","-",COUNT(IF($M$5:$M$103=$H$5:$L$103,IF($H$5:$L$103=$X389,IF($G$5:$G$103=AF$330,$H$5:$L$103,""),""),""))/COUNT(IF($M$5:$M$103=$X389,IF($G$5:$G$103=AF$330,$H$5:$L$103,""),"")))</f>
        <v>-</v>
      </c>
      <c r="AG389" s="373" t="str">
        <f t="array" ref="AG389">IF(AG345="-","-",COUNT(IF($M$5:$M$103=$H$5:$L$103,IF($H$5:$L$103=$X389,IF($G$5:$G$103=AG$330,$H$5:$L$103,""),""),""))/COUNT(IF($M$5:$M$103=$X389,IF($G$5:$G$103=AG$330,$H$5:$L$103,""),"")))</f>
        <v>-</v>
      </c>
      <c r="AH389" s="373" t="str">
        <f t="array" ref="AH389">IF(AH345="-","-",COUNT(IF($M$5:$M$103=$H$5:$L$103,IF($H$5:$L$103=$X389,IF($G$5:$G$103=AH$330,$H$5:$L$103,""),""),""))/COUNT(IF($M$5:$M$103=$X389,IF($G$5:$G$103=AH$330,$H$5:$L$103,""),"")))</f>
        <v>-</v>
      </c>
      <c r="AI389" s="373" t="str">
        <f t="array" ref="AI389">IF(AI345="-","-",COUNT(IF($M$5:$M$103=$H$5:$L$103,IF($H$5:$L$103=$X389,IF($G$5:$G$103=AI$330,$H$5:$L$103,""),""),""))/COUNT(IF($M$5:$M$103=$X389,IF($G$5:$G$103=AI$330,$H$5:$L$103,""),"")))</f>
        <v>-</v>
      </c>
      <c r="AJ389" s="373" t="str">
        <f t="array" ref="AJ389">IF(AJ345="-","-",COUNT(IF($M$5:$M$103=$H$5:$L$103,IF($H$5:$L$103=$X389,IF($G$5:$G$103=AJ$330,$H$5:$L$103,""),""),""))/COUNT(IF($M$5:$M$103=$X389,IF($G$5:$G$103=AJ$330,$H$5:$L$103,""),"")))</f>
        <v>-</v>
      </c>
      <c r="AK389" s="154" t="str">
        <f t="array" ref="AK389">IF(AK345=0,"-",COUNT(IF($M$5:$M$103=$H$5:$L$103,IF($H$5:$L$103=$X389,$H$5:$L$103,""),""))/COUNT(IF($M$5:$M$103=$X389,$H$5:$L$103,"")))</f>
        <v>-</v>
      </c>
      <c r="AL389" s="18"/>
      <c r="AM389" s="18"/>
      <c r="AN389" s="18"/>
      <c r="AO389" s="18"/>
      <c r="AP389" s="18"/>
      <c r="AQ389" s="18"/>
      <c r="AR389" s="18"/>
      <c r="AS389" s="18"/>
      <c r="AT389" s="18"/>
      <c r="AU389" s="18"/>
      <c r="AV389" s="18"/>
      <c r="AW389" s="18"/>
      <c r="AX389" s="18"/>
      <c r="BA389" s="11"/>
      <c r="BB389" s="11"/>
      <c r="BC389" s="11"/>
      <c r="BD389" s="11"/>
      <c r="BE389" s="11"/>
      <c r="BF389" s="11"/>
      <c r="BG389" s="11"/>
      <c r="BH389" s="11"/>
      <c r="BI389" s="11"/>
      <c r="BJ389" s="11"/>
      <c r="BK389" s="11"/>
      <c r="BL389" s="11"/>
      <c r="BM389" s="11"/>
      <c r="BN389" s="11"/>
      <c r="BO389" s="11"/>
      <c r="BP389" s="11"/>
    </row>
    <row r="390" spans="1:68">
      <c r="A390" s="18"/>
      <c r="B390" s="18"/>
      <c r="C390" s="18"/>
      <c r="D390" s="18"/>
      <c r="E390" s="88"/>
      <c r="F390" s="88"/>
      <c r="G390" s="18"/>
      <c r="H390" s="89"/>
      <c r="I390" s="89"/>
      <c r="J390" s="18"/>
      <c r="K390" s="18"/>
      <c r="L390" s="18"/>
      <c r="M390" s="140"/>
      <c r="N390" s="140"/>
      <c r="O390" s="140"/>
      <c r="P390" s="140"/>
      <c r="Q390" s="140"/>
      <c r="R390" s="140"/>
      <c r="S390" s="140"/>
      <c r="T390" s="140"/>
      <c r="U390" s="18"/>
      <c r="V390" s="18"/>
      <c r="W390" s="18"/>
      <c r="X390" s="374">
        <v>14</v>
      </c>
      <c r="Y390" s="373" t="str">
        <f t="array" ref="Y390">IF(Y346="-","-",COUNT(IF($M$5:$M$103=$H$5:$L$103,IF($H$5:$L$103=$X390,IF($G$5:$G$103=Y$330,$H$5:$L$103,""),""),""))/COUNT(IF($M$5:$M$103=$X390,IF($G$5:$G$103=Y$330,$H$5:$L$103,""),"")))</f>
        <v>-</v>
      </c>
      <c r="Z390" s="373" t="str">
        <f t="array" ref="Z390">IF(Z346="-","-",COUNT(IF($M$5:$M$103=$H$5:$L$103,IF($H$5:$L$103=$X390,IF($G$5:$G$103=Z$330,$H$5:$L$103,""),""),""))/COUNT(IF($M$5:$M$103=$X390,IF($G$5:$G$103=Z$330,$H$5:$L$103,""),"")))</f>
        <v>-</v>
      </c>
      <c r="AA390" s="373" t="str">
        <f t="array" ref="AA390">IF(AA346="-","-",COUNT(IF($M$5:$M$103=$H$5:$L$103,IF($H$5:$L$103=$X390,IF($G$5:$G$103=AA$330,$H$5:$L$103,""),""),""))/COUNT(IF($M$5:$M$103=$X390,IF($G$5:$G$103=AA$330,$H$5:$L$103,""),"")))</f>
        <v>-</v>
      </c>
      <c r="AB390" s="373" t="str">
        <f t="array" ref="AB390">IF(AB346="-","-",COUNT(IF($M$5:$M$103=$H$5:$L$103,IF($H$5:$L$103=$X390,IF($G$5:$G$103=AB$330,$H$5:$L$103,""),""),""))/COUNT(IF($M$5:$M$103=$X390,IF($G$5:$G$103=AB$330,$H$5:$L$103,""),"")))</f>
        <v>-</v>
      </c>
      <c r="AC390" s="373" t="str">
        <f t="array" ref="AC390">IF(AC346="-","-",COUNT(IF($M$5:$M$103=$H$5:$L$103,IF($H$5:$L$103=$X390,IF($G$5:$G$103=AC$330,$H$5:$L$103,""),""),""))/COUNT(IF($M$5:$M$103=$X390,IF($G$5:$G$103=AC$330,$H$5:$L$103,""),"")))</f>
        <v>-</v>
      </c>
      <c r="AD390" s="373" t="str">
        <f t="array" ref="AD390">IF(AD346="-","-",COUNT(IF($M$5:$M$103=$H$5:$L$103,IF($H$5:$L$103=$X390,IF($G$5:$G$103=AD$330,$H$5:$L$103,""),""),""))/COUNT(IF($M$5:$M$103=$X390,IF($G$5:$G$103=AD$330,$H$5:$L$103,""),"")))</f>
        <v>-</v>
      </c>
      <c r="AE390" s="373" t="str">
        <f t="array" ref="AE390">IF(AE346="-","-",COUNT(IF($M$5:$M$103=$H$5:$L$103,IF($H$5:$L$103=$X390,IF($G$5:$G$103=AE$330,$H$5:$L$103,""),""),""))/COUNT(IF($M$5:$M$103=$X390,IF($G$5:$G$103=AE$330,$H$5:$L$103,""),"")))</f>
        <v>-</v>
      </c>
      <c r="AF390" s="373" t="str">
        <f t="array" ref="AF390">IF(AF346="-","-",COUNT(IF($M$5:$M$103=$H$5:$L$103,IF($H$5:$L$103=$X390,IF($G$5:$G$103=AF$330,$H$5:$L$103,""),""),""))/COUNT(IF($M$5:$M$103=$X390,IF($G$5:$G$103=AF$330,$H$5:$L$103,""),"")))</f>
        <v>-</v>
      </c>
      <c r="AG390" s="373" t="str">
        <f t="array" ref="AG390">IF(AG346="-","-",COUNT(IF($M$5:$M$103=$H$5:$L$103,IF($H$5:$L$103=$X390,IF($G$5:$G$103=AG$330,$H$5:$L$103,""),""),""))/COUNT(IF($M$5:$M$103=$X390,IF($G$5:$G$103=AG$330,$H$5:$L$103,""),"")))</f>
        <v>-</v>
      </c>
      <c r="AH390" s="373" t="str">
        <f t="array" ref="AH390">IF(AH346="-","-",COUNT(IF($M$5:$M$103=$H$5:$L$103,IF($H$5:$L$103=$X390,IF($G$5:$G$103=AH$330,$H$5:$L$103,""),""),""))/COUNT(IF($M$5:$M$103=$X390,IF($G$5:$G$103=AH$330,$H$5:$L$103,""),"")))</f>
        <v>-</v>
      </c>
      <c r="AI390" s="373" t="str">
        <f t="array" ref="AI390">IF(AI346="-","-",COUNT(IF($M$5:$M$103=$H$5:$L$103,IF($H$5:$L$103=$X390,IF($G$5:$G$103=AI$330,$H$5:$L$103,""),""),""))/COUNT(IF($M$5:$M$103=$X390,IF($G$5:$G$103=AI$330,$H$5:$L$103,""),"")))</f>
        <v>-</v>
      </c>
      <c r="AJ390" s="373" t="str">
        <f t="array" ref="AJ390">IF(AJ346="-","-",COUNT(IF($M$5:$M$103=$H$5:$L$103,IF($H$5:$L$103=$X390,IF($G$5:$G$103=AJ$330,$H$5:$L$103,""),""),""))/COUNT(IF($M$5:$M$103=$X390,IF($G$5:$G$103=AJ$330,$H$5:$L$103,""),"")))</f>
        <v>-</v>
      </c>
      <c r="AK390" s="154" t="str">
        <f t="array" ref="AK390">IF(AK346=0,"-",COUNT(IF($M$5:$M$103=$H$5:$L$103,IF($H$5:$L$103=$X390,$H$5:$L$103,""),""))/COUNT(IF($M$5:$M$103=$X390,$H$5:$L$103,"")))</f>
        <v>-</v>
      </c>
      <c r="AL390" s="18"/>
      <c r="AM390" s="18"/>
      <c r="AN390" s="18"/>
      <c r="AO390" s="18"/>
      <c r="AP390" s="18"/>
      <c r="AQ390" s="18"/>
      <c r="AR390" s="18"/>
      <c r="AS390" s="18"/>
      <c r="AT390" s="18"/>
      <c r="AU390" s="18"/>
      <c r="AV390" s="18"/>
      <c r="AW390" s="18"/>
      <c r="AX390" s="18"/>
      <c r="BA390" s="11"/>
      <c r="BB390" s="11"/>
      <c r="BC390" s="11"/>
      <c r="BD390" s="11"/>
      <c r="BE390" s="11"/>
      <c r="BF390" s="11"/>
      <c r="BG390" s="11"/>
      <c r="BH390" s="11"/>
      <c r="BI390" s="11"/>
      <c r="BJ390" s="11"/>
      <c r="BK390" s="11"/>
      <c r="BL390" s="11"/>
      <c r="BM390" s="11"/>
      <c r="BN390" s="11"/>
      <c r="BO390" s="11"/>
      <c r="BP390" s="11"/>
    </row>
    <row r="391" spans="1:68">
      <c r="A391" s="18"/>
      <c r="B391" s="18"/>
      <c r="C391" s="18"/>
      <c r="D391" s="18"/>
      <c r="E391" s="88"/>
      <c r="F391" s="88"/>
      <c r="G391" s="18"/>
      <c r="H391" s="89"/>
      <c r="I391" s="89"/>
      <c r="J391" s="18"/>
      <c r="K391" s="18"/>
      <c r="L391" s="18"/>
      <c r="M391" s="140"/>
      <c r="N391" s="140"/>
      <c r="O391" s="140"/>
      <c r="P391" s="140"/>
      <c r="Q391" s="140"/>
      <c r="R391" s="140"/>
      <c r="S391" s="140"/>
      <c r="T391" s="140"/>
      <c r="U391" s="18"/>
      <c r="V391" s="18"/>
      <c r="W391" s="18"/>
      <c r="X391" s="375">
        <v>15</v>
      </c>
      <c r="Y391" s="373" t="str">
        <f t="array" ref="Y391">IF(Y347="-","-",COUNT(IF($M$5:$M$103=$H$5:$L$103,IF($H$5:$L$103=$X391,IF($G$5:$G$103=Y$330,$H$5:$L$103,""),""),""))/COUNT(IF($M$5:$M$103=$X391,IF($G$5:$G$103=Y$330,$H$5:$L$103,""),"")))</f>
        <v>-</v>
      </c>
      <c r="Z391" s="373" t="str">
        <f t="array" ref="Z391">IF(Z347="-","-",COUNT(IF($M$5:$M$103=$H$5:$L$103,IF($H$5:$L$103=$X391,IF($G$5:$G$103=Z$330,$H$5:$L$103,""),""),""))/COUNT(IF($M$5:$M$103=$X391,IF($G$5:$G$103=Z$330,$H$5:$L$103,""),"")))</f>
        <v>-</v>
      </c>
      <c r="AA391" s="373" t="str">
        <f t="array" ref="AA391">IF(AA347="-","-",COUNT(IF($M$5:$M$103=$H$5:$L$103,IF($H$5:$L$103=$X391,IF($G$5:$G$103=AA$330,$H$5:$L$103,""),""),""))/COUNT(IF($M$5:$M$103=$X391,IF($G$5:$G$103=AA$330,$H$5:$L$103,""),"")))</f>
        <v>-</v>
      </c>
      <c r="AB391" s="373" t="str">
        <f t="array" ref="AB391">IF(AB347="-","-",COUNT(IF($M$5:$M$103=$H$5:$L$103,IF($H$5:$L$103=$X391,IF($G$5:$G$103=AB$330,$H$5:$L$103,""),""),""))/COUNT(IF($M$5:$M$103=$X391,IF($G$5:$G$103=AB$330,$H$5:$L$103,""),"")))</f>
        <v>-</v>
      </c>
      <c r="AC391" s="373" t="str">
        <f t="array" ref="AC391">IF(AC347="-","-",COUNT(IF($M$5:$M$103=$H$5:$L$103,IF($H$5:$L$103=$X391,IF($G$5:$G$103=AC$330,$H$5:$L$103,""),""),""))/COUNT(IF($M$5:$M$103=$X391,IF($G$5:$G$103=AC$330,$H$5:$L$103,""),"")))</f>
        <v>-</v>
      </c>
      <c r="AD391" s="373" t="str">
        <f t="array" ref="AD391">IF(AD347="-","-",COUNT(IF($M$5:$M$103=$H$5:$L$103,IF($H$5:$L$103=$X391,IF($G$5:$G$103=AD$330,$H$5:$L$103,""),""),""))/COUNT(IF($M$5:$M$103=$X391,IF($G$5:$G$103=AD$330,$H$5:$L$103,""),"")))</f>
        <v>-</v>
      </c>
      <c r="AE391" s="373" t="str">
        <f t="array" ref="AE391">IF(AE347="-","-",COUNT(IF($M$5:$M$103=$H$5:$L$103,IF($H$5:$L$103=$X391,IF($G$5:$G$103=AE$330,$H$5:$L$103,""),""),""))/COUNT(IF($M$5:$M$103=$X391,IF($G$5:$G$103=AE$330,$H$5:$L$103,""),"")))</f>
        <v>-</v>
      </c>
      <c r="AF391" s="373" t="str">
        <f t="array" ref="AF391">IF(AF347="-","-",COUNT(IF($M$5:$M$103=$H$5:$L$103,IF($H$5:$L$103=$X391,IF($G$5:$G$103=AF$330,$H$5:$L$103,""),""),""))/COUNT(IF($M$5:$M$103=$X391,IF($G$5:$G$103=AF$330,$H$5:$L$103,""),"")))</f>
        <v>-</v>
      </c>
      <c r="AG391" s="373" t="str">
        <f t="array" ref="AG391">IF(AG347="-","-",COUNT(IF($M$5:$M$103=$H$5:$L$103,IF($H$5:$L$103=$X391,IF($G$5:$G$103=AG$330,$H$5:$L$103,""),""),""))/COUNT(IF($M$5:$M$103=$X391,IF($G$5:$G$103=AG$330,$H$5:$L$103,""),"")))</f>
        <v>-</v>
      </c>
      <c r="AH391" s="373" t="str">
        <f t="array" ref="AH391">IF(AH347="-","-",COUNT(IF($M$5:$M$103=$H$5:$L$103,IF($H$5:$L$103=$X391,IF($G$5:$G$103=AH$330,$H$5:$L$103,""),""),""))/COUNT(IF($M$5:$M$103=$X391,IF($G$5:$G$103=AH$330,$H$5:$L$103,""),"")))</f>
        <v>-</v>
      </c>
      <c r="AI391" s="373" t="str">
        <f t="array" ref="AI391">IF(AI347="-","-",COUNT(IF($M$5:$M$103=$H$5:$L$103,IF($H$5:$L$103=$X391,IF($G$5:$G$103=AI$330,$H$5:$L$103,""),""),""))/COUNT(IF($M$5:$M$103=$X391,IF($G$5:$G$103=AI$330,$H$5:$L$103,""),"")))</f>
        <v>-</v>
      </c>
      <c r="AJ391" s="373" t="str">
        <f t="array" ref="AJ391">IF(AJ347="-","-",COUNT(IF($M$5:$M$103=$H$5:$L$103,IF($H$5:$L$103=$X391,IF($G$5:$G$103=AJ$330,$H$5:$L$103,""),""),""))/COUNT(IF($M$5:$M$103=$X391,IF($G$5:$G$103=AJ$330,$H$5:$L$103,""),"")))</f>
        <v>-</v>
      </c>
      <c r="AK391" s="154" t="str">
        <f t="array" ref="AK391">IF(AK347=0,"-",COUNT(IF($M$5:$M$103=$H$5:$L$103,IF($H$5:$L$103=$X391,$H$5:$L$103,""),""))/COUNT(IF($M$5:$M$103=$X391,$H$5:$L$103,"")))</f>
        <v>-</v>
      </c>
      <c r="AL391" s="18"/>
      <c r="AM391" s="18"/>
      <c r="AN391" s="18"/>
      <c r="AO391" s="18"/>
      <c r="AP391" s="18"/>
      <c r="AQ391" s="18"/>
      <c r="AR391" s="18"/>
      <c r="AS391" s="18"/>
      <c r="AT391" s="18"/>
      <c r="AU391" s="18"/>
      <c r="AV391" s="18"/>
      <c r="AW391" s="18"/>
      <c r="AX391" s="18"/>
      <c r="BA391" s="11"/>
      <c r="BB391" s="11"/>
      <c r="BC391" s="11"/>
      <c r="BD391" s="11"/>
      <c r="BE391" s="11"/>
      <c r="BF391" s="11"/>
      <c r="BG391" s="11"/>
      <c r="BH391" s="11"/>
      <c r="BI391" s="11"/>
      <c r="BJ391" s="11"/>
      <c r="BK391" s="11"/>
      <c r="BL391" s="11"/>
      <c r="BM391" s="11"/>
      <c r="BN391" s="11"/>
      <c r="BO391" s="11"/>
      <c r="BP391" s="11"/>
    </row>
    <row r="392" spans="1:68">
      <c r="A392" s="18"/>
      <c r="B392" s="18"/>
      <c r="C392" s="18"/>
      <c r="D392" s="18"/>
      <c r="E392" s="88"/>
      <c r="F392" s="88"/>
      <c r="G392" s="18"/>
      <c r="H392" s="89"/>
      <c r="I392" s="89"/>
      <c r="J392" s="18"/>
      <c r="K392" s="18"/>
      <c r="L392" s="18"/>
      <c r="M392" s="140"/>
      <c r="N392" s="140"/>
      <c r="O392" s="140"/>
      <c r="P392" s="140"/>
      <c r="Q392" s="140"/>
      <c r="R392" s="140"/>
      <c r="S392" s="140"/>
      <c r="T392" s="140"/>
      <c r="U392" s="18"/>
      <c r="V392" s="18"/>
      <c r="W392" s="18"/>
      <c r="X392" s="376" t="s">
        <v>114</v>
      </c>
      <c r="Y392" s="377">
        <f t="shared" ref="Y392:AK392" si="40">IF(Y348=0,"-",SUMPRODUCT(Y376:Y391,Y332:Y347)/Y348)</f>
        <v>0.90000000000000013</v>
      </c>
      <c r="Z392" s="378" t="str">
        <f t="shared" si="40"/>
        <v>-</v>
      </c>
      <c r="AA392" s="378" t="str">
        <f t="shared" si="40"/>
        <v>-</v>
      </c>
      <c r="AB392" s="378" t="str">
        <f t="shared" si="40"/>
        <v>-</v>
      </c>
      <c r="AC392" s="378">
        <f t="shared" si="40"/>
        <v>0.89000000000000024</v>
      </c>
      <c r="AD392" s="378" t="str">
        <f t="shared" si="40"/>
        <v>-</v>
      </c>
      <c r="AE392" s="378">
        <f t="shared" si="40"/>
        <v>0.96666666666666679</v>
      </c>
      <c r="AF392" s="378" t="str">
        <f t="shared" si="40"/>
        <v>-</v>
      </c>
      <c r="AG392" s="378" t="str">
        <f t="shared" si="40"/>
        <v>-</v>
      </c>
      <c r="AH392" s="378" t="str">
        <f t="shared" si="40"/>
        <v>-</v>
      </c>
      <c r="AI392" s="378" t="str">
        <f t="shared" si="40"/>
        <v>-</v>
      </c>
      <c r="AJ392" s="379">
        <f t="shared" si="40"/>
        <v>0.77894736842105272</v>
      </c>
      <c r="AK392" s="380">
        <f t="shared" si="40"/>
        <v>0.89494949494949505</v>
      </c>
      <c r="AL392" s="123"/>
      <c r="AM392" s="18"/>
      <c r="AN392" s="18"/>
      <c r="AO392" s="18"/>
      <c r="AP392" s="18"/>
      <c r="AQ392" s="18"/>
      <c r="AR392" s="18"/>
      <c r="AS392" s="18"/>
      <c r="AT392" s="18"/>
      <c r="AU392" s="18"/>
      <c r="AV392" s="18"/>
      <c r="AW392" s="18"/>
      <c r="AX392" s="18"/>
      <c r="BA392" s="11"/>
      <c r="BB392" s="11"/>
      <c r="BC392" s="11"/>
      <c r="BD392" s="11"/>
      <c r="BE392" s="11"/>
      <c r="BF392" s="11"/>
      <c r="BG392" s="11"/>
      <c r="BH392" s="11"/>
      <c r="BI392" s="11"/>
      <c r="BJ392" s="11"/>
      <c r="BK392" s="11"/>
      <c r="BL392" s="11"/>
      <c r="BM392" s="11"/>
      <c r="BN392" s="11"/>
      <c r="BO392" s="11"/>
      <c r="BP392" s="11"/>
    </row>
    <row r="393" spans="1:68">
      <c r="A393" s="18"/>
      <c r="B393" s="18"/>
      <c r="C393" s="18"/>
      <c r="D393" s="18"/>
      <c r="E393" s="88"/>
      <c r="F393" s="88"/>
      <c r="G393" s="18"/>
      <c r="H393" s="89"/>
      <c r="I393" s="89"/>
      <c r="J393" s="18"/>
      <c r="K393" s="18"/>
      <c r="L393" s="18"/>
      <c r="M393" s="140"/>
      <c r="N393" s="140"/>
      <c r="O393" s="140"/>
      <c r="P393" s="140"/>
      <c r="Q393" s="140"/>
      <c r="R393" s="140"/>
      <c r="S393" s="140"/>
      <c r="T393" s="140"/>
      <c r="U393" s="18"/>
      <c r="V393" s="18"/>
      <c r="W393" s="18"/>
      <c r="X393" s="381" t="s">
        <v>85</v>
      </c>
      <c r="Y393" s="231"/>
      <c r="Z393" s="231"/>
      <c r="AA393" s="231"/>
      <c r="AB393" s="231"/>
      <c r="AC393" s="231"/>
      <c r="AD393" s="231"/>
      <c r="AE393" s="231"/>
      <c r="AF393" s="231"/>
      <c r="AG393" s="231"/>
      <c r="AH393" s="231"/>
      <c r="AI393" s="231"/>
      <c r="AJ393" s="231"/>
      <c r="AK393" s="351"/>
      <c r="AL393" s="18"/>
      <c r="AM393" s="18"/>
      <c r="AN393" s="18"/>
      <c r="AO393" s="18"/>
      <c r="AP393" s="18"/>
      <c r="AQ393" s="18"/>
      <c r="AR393" s="18"/>
      <c r="AS393" s="18"/>
      <c r="AT393" s="18"/>
      <c r="AU393" s="18"/>
      <c r="AV393" s="18"/>
      <c r="AW393" s="18"/>
      <c r="AX393" s="18"/>
      <c r="BA393" s="11"/>
      <c r="BB393" s="11"/>
      <c r="BC393" s="11"/>
      <c r="BD393" s="11"/>
      <c r="BE393" s="11"/>
      <c r="BF393" s="11"/>
      <c r="BG393" s="11"/>
      <c r="BH393" s="11"/>
      <c r="BI393" s="11"/>
      <c r="BJ393" s="11"/>
      <c r="BK393" s="11"/>
      <c r="BL393" s="11"/>
      <c r="BM393" s="11"/>
      <c r="BN393" s="11"/>
      <c r="BO393" s="11"/>
      <c r="BP393" s="11"/>
    </row>
    <row r="394" spans="1:68">
      <c r="A394" s="18"/>
      <c r="B394" s="18"/>
      <c r="C394" s="18"/>
      <c r="D394" s="18"/>
      <c r="E394" s="88"/>
      <c r="F394" s="88"/>
      <c r="G394" s="18"/>
      <c r="H394" s="89"/>
      <c r="I394" s="89"/>
      <c r="J394" s="18"/>
      <c r="K394" s="18"/>
      <c r="L394" s="18"/>
      <c r="M394" s="140"/>
      <c r="N394" s="140"/>
      <c r="O394" s="140"/>
      <c r="P394" s="140"/>
      <c r="Q394" s="140"/>
      <c r="R394" s="140"/>
      <c r="S394" s="140"/>
      <c r="T394" s="140"/>
      <c r="U394" s="18"/>
      <c r="V394" s="18"/>
      <c r="W394" s="18"/>
      <c r="X394" s="117"/>
      <c r="Y394" s="117"/>
      <c r="Z394" s="117"/>
      <c r="AA394" s="117"/>
      <c r="AB394" s="117"/>
      <c r="AC394" s="117"/>
      <c r="AD394" s="117"/>
      <c r="AE394" s="117"/>
      <c r="AF394" s="117"/>
      <c r="AG394" s="117"/>
      <c r="AH394" s="117"/>
      <c r="AI394" s="117"/>
      <c r="AJ394" s="117"/>
      <c r="AK394" s="117"/>
      <c r="AL394" s="18"/>
      <c r="AM394" s="18"/>
      <c r="AN394" s="18"/>
      <c r="AO394" s="18"/>
      <c r="AP394" s="18"/>
      <c r="AQ394" s="18"/>
      <c r="AR394" s="18"/>
      <c r="AS394" s="18"/>
      <c r="AT394" s="18"/>
      <c r="AU394" s="18"/>
      <c r="AV394" s="18"/>
      <c r="AW394" s="18"/>
      <c r="AX394" s="18"/>
      <c r="BA394" s="11"/>
      <c r="BB394" s="11"/>
      <c r="BC394" s="11"/>
      <c r="BD394" s="11"/>
      <c r="BE394" s="11"/>
      <c r="BF394" s="11"/>
      <c r="BG394" s="11"/>
      <c r="BH394" s="11"/>
      <c r="BI394" s="11"/>
      <c r="BJ394" s="11"/>
      <c r="BK394" s="11"/>
      <c r="BL394" s="11"/>
      <c r="BM394" s="11"/>
      <c r="BN394" s="11"/>
    </row>
    <row r="395" spans="1:68">
      <c r="A395" s="18"/>
      <c r="B395" s="18"/>
      <c r="C395" s="18"/>
      <c r="D395" s="18"/>
      <c r="E395" s="88"/>
      <c r="F395" s="88"/>
      <c r="G395" s="18"/>
      <c r="H395" s="89"/>
      <c r="I395" s="89"/>
      <c r="J395" s="18"/>
      <c r="K395" s="18"/>
      <c r="L395" s="18"/>
      <c r="M395" s="140"/>
      <c r="N395" s="140"/>
      <c r="O395" s="140"/>
      <c r="P395" s="140"/>
      <c r="Q395" s="140"/>
      <c r="R395" s="140"/>
      <c r="S395" s="140"/>
      <c r="T395" s="140"/>
      <c r="U395" s="18"/>
      <c r="V395" s="18"/>
      <c r="W395" s="18"/>
      <c r="X395" s="583" t="str">
        <f>IF(M3="modal","RELATIVE BIAS","ABSOLUTE BIAS")</f>
        <v>RELATIVE BIAS</v>
      </c>
      <c r="Y395" s="584"/>
      <c r="Z395" s="585"/>
      <c r="AA395" s="117"/>
      <c r="AB395" s="117"/>
      <c r="AC395" s="117"/>
      <c r="AD395" s="117"/>
      <c r="AE395" s="117"/>
      <c r="AF395" s="117"/>
      <c r="AG395" s="117"/>
      <c r="AH395" s="117"/>
      <c r="AI395" s="117"/>
      <c r="AJ395" s="117"/>
      <c r="AK395" s="117"/>
      <c r="AL395" s="18"/>
      <c r="AM395" s="7"/>
      <c r="AN395" s="18"/>
      <c r="AO395" s="18"/>
      <c r="AP395" s="18"/>
      <c r="AQ395" s="18"/>
      <c r="AR395" s="18"/>
      <c r="AS395" s="18"/>
      <c r="AT395" s="18"/>
      <c r="AU395" s="18"/>
      <c r="AV395" s="18"/>
      <c r="AW395" s="18"/>
      <c r="AX395" s="18"/>
      <c r="BA395" s="11"/>
      <c r="BB395" s="11"/>
      <c r="BC395" s="11"/>
      <c r="BD395" s="11"/>
      <c r="BE395" s="11"/>
      <c r="BF395" s="11"/>
      <c r="BG395" s="11"/>
      <c r="BH395" s="11"/>
      <c r="BI395" s="11"/>
      <c r="BJ395" s="11"/>
      <c r="BK395" s="11"/>
      <c r="BL395" s="11"/>
      <c r="BM395" s="11"/>
      <c r="BN395" s="11"/>
    </row>
    <row r="396" spans="1:68">
      <c r="A396" s="18"/>
      <c r="B396" s="18"/>
      <c r="C396" s="18"/>
      <c r="D396" s="18"/>
      <c r="E396" s="88"/>
      <c r="F396" s="88"/>
      <c r="G396" s="18"/>
      <c r="H396" s="89"/>
      <c r="I396" s="89"/>
      <c r="J396" s="18"/>
      <c r="K396" s="18"/>
      <c r="L396" s="18"/>
      <c r="M396" s="140"/>
      <c r="N396" s="140"/>
      <c r="O396" s="140"/>
      <c r="P396" s="140"/>
      <c r="Q396" s="140"/>
      <c r="R396" s="140"/>
      <c r="S396" s="140"/>
      <c r="T396" s="140"/>
      <c r="U396" s="18"/>
      <c r="V396" s="18"/>
      <c r="W396" s="18"/>
      <c r="X396" s="137" t="str">
        <f>$M$3</f>
        <v>MODAL</v>
      </c>
      <c r="Y396" s="338">
        <v>1</v>
      </c>
      <c r="Z396" s="338">
        <v>2</v>
      </c>
      <c r="AA396" s="338">
        <v>3</v>
      </c>
      <c r="AB396" s="338">
        <v>4</v>
      </c>
      <c r="AC396" s="338">
        <v>5</v>
      </c>
      <c r="AD396" s="338">
        <v>6</v>
      </c>
      <c r="AE396" s="338">
        <v>7</v>
      </c>
      <c r="AF396" s="338">
        <v>8</v>
      </c>
      <c r="AG396" s="338">
        <v>9</v>
      </c>
      <c r="AH396" s="338">
        <v>10</v>
      </c>
      <c r="AI396" s="338">
        <v>11</v>
      </c>
      <c r="AJ396" s="339">
        <v>12</v>
      </c>
      <c r="AK396" s="19" t="s">
        <v>5</v>
      </c>
      <c r="AL396" s="18"/>
      <c r="AM396" s="7"/>
      <c r="AN396" s="18"/>
      <c r="AO396" s="18"/>
      <c r="AP396" s="18"/>
      <c r="AQ396" s="18"/>
      <c r="AR396" s="18"/>
      <c r="AS396" s="18"/>
      <c r="AT396" s="18"/>
      <c r="AU396" s="18"/>
      <c r="AV396" s="18"/>
      <c r="AW396" s="18"/>
      <c r="AX396" s="18"/>
      <c r="BA396" s="11"/>
      <c r="BB396" s="11"/>
      <c r="BC396" s="11"/>
      <c r="BD396" s="11"/>
      <c r="BE396" s="11"/>
      <c r="BF396" s="11"/>
      <c r="BG396" s="11"/>
      <c r="BH396" s="11"/>
      <c r="BI396" s="11"/>
      <c r="BJ396" s="11"/>
      <c r="BK396" s="11"/>
      <c r="BL396" s="11"/>
      <c r="BM396" s="11"/>
      <c r="BN396" s="11"/>
    </row>
    <row r="397" spans="1:68">
      <c r="A397" s="18"/>
      <c r="B397" s="18"/>
      <c r="C397" s="18"/>
      <c r="D397" s="18"/>
      <c r="E397" s="88"/>
      <c r="F397" s="88"/>
      <c r="G397" s="18"/>
      <c r="H397" s="89"/>
      <c r="I397" s="89"/>
      <c r="J397" s="18"/>
      <c r="K397" s="18"/>
      <c r="L397" s="18"/>
      <c r="M397" s="140"/>
      <c r="N397" s="140"/>
      <c r="O397" s="140"/>
      <c r="P397" s="140"/>
      <c r="Q397" s="140"/>
      <c r="R397" s="140"/>
      <c r="S397" s="140"/>
      <c r="T397" s="140"/>
      <c r="U397" s="18"/>
      <c r="V397" s="18"/>
      <c r="W397" s="18"/>
      <c r="X397" s="131" t="str">
        <f>$M$4</f>
        <v>(R1-R5)</v>
      </c>
      <c r="Y397" s="352" t="s">
        <v>71</v>
      </c>
      <c r="Z397" s="340" t="s">
        <v>72</v>
      </c>
      <c r="AA397" s="340" t="s">
        <v>73</v>
      </c>
      <c r="AB397" s="340" t="s">
        <v>74</v>
      </c>
      <c r="AC397" s="340" t="s">
        <v>75</v>
      </c>
      <c r="AD397" s="340" t="s">
        <v>76</v>
      </c>
      <c r="AE397" s="340" t="s">
        <v>77</v>
      </c>
      <c r="AF397" s="340" t="s">
        <v>78</v>
      </c>
      <c r="AG397" s="340" t="s">
        <v>79</v>
      </c>
      <c r="AH397" s="340" t="s">
        <v>80</v>
      </c>
      <c r="AI397" s="340" t="s">
        <v>81</v>
      </c>
      <c r="AJ397" s="341" t="s">
        <v>82</v>
      </c>
      <c r="AK397" s="353" t="s">
        <v>88</v>
      </c>
      <c r="AL397" s="18"/>
      <c r="AM397" s="7"/>
      <c r="AN397" s="18"/>
      <c r="AO397" s="18"/>
      <c r="AP397" s="18"/>
      <c r="AQ397" s="18"/>
      <c r="AR397" s="18"/>
      <c r="AS397" s="18"/>
      <c r="AT397" s="18"/>
      <c r="AU397" s="18"/>
      <c r="AV397" s="18"/>
      <c r="AW397" s="18"/>
      <c r="AX397" s="18"/>
      <c r="BA397" s="11"/>
      <c r="BB397" s="11"/>
      <c r="BC397" s="11"/>
      <c r="BD397" s="11"/>
      <c r="BE397" s="11"/>
      <c r="BF397" s="11"/>
      <c r="BG397" s="11"/>
      <c r="BH397" s="11"/>
      <c r="BI397" s="11"/>
      <c r="BJ397" s="11"/>
      <c r="BK397" s="11"/>
      <c r="BL397" s="11"/>
      <c r="BM397" s="11"/>
      <c r="BN397" s="11"/>
    </row>
    <row r="398" spans="1:68">
      <c r="A398" s="18"/>
      <c r="B398" s="18"/>
      <c r="C398" s="18"/>
      <c r="D398" s="18"/>
      <c r="E398" s="88"/>
      <c r="F398" s="88"/>
      <c r="G398" s="18"/>
      <c r="H398" s="89"/>
      <c r="I398" s="89"/>
      <c r="J398" s="18"/>
      <c r="K398" s="18"/>
      <c r="L398" s="18"/>
      <c r="M398" s="140"/>
      <c r="N398" s="140"/>
      <c r="O398" s="140"/>
      <c r="P398" s="140"/>
      <c r="Q398" s="140"/>
      <c r="R398" s="140"/>
      <c r="S398" s="140"/>
      <c r="T398" s="140"/>
      <c r="U398" s="18"/>
      <c r="V398" s="18"/>
      <c r="W398" s="18"/>
      <c r="X398" s="233">
        <v>0</v>
      </c>
      <c r="Y398" s="382" t="str">
        <f t="array" ref="Y398">IF(COUNT(IF($M$5:$M$103=$X398,IF($G$5:$G$103=Y$396,$M$5:$M$103,""),""))=0,"-",AVERAGE(IF($M$5:$M$103=$X398,IF($G$5:$G$103=Y$396,$H$5:$L$103,"")))-$X398)</f>
        <v>-</v>
      </c>
      <c r="Z398" s="382" t="str">
        <f t="array" ref="Z398">IF(COUNT(IF($M$5:$M$103=$X398,IF($G$5:$G$103=Z$396,$M$5:$M$103,""),""))=0,"-",AVERAGE(IF($M$5:$M$103=$X398,IF($G$5:$G$103=Z$396,$H$5:$L$103,"")))-$X398)</f>
        <v>-</v>
      </c>
      <c r="AA398" s="382" t="str">
        <f t="array" ref="AA398">IF(COUNT(IF($M$5:$M$103=$X398,IF($G$5:$G$103=AA$396,$M$5:$M$103,""),""))=0,"-",AVERAGE(IF($M$5:$M$103=$X398,IF($G$5:$G$103=AA$396,$H$5:$L$103,"")))-$X398)</f>
        <v>-</v>
      </c>
      <c r="AB398" s="382" t="str">
        <f t="array" ref="AB398">IF(COUNT(IF($M$5:$M$103=$X398,IF($G$5:$G$103=AB$396,$M$5:$M$103,""),""))=0,"-",AVERAGE(IF($M$5:$M$103=$X398,IF($G$5:$G$103=AB$396,$H$5:$L$103,"")))-$X398)</f>
        <v>-</v>
      </c>
      <c r="AC398" s="382" t="str">
        <f t="array" ref="AC398">IF(COUNT(IF($M$5:$M$103=$X398,IF($G$5:$G$103=AC$396,$M$5:$M$103,""),""))=0,"-",AVERAGE(IF($M$5:$M$103=$X398,IF($G$5:$G$103=AC$396,$H$5:$L$103,"")))-$X398)</f>
        <v>-</v>
      </c>
      <c r="AD398" s="382" t="str">
        <f t="array" ref="AD398">IF(COUNT(IF($M$5:$M$103=$X398,IF($G$5:$G$103=AD$396,$M$5:$M$103,""),""))=0,"-",AVERAGE(IF($M$5:$M$103=$X398,IF($G$5:$G$103=AD$396,$H$5:$L$103,"")))-$X398)</f>
        <v>-</v>
      </c>
      <c r="AE398" s="382" t="str">
        <f t="array" ref="AE398">IF(COUNT(IF($M$5:$M$103=$X398,IF($G$5:$G$103=AE$396,$M$5:$M$103,""),""))=0,"-",AVERAGE(IF($M$5:$M$103=$X398,IF($G$5:$G$103=AE$396,$H$5:$L$103,"")))-$X398)</f>
        <v>-</v>
      </c>
      <c r="AF398" s="382" t="str">
        <f t="array" ref="AF398">IF(COUNT(IF($M$5:$M$103=$X398,IF($G$5:$G$103=AF$396,$M$5:$M$103,""),""))=0,"-",AVERAGE(IF($M$5:$M$103=$X398,IF($G$5:$G$103=AF$396,$H$5:$L$103,"")))-$X398)</f>
        <v>-</v>
      </c>
      <c r="AG398" s="382" t="str">
        <f t="array" ref="AG398">IF(COUNT(IF($M$5:$M$103=$X398,IF($G$5:$G$103=AG$396,$M$5:$M$103,""),""))=0,"-",AVERAGE(IF($M$5:$M$103=$X398,IF($G$5:$G$103=AG$396,$H$5:$L$103,"")))-$X398)</f>
        <v>-</v>
      </c>
      <c r="AH398" s="382" t="str">
        <f t="array" ref="AH398">IF(COUNT(IF($M$5:$M$103=$X398,IF($G$5:$G$103=AH$396,$M$5:$M$103,""),""))=0,"-",AVERAGE(IF($M$5:$M$103=$X398,IF($G$5:$G$103=AH$396,$H$5:$L$103,"")))-$X398)</f>
        <v>-</v>
      </c>
      <c r="AI398" s="382" t="str">
        <f t="array" ref="AI398">IF(COUNT(IF($M$5:$M$103=$X398,IF($G$5:$G$103=AI$396,$M$5:$M$103,""),""))=0,"-",AVERAGE(IF($M$5:$M$103=$X398,IF($G$5:$G$103=AI$396,$H$5:$L$103,"")))-$X398)</f>
        <v>-</v>
      </c>
      <c r="AJ398" s="382" t="str">
        <f t="array" ref="AJ398">IF(COUNT(IF($M$5:$M$103=$X398,IF($G$5:$G$103=AJ$396,$M$5:$M$103,""),""))=0,"-",AVERAGE(IF($M$5:$M$103=$X398,IF($G$5:$G$103=AJ$396,$H$5:$L$103,"")))-$X398)</f>
        <v>-</v>
      </c>
      <c r="AK398" s="383" t="str">
        <f t="array" ref="AK398">IF(COUNT(Y398:AJ398)=0,"-",AVERAGE(IF($M$5:$M$103=$X398,$H$5:$L$103,""))-$X398)</f>
        <v>-</v>
      </c>
      <c r="AL398" s="18"/>
      <c r="AM398" s="7"/>
      <c r="AN398" s="18"/>
      <c r="AO398" s="18"/>
      <c r="AP398" s="18"/>
      <c r="AQ398" s="18"/>
      <c r="AR398" s="18"/>
      <c r="AS398" s="18"/>
      <c r="AT398" s="18"/>
      <c r="AU398" s="18"/>
      <c r="AV398" s="18"/>
      <c r="AW398" s="18"/>
      <c r="AX398" s="18"/>
      <c r="BA398" s="11"/>
      <c r="BB398" s="11"/>
      <c r="BC398" s="11"/>
      <c r="BD398" s="11"/>
      <c r="BE398" s="11"/>
      <c r="BF398" s="11"/>
      <c r="BG398" s="11"/>
      <c r="BH398" s="11"/>
      <c r="BI398" s="11"/>
      <c r="BJ398" s="11"/>
      <c r="BK398" s="11"/>
      <c r="BL398" s="11"/>
      <c r="BM398" s="11"/>
      <c r="BN398" s="11"/>
    </row>
    <row r="399" spans="1:68">
      <c r="A399" s="18"/>
      <c r="B399" s="18"/>
      <c r="C399" s="18"/>
      <c r="D399" s="18"/>
      <c r="E399" s="88"/>
      <c r="F399" s="88"/>
      <c r="G399" s="18"/>
      <c r="H399" s="89"/>
      <c r="I399" s="89"/>
      <c r="J399" s="18"/>
      <c r="K399" s="18"/>
      <c r="L399" s="18"/>
      <c r="M399" s="140"/>
      <c r="N399" s="140"/>
      <c r="O399" s="140"/>
      <c r="P399" s="140"/>
      <c r="Q399" s="140"/>
      <c r="R399" s="140"/>
      <c r="S399" s="140"/>
      <c r="T399" s="140"/>
      <c r="U399" s="18"/>
      <c r="V399" s="18"/>
      <c r="W399" s="18"/>
      <c r="X399" s="139">
        <v>1</v>
      </c>
      <c r="Y399" s="382" t="str">
        <f t="array" ref="Y399">IF(COUNT(IF($M$5:$M$103=$X399,IF($G$5:$G$103=Y$396,$M$5:$M$103,""),""))=0,"-",AVERAGE(IF($M$5:$M$103=$X399,IF($G$5:$G$103=Y$396,$H$5:$L$103,"")))-$X399)</f>
        <v>-</v>
      </c>
      <c r="Z399" s="382" t="str">
        <f t="array" ref="Z399">IF(COUNT(IF($M$5:$M$103=$X399,IF($G$5:$G$103=Z$396,$M$5:$M$103,""),""))=0,"-",AVERAGE(IF($M$5:$M$103=$X399,IF($G$5:$G$103=Z$396,$H$5:$L$103,"")))-$X399)</f>
        <v>-</v>
      </c>
      <c r="AA399" s="382" t="str">
        <f t="array" ref="AA399">IF(COUNT(IF($M$5:$M$103=$X399,IF($G$5:$G$103=AA$396,$M$5:$M$103,""),""))=0,"-",AVERAGE(IF($M$5:$M$103=$X399,IF($G$5:$G$103=AA$396,$H$5:$L$103,"")))-$X399)</f>
        <v>-</v>
      </c>
      <c r="AB399" s="382" t="str">
        <f t="array" ref="AB399">IF(COUNT(IF($M$5:$M$103=$X399,IF($G$5:$G$103=AB$396,$M$5:$M$103,""),""))=0,"-",AVERAGE(IF($M$5:$M$103=$X399,IF($G$5:$G$103=AB$396,$H$5:$L$103,"")))-$X399)</f>
        <v>-</v>
      </c>
      <c r="AC399" s="382" t="str">
        <f t="array" ref="AC399">IF(COUNT(IF($M$5:$M$103=$X399,IF($G$5:$G$103=AC$396,$M$5:$M$103,""),""))=0,"-",AVERAGE(IF($M$5:$M$103=$X399,IF($G$5:$G$103=AC$396,$H$5:$L$103,"")))-$X399)</f>
        <v>-</v>
      </c>
      <c r="AD399" s="382" t="str">
        <f t="array" ref="AD399">IF(COUNT(IF($M$5:$M$103=$X399,IF($G$5:$G$103=AD$396,$M$5:$M$103,""),""))=0,"-",AVERAGE(IF($M$5:$M$103=$X399,IF($G$5:$G$103=AD$396,$H$5:$L$103,"")))-$X399)</f>
        <v>-</v>
      </c>
      <c r="AE399" s="382">
        <f t="array" ref="AE399">IF(COUNT(IF($M$5:$M$103=$X399,IF($G$5:$G$103=AE$396,$M$5:$M$103,""),""))=0,"-",AVERAGE(IF($M$5:$M$103=$X399,IF($G$5:$G$103=AE$396,$H$5:$L$103,"")))-$X399)</f>
        <v>0</v>
      </c>
      <c r="AF399" s="382" t="str">
        <f t="array" ref="AF399">IF(COUNT(IF($M$5:$M$103=$X399,IF($G$5:$G$103=AF$396,$M$5:$M$103,""),""))=0,"-",AVERAGE(IF($M$5:$M$103=$X399,IF($G$5:$G$103=AF$396,$H$5:$L$103,"")))-$X399)</f>
        <v>-</v>
      </c>
      <c r="AG399" s="382" t="str">
        <f t="array" ref="AG399">IF(COUNT(IF($M$5:$M$103=$X399,IF($G$5:$G$103=AG$396,$M$5:$M$103,""),""))=0,"-",AVERAGE(IF($M$5:$M$103=$X399,IF($G$5:$G$103=AG$396,$H$5:$L$103,"")))-$X399)</f>
        <v>-</v>
      </c>
      <c r="AH399" s="382" t="str">
        <f t="array" ref="AH399">IF(COUNT(IF($M$5:$M$103=$X399,IF($G$5:$G$103=AH$396,$M$5:$M$103,""),""))=0,"-",AVERAGE(IF($M$5:$M$103=$X399,IF($G$5:$G$103=AH$396,$H$5:$L$103,"")))-$X399)</f>
        <v>-</v>
      </c>
      <c r="AI399" s="382" t="str">
        <f t="array" ref="AI399">IF(COUNT(IF($M$5:$M$103=$X399,IF($G$5:$G$103=AI$396,$M$5:$M$103,""),""))=0,"-",AVERAGE(IF($M$5:$M$103=$X399,IF($G$5:$G$103=AI$396,$H$5:$L$103,"")))-$X399)</f>
        <v>-</v>
      </c>
      <c r="AJ399" s="382" t="str">
        <f t="array" ref="AJ399">IF(COUNT(IF($M$5:$M$103=$X399,IF($G$5:$G$103=AJ$396,$M$5:$M$103,""),""))=0,"-",AVERAGE(IF($M$5:$M$103=$X399,IF($G$5:$G$103=AJ$396,$H$5:$L$103,"")))-$X399)</f>
        <v>-</v>
      </c>
      <c r="AK399" s="384">
        <f t="array" ref="AK399">IF(COUNT(Y399:AJ399)=0,"-",AVERAGE(IF($M$5:$M$103=$X399,$H$5:$L$103,""))-$X399)</f>
        <v>0</v>
      </c>
      <c r="AL399" s="18"/>
      <c r="AM399" s="7"/>
      <c r="AN399" s="18"/>
      <c r="AO399" s="18"/>
      <c r="AP399" s="18"/>
      <c r="AQ399" s="18"/>
      <c r="AR399" s="18"/>
      <c r="AS399" s="18"/>
      <c r="AT399" s="18"/>
      <c r="AU399" s="18"/>
      <c r="AV399" s="18"/>
      <c r="AW399" s="18"/>
      <c r="AX399" s="18"/>
      <c r="BA399" s="11"/>
      <c r="BB399" s="11"/>
      <c r="BC399" s="11"/>
      <c r="BD399" s="11"/>
      <c r="BE399" s="11"/>
      <c r="BF399" s="11"/>
      <c r="BG399" s="11"/>
      <c r="BH399" s="11"/>
      <c r="BI399" s="11"/>
      <c r="BJ399" s="11"/>
      <c r="BK399" s="11"/>
      <c r="BL399" s="11"/>
      <c r="BM399" s="11"/>
      <c r="BN399" s="11"/>
      <c r="BO399" s="75"/>
      <c r="BP399" s="75"/>
    </row>
    <row r="400" spans="1:68">
      <c r="A400" s="18"/>
      <c r="B400" s="18"/>
      <c r="C400" s="18"/>
      <c r="D400" s="18"/>
      <c r="E400" s="88"/>
      <c r="F400" s="88"/>
      <c r="G400" s="18"/>
      <c r="H400" s="89"/>
      <c r="I400" s="89"/>
      <c r="J400" s="18"/>
      <c r="K400" s="18"/>
      <c r="L400" s="18"/>
      <c r="M400" s="140"/>
      <c r="N400" s="140"/>
      <c r="O400" s="140"/>
      <c r="P400" s="140"/>
      <c r="Q400" s="140"/>
      <c r="R400" s="140"/>
      <c r="S400" s="140"/>
      <c r="T400" s="140"/>
      <c r="U400" s="18"/>
      <c r="V400" s="18"/>
      <c r="W400" s="18"/>
      <c r="X400" s="139">
        <v>2</v>
      </c>
      <c r="Y400" s="382">
        <f t="array" ref="Y400">IF(COUNT(IF($M$5:$M$103=$X400,IF($G$5:$G$103=Y$396,$M$5:$M$103,""),""))=0,"-",AVERAGE(IF($M$5:$M$103=$X400,IF($G$5:$G$103=Y$396,$H$5:$L$103,"")))-$X400)</f>
        <v>8.5714285714285854E-2</v>
      </c>
      <c r="Z400" s="382" t="str">
        <f t="array" ref="Z400">IF(COUNT(IF($M$5:$M$103=$X400,IF($G$5:$G$103=Z$396,$M$5:$M$103,""),""))=0,"-",AVERAGE(IF($M$5:$M$103=$X400,IF($G$5:$G$103=Z$396,$H$5:$L$103,"")))-$X400)</f>
        <v>-</v>
      </c>
      <c r="AA400" s="382" t="str">
        <f t="array" ref="AA400">IF(COUNT(IF($M$5:$M$103=$X400,IF($G$5:$G$103=AA$396,$M$5:$M$103,""),""))=0,"-",AVERAGE(IF($M$5:$M$103=$X400,IF($G$5:$G$103=AA$396,$H$5:$L$103,"")))-$X400)</f>
        <v>-</v>
      </c>
      <c r="AB400" s="382" t="str">
        <f t="array" ref="AB400">IF(COUNT(IF($M$5:$M$103=$X400,IF($G$5:$G$103=AB$396,$M$5:$M$103,""),""))=0,"-",AVERAGE(IF($M$5:$M$103=$X400,IF($G$5:$G$103=AB$396,$H$5:$L$103,"")))-$X400)</f>
        <v>-</v>
      </c>
      <c r="AC400" s="382" t="str">
        <f t="array" ref="AC400">IF(COUNT(IF($M$5:$M$103=$X400,IF($G$5:$G$103=AC$396,$M$5:$M$103,""),""))=0,"-",AVERAGE(IF($M$5:$M$103=$X400,IF($G$5:$G$103=AC$396,$H$5:$L$103,"")))-$X400)</f>
        <v>-</v>
      </c>
      <c r="AD400" s="382" t="str">
        <f t="array" ref="AD400">IF(COUNT(IF($M$5:$M$103=$X400,IF($G$5:$G$103=AD$396,$M$5:$M$103,""),""))=0,"-",AVERAGE(IF($M$5:$M$103=$X400,IF($G$5:$G$103=AD$396,$H$5:$L$103,"")))-$X400)</f>
        <v>-</v>
      </c>
      <c r="AE400" s="382">
        <f t="array" ref="AE400">IF(COUNT(IF($M$5:$M$103=$X400,IF($G$5:$G$103=AE$396,$M$5:$M$103,""),""))=0,"-",AVERAGE(IF($M$5:$M$103=$X400,IF($G$5:$G$103=AE$396,$H$5:$L$103,"")))-$X400)</f>
        <v>0</v>
      </c>
      <c r="AF400" s="382" t="str">
        <f t="array" ref="AF400">IF(COUNT(IF($M$5:$M$103=$X400,IF($G$5:$G$103=AF$396,$M$5:$M$103,""),""))=0,"-",AVERAGE(IF($M$5:$M$103=$X400,IF($G$5:$G$103=AF$396,$H$5:$L$103,"")))-$X400)</f>
        <v>-</v>
      </c>
      <c r="AG400" s="382" t="str">
        <f t="array" ref="AG400">IF(COUNT(IF($M$5:$M$103=$X400,IF($G$5:$G$103=AG$396,$M$5:$M$103,""),""))=0,"-",AVERAGE(IF($M$5:$M$103=$X400,IF($G$5:$G$103=AG$396,$H$5:$L$103,"")))-$X400)</f>
        <v>-</v>
      </c>
      <c r="AH400" s="382" t="str">
        <f t="array" ref="AH400">IF(COUNT(IF($M$5:$M$103=$X400,IF($G$5:$G$103=AH$396,$M$5:$M$103,""),""))=0,"-",AVERAGE(IF($M$5:$M$103=$X400,IF($G$5:$G$103=AH$396,$H$5:$L$103,"")))-$X400)</f>
        <v>-</v>
      </c>
      <c r="AI400" s="382" t="str">
        <f t="array" ref="AI400">IF(COUNT(IF($M$5:$M$103=$X400,IF($G$5:$G$103=AI$396,$M$5:$M$103,""),""))=0,"-",AVERAGE(IF($M$5:$M$103=$X400,IF($G$5:$G$103=AI$396,$H$5:$L$103,"")))-$X400)</f>
        <v>-</v>
      </c>
      <c r="AJ400" s="382">
        <f t="array" ref="AJ400">IF(COUNT(IF($M$5:$M$103=$X400,IF($G$5:$G$103=AJ$396,$M$5:$M$103,""),""))=0,"-",AVERAGE(IF($M$5:$M$103=$X400,IF($G$5:$G$103=AJ$396,$H$5:$L$103,"")))-$X400)</f>
        <v>0.5</v>
      </c>
      <c r="AK400" s="384">
        <f t="array" ref="AK400">IF(COUNT(Y400:AJ400)=0,"-",AVERAGE(IF($M$5:$M$103=$X400,$H$5:$L$103,""))-$X400)</f>
        <v>7.2727272727272751E-2</v>
      </c>
      <c r="AL400" s="18"/>
      <c r="AM400" s="7"/>
      <c r="AN400" s="18"/>
      <c r="AO400" s="18"/>
      <c r="AP400" s="18"/>
      <c r="AQ400" s="18"/>
      <c r="AR400" s="18"/>
      <c r="AS400" s="18"/>
      <c r="AT400" s="18"/>
      <c r="AU400" s="18"/>
      <c r="AV400" s="18"/>
      <c r="AW400" s="18"/>
      <c r="AX400" s="18"/>
      <c r="BA400" s="11"/>
      <c r="BB400" s="11"/>
      <c r="BC400" s="11"/>
      <c r="BD400" s="11"/>
      <c r="BE400" s="11"/>
      <c r="BF400" s="11"/>
      <c r="BG400" s="11"/>
      <c r="BH400" s="11"/>
      <c r="BI400" s="11"/>
      <c r="BJ400" s="11"/>
      <c r="BK400" s="11"/>
      <c r="BL400" s="11"/>
      <c r="BM400" s="11"/>
      <c r="BN400" s="11"/>
      <c r="BO400" s="75"/>
      <c r="BP400" s="75"/>
    </row>
    <row r="401" spans="1:68">
      <c r="A401" s="18"/>
      <c r="B401" s="18"/>
      <c r="C401" s="18"/>
      <c r="D401" s="18"/>
      <c r="E401" s="88"/>
      <c r="F401" s="88"/>
      <c r="G401" s="18"/>
      <c r="H401" s="89"/>
      <c r="I401" s="89"/>
      <c r="J401" s="18"/>
      <c r="K401" s="18"/>
      <c r="L401" s="18"/>
      <c r="M401" s="140"/>
      <c r="N401" s="140"/>
      <c r="O401" s="140"/>
      <c r="P401" s="140"/>
      <c r="Q401" s="140"/>
      <c r="R401" s="140"/>
      <c r="S401" s="140"/>
      <c r="T401" s="140"/>
      <c r="U401" s="18"/>
      <c r="V401" s="18"/>
      <c r="W401" s="18"/>
      <c r="X401" s="139">
        <v>3</v>
      </c>
      <c r="Y401" s="382">
        <f t="array" ref="Y401">IF(COUNT(IF($M$5:$M$103=$X401,IF($G$5:$G$103=Y$396,$M$5:$M$103,""),""))=0,"-",AVERAGE(IF($M$5:$M$103=$X401,IF($G$5:$G$103=Y$396,$H$5:$L$103,"")))-$X401)</f>
        <v>1.538461538461533E-2</v>
      </c>
      <c r="Z401" s="382" t="str">
        <f t="array" ref="Z401">IF(COUNT(IF($M$5:$M$103=$X401,IF($G$5:$G$103=Z$396,$M$5:$M$103,""),""))=0,"-",AVERAGE(IF($M$5:$M$103=$X401,IF($G$5:$G$103=Z$396,$H$5:$L$103,"")))-$X401)</f>
        <v>-</v>
      </c>
      <c r="AA401" s="382" t="str">
        <f t="array" ref="AA401">IF(COUNT(IF($M$5:$M$103=$X401,IF($G$5:$G$103=AA$396,$M$5:$M$103,""),""))=0,"-",AVERAGE(IF($M$5:$M$103=$X401,IF($G$5:$G$103=AA$396,$H$5:$L$103,"")))-$X401)</f>
        <v>-</v>
      </c>
      <c r="AB401" s="382" t="str">
        <f t="array" ref="AB401">IF(COUNT(IF($M$5:$M$103=$X401,IF($G$5:$G$103=AB$396,$M$5:$M$103,""),""))=0,"-",AVERAGE(IF($M$5:$M$103=$X401,IF($G$5:$G$103=AB$396,$H$5:$L$103,"")))-$X401)</f>
        <v>-</v>
      </c>
      <c r="AC401" s="382">
        <f t="array" ref="AC401">IF(COUNT(IF($M$5:$M$103=$X401,IF($G$5:$G$103=AC$396,$M$5:$M$103,""),""))=0,"-",AVERAGE(IF($M$5:$M$103=$X401,IF($G$5:$G$103=AC$396,$H$5:$L$103,"")))-$X401)</f>
        <v>0.20000000000000018</v>
      </c>
      <c r="AD401" s="382" t="str">
        <f t="array" ref="AD401">IF(COUNT(IF($M$5:$M$103=$X401,IF($G$5:$G$103=AD$396,$M$5:$M$103,""),""))=0,"-",AVERAGE(IF($M$5:$M$103=$X401,IF($G$5:$G$103=AD$396,$H$5:$L$103,"")))-$X401)</f>
        <v>-</v>
      </c>
      <c r="AE401" s="382">
        <f t="array" ref="AE401">IF(COUNT(IF($M$5:$M$103=$X401,IF($G$5:$G$103=AE$396,$M$5:$M$103,""),""))=0,"-",AVERAGE(IF($M$5:$M$103=$X401,IF($G$5:$G$103=AE$396,$H$5:$L$103,"")))-$X401)</f>
        <v>4.4444444444444287E-2</v>
      </c>
      <c r="AF401" s="382" t="str">
        <f t="array" ref="AF401">IF(COUNT(IF($M$5:$M$103=$X401,IF($G$5:$G$103=AF$396,$M$5:$M$103,""),""))=0,"-",AVERAGE(IF($M$5:$M$103=$X401,IF($G$5:$G$103=AF$396,$H$5:$L$103,"")))-$X401)</f>
        <v>-</v>
      </c>
      <c r="AG401" s="382" t="str">
        <f t="array" ref="AG401">IF(COUNT(IF($M$5:$M$103=$X401,IF($G$5:$G$103=AG$396,$M$5:$M$103,""),""))=0,"-",AVERAGE(IF($M$5:$M$103=$X401,IF($G$5:$G$103=AG$396,$H$5:$L$103,"")))-$X401)</f>
        <v>-</v>
      </c>
      <c r="AH401" s="382" t="str">
        <f t="array" ref="AH401">IF(COUNT(IF($M$5:$M$103=$X401,IF($G$5:$G$103=AH$396,$M$5:$M$103,""),""))=0,"-",AVERAGE(IF($M$5:$M$103=$X401,IF($G$5:$G$103=AH$396,$H$5:$L$103,"")))-$X401)</f>
        <v>-</v>
      </c>
      <c r="AI401" s="382" t="str">
        <f t="array" ref="AI401">IF(COUNT(IF($M$5:$M$103=$X401,IF($G$5:$G$103=AI$396,$M$5:$M$103,""),""))=0,"-",AVERAGE(IF($M$5:$M$103=$X401,IF($G$5:$G$103=AI$396,$H$5:$L$103,"")))-$X401)</f>
        <v>-</v>
      </c>
      <c r="AJ401" s="382">
        <f t="array" ref="AJ401">IF(COUNT(IF($M$5:$M$103=$X401,IF($G$5:$G$103=AJ$396,$M$5:$M$103,""),""))=0,"-",AVERAGE(IF($M$5:$M$103=$X401,IF($G$5:$G$103=AJ$396,$H$5:$L$103,"")))-$X401)</f>
        <v>0.16923076923076907</v>
      </c>
      <c r="AK401" s="384">
        <f t="array" ref="AK401">IF(COUNT(Y401:AJ401)=0,"-",AVERAGE(IF($M$5:$M$103=$X401,$H$5:$L$103,""))-$X401)</f>
        <v>8.9473684210526372E-2</v>
      </c>
      <c r="AL401" s="18"/>
      <c r="AM401" s="7"/>
      <c r="AN401" s="18"/>
      <c r="AO401" s="18"/>
      <c r="AP401" s="18"/>
      <c r="AQ401" s="18"/>
      <c r="AR401" s="18"/>
      <c r="AS401" s="18"/>
      <c r="AT401" s="18"/>
      <c r="AU401" s="18"/>
      <c r="AV401" s="18"/>
      <c r="AW401" s="18"/>
      <c r="AX401" s="18"/>
      <c r="BA401" s="11"/>
      <c r="BB401" s="11"/>
      <c r="BC401" s="11"/>
      <c r="BD401" s="11"/>
      <c r="BE401" s="11"/>
      <c r="BF401" s="11"/>
      <c r="BG401" s="11"/>
      <c r="BH401" s="11"/>
      <c r="BI401" s="11"/>
      <c r="BJ401" s="11"/>
      <c r="BK401" s="11"/>
      <c r="BL401" s="11"/>
      <c r="BM401" s="11"/>
      <c r="BN401" s="11"/>
      <c r="BO401" s="75"/>
      <c r="BP401" s="75"/>
    </row>
    <row r="402" spans="1:68">
      <c r="A402" s="18"/>
      <c r="B402" s="18"/>
      <c r="C402" s="18"/>
      <c r="D402" s="18"/>
      <c r="E402" s="88"/>
      <c r="F402" s="88"/>
      <c r="G402" s="18"/>
      <c r="H402" s="89"/>
      <c r="I402" s="89"/>
      <c r="J402" s="18"/>
      <c r="K402" s="18"/>
      <c r="L402" s="18"/>
      <c r="M402" s="140"/>
      <c r="N402" s="140"/>
      <c r="O402" s="140"/>
      <c r="P402" s="140"/>
      <c r="Q402" s="140"/>
      <c r="R402" s="140"/>
      <c r="S402" s="140"/>
      <c r="T402" s="140"/>
      <c r="U402" s="18"/>
      <c r="V402" s="18"/>
      <c r="W402" s="18"/>
      <c r="X402" s="139">
        <v>4</v>
      </c>
      <c r="Y402" s="382">
        <f t="array" ref="Y402">IF(COUNT(IF($M$5:$M$103=$X402,IF($G$5:$G$103=Y$396,$M$5:$M$103,""),""))=0,"-",AVERAGE(IF($M$5:$M$103=$X402,IF($G$5:$G$103=Y$396,$H$5:$L$103,"")))-$X402)</f>
        <v>0</v>
      </c>
      <c r="Z402" s="382" t="str">
        <f t="array" ref="Z402">IF(COUNT(IF($M$5:$M$103=$X402,IF($G$5:$G$103=Z$396,$M$5:$M$103,""),""))=0,"-",AVERAGE(IF($M$5:$M$103=$X402,IF($G$5:$G$103=Z$396,$H$5:$L$103,"")))-$X402)</f>
        <v>-</v>
      </c>
      <c r="AA402" s="382" t="str">
        <f t="array" ref="AA402">IF(COUNT(IF($M$5:$M$103=$X402,IF($G$5:$G$103=AA$396,$M$5:$M$103,""),""))=0,"-",AVERAGE(IF($M$5:$M$103=$X402,IF($G$5:$G$103=AA$396,$H$5:$L$103,"")))-$X402)</f>
        <v>-</v>
      </c>
      <c r="AB402" s="382" t="str">
        <f t="array" ref="AB402">IF(COUNT(IF($M$5:$M$103=$X402,IF($G$5:$G$103=AB$396,$M$5:$M$103,""),""))=0,"-",AVERAGE(IF($M$5:$M$103=$X402,IF($G$5:$G$103=AB$396,$H$5:$L$103,"")))-$X402)</f>
        <v>-</v>
      </c>
      <c r="AC402" s="382">
        <f t="array" ref="AC402">IF(COUNT(IF($M$5:$M$103=$X402,IF($G$5:$G$103=AC$396,$M$5:$M$103,""),""))=0,"-",AVERAGE(IF($M$5:$M$103=$X402,IF($G$5:$G$103=AC$396,$H$5:$L$103,"")))-$X402)</f>
        <v>4.0000000000000036E-2</v>
      </c>
      <c r="AD402" s="382" t="str">
        <f t="array" ref="AD402">IF(COUNT(IF($M$5:$M$103=$X402,IF($G$5:$G$103=AD$396,$M$5:$M$103,""),""))=0,"-",AVERAGE(IF($M$5:$M$103=$X402,IF($G$5:$G$103=AD$396,$H$5:$L$103,"")))-$X402)</f>
        <v>-</v>
      </c>
      <c r="AE402" s="382">
        <f t="array" ref="AE402">IF(COUNT(IF($M$5:$M$103=$X402,IF($G$5:$G$103=AE$396,$M$5:$M$103,""),""))=0,"-",AVERAGE(IF($M$5:$M$103=$X402,IF($G$5:$G$103=AE$396,$H$5:$L$103,"")))-$X402)</f>
        <v>-0.10000000000000009</v>
      </c>
      <c r="AF402" s="382" t="str">
        <f t="array" ref="AF402">IF(COUNT(IF($M$5:$M$103=$X402,IF($G$5:$G$103=AF$396,$M$5:$M$103,""),""))=0,"-",AVERAGE(IF($M$5:$M$103=$X402,IF($G$5:$G$103=AF$396,$H$5:$L$103,"")))-$X402)</f>
        <v>-</v>
      </c>
      <c r="AG402" s="382" t="str">
        <f t="array" ref="AG402">IF(COUNT(IF($M$5:$M$103=$X402,IF($G$5:$G$103=AG$396,$M$5:$M$103,""),""))=0,"-",AVERAGE(IF($M$5:$M$103=$X402,IF($G$5:$G$103=AG$396,$H$5:$L$103,"")))-$X402)</f>
        <v>-</v>
      </c>
      <c r="AH402" s="382" t="str">
        <f t="array" ref="AH402">IF(COUNT(IF($M$5:$M$103=$X402,IF($G$5:$G$103=AH$396,$M$5:$M$103,""),""))=0,"-",AVERAGE(IF($M$5:$M$103=$X402,IF($G$5:$G$103=AH$396,$H$5:$L$103,"")))-$X402)</f>
        <v>-</v>
      </c>
      <c r="AI402" s="382" t="str">
        <f t="array" ref="AI402">IF(COUNT(IF($M$5:$M$103=$X402,IF($G$5:$G$103=AI$396,$M$5:$M$103,""),""))=0,"-",AVERAGE(IF($M$5:$M$103=$X402,IF($G$5:$G$103=AI$396,$H$5:$L$103,"")))-$X402)</f>
        <v>-</v>
      </c>
      <c r="AJ402" s="382">
        <f t="array" ref="AJ402">IF(COUNT(IF($M$5:$M$103=$X402,IF($G$5:$G$103=AJ$396,$M$5:$M$103,""),""))=0,"-",AVERAGE(IF($M$5:$M$103=$X402,IF($G$5:$G$103=AJ$396,$H$5:$L$103,"")))-$X402)</f>
        <v>0.20000000000000018</v>
      </c>
      <c r="AK402" s="384">
        <f t="array" ref="AK402">IF(COUNT(Y402:AJ402)=0,"-",AVERAGE(IF($M$5:$M$103=$X402,$H$5:$L$103,""))-$X402)</f>
        <v>1.8181818181818521E-2</v>
      </c>
      <c r="AL402" s="18"/>
      <c r="AM402" s="7"/>
      <c r="AN402" s="18"/>
      <c r="AO402" s="18"/>
      <c r="AP402" s="18"/>
      <c r="AQ402" s="18"/>
      <c r="AR402" s="18"/>
      <c r="AS402" s="18"/>
      <c r="AT402" s="18"/>
      <c r="AU402" s="18"/>
      <c r="AV402" s="18"/>
      <c r="AW402" s="18"/>
      <c r="AX402" s="18"/>
      <c r="BA402" s="11"/>
      <c r="BB402" s="11"/>
      <c r="BC402" s="11"/>
      <c r="BD402" s="11"/>
      <c r="BE402" s="11"/>
      <c r="BF402" s="11"/>
      <c r="BG402" s="11"/>
      <c r="BH402" s="11"/>
      <c r="BI402" s="11"/>
      <c r="BJ402" s="11"/>
      <c r="BK402" s="11"/>
      <c r="BL402" s="11"/>
      <c r="BM402" s="11"/>
      <c r="BN402" s="11"/>
      <c r="BO402" s="75"/>
      <c r="BP402" s="75"/>
    </row>
    <row r="403" spans="1:68">
      <c r="A403" s="18"/>
      <c r="B403" s="18"/>
      <c r="C403" s="18"/>
      <c r="D403" s="18"/>
      <c r="E403" s="88"/>
      <c r="F403" s="88"/>
      <c r="G403" s="18"/>
      <c r="H403" s="89"/>
      <c r="I403" s="89"/>
      <c r="J403" s="18"/>
      <c r="K403" s="18"/>
      <c r="L403" s="18"/>
      <c r="M403" s="140"/>
      <c r="N403" s="140"/>
      <c r="O403" s="140"/>
      <c r="P403" s="140"/>
      <c r="Q403" s="140"/>
      <c r="R403" s="140"/>
      <c r="S403" s="140"/>
      <c r="T403" s="140"/>
      <c r="U403" s="18"/>
      <c r="V403" s="18"/>
      <c r="W403" s="18"/>
      <c r="X403" s="139">
        <v>5</v>
      </c>
      <c r="Y403" s="382">
        <f t="array" ref="Y403">IF(COUNT(IF($M$5:$M$103=$X403,IF($G$5:$G$103=Y$396,$M$5:$M$103,""),""))=0,"-",AVERAGE(IF($M$5:$M$103=$X403,IF($G$5:$G$103=Y$396,$H$5:$L$103,"")))-$X403)</f>
        <v>0</v>
      </c>
      <c r="Z403" s="382" t="str">
        <f t="array" ref="Z403">IF(COUNT(IF($M$5:$M$103=$X403,IF($G$5:$G$103=Z$396,$M$5:$M$103,""),""))=0,"-",AVERAGE(IF($M$5:$M$103=$X403,IF($G$5:$G$103=Z$396,$H$5:$L$103,"")))-$X403)</f>
        <v>-</v>
      </c>
      <c r="AA403" s="382" t="str">
        <f t="array" ref="AA403">IF(COUNT(IF($M$5:$M$103=$X403,IF($G$5:$G$103=AA$396,$M$5:$M$103,""),""))=0,"-",AVERAGE(IF($M$5:$M$103=$X403,IF($G$5:$G$103=AA$396,$H$5:$L$103,"")))-$X403)</f>
        <v>-</v>
      </c>
      <c r="AB403" s="382" t="str">
        <f t="array" ref="AB403">IF(COUNT(IF($M$5:$M$103=$X403,IF($G$5:$G$103=AB$396,$M$5:$M$103,""),""))=0,"-",AVERAGE(IF($M$5:$M$103=$X403,IF($G$5:$G$103=AB$396,$H$5:$L$103,"")))-$X403)</f>
        <v>-</v>
      </c>
      <c r="AC403" s="382">
        <f t="array" ref="AC403">IF(COUNT(IF($M$5:$M$103=$X403,IF($G$5:$G$103=AC$396,$M$5:$M$103,""),""))=0,"-",AVERAGE(IF($M$5:$M$103=$X403,IF($G$5:$G$103=AC$396,$H$5:$L$103,"")))-$X403)</f>
        <v>5.714285714285694E-2</v>
      </c>
      <c r="AD403" s="382" t="str">
        <f t="array" ref="AD403">IF(COUNT(IF($M$5:$M$103=$X403,IF($G$5:$G$103=AD$396,$M$5:$M$103,""),""))=0,"-",AVERAGE(IF($M$5:$M$103=$X403,IF($G$5:$G$103=AD$396,$H$5:$L$103,"")))-$X403)</f>
        <v>-</v>
      </c>
      <c r="AE403" s="382">
        <f t="array" ref="AE403">IF(COUNT(IF($M$5:$M$103=$X403,IF($G$5:$G$103=AE$396,$M$5:$M$103,""),""))=0,"-",AVERAGE(IF($M$5:$M$103=$X403,IF($G$5:$G$103=AE$396,$H$5:$L$103,"")))-$X403)</f>
        <v>0</v>
      </c>
      <c r="AF403" s="382" t="str">
        <f t="array" ref="AF403">IF(COUNT(IF($M$5:$M$103=$X403,IF($G$5:$G$103=AF$396,$M$5:$M$103,""),""))=0,"-",AVERAGE(IF($M$5:$M$103=$X403,IF($G$5:$G$103=AF$396,$H$5:$L$103,"")))-$X403)</f>
        <v>-</v>
      </c>
      <c r="AG403" s="382" t="str">
        <f t="array" ref="AG403">IF(COUNT(IF($M$5:$M$103=$X403,IF($G$5:$G$103=AG$396,$M$5:$M$103,""),""))=0,"-",AVERAGE(IF($M$5:$M$103=$X403,IF($G$5:$G$103=AG$396,$H$5:$L$103,"")))-$X403)</f>
        <v>-</v>
      </c>
      <c r="AH403" s="382" t="str">
        <f t="array" ref="AH403">IF(COUNT(IF($M$5:$M$103=$X403,IF($G$5:$G$103=AH$396,$M$5:$M$103,""),""))=0,"-",AVERAGE(IF($M$5:$M$103=$X403,IF($G$5:$G$103=AH$396,$H$5:$L$103,"")))-$X403)</f>
        <v>-</v>
      </c>
      <c r="AI403" s="382" t="str">
        <f t="array" ref="AI403">IF(COUNT(IF($M$5:$M$103=$X403,IF($G$5:$G$103=AI$396,$M$5:$M$103,""),""))=0,"-",AVERAGE(IF($M$5:$M$103=$X403,IF($G$5:$G$103=AI$396,$H$5:$L$103,"")))-$X403)</f>
        <v>-</v>
      </c>
      <c r="AJ403" s="382">
        <f t="array" ref="AJ403">IF(COUNT(IF($M$5:$M$103=$X403,IF($G$5:$G$103=AJ$396,$M$5:$M$103,""),""))=0,"-",AVERAGE(IF($M$5:$M$103=$X403,IF($G$5:$G$103=AJ$396,$H$5:$L$103,"")))-$X403)</f>
        <v>0</v>
      </c>
      <c r="AK403" s="384">
        <f t="array" ref="AK403">IF(COUNT(Y403:AJ403)=0,"-",AVERAGE(IF($M$5:$M$103=$X403,$H$5:$L$103,""))-$X403)</f>
        <v>3.076923076923066E-2</v>
      </c>
      <c r="AL403" s="18"/>
      <c r="AM403" s="7"/>
      <c r="AN403" s="18"/>
      <c r="AO403" s="18"/>
      <c r="AP403" s="18"/>
      <c r="AQ403" s="18"/>
      <c r="AR403" s="18"/>
      <c r="AS403" s="18"/>
      <c r="AT403" s="18"/>
      <c r="AU403" s="18"/>
      <c r="AV403" s="18"/>
      <c r="AW403" s="18"/>
      <c r="AX403" s="18"/>
      <c r="BA403" s="11"/>
      <c r="BB403" s="11"/>
      <c r="BC403" s="11"/>
      <c r="BD403" s="11"/>
      <c r="BE403" s="11"/>
      <c r="BF403" s="11"/>
      <c r="BG403" s="11"/>
      <c r="BH403" s="11"/>
      <c r="BI403" s="11"/>
      <c r="BJ403" s="11"/>
      <c r="BK403" s="11"/>
      <c r="BL403" s="11"/>
      <c r="BM403" s="11"/>
      <c r="BN403" s="11"/>
      <c r="BO403" s="75"/>
      <c r="BP403" s="75"/>
    </row>
    <row r="404" spans="1:68">
      <c r="A404" s="18"/>
      <c r="B404" s="18"/>
      <c r="C404" s="18"/>
      <c r="D404" s="18"/>
      <c r="E404" s="88"/>
      <c r="F404" s="88"/>
      <c r="G404" s="18"/>
      <c r="H404" s="89"/>
      <c r="I404" s="89"/>
      <c r="J404" s="18"/>
      <c r="K404" s="18"/>
      <c r="L404" s="18"/>
      <c r="M404" s="140"/>
      <c r="N404" s="140"/>
      <c r="O404" s="140"/>
      <c r="P404" s="140"/>
      <c r="Q404" s="140"/>
      <c r="R404" s="140"/>
      <c r="S404" s="140"/>
      <c r="T404" s="140"/>
      <c r="U404" s="18"/>
      <c r="V404" s="18"/>
      <c r="W404" s="18"/>
      <c r="X404" s="139">
        <v>6</v>
      </c>
      <c r="Y404" s="382">
        <f t="array" ref="Y404">IF(COUNT(IF($M$5:$M$103=$X404,IF($G$5:$G$103=Y$396,$M$5:$M$103,""),""))=0,"-",AVERAGE(IF($M$5:$M$103=$X404,IF($G$5:$G$103=Y$396,$H$5:$L$103,"")))-$X404)</f>
        <v>-9.9999999999999645E-2</v>
      </c>
      <c r="Z404" s="382" t="str">
        <f t="array" ref="Z404">IF(COUNT(IF($M$5:$M$103=$X404,IF($G$5:$G$103=Z$396,$M$5:$M$103,""),""))=0,"-",AVERAGE(IF($M$5:$M$103=$X404,IF($G$5:$G$103=Z$396,$H$5:$L$103,"")))-$X404)</f>
        <v>-</v>
      </c>
      <c r="AA404" s="382" t="str">
        <f t="array" ref="AA404">IF(COUNT(IF($M$5:$M$103=$X404,IF($G$5:$G$103=AA$396,$M$5:$M$103,""),""))=0,"-",AVERAGE(IF($M$5:$M$103=$X404,IF($G$5:$G$103=AA$396,$H$5:$L$103,"")))-$X404)</f>
        <v>-</v>
      </c>
      <c r="AB404" s="382" t="str">
        <f t="array" ref="AB404">IF(COUNT(IF($M$5:$M$103=$X404,IF($G$5:$G$103=AB$396,$M$5:$M$103,""),""))=0,"-",AVERAGE(IF($M$5:$M$103=$X404,IF($G$5:$G$103=AB$396,$H$5:$L$103,"")))-$X404)</f>
        <v>-</v>
      </c>
      <c r="AC404" s="382">
        <f t="array" ref="AC404">IF(COUNT(IF($M$5:$M$103=$X404,IF($G$5:$G$103=AC$396,$M$5:$M$103,""),""))=0,"-",AVERAGE(IF($M$5:$M$103=$X404,IF($G$5:$G$103=AC$396,$H$5:$L$103,"")))-$X404)</f>
        <v>0</v>
      </c>
      <c r="AD404" s="382" t="str">
        <f t="array" ref="AD404">IF(COUNT(IF($M$5:$M$103=$X404,IF($G$5:$G$103=AD$396,$M$5:$M$103,""),""))=0,"-",AVERAGE(IF($M$5:$M$103=$X404,IF($G$5:$G$103=AD$396,$H$5:$L$103,"")))-$X404)</f>
        <v>-</v>
      </c>
      <c r="AE404" s="382">
        <f t="array" ref="AE404">IF(COUNT(IF($M$5:$M$103=$X404,IF($G$5:$G$103=AE$396,$M$5:$M$103,""),""))=0,"-",AVERAGE(IF($M$5:$M$103=$X404,IF($G$5:$G$103=AE$396,$H$5:$L$103,"")))-$X404)</f>
        <v>0</v>
      </c>
      <c r="AF404" s="382" t="str">
        <f t="array" ref="AF404">IF(COUNT(IF($M$5:$M$103=$X404,IF($G$5:$G$103=AF$396,$M$5:$M$103,""),""))=0,"-",AVERAGE(IF($M$5:$M$103=$X404,IF($G$5:$G$103=AF$396,$H$5:$L$103,"")))-$X404)</f>
        <v>-</v>
      </c>
      <c r="AG404" s="382" t="str">
        <f t="array" ref="AG404">IF(COUNT(IF($M$5:$M$103=$X404,IF($G$5:$G$103=AG$396,$M$5:$M$103,""),""))=0,"-",AVERAGE(IF($M$5:$M$103=$X404,IF($G$5:$G$103=AG$396,$H$5:$L$103,"")))-$X404)</f>
        <v>-</v>
      </c>
      <c r="AH404" s="382" t="str">
        <f t="array" ref="AH404">IF(COUNT(IF($M$5:$M$103=$X404,IF($G$5:$G$103=AH$396,$M$5:$M$103,""),""))=0,"-",AVERAGE(IF($M$5:$M$103=$X404,IF($G$5:$G$103=AH$396,$H$5:$L$103,"")))-$X404)</f>
        <v>-</v>
      </c>
      <c r="AI404" s="382" t="str">
        <f t="array" ref="AI404">IF(COUNT(IF($M$5:$M$103=$X404,IF($G$5:$G$103=AI$396,$M$5:$M$103,""),""))=0,"-",AVERAGE(IF($M$5:$M$103=$X404,IF($G$5:$G$103=AI$396,$H$5:$L$103,"")))-$X404)</f>
        <v>-</v>
      </c>
      <c r="AJ404" s="382" t="str">
        <f t="array" ref="AJ404">IF(COUNT(IF($M$5:$M$103=$X404,IF($G$5:$G$103=AJ$396,$M$5:$M$103,""),""))=0,"-",AVERAGE(IF($M$5:$M$103=$X404,IF($G$5:$G$103=AJ$396,$H$5:$L$103,"")))-$X404)</f>
        <v>-</v>
      </c>
      <c r="AK404" s="384">
        <f t="array" ref="AK404">IF(COUNT(Y404:AJ404)=0,"-",AVERAGE(IF($M$5:$M$103=$X404,$H$5:$L$103,""))-$X404)</f>
        <v>-2.857142857142847E-2</v>
      </c>
      <c r="AL404" s="18"/>
      <c r="AM404" s="7"/>
      <c r="AN404" s="18"/>
      <c r="AO404" s="18"/>
      <c r="AP404" s="18"/>
      <c r="AQ404" s="18"/>
      <c r="AR404" s="18"/>
      <c r="AS404" s="18"/>
      <c r="AT404" s="18"/>
      <c r="AU404" s="18"/>
      <c r="AV404" s="18"/>
      <c r="AW404" s="18"/>
      <c r="AX404" s="18"/>
      <c r="BA404" s="11"/>
      <c r="BB404" s="11"/>
      <c r="BC404" s="11"/>
      <c r="BD404" s="11"/>
      <c r="BE404" s="11"/>
      <c r="BF404" s="11"/>
      <c r="BG404" s="11"/>
      <c r="BH404" s="11"/>
      <c r="BI404" s="11"/>
      <c r="BJ404" s="11"/>
      <c r="BK404" s="11"/>
      <c r="BL404" s="11"/>
      <c r="BM404" s="11"/>
      <c r="BN404" s="11"/>
      <c r="BO404" s="75"/>
      <c r="BP404" s="75"/>
    </row>
    <row r="405" spans="1:68">
      <c r="A405" s="18"/>
      <c r="B405" s="18"/>
      <c r="C405" s="18"/>
      <c r="D405" s="18"/>
      <c r="E405" s="88"/>
      <c r="F405" s="88"/>
      <c r="G405" s="18"/>
      <c r="H405" s="89"/>
      <c r="I405" s="89"/>
      <c r="J405" s="18"/>
      <c r="K405" s="18"/>
      <c r="L405" s="18"/>
      <c r="M405" s="140"/>
      <c r="N405" s="140"/>
      <c r="O405" s="140"/>
      <c r="P405" s="140"/>
      <c r="Q405" s="140"/>
      <c r="R405" s="140"/>
      <c r="S405" s="140"/>
      <c r="T405" s="140"/>
      <c r="U405" s="18"/>
      <c r="V405" s="18"/>
      <c r="W405" s="18"/>
      <c r="X405" s="139">
        <v>7</v>
      </c>
      <c r="Y405" s="382" t="str">
        <f t="array" ref="Y405">IF(COUNT(IF($M$5:$M$103=$X405,IF($G$5:$G$103=Y$396,$M$5:$M$103,""),""))=0,"-",AVERAGE(IF($M$5:$M$103=$X405,IF($G$5:$G$103=Y$396,$H$5:$L$103,"")))-$X405)</f>
        <v>-</v>
      </c>
      <c r="Z405" s="382" t="str">
        <f t="array" ref="Z405">IF(COUNT(IF($M$5:$M$103=$X405,IF($G$5:$G$103=Z$396,$M$5:$M$103,""),""))=0,"-",AVERAGE(IF($M$5:$M$103=$X405,IF($G$5:$G$103=Z$396,$H$5:$L$103,"")))-$X405)</f>
        <v>-</v>
      </c>
      <c r="AA405" s="382" t="str">
        <f t="array" ref="AA405">IF(COUNT(IF($M$5:$M$103=$X405,IF($G$5:$G$103=AA$396,$M$5:$M$103,""),""))=0,"-",AVERAGE(IF($M$5:$M$103=$X405,IF($G$5:$G$103=AA$396,$H$5:$L$103,"")))-$X405)</f>
        <v>-</v>
      </c>
      <c r="AB405" s="382" t="str">
        <f t="array" ref="AB405">IF(COUNT(IF($M$5:$M$103=$X405,IF($G$5:$G$103=AB$396,$M$5:$M$103,""),""))=0,"-",AVERAGE(IF($M$5:$M$103=$X405,IF($G$5:$G$103=AB$396,$H$5:$L$103,"")))-$X405)</f>
        <v>-</v>
      </c>
      <c r="AC405" s="382" t="str">
        <f t="array" ref="AC405">IF(COUNT(IF($M$5:$M$103=$X405,IF($G$5:$G$103=AC$396,$M$5:$M$103,""),""))=0,"-",AVERAGE(IF($M$5:$M$103=$X405,IF($G$5:$G$103=AC$396,$H$5:$L$103,"")))-$X405)</f>
        <v>-</v>
      </c>
      <c r="AD405" s="382" t="str">
        <f t="array" ref="AD405">IF(COUNT(IF($M$5:$M$103=$X405,IF($G$5:$G$103=AD$396,$M$5:$M$103,""),""))=0,"-",AVERAGE(IF($M$5:$M$103=$X405,IF($G$5:$G$103=AD$396,$H$5:$L$103,"")))-$X405)</f>
        <v>-</v>
      </c>
      <c r="AE405" s="382" t="str">
        <f t="array" ref="AE405">IF(COUNT(IF($M$5:$M$103=$X405,IF($G$5:$G$103=AE$396,$M$5:$M$103,""),""))=0,"-",AVERAGE(IF($M$5:$M$103=$X405,IF($G$5:$G$103=AE$396,$H$5:$L$103,"")))-$X405)</f>
        <v>-</v>
      </c>
      <c r="AF405" s="382" t="str">
        <f t="array" ref="AF405">IF(COUNT(IF($M$5:$M$103=$X405,IF($G$5:$G$103=AF$396,$M$5:$M$103,""),""))=0,"-",AVERAGE(IF($M$5:$M$103=$X405,IF($G$5:$G$103=AF$396,$H$5:$L$103,"")))-$X405)</f>
        <v>-</v>
      </c>
      <c r="AG405" s="382" t="str">
        <f t="array" ref="AG405">IF(COUNT(IF($M$5:$M$103=$X405,IF($G$5:$G$103=AG$396,$M$5:$M$103,""),""))=0,"-",AVERAGE(IF($M$5:$M$103=$X405,IF($G$5:$G$103=AG$396,$H$5:$L$103,"")))-$X405)</f>
        <v>-</v>
      </c>
      <c r="AH405" s="382" t="str">
        <f t="array" ref="AH405">IF(COUNT(IF($M$5:$M$103=$X405,IF($G$5:$G$103=AH$396,$M$5:$M$103,""),""))=0,"-",AVERAGE(IF($M$5:$M$103=$X405,IF($G$5:$G$103=AH$396,$H$5:$L$103,"")))-$X405)</f>
        <v>-</v>
      </c>
      <c r="AI405" s="382" t="str">
        <f t="array" ref="AI405">IF(COUNT(IF($M$5:$M$103=$X405,IF($G$5:$G$103=AI$396,$M$5:$M$103,""),""))=0,"-",AVERAGE(IF($M$5:$M$103=$X405,IF($G$5:$G$103=AI$396,$H$5:$L$103,"")))-$X405)</f>
        <v>-</v>
      </c>
      <c r="AJ405" s="382" t="str">
        <f t="array" ref="AJ405">IF(COUNT(IF($M$5:$M$103=$X405,IF($G$5:$G$103=AJ$396,$M$5:$M$103,""),""))=0,"-",AVERAGE(IF($M$5:$M$103=$X405,IF($G$5:$G$103=AJ$396,$H$5:$L$103,"")))-$X405)</f>
        <v>-</v>
      </c>
      <c r="AK405" s="384" t="str">
        <f t="array" ref="AK405">IF(COUNT(Y405:AJ405)=0,"-",AVERAGE(IF($M$5:$M$103=$X405,$H$5:$L$103,""))-$X405)</f>
        <v>-</v>
      </c>
      <c r="AL405" s="18"/>
      <c r="AM405" s="7"/>
      <c r="AN405" s="18"/>
      <c r="AO405" s="18"/>
      <c r="AP405" s="18"/>
      <c r="AQ405" s="18"/>
      <c r="AR405" s="18"/>
      <c r="AS405" s="18"/>
      <c r="AT405" s="18"/>
      <c r="AU405" s="18"/>
      <c r="AV405" s="18"/>
      <c r="AW405" s="18"/>
      <c r="AX405" s="18"/>
      <c r="BA405" s="11"/>
      <c r="BB405" s="11"/>
      <c r="BC405" s="11"/>
      <c r="BD405" s="11"/>
      <c r="BE405" s="11"/>
      <c r="BF405" s="11"/>
      <c r="BG405" s="11"/>
      <c r="BH405" s="11"/>
      <c r="BI405" s="11"/>
      <c r="BJ405" s="11"/>
      <c r="BK405" s="11"/>
      <c r="BL405" s="11"/>
      <c r="BM405" s="11"/>
      <c r="BN405" s="11"/>
      <c r="BO405" s="75"/>
      <c r="BP405" s="75"/>
    </row>
    <row r="406" spans="1:68">
      <c r="A406" s="18"/>
      <c r="B406" s="18"/>
      <c r="C406" s="18"/>
      <c r="D406" s="18"/>
      <c r="E406" s="88"/>
      <c r="F406" s="88"/>
      <c r="G406" s="18"/>
      <c r="H406" s="89"/>
      <c r="I406" s="89"/>
      <c r="J406" s="18"/>
      <c r="K406" s="18"/>
      <c r="L406" s="18"/>
      <c r="M406" s="140"/>
      <c r="N406" s="140"/>
      <c r="O406" s="140"/>
      <c r="P406" s="140"/>
      <c r="Q406" s="140"/>
      <c r="R406" s="140"/>
      <c r="S406" s="140"/>
      <c r="T406" s="140"/>
      <c r="U406" s="18"/>
      <c r="V406" s="18"/>
      <c r="W406" s="18"/>
      <c r="X406" s="139">
        <v>8</v>
      </c>
      <c r="Y406" s="382">
        <f t="array" ref="Y406">IF(COUNT(IF($M$5:$M$103=$X406,IF($G$5:$G$103=Y$396,$M$5:$M$103,""),""))=0,"-",AVERAGE(IF($M$5:$M$103=$X406,IF($G$5:$G$103=Y$396,$H$5:$L$103,"")))-$X406)</f>
        <v>0.13333333333333286</v>
      </c>
      <c r="Z406" s="382" t="str">
        <f t="array" ref="Z406">IF(COUNT(IF($M$5:$M$103=$X406,IF($G$5:$G$103=Z$396,$M$5:$M$103,""),""))=0,"-",AVERAGE(IF($M$5:$M$103=$X406,IF($G$5:$G$103=Z$396,$H$5:$L$103,"")))-$X406)</f>
        <v>-</v>
      </c>
      <c r="AA406" s="382" t="str">
        <f t="array" ref="AA406">IF(COUNT(IF($M$5:$M$103=$X406,IF($G$5:$G$103=AA$396,$M$5:$M$103,""),""))=0,"-",AVERAGE(IF($M$5:$M$103=$X406,IF($G$5:$G$103=AA$396,$H$5:$L$103,"")))-$X406)</f>
        <v>-</v>
      </c>
      <c r="AB406" s="382" t="str">
        <f t="array" ref="AB406">IF(COUNT(IF($M$5:$M$103=$X406,IF($G$5:$G$103=AB$396,$M$5:$M$103,""),""))=0,"-",AVERAGE(IF($M$5:$M$103=$X406,IF($G$5:$G$103=AB$396,$H$5:$L$103,"")))-$X406)</f>
        <v>-</v>
      </c>
      <c r="AC406" s="382">
        <f t="array" ref="AC406">IF(COUNT(IF($M$5:$M$103=$X406,IF($G$5:$G$103=AC$396,$M$5:$M$103,""),""))=0,"-",AVERAGE(IF($M$5:$M$103=$X406,IF($G$5:$G$103=AC$396,$H$5:$L$103,"")))-$X406)</f>
        <v>-0.40000000000000036</v>
      </c>
      <c r="AD406" s="382" t="str">
        <f t="array" ref="AD406">IF(COUNT(IF($M$5:$M$103=$X406,IF($G$5:$G$103=AD$396,$M$5:$M$103,""),""))=0,"-",AVERAGE(IF($M$5:$M$103=$X406,IF($G$5:$G$103=AD$396,$H$5:$L$103,"")))-$X406)</f>
        <v>-</v>
      </c>
      <c r="AE406" s="382" t="str">
        <f t="array" ref="AE406">IF(COUNT(IF($M$5:$M$103=$X406,IF($G$5:$G$103=AE$396,$M$5:$M$103,""),""))=0,"-",AVERAGE(IF($M$5:$M$103=$X406,IF($G$5:$G$103=AE$396,$H$5:$L$103,"")))-$X406)</f>
        <v>-</v>
      </c>
      <c r="AF406" s="382" t="str">
        <f t="array" ref="AF406">IF(COUNT(IF($M$5:$M$103=$X406,IF($G$5:$G$103=AF$396,$M$5:$M$103,""),""))=0,"-",AVERAGE(IF($M$5:$M$103=$X406,IF($G$5:$G$103=AF$396,$H$5:$L$103,"")))-$X406)</f>
        <v>-</v>
      </c>
      <c r="AG406" s="382" t="str">
        <f t="array" ref="AG406">IF(COUNT(IF($M$5:$M$103=$X406,IF($G$5:$G$103=AG$396,$M$5:$M$103,""),""))=0,"-",AVERAGE(IF($M$5:$M$103=$X406,IF($G$5:$G$103=AG$396,$H$5:$L$103,"")))-$X406)</f>
        <v>-</v>
      </c>
      <c r="AH406" s="382" t="str">
        <f t="array" ref="AH406">IF(COUNT(IF($M$5:$M$103=$X406,IF($G$5:$G$103=AH$396,$M$5:$M$103,""),""))=0,"-",AVERAGE(IF($M$5:$M$103=$X406,IF($G$5:$G$103=AH$396,$H$5:$L$103,"")))-$X406)</f>
        <v>-</v>
      </c>
      <c r="AI406" s="382" t="str">
        <f t="array" ref="AI406">IF(COUNT(IF($M$5:$M$103=$X406,IF($G$5:$G$103=AI$396,$M$5:$M$103,""),""))=0,"-",AVERAGE(IF($M$5:$M$103=$X406,IF($G$5:$G$103=AI$396,$H$5:$L$103,"")))-$X406)</f>
        <v>-</v>
      </c>
      <c r="AJ406" s="382" t="str">
        <f t="array" ref="AJ406">IF(COUNT(IF($M$5:$M$103=$X406,IF($G$5:$G$103=AJ$396,$M$5:$M$103,""),""))=0,"-",AVERAGE(IF($M$5:$M$103=$X406,IF($G$5:$G$103=AJ$396,$H$5:$L$103,"")))-$X406)</f>
        <v>-</v>
      </c>
      <c r="AK406" s="384">
        <f t="array" ref="AK406">IF(COUNT(Y406:AJ406)=0,"-",AVERAGE(IF($M$5:$M$103=$X406,$H$5:$L$103,""))-$X406)</f>
        <v>0</v>
      </c>
      <c r="AL406" s="18"/>
      <c r="AM406" s="7"/>
      <c r="AN406" s="18"/>
      <c r="AO406" s="18"/>
      <c r="AP406" s="18"/>
      <c r="AQ406" s="18"/>
      <c r="AR406" s="18"/>
      <c r="AS406" s="18"/>
      <c r="AT406" s="18"/>
      <c r="AU406" s="18"/>
      <c r="AV406" s="18"/>
      <c r="AW406" s="18"/>
      <c r="AX406" s="18"/>
      <c r="BA406" s="11"/>
      <c r="BB406" s="11"/>
      <c r="BC406" s="11"/>
      <c r="BD406" s="11"/>
      <c r="BE406" s="11"/>
      <c r="BF406" s="11"/>
      <c r="BG406" s="11"/>
      <c r="BH406" s="11"/>
      <c r="BI406" s="11"/>
      <c r="BJ406" s="11"/>
      <c r="BK406" s="11"/>
      <c r="BL406" s="11"/>
      <c r="BM406" s="11"/>
      <c r="BN406" s="11"/>
      <c r="BO406" s="75"/>
      <c r="BP406" s="75"/>
    </row>
    <row r="407" spans="1:68">
      <c r="A407" s="18"/>
      <c r="B407" s="18"/>
      <c r="C407" s="18"/>
      <c r="D407" s="18"/>
      <c r="E407" s="88"/>
      <c r="F407" s="88"/>
      <c r="G407" s="18"/>
      <c r="H407" s="89"/>
      <c r="I407" s="89"/>
      <c r="J407" s="18"/>
      <c r="K407" s="18"/>
      <c r="L407" s="18"/>
      <c r="M407" s="140"/>
      <c r="N407" s="140"/>
      <c r="O407" s="140"/>
      <c r="P407" s="140"/>
      <c r="Q407" s="140"/>
      <c r="R407" s="140"/>
      <c r="S407" s="140"/>
      <c r="T407" s="140"/>
      <c r="U407" s="18"/>
      <c r="V407" s="18"/>
      <c r="W407" s="18"/>
      <c r="X407" s="139">
        <v>9</v>
      </c>
      <c r="Y407" s="382" t="str">
        <f t="array" ref="Y407">IF(COUNT(IF($M$5:$M$103=$X407,IF($G$5:$G$103=Y$396,$M$5:$M$103,""),""))=0,"-",AVERAGE(IF($M$5:$M$103=$X407,IF($G$5:$G$103=Y$396,$H$5:$L$103,"")))-$X407)</f>
        <v>-</v>
      </c>
      <c r="Z407" s="382" t="str">
        <f t="array" ref="Z407">IF(COUNT(IF($M$5:$M$103=$X407,IF($G$5:$G$103=Z$396,$M$5:$M$103,""),""))=0,"-",AVERAGE(IF($M$5:$M$103=$X407,IF($G$5:$G$103=Z$396,$H$5:$L$103,"")))-$X407)</f>
        <v>-</v>
      </c>
      <c r="AA407" s="382" t="str">
        <f t="array" ref="AA407">IF(COUNT(IF($M$5:$M$103=$X407,IF($G$5:$G$103=AA$396,$M$5:$M$103,""),""))=0,"-",AVERAGE(IF($M$5:$M$103=$X407,IF($G$5:$G$103=AA$396,$H$5:$L$103,"")))-$X407)</f>
        <v>-</v>
      </c>
      <c r="AB407" s="382" t="str">
        <f t="array" ref="AB407">IF(COUNT(IF($M$5:$M$103=$X407,IF($G$5:$G$103=AB$396,$M$5:$M$103,""),""))=0,"-",AVERAGE(IF($M$5:$M$103=$X407,IF($G$5:$G$103=AB$396,$H$5:$L$103,"")))-$X407)</f>
        <v>-</v>
      </c>
      <c r="AC407" s="382" t="str">
        <f t="array" ref="AC407">IF(COUNT(IF($M$5:$M$103=$X407,IF($G$5:$G$103=AC$396,$M$5:$M$103,""),""))=0,"-",AVERAGE(IF($M$5:$M$103=$X407,IF($G$5:$G$103=AC$396,$H$5:$L$103,"")))-$X407)</f>
        <v>-</v>
      </c>
      <c r="AD407" s="382" t="str">
        <f t="array" ref="AD407">IF(COUNT(IF($M$5:$M$103=$X407,IF($G$5:$G$103=AD$396,$M$5:$M$103,""),""))=0,"-",AVERAGE(IF($M$5:$M$103=$X407,IF($G$5:$G$103=AD$396,$H$5:$L$103,"")))-$X407)</f>
        <v>-</v>
      </c>
      <c r="AE407" s="382" t="str">
        <f t="array" ref="AE407">IF(COUNT(IF($M$5:$M$103=$X407,IF($G$5:$G$103=AE$396,$M$5:$M$103,""),""))=0,"-",AVERAGE(IF($M$5:$M$103=$X407,IF($G$5:$G$103=AE$396,$H$5:$L$103,"")))-$X407)</f>
        <v>-</v>
      </c>
      <c r="AF407" s="382" t="str">
        <f t="array" ref="AF407">IF(COUNT(IF($M$5:$M$103=$X407,IF($G$5:$G$103=AF$396,$M$5:$M$103,""),""))=0,"-",AVERAGE(IF($M$5:$M$103=$X407,IF($G$5:$G$103=AF$396,$H$5:$L$103,"")))-$X407)</f>
        <v>-</v>
      </c>
      <c r="AG407" s="382" t="str">
        <f t="array" ref="AG407">IF(COUNT(IF($M$5:$M$103=$X407,IF($G$5:$G$103=AG$396,$M$5:$M$103,""),""))=0,"-",AVERAGE(IF($M$5:$M$103=$X407,IF($G$5:$G$103=AG$396,$H$5:$L$103,"")))-$X407)</f>
        <v>-</v>
      </c>
      <c r="AH407" s="382" t="str">
        <f t="array" ref="AH407">IF(COUNT(IF($M$5:$M$103=$X407,IF($G$5:$G$103=AH$396,$M$5:$M$103,""),""))=0,"-",AVERAGE(IF($M$5:$M$103=$X407,IF($G$5:$G$103=AH$396,$H$5:$L$103,"")))-$X407)</f>
        <v>-</v>
      </c>
      <c r="AI407" s="382" t="str">
        <f t="array" ref="AI407">IF(COUNT(IF($M$5:$M$103=$X407,IF($G$5:$G$103=AI$396,$M$5:$M$103,""),""))=0,"-",AVERAGE(IF($M$5:$M$103=$X407,IF($G$5:$G$103=AI$396,$H$5:$L$103,"")))-$X407)</f>
        <v>-</v>
      </c>
      <c r="AJ407" s="382" t="str">
        <f t="array" ref="AJ407">IF(COUNT(IF($M$5:$M$103=$X407,IF($G$5:$G$103=AJ$396,$M$5:$M$103,""),""))=0,"-",AVERAGE(IF($M$5:$M$103=$X407,IF($G$5:$G$103=AJ$396,$H$5:$L$103,"")))-$X407)</f>
        <v>-</v>
      </c>
      <c r="AK407" s="384" t="str">
        <f t="array" ref="AK407">IF(COUNT(Y407:AJ407)=0,"-",AVERAGE(IF($M$5:$M$103=$X407,$H$5:$L$103,""))-$X407)</f>
        <v>-</v>
      </c>
      <c r="AL407" s="18"/>
      <c r="AM407" s="7"/>
      <c r="AN407" s="18"/>
      <c r="AO407" s="18"/>
      <c r="AP407" s="18"/>
      <c r="AQ407" s="18"/>
      <c r="AR407" s="18"/>
      <c r="AS407" s="18"/>
      <c r="AT407" s="18"/>
      <c r="AU407" s="18"/>
      <c r="AV407" s="18"/>
      <c r="AW407" s="18"/>
      <c r="AX407" s="18"/>
      <c r="BA407" s="11"/>
      <c r="BB407" s="11"/>
      <c r="BC407" s="11"/>
      <c r="BD407" s="11"/>
      <c r="BE407" s="11"/>
      <c r="BF407" s="11"/>
      <c r="BG407" s="11"/>
      <c r="BH407" s="11"/>
      <c r="BI407" s="11"/>
      <c r="BJ407" s="11"/>
      <c r="BK407" s="11"/>
      <c r="BL407" s="11"/>
      <c r="BM407" s="11"/>
      <c r="BN407" s="11"/>
      <c r="BO407" s="75"/>
      <c r="BP407" s="75"/>
    </row>
    <row r="408" spans="1:68">
      <c r="A408" s="18"/>
      <c r="B408" s="18"/>
      <c r="C408" s="18"/>
      <c r="D408" s="18"/>
      <c r="E408" s="88"/>
      <c r="F408" s="88"/>
      <c r="G408" s="18"/>
      <c r="H408" s="89"/>
      <c r="I408" s="89"/>
      <c r="J408" s="18"/>
      <c r="K408" s="18"/>
      <c r="L408" s="18"/>
      <c r="M408" s="140"/>
      <c r="N408" s="140"/>
      <c r="O408" s="140"/>
      <c r="P408" s="140"/>
      <c r="Q408" s="140"/>
      <c r="R408" s="140"/>
      <c r="S408" s="140"/>
      <c r="T408" s="140"/>
      <c r="U408" s="18"/>
      <c r="V408" s="18"/>
      <c r="W408" s="18"/>
      <c r="X408" s="139">
        <v>10</v>
      </c>
      <c r="Y408" s="382" t="str">
        <f t="array" ref="Y408">IF(COUNT(IF($M$5:$M$103=$X408,IF($G$5:$G$103=Y$396,$M$5:$M$103,""),""))=0,"-",AVERAGE(IF($M$5:$M$103=$X408,IF($G$5:$G$103=Y$396,$H$5:$L$103,"")))-$X408)</f>
        <v>-</v>
      </c>
      <c r="Z408" s="382" t="str">
        <f t="array" ref="Z408">IF(COUNT(IF($M$5:$M$103=$X408,IF($G$5:$G$103=Z$396,$M$5:$M$103,""),""))=0,"-",AVERAGE(IF($M$5:$M$103=$X408,IF($G$5:$G$103=Z$396,$H$5:$L$103,"")))-$X408)</f>
        <v>-</v>
      </c>
      <c r="AA408" s="382" t="str">
        <f t="array" ref="AA408">IF(COUNT(IF($M$5:$M$103=$X408,IF($G$5:$G$103=AA$396,$M$5:$M$103,""),""))=0,"-",AVERAGE(IF($M$5:$M$103=$X408,IF($G$5:$G$103=AA$396,$H$5:$L$103,"")))-$X408)</f>
        <v>-</v>
      </c>
      <c r="AB408" s="382" t="str">
        <f t="array" ref="AB408">IF(COUNT(IF($M$5:$M$103=$X408,IF($G$5:$G$103=AB$396,$M$5:$M$103,""),""))=0,"-",AVERAGE(IF($M$5:$M$103=$X408,IF($G$5:$G$103=AB$396,$H$5:$L$103,"")))-$X408)</f>
        <v>-</v>
      </c>
      <c r="AC408" s="382" t="str">
        <f t="array" ref="AC408">IF(COUNT(IF($M$5:$M$103=$X408,IF($G$5:$G$103=AC$396,$M$5:$M$103,""),""))=0,"-",AVERAGE(IF($M$5:$M$103=$X408,IF($G$5:$G$103=AC$396,$H$5:$L$103,"")))-$X408)</f>
        <v>-</v>
      </c>
      <c r="AD408" s="382" t="str">
        <f t="array" ref="AD408">IF(COUNT(IF($M$5:$M$103=$X408,IF($G$5:$G$103=AD$396,$M$5:$M$103,""),""))=0,"-",AVERAGE(IF($M$5:$M$103=$X408,IF($G$5:$G$103=AD$396,$H$5:$L$103,"")))-$X408)</f>
        <v>-</v>
      </c>
      <c r="AE408" s="382" t="str">
        <f t="array" ref="AE408">IF(COUNT(IF($M$5:$M$103=$X408,IF($G$5:$G$103=AE$396,$M$5:$M$103,""),""))=0,"-",AVERAGE(IF($M$5:$M$103=$X408,IF($G$5:$G$103=AE$396,$H$5:$L$103,"")))-$X408)</f>
        <v>-</v>
      </c>
      <c r="AF408" s="382" t="str">
        <f t="array" ref="AF408">IF(COUNT(IF($M$5:$M$103=$X408,IF($G$5:$G$103=AF$396,$M$5:$M$103,""),""))=0,"-",AVERAGE(IF($M$5:$M$103=$X408,IF($G$5:$G$103=AF$396,$H$5:$L$103,"")))-$X408)</f>
        <v>-</v>
      </c>
      <c r="AG408" s="382" t="str">
        <f t="array" ref="AG408">IF(COUNT(IF($M$5:$M$103=$X408,IF($G$5:$G$103=AG$396,$M$5:$M$103,""),""))=0,"-",AVERAGE(IF($M$5:$M$103=$X408,IF($G$5:$G$103=AG$396,$H$5:$L$103,"")))-$X408)</f>
        <v>-</v>
      </c>
      <c r="AH408" s="382" t="str">
        <f t="array" ref="AH408">IF(COUNT(IF($M$5:$M$103=$X408,IF($G$5:$G$103=AH$396,$M$5:$M$103,""),""))=0,"-",AVERAGE(IF($M$5:$M$103=$X408,IF($G$5:$G$103=AH$396,$H$5:$L$103,"")))-$X408)</f>
        <v>-</v>
      </c>
      <c r="AI408" s="382" t="str">
        <f t="array" ref="AI408">IF(COUNT(IF($M$5:$M$103=$X408,IF($G$5:$G$103=AI$396,$M$5:$M$103,""),""))=0,"-",AVERAGE(IF($M$5:$M$103=$X408,IF($G$5:$G$103=AI$396,$H$5:$L$103,"")))-$X408)</f>
        <v>-</v>
      </c>
      <c r="AJ408" s="382" t="str">
        <f t="array" ref="AJ408">IF(COUNT(IF($M$5:$M$103=$X408,IF($G$5:$G$103=AJ$396,$M$5:$M$103,""),""))=0,"-",AVERAGE(IF($M$5:$M$103=$X408,IF($G$5:$G$103=AJ$396,$H$5:$L$103,"")))-$X408)</f>
        <v>-</v>
      </c>
      <c r="AK408" s="384" t="str">
        <f t="array" ref="AK408">IF(COUNT(Y408:AJ408)=0,"-",AVERAGE(IF($M$5:$M$103=$X408,$H$5:$L$103,""))-$X408)</f>
        <v>-</v>
      </c>
      <c r="AL408" s="18"/>
      <c r="AM408" s="7"/>
      <c r="AN408" s="18"/>
      <c r="AO408" s="18"/>
      <c r="AP408" s="18"/>
      <c r="AQ408" s="18"/>
      <c r="AR408" s="18"/>
      <c r="AS408" s="18"/>
      <c r="AT408" s="18"/>
      <c r="AU408" s="18"/>
      <c r="AV408" s="18"/>
      <c r="AW408" s="18"/>
      <c r="AX408" s="18"/>
      <c r="BA408" s="11"/>
      <c r="BB408" s="11"/>
      <c r="BC408" s="11"/>
      <c r="BD408" s="11"/>
      <c r="BE408" s="11"/>
      <c r="BF408" s="11"/>
      <c r="BG408" s="11"/>
      <c r="BH408" s="11"/>
      <c r="BI408" s="11"/>
      <c r="BJ408" s="11"/>
      <c r="BK408" s="11"/>
      <c r="BL408" s="11"/>
      <c r="BM408" s="11"/>
      <c r="BN408" s="11"/>
      <c r="BO408" s="75"/>
      <c r="BP408" s="75"/>
    </row>
    <row r="409" spans="1:68">
      <c r="A409" s="18"/>
      <c r="B409" s="18"/>
      <c r="C409" s="18"/>
      <c r="D409" s="18"/>
      <c r="E409" s="88"/>
      <c r="F409" s="88"/>
      <c r="G409" s="18"/>
      <c r="H409" s="89"/>
      <c r="I409" s="89"/>
      <c r="J409" s="18"/>
      <c r="K409" s="18"/>
      <c r="L409" s="18"/>
      <c r="M409" s="140"/>
      <c r="N409" s="140"/>
      <c r="O409" s="140"/>
      <c r="P409" s="140"/>
      <c r="Q409" s="140"/>
      <c r="R409" s="140"/>
      <c r="S409" s="140"/>
      <c r="T409" s="140"/>
      <c r="U409" s="18"/>
      <c r="V409" s="18"/>
      <c r="W409" s="18"/>
      <c r="X409" s="139">
        <v>11</v>
      </c>
      <c r="Y409" s="382" t="str">
        <f t="array" ref="Y409">IF(COUNT(IF($M$5:$M$103=$X409,IF($G$5:$G$103=Y$396,$M$5:$M$103,""),""))=0,"-",AVERAGE(IF($M$5:$M$103=$X409,IF($G$5:$G$103=Y$396,$H$5:$L$103,"")))-$X409)</f>
        <v>-</v>
      </c>
      <c r="Z409" s="382" t="str">
        <f t="array" ref="Z409">IF(COUNT(IF($M$5:$M$103=$X409,IF($G$5:$G$103=Z$396,$M$5:$M$103,""),""))=0,"-",AVERAGE(IF($M$5:$M$103=$X409,IF($G$5:$G$103=Z$396,$H$5:$L$103,"")))-$X409)</f>
        <v>-</v>
      </c>
      <c r="AA409" s="382" t="str">
        <f t="array" ref="AA409">IF(COUNT(IF($M$5:$M$103=$X409,IF($G$5:$G$103=AA$396,$M$5:$M$103,""),""))=0,"-",AVERAGE(IF($M$5:$M$103=$X409,IF($G$5:$G$103=AA$396,$H$5:$L$103,"")))-$X409)</f>
        <v>-</v>
      </c>
      <c r="AB409" s="382" t="str">
        <f t="array" ref="AB409">IF(COUNT(IF($M$5:$M$103=$X409,IF($G$5:$G$103=AB$396,$M$5:$M$103,""),""))=0,"-",AVERAGE(IF($M$5:$M$103=$X409,IF($G$5:$G$103=AB$396,$H$5:$L$103,"")))-$X409)</f>
        <v>-</v>
      </c>
      <c r="AC409" s="382" t="str">
        <f t="array" ref="AC409">IF(COUNT(IF($M$5:$M$103=$X409,IF($G$5:$G$103=AC$396,$M$5:$M$103,""),""))=0,"-",AVERAGE(IF($M$5:$M$103=$X409,IF($G$5:$G$103=AC$396,$H$5:$L$103,"")))-$X409)</f>
        <v>-</v>
      </c>
      <c r="AD409" s="382" t="str">
        <f t="array" ref="AD409">IF(COUNT(IF($M$5:$M$103=$X409,IF($G$5:$G$103=AD$396,$M$5:$M$103,""),""))=0,"-",AVERAGE(IF($M$5:$M$103=$X409,IF($G$5:$G$103=AD$396,$H$5:$L$103,"")))-$X409)</f>
        <v>-</v>
      </c>
      <c r="AE409" s="382" t="str">
        <f t="array" ref="AE409">IF(COUNT(IF($M$5:$M$103=$X409,IF($G$5:$G$103=AE$396,$M$5:$M$103,""),""))=0,"-",AVERAGE(IF($M$5:$M$103=$X409,IF($G$5:$G$103=AE$396,$H$5:$L$103,"")))-$X409)</f>
        <v>-</v>
      </c>
      <c r="AF409" s="382" t="str">
        <f t="array" ref="AF409">IF(COUNT(IF($M$5:$M$103=$X409,IF($G$5:$G$103=AF$396,$M$5:$M$103,""),""))=0,"-",AVERAGE(IF($M$5:$M$103=$X409,IF($G$5:$G$103=AF$396,$H$5:$L$103,"")))-$X409)</f>
        <v>-</v>
      </c>
      <c r="AG409" s="382" t="str">
        <f t="array" ref="AG409">IF(COUNT(IF($M$5:$M$103=$X409,IF($G$5:$G$103=AG$396,$M$5:$M$103,""),""))=0,"-",AVERAGE(IF($M$5:$M$103=$X409,IF($G$5:$G$103=AG$396,$H$5:$L$103,"")))-$X409)</f>
        <v>-</v>
      </c>
      <c r="AH409" s="382" t="str">
        <f t="array" ref="AH409">IF(COUNT(IF($M$5:$M$103=$X409,IF($G$5:$G$103=AH$396,$M$5:$M$103,""),""))=0,"-",AVERAGE(IF($M$5:$M$103=$X409,IF($G$5:$G$103=AH$396,$H$5:$L$103,"")))-$X409)</f>
        <v>-</v>
      </c>
      <c r="AI409" s="382" t="str">
        <f t="array" ref="AI409">IF(COUNT(IF($M$5:$M$103=$X409,IF($G$5:$G$103=AI$396,$M$5:$M$103,""),""))=0,"-",AVERAGE(IF($M$5:$M$103=$X409,IF($G$5:$G$103=AI$396,$H$5:$L$103,"")))-$X409)</f>
        <v>-</v>
      </c>
      <c r="AJ409" s="382" t="str">
        <f t="array" ref="AJ409">IF(COUNT(IF($M$5:$M$103=$X409,IF($G$5:$G$103=AJ$396,$M$5:$M$103,""),""))=0,"-",AVERAGE(IF($M$5:$M$103=$X409,IF($G$5:$G$103=AJ$396,$H$5:$L$103,"")))-$X409)</f>
        <v>-</v>
      </c>
      <c r="AK409" s="384" t="str">
        <f t="array" ref="AK409">IF(COUNT(Y409:AJ409)=0,"-",AVERAGE(IF($M$5:$M$103=$X409,$H$5:$L$103,""))-$X409)</f>
        <v>-</v>
      </c>
      <c r="AL409" s="18"/>
      <c r="AM409" s="7"/>
      <c r="AN409" s="18"/>
      <c r="AO409" s="18"/>
      <c r="AP409" s="18"/>
      <c r="AQ409" s="18"/>
      <c r="AR409" s="18"/>
      <c r="AS409" s="18"/>
      <c r="AT409" s="18"/>
      <c r="AU409" s="18"/>
      <c r="AV409" s="18"/>
      <c r="AW409" s="18"/>
      <c r="AX409" s="18"/>
      <c r="BA409" s="11"/>
      <c r="BB409" s="11"/>
      <c r="BC409" s="11"/>
      <c r="BD409" s="11"/>
      <c r="BE409" s="11"/>
      <c r="BF409" s="11"/>
      <c r="BG409" s="11"/>
      <c r="BH409" s="11"/>
      <c r="BI409" s="11"/>
      <c r="BJ409" s="11"/>
      <c r="BK409" s="11"/>
      <c r="BL409" s="11"/>
      <c r="BM409" s="11"/>
      <c r="BN409" s="11"/>
      <c r="BO409" s="75"/>
      <c r="BP409" s="75"/>
    </row>
    <row r="410" spans="1:68">
      <c r="A410" s="18"/>
      <c r="B410" s="18"/>
      <c r="C410" s="18"/>
      <c r="D410" s="18"/>
      <c r="E410" s="88"/>
      <c r="F410" s="88"/>
      <c r="G410" s="18"/>
      <c r="H410" s="89"/>
      <c r="I410" s="89"/>
      <c r="J410" s="18"/>
      <c r="K410" s="18"/>
      <c r="L410" s="18"/>
      <c r="M410" s="140"/>
      <c r="N410" s="140"/>
      <c r="O410" s="140"/>
      <c r="P410" s="140"/>
      <c r="Q410" s="140"/>
      <c r="R410" s="140"/>
      <c r="S410" s="140"/>
      <c r="T410" s="140"/>
      <c r="U410" s="18"/>
      <c r="V410" s="18"/>
      <c r="W410" s="18"/>
      <c r="X410" s="139">
        <v>12</v>
      </c>
      <c r="Y410" s="382" t="str">
        <f t="array" ref="Y410">IF(COUNT(IF($M$5:$M$103=$X410,IF($G$5:$G$103=Y$396,$M$5:$M$103,""),""))=0,"-",AVERAGE(IF($M$5:$M$103=$X410,IF($G$5:$G$103=Y$396,$H$5:$L$103,"")))-$X410)</f>
        <v>-</v>
      </c>
      <c r="Z410" s="382" t="str">
        <f t="array" ref="Z410">IF(COUNT(IF($M$5:$M$103=$X410,IF($G$5:$G$103=Z$396,$M$5:$M$103,""),""))=0,"-",AVERAGE(IF($M$5:$M$103=$X410,IF($G$5:$G$103=Z$396,$H$5:$L$103,"")))-$X410)</f>
        <v>-</v>
      </c>
      <c r="AA410" s="382" t="str">
        <f t="array" ref="AA410">IF(COUNT(IF($M$5:$M$103=$X410,IF($G$5:$G$103=AA$396,$M$5:$M$103,""),""))=0,"-",AVERAGE(IF($M$5:$M$103=$X410,IF($G$5:$G$103=AA$396,$H$5:$L$103,"")))-$X410)</f>
        <v>-</v>
      </c>
      <c r="AB410" s="382" t="str">
        <f t="array" ref="AB410">IF(COUNT(IF($M$5:$M$103=$X410,IF($G$5:$G$103=AB$396,$M$5:$M$103,""),""))=0,"-",AVERAGE(IF($M$5:$M$103=$X410,IF($G$5:$G$103=AB$396,$H$5:$L$103,"")))-$X410)</f>
        <v>-</v>
      </c>
      <c r="AC410" s="382" t="str">
        <f t="array" ref="AC410">IF(COUNT(IF($M$5:$M$103=$X410,IF($G$5:$G$103=AC$396,$M$5:$M$103,""),""))=0,"-",AVERAGE(IF($M$5:$M$103=$X410,IF($G$5:$G$103=AC$396,$H$5:$L$103,"")))-$X410)</f>
        <v>-</v>
      </c>
      <c r="AD410" s="382" t="str">
        <f t="array" ref="AD410">IF(COUNT(IF($M$5:$M$103=$X410,IF($G$5:$G$103=AD$396,$M$5:$M$103,""),""))=0,"-",AVERAGE(IF($M$5:$M$103=$X410,IF($G$5:$G$103=AD$396,$H$5:$L$103,"")))-$X410)</f>
        <v>-</v>
      </c>
      <c r="AE410" s="382" t="str">
        <f t="array" ref="AE410">IF(COUNT(IF($M$5:$M$103=$X410,IF($G$5:$G$103=AE$396,$M$5:$M$103,""),""))=0,"-",AVERAGE(IF($M$5:$M$103=$X410,IF($G$5:$G$103=AE$396,$H$5:$L$103,"")))-$X410)</f>
        <v>-</v>
      </c>
      <c r="AF410" s="382" t="str">
        <f t="array" ref="AF410">IF(COUNT(IF($M$5:$M$103=$X410,IF($G$5:$G$103=AF$396,$M$5:$M$103,""),""))=0,"-",AVERAGE(IF($M$5:$M$103=$X410,IF($G$5:$G$103=AF$396,$H$5:$L$103,"")))-$X410)</f>
        <v>-</v>
      </c>
      <c r="AG410" s="382" t="str">
        <f t="array" ref="AG410">IF(COUNT(IF($M$5:$M$103=$X410,IF($G$5:$G$103=AG$396,$M$5:$M$103,""),""))=0,"-",AVERAGE(IF($M$5:$M$103=$X410,IF($G$5:$G$103=AG$396,$H$5:$L$103,"")))-$X410)</f>
        <v>-</v>
      </c>
      <c r="AH410" s="382" t="str">
        <f t="array" ref="AH410">IF(COUNT(IF($M$5:$M$103=$X410,IF($G$5:$G$103=AH$396,$M$5:$M$103,""),""))=0,"-",AVERAGE(IF($M$5:$M$103=$X410,IF($G$5:$G$103=AH$396,$H$5:$L$103,"")))-$X410)</f>
        <v>-</v>
      </c>
      <c r="AI410" s="382" t="str">
        <f t="array" ref="AI410">IF(COUNT(IF($M$5:$M$103=$X410,IF($G$5:$G$103=AI$396,$M$5:$M$103,""),""))=0,"-",AVERAGE(IF($M$5:$M$103=$X410,IF($G$5:$G$103=AI$396,$H$5:$L$103,"")))-$X410)</f>
        <v>-</v>
      </c>
      <c r="AJ410" s="382" t="str">
        <f t="array" ref="AJ410">IF(COUNT(IF($M$5:$M$103=$X410,IF($G$5:$G$103=AJ$396,$M$5:$M$103,""),""))=0,"-",AVERAGE(IF($M$5:$M$103=$X410,IF($G$5:$G$103=AJ$396,$H$5:$L$103,"")))-$X410)</f>
        <v>-</v>
      </c>
      <c r="AK410" s="384" t="str">
        <f t="array" ref="AK410">IF(COUNT(Y410:AJ410)=0,"-",AVERAGE(IF($M$5:$M$103=$X410,$H$5:$L$103,""))-$X410)</f>
        <v>-</v>
      </c>
      <c r="AL410" s="18"/>
      <c r="AM410" s="7"/>
      <c r="AN410" s="18"/>
      <c r="AO410" s="18"/>
      <c r="AP410" s="18"/>
      <c r="AQ410" s="18"/>
      <c r="AR410" s="18"/>
      <c r="AS410" s="18"/>
      <c r="AT410" s="18"/>
      <c r="AU410" s="18"/>
      <c r="AV410" s="18"/>
      <c r="AW410" s="18"/>
      <c r="AX410" s="18"/>
      <c r="BA410" s="11"/>
      <c r="BB410" s="11"/>
      <c r="BC410" s="11"/>
      <c r="BD410" s="11"/>
      <c r="BE410" s="11"/>
      <c r="BF410" s="11"/>
      <c r="BG410" s="11"/>
      <c r="BH410" s="11"/>
      <c r="BI410" s="11"/>
      <c r="BJ410" s="11"/>
      <c r="BK410" s="11"/>
      <c r="BL410" s="11"/>
      <c r="BM410" s="11"/>
      <c r="BN410" s="11"/>
      <c r="BO410" s="75"/>
      <c r="BP410" s="75"/>
    </row>
    <row r="411" spans="1:68">
      <c r="A411" s="18"/>
      <c r="B411" s="18"/>
      <c r="C411" s="18"/>
      <c r="D411" s="18"/>
      <c r="E411" s="88"/>
      <c r="F411" s="88"/>
      <c r="G411" s="18"/>
      <c r="H411" s="89"/>
      <c r="I411" s="89"/>
      <c r="J411" s="18"/>
      <c r="K411" s="18"/>
      <c r="L411" s="18"/>
      <c r="M411" s="140"/>
      <c r="N411" s="140"/>
      <c r="O411" s="140"/>
      <c r="P411" s="140"/>
      <c r="Q411" s="140"/>
      <c r="R411" s="140"/>
      <c r="S411" s="140"/>
      <c r="T411" s="140"/>
      <c r="U411" s="18"/>
      <c r="V411" s="18"/>
      <c r="W411" s="18"/>
      <c r="X411" s="139">
        <v>13</v>
      </c>
      <c r="Y411" s="382" t="str">
        <f t="array" ref="Y411">IF(COUNT(IF($M$5:$M$103=$X411,IF($G$5:$G$103=Y$396,$M$5:$M$103,""),""))=0,"-",AVERAGE(IF($M$5:$M$103=$X411,IF($G$5:$G$103=Y$396,$H$5:$L$103,"")))-$X411)</f>
        <v>-</v>
      </c>
      <c r="Z411" s="382" t="str">
        <f t="array" ref="Z411">IF(COUNT(IF($M$5:$M$103=$X411,IF($G$5:$G$103=Z$396,$M$5:$M$103,""),""))=0,"-",AVERAGE(IF($M$5:$M$103=$X411,IF($G$5:$G$103=Z$396,$H$5:$L$103,"")))-$X411)</f>
        <v>-</v>
      </c>
      <c r="AA411" s="382" t="str">
        <f t="array" ref="AA411">IF(COUNT(IF($M$5:$M$103=$X411,IF($G$5:$G$103=AA$396,$M$5:$M$103,""),""))=0,"-",AVERAGE(IF($M$5:$M$103=$X411,IF($G$5:$G$103=AA$396,$H$5:$L$103,"")))-$X411)</f>
        <v>-</v>
      </c>
      <c r="AB411" s="382" t="str">
        <f t="array" ref="AB411">IF(COUNT(IF($M$5:$M$103=$X411,IF($G$5:$G$103=AB$396,$M$5:$M$103,""),""))=0,"-",AVERAGE(IF($M$5:$M$103=$X411,IF($G$5:$G$103=AB$396,$H$5:$L$103,"")))-$X411)</f>
        <v>-</v>
      </c>
      <c r="AC411" s="382" t="str">
        <f t="array" ref="AC411">IF(COUNT(IF($M$5:$M$103=$X411,IF($G$5:$G$103=AC$396,$M$5:$M$103,""),""))=0,"-",AVERAGE(IF($M$5:$M$103=$X411,IF($G$5:$G$103=AC$396,$H$5:$L$103,"")))-$X411)</f>
        <v>-</v>
      </c>
      <c r="AD411" s="382" t="str">
        <f t="array" ref="AD411">IF(COUNT(IF($M$5:$M$103=$X411,IF($G$5:$G$103=AD$396,$M$5:$M$103,""),""))=0,"-",AVERAGE(IF($M$5:$M$103=$X411,IF($G$5:$G$103=AD$396,$H$5:$L$103,"")))-$X411)</f>
        <v>-</v>
      </c>
      <c r="AE411" s="382" t="str">
        <f t="array" ref="AE411">IF(COUNT(IF($M$5:$M$103=$X411,IF($G$5:$G$103=AE$396,$M$5:$M$103,""),""))=0,"-",AVERAGE(IF($M$5:$M$103=$X411,IF($G$5:$G$103=AE$396,$H$5:$L$103,"")))-$X411)</f>
        <v>-</v>
      </c>
      <c r="AF411" s="382" t="str">
        <f t="array" ref="AF411">IF(COUNT(IF($M$5:$M$103=$X411,IF($G$5:$G$103=AF$396,$M$5:$M$103,""),""))=0,"-",AVERAGE(IF($M$5:$M$103=$X411,IF($G$5:$G$103=AF$396,$H$5:$L$103,"")))-$X411)</f>
        <v>-</v>
      </c>
      <c r="AG411" s="382" t="str">
        <f t="array" ref="AG411">IF(COUNT(IF($M$5:$M$103=$X411,IF($G$5:$G$103=AG$396,$M$5:$M$103,""),""))=0,"-",AVERAGE(IF($M$5:$M$103=$X411,IF($G$5:$G$103=AG$396,$H$5:$L$103,"")))-$X411)</f>
        <v>-</v>
      </c>
      <c r="AH411" s="382" t="str">
        <f t="array" ref="AH411">IF(COUNT(IF($M$5:$M$103=$X411,IF($G$5:$G$103=AH$396,$M$5:$M$103,""),""))=0,"-",AVERAGE(IF($M$5:$M$103=$X411,IF($G$5:$G$103=AH$396,$H$5:$L$103,"")))-$X411)</f>
        <v>-</v>
      </c>
      <c r="AI411" s="382" t="str">
        <f t="array" ref="AI411">IF(COUNT(IF($M$5:$M$103=$X411,IF($G$5:$G$103=AI$396,$M$5:$M$103,""),""))=0,"-",AVERAGE(IF($M$5:$M$103=$X411,IF($G$5:$G$103=AI$396,$H$5:$L$103,"")))-$X411)</f>
        <v>-</v>
      </c>
      <c r="AJ411" s="382" t="str">
        <f t="array" ref="AJ411">IF(COUNT(IF($M$5:$M$103=$X411,IF($G$5:$G$103=AJ$396,$M$5:$M$103,""),""))=0,"-",AVERAGE(IF($M$5:$M$103=$X411,IF($G$5:$G$103=AJ$396,$H$5:$L$103,"")))-$X411)</f>
        <v>-</v>
      </c>
      <c r="AK411" s="384" t="str">
        <f t="array" ref="AK411">IF(COUNT(Y411:AJ411)=0,"-",AVERAGE(IF($M$5:$M$103=$X411,$H$5:$L$103,""))-$X411)</f>
        <v>-</v>
      </c>
      <c r="AL411" s="18"/>
      <c r="AM411" s="7"/>
      <c r="AN411" s="18"/>
      <c r="AO411" s="18"/>
      <c r="AP411" s="18"/>
      <c r="AQ411" s="18"/>
      <c r="AR411" s="18"/>
      <c r="AS411" s="18"/>
      <c r="AT411" s="18"/>
      <c r="AU411" s="18"/>
      <c r="AV411" s="18"/>
      <c r="AW411" s="18"/>
      <c r="AX411" s="18"/>
      <c r="BA411" s="11"/>
      <c r="BB411" s="11"/>
      <c r="BC411" s="11"/>
      <c r="BD411" s="11"/>
      <c r="BE411" s="11"/>
      <c r="BF411" s="11"/>
      <c r="BG411" s="11"/>
      <c r="BH411" s="11"/>
      <c r="BI411" s="11"/>
      <c r="BJ411" s="11"/>
      <c r="BK411" s="11"/>
      <c r="BL411" s="11"/>
      <c r="BM411" s="11"/>
      <c r="BN411" s="11"/>
      <c r="BO411" s="75"/>
      <c r="BP411" s="75"/>
    </row>
    <row r="412" spans="1:68">
      <c r="A412" s="18"/>
      <c r="B412" s="18"/>
      <c r="C412" s="18"/>
      <c r="D412" s="18"/>
      <c r="E412" s="88"/>
      <c r="F412" s="88"/>
      <c r="G412" s="18"/>
      <c r="H412" s="89"/>
      <c r="I412" s="89"/>
      <c r="J412" s="18"/>
      <c r="K412" s="18"/>
      <c r="L412" s="18"/>
      <c r="M412" s="140"/>
      <c r="N412" s="140"/>
      <c r="O412" s="140"/>
      <c r="P412" s="140"/>
      <c r="Q412" s="140"/>
      <c r="R412" s="140"/>
      <c r="S412" s="140"/>
      <c r="T412" s="140"/>
      <c r="U412" s="18"/>
      <c r="V412" s="18"/>
      <c r="W412" s="18"/>
      <c r="X412" s="139">
        <v>14</v>
      </c>
      <c r="Y412" s="382" t="str">
        <f t="array" ref="Y412">IF(COUNT(IF($M$5:$M$103=$X412,IF($G$5:$G$103=Y$396,$M$5:$M$103,""),""))=0,"-",AVERAGE(IF($M$5:$M$103=$X412,IF($G$5:$G$103=Y$396,$H$5:$L$103,"")))-$X412)</f>
        <v>-</v>
      </c>
      <c r="Z412" s="382" t="str">
        <f t="array" ref="Z412">IF(COUNT(IF($M$5:$M$103=$X412,IF($G$5:$G$103=Z$396,$M$5:$M$103,""),""))=0,"-",AVERAGE(IF($M$5:$M$103=$X412,IF($G$5:$G$103=Z$396,$H$5:$L$103,"")))-$X412)</f>
        <v>-</v>
      </c>
      <c r="AA412" s="382" t="str">
        <f t="array" ref="AA412">IF(COUNT(IF($M$5:$M$103=$X412,IF($G$5:$G$103=AA$396,$M$5:$M$103,""),""))=0,"-",AVERAGE(IF($M$5:$M$103=$X412,IF($G$5:$G$103=AA$396,$H$5:$L$103,"")))-$X412)</f>
        <v>-</v>
      </c>
      <c r="AB412" s="382" t="str">
        <f t="array" ref="AB412">IF(COUNT(IF($M$5:$M$103=$X412,IF($G$5:$G$103=AB$396,$M$5:$M$103,""),""))=0,"-",AVERAGE(IF($M$5:$M$103=$X412,IF($G$5:$G$103=AB$396,$H$5:$L$103,"")))-$X412)</f>
        <v>-</v>
      </c>
      <c r="AC412" s="382" t="str">
        <f t="array" ref="AC412">IF(COUNT(IF($M$5:$M$103=$X412,IF($G$5:$G$103=AC$396,$M$5:$M$103,""),""))=0,"-",AVERAGE(IF($M$5:$M$103=$X412,IF($G$5:$G$103=AC$396,$H$5:$L$103,"")))-$X412)</f>
        <v>-</v>
      </c>
      <c r="AD412" s="382" t="str">
        <f t="array" ref="AD412">IF(COUNT(IF($M$5:$M$103=$X412,IF($G$5:$G$103=AD$396,$M$5:$M$103,""),""))=0,"-",AVERAGE(IF($M$5:$M$103=$X412,IF($G$5:$G$103=AD$396,$H$5:$L$103,"")))-$X412)</f>
        <v>-</v>
      </c>
      <c r="AE412" s="382" t="str">
        <f t="array" ref="AE412">IF(COUNT(IF($M$5:$M$103=$X412,IF($G$5:$G$103=AE$396,$M$5:$M$103,""),""))=0,"-",AVERAGE(IF($M$5:$M$103=$X412,IF($G$5:$G$103=AE$396,$H$5:$L$103,"")))-$X412)</f>
        <v>-</v>
      </c>
      <c r="AF412" s="382" t="str">
        <f t="array" ref="AF412">IF(COUNT(IF($M$5:$M$103=$X412,IF($G$5:$G$103=AF$396,$M$5:$M$103,""),""))=0,"-",AVERAGE(IF($M$5:$M$103=$X412,IF($G$5:$G$103=AF$396,$H$5:$L$103,"")))-$X412)</f>
        <v>-</v>
      </c>
      <c r="AG412" s="382" t="str">
        <f t="array" ref="AG412">IF(COUNT(IF($M$5:$M$103=$X412,IF($G$5:$G$103=AG$396,$M$5:$M$103,""),""))=0,"-",AVERAGE(IF($M$5:$M$103=$X412,IF($G$5:$G$103=AG$396,$H$5:$L$103,"")))-$X412)</f>
        <v>-</v>
      </c>
      <c r="AH412" s="382" t="str">
        <f t="array" ref="AH412">IF(COUNT(IF($M$5:$M$103=$X412,IF($G$5:$G$103=AH$396,$M$5:$M$103,""),""))=0,"-",AVERAGE(IF($M$5:$M$103=$X412,IF($G$5:$G$103=AH$396,$H$5:$L$103,"")))-$X412)</f>
        <v>-</v>
      </c>
      <c r="AI412" s="382" t="str">
        <f t="array" ref="AI412">IF(COUNT(IF($M$5:$M$103=$X412,IF($G$5:$G$103=AI$396,$M$5:$M$103,""),""))=0,"-",AVERAGE(IF($M$5:$M$103=$X412,IF($G$5:$G$103=AI$396,$H$5:$L$103,"")))-$X412)</f>
        <v>-</v>
      </c>
      <c r="AJ412" s="382" t="str">
        <f t="array" ref="AJ412">IF(COUNT(IF($M$5:$M$103=$X412,IF($G$5:$G$103=AJ$396,$M$5:$M$103,""),""))=0,"-",AVERAGE(IF($M$5:$M$103=$X412,IF($G$5:$G$103=AJ$396,$H$5:$L$103,"")))-$X412)</f>
        <v>-</v>
      </c>
      <c r="AK412" s="384" t="str">
        <f t="array" ref="AK412">IF(COUNT(Y412:AJ412)=0,"-",AVERAGE(IF($M$5:$M$103=$X412,$H$5:$L$103,""))-$X412)</f>
        <v>-</v>
      </c>
      <c r="AL412" s="18"/>
      <c r="AM412" s="7"/>
      <c r="AN412" s="18"/>
      <c r="AO412" s="18"/>
      <c r="AP412" s="18"/>
      <c r="AQ412" s="18"/>
      <c r="AR412" s="18"/>
      <c r="AS412" s="18"/>
      <c r="AT412" s="18"/>
      <c r="AU412" s="18"/>
      <c r="AV412" s="18"/>
      <c r="AW412" s="18"/>
      <c r="AX412" s="18"/>
      <c r="BA412" s="11"/>
      <c r="BB412" s="11"/>
      <c r="BC412" s="11"/>
      <c r="BD412" s="11"/>
      <c r="BE412" s="11"/>
      <c r="BF412" s="11"/>
      <c r="BG412" s="11"/>
      <c r="BH412" s="11"/>
      <c r="BI412" s="11"/>
      <c r="BJ412" s="11"/>
      <c r="BK412" s="11"/>
      <c r="BL412" s="11"/>
      <c r="BM412" s="11"/>
      <c r="BN412" s="11"/>
      <c r="BO412" s="75"/>
      <c r="BP412" s="75"/>
    </row>
    <row r="413" spans="1:68">
      <c r="A413" s="18"/>
      <c r="B413" s="18"/>
      <c r="C413" s="18"/>
      <c r="D413" s="18"/>
      <c r="E413" s="88"/>
      <c r="F413" s="88"/>
      <c r="G413" s="18"/>
      <c r="H413" s="89"/>
      <c r="I413" s="89"/>
      <c r="J413" s="18"/>
      <c r="K413" s="18"/>
      <c r="L413" s="18"/>
      <c r="M413" s="140"/>
      <c r="N413" s="140"/>
      <c r="O413" s="140"/>
      <c r="P413" s="140"/>
      <c r="Q413" s="140"/>
      <c r="R413" s="140"/>
      <c r="S413" s="140"/>
      <c r="T413" s="140"/>
      <c r="U413" s="18"/>
      <c r="V413" s="18"/>
      <c r="W413" s="18"/>
      <c r="X413" s="139">
        <v>15</v>
      </c>
      <c r="Y413" s="382" t="str">
        <f t="array" ref="Y413">IF(COUNT(IF($M$5:$M$103=$X413,IF($G$5:$G$103=Y$396,$M$5:$M$103,""),""))=0,"-",AVERAGE(IF($M$5:$M$103=$X413,IF($G$5:$G$103=Y$396,$H$5:$L$103,"")))-$X413)</f>
        <v>-</v>
      </c>
      <c r="Z413" s="382" t="str">
        <f t="array" ref="Z413">IF(COUNT(IF($M$5:$M$103=$X413,IF($G$5:$G$103=Z$396,$M$5:$M$103,""),""))=0,"-",AVERAGE(IF($M$5:$M$103=$X413,IF($G$5:$G$103=Z$396,$H$5:$L$103,"")))-$X413)</f>
        <v>-</v>
      </c>
      <c r="AA413" s="382" t="str">
        <f t="array" ref="AA413">IF(COUNT(IF($M$5:$M$103=$X413,IF($G$5:$G$103=AA$396,$M$5:$M$103,""),""))=0,"-",AVERAGE(IF($M$5:$M$103=$X413,IF($G$5:$G$103=AA$396,$H$5:$L$103,"")))-$X413)</f>
        <v>-</v>
      </c>
      <c r="AB413" s="382" t="str">
        <f t="array" ref="AB413">IF(COUNT(IF($M$5:$M$103=$X413,IF($G$5:$G$103=AB$396,$M$5:$M$103,""),""))=0,"-",AVERAGE(IF($M$5:$M$103=$X413,IF($G$5:$G$103=AB$396,$H$5:$L$103,"")))-$X413)</f>
        <v>-</v>
      </c>
      <c r="AC413" s="382" t="str">
        <f t="array" ref="AC413">IF(COUNT(IF($M$5:$M$103=$X413,IF($G$5:$G$103=AC$396,$M$5:$M$103,""),""))=0,"-",AVERAGE(IF($M$5:$M$103=$X413,IF($G$5:$G$103=AC$396,$H$5:$L$103,"")))-$X413)</f>
        <v>-</v>
      </c>
      <c r="AD413" s="382" t="str">
        <f t="array" ref="AD413">IF(COUNT(IF($M$5:$M$103=$X413,IF($G$5:$G$103=AD$396,$M$5:$M$103,""),""))=0,"-",AVERAGE(IF($M$5:$M$103=$X413,IF($G$5:$G$103=AD$396,$H$5:$L$103,"")))-$X413)</f>
        <v>-</v>
      </c>
      <c r="AE413" s="382" t="str">
        <f t="array" ref="AE413">IF(COUNT(IF($M$5:$M$103=$X413,IF($G$5:$G$103=AE$396,$M$5:$M$103,""),""))=0,"-",AVERAGE(IF($M$5:$M$103=$X413,IF($G$5:$G$103=AE$396,$H$5:$L$103,"")))-$X413)</f>
        <v>-</v>
      </c>
      <c r="AF413" s="382" t="str">
        <f t="array" ref="AF413">IF(COUNT(IF($M$5:$M$103=$X413,IF($G$5:$G$103=AF$396,$M$5:$M$103,""),""))=0,"-",AVERAGE(IF($M$5:$M$103=$X413,IF($G$5:$G$103=AF$396,$H$5:$L$103,"")))-$X413)</f>
        <v>-</v>
      </c>
      <c r="AG413" s="382" t="str">
        <f t="array" ref="AG413">IF(COUNT(IF($M$5:$M$103=$X413,IF($G$5:$G$103=AG$396,$M$5:$M$103,""),""))=0,"-",AVERAGE(IF($M$5:$M$103=$X413,IF($G$5:$G$103=AG$396,$H$5:$L$103,"")))-$X413)</f>
        <v>-</v>
      </c>
      <c r="AH413" s="382" t="str">
        <f t="array" ref="AH413">IF(COUNT(IF($M$5:$M$103=$X413,IF($G$5:$G$103=AH$396,$M$5:$M$103,""),""))=0,"-",AVERAGE(IF($M$5:$M$103=$X413,IF($G$5:$G$103=AH$396,$H$5:$L$103,"")))-$X413)</f>
        <v>-</v>
      </c>
      <c r="AI413" s="382" t="str">
        <f t="array" ref="AI413">IF(COUNT(IF($M$5:$M$103=$X413,IF($G$5:$G$103=AI$396,$M$5:$M$103,""),""))=0,"-",AVERAGE(IF($M$5:$M$103=$X413,IF($G$5:$G$103=AI$396,$H$5:$L$103,"")))-$X413)</f>
        <v>-</v>
      </c>
      <c r="AJ413" s="382" t="str">
        <f t="array" ref="AJ413">IF(COUNT(IF($M$5:$M$103=$X413,IF($G$5:$G$103=AJ$396,$M$5:$M$103,""),""))=0,"-",AVERAGE(IF($M$5:$M$103=$X413,IF($G$5:$G$103=AJ$396,$H$5:$L$103,"")))-$X413)</f>
        <v>-</v>
      </c>
      <c r="AK413" s="385" t="str">
        <f t="array" ref="AK413">IF(COUNT(Y413:AJ413)=0,"-",AVERAGE(IF($M$5:$M$103=$X413,$H$5:$L$103,""))-$X413)</f>
        <v>-</v>
      </c>
      <c r="AL413" s="18"/>
      <c r="AM413" s="7"/>
      <c r="AN413" s="18"/>
      <c r="AO413" s="18"/>
      <c r="AP413" s="18"/>
      <c r="AQ413" s="18"/>
      <c r="AR413" s="18"/>
      <c r="AS413" s="18"/>
      <c r="AT413" s="18"/>
      <c r="AU413" s="18"/>
      <c r="AV413" s="18"/>
      <c r="AW413" s="18"/>
      <c r="AX413" s="18"/>
      <c r="BA413" s="11"/>
      <c r="BB413" s="11"/>
      <c r="BC413" s="11"/>
      <c r="BD413" s="11"/>
      <c r="BE413" s="11"/>
      <c r="BF413" s="11"/>
      <c r="BG413" s="11"/>
      <c r="BH413" s="11"/>
      <c r="BI413" s="11"/>
      <c r="BJ413" s="11"/>
      <c r="BK413" s="11"/>
      <c r="BL413" s="11"/>
      <c r="BM413" s="11"/>
      <c r="BN413" s="11"/>
      <c r="BO413" s="75"/>
      <c r="BP413" s="75"/>
    </row>
    <row r="414" spans="1:68">
      <c r="A414" s="18"/>
      <c r="B414" s="18"/>
      <c r="C414" s="18"/>
      <c r="D414" s="18"/>
      <c r="E414" s="88"/>
      <c r="F414" s="88"/>
      <c r="G414" s="18"/>
      <c r="H414" s="89"/>
      <c r="I414" s="89"/>
      <c r="J414" s="18"/>
      <c r="K414" s="18"/>
      <c r="L414" s="18"/>
      <c r="M414" s="140"/>
      <c r="N414" s="140"/>
      <c r="O414" s="140"/>
      <c r="P414" s="140"/>
      <c r="Q414" s="140"/>
      <c r="R414" s="140"/>
      <c r="S414" s="140"/>
      <c r="T414" s="140"/>
      <c r="U414" s="18"/>
      <c r="V414" s="18"/>
      <c r="W414" s="18"/>
      <c r="X414" s="386" t="s">
        <v>5</v>
      </c>
      <c r="Y414" s="387">
        <f t="shared" ref="Y414:AK414" si="41">IF(Y$348=0,"-",SUMPRODUCT(Y398:Y413,Y332:Y347)/Y348)</f>
        <v>3.3333333333333319E-2</v>
      </c>
      <c r="Z414" s="388" t="str">
        <f t="shared" si="41"/>
        <v>-</v>
      </c>
      <c r="AA414" s="388" t="str">
        <f t="shared" si="41"/>
        <v>-</v>
      </c>
      <c r="AB414" s="388" t="str">
        <f t="shared" si="41"/>
        <v>-</v>
      </c>
      <c r="AC414" s="388">
        <f t="shared" si="41"/>
        <v>3.9999999999999945E-2</v>
      </c>
      <c r="AD414" s="388" t="str">
        <f t="shared" si="41"/>
        <v>-</v>
      </c>
      <c r="AE414" s="388">
        <f t="shared" si="41"/>
        <v>6.6666666666666133E-3</v>
      </c>
      <c r="AF414" s="388" t="str">
        <f t="shared" si="41"/>
        <v>-</v>
      </c>
      <c r="AG414" s="388" t="str">
        <f t="shared" si="41"/>
        <v>-</v>
      </c>
      <c r="AH414" s="388" t="str">
        <f t="shared" si="41"/>
        <v>-</v>
      </c>
      <c r="AI414" s="388" t="str">
        <f t="shared" si="41"/>
        <v>-</v>
      </c>
      <c r="AJ414" s="389">
        <f t="shared" si="41"/>
        <v>0.17894736842105252</v>
      </c>
      <c r="AK414" s="390">
        <f t="shared" si="41"/>
        <v>5.4545454545454605E-2</v>
      </c>
      <c r="AL414" s="391"/>
      <c r="AM414" s="7"/>
      <c r="AN414" s="18"/>
      <c r="AO414" s="18"/>
      <c r="AP414" s="18"/>
      <c r="AQ414" s="18"/>
      <c r="AR414" s="18"/>
      <c r="AS414" s="18"/>
      <c r="AT414" s="18"/>
      <c r="AU414" s="18"/>
      <c r="AV414" s="18"/>
      <c r="AW414" s="18"/>
      <c r="AX414" s="18"/>
      <c r="BA414" s="11"/>
      <c r="BB414" s="11"/>
      <c r="BC414" s="11"/>
      <c r="BD414" s="11"/>
      <c r="BE414" s="11"/>
      <c r="BF414" s="11"/>
      <c r="BG414" s="11"/>
      <c r="BH414" s="11"/>
      <c r="BI414" s="11"/>
      <c r="BJ414" s="11"/>
      <c r="BK414" s="11"/>
      <c r="BL414" s="11"/>
      <c r="BM414" s="11"/>
      <c r="BN414" s="11"/>
      <c r="BO414" s="75"/>
      <c r="BP414" s="75"/>
    </row>
    <row r="415" spans="1:68">
      <c r="A415" s="18"/>
      <c r="B415" s="18"/>
      <c r="C415" s="18"/>
      <c r="D415" s="18"/>
      <c r="E415" s="88"/>
      <c r="F415" s="88"/>
      <c r="G415" s="18"/>
      <c r="H415" s="89"/>
      <c r="I415" s="89"/>
      <c r="J415" s="18"/>
      <c r="K415" s="18"/>
      <c r="L415" s="18"/>
      <c r="M415" s="140"/>
      <c r="N415" s="140"/>
      <c r="O415" s="140"/>
      <c r="P415" s="140"/>
      <c r="Q415" s="140"/>
      <c r="R415" s="140"/>
      <c r="S415" s="140"/>
      <c r="T415" s="140"/>
      <c r="U415" s="18"/>
      <c r="V415" s="18"/>
      <c r="W415" s="18"/>
      <c r="X415" s="364" t="s">
        <v>85</v>
      </c>
      <c r="Y415" s="117"/>
      <c r="Z415" s="117"/>
      <c r="AA415" s="117"/>
      <c r="AB415" s="117"/>
      <c r="AC415" s="117"/>
      <c r="AD415" s="117"/>
      <c r="AE415" s="117"/>
      <c r="AF415" s="117"/>
      <c r="AG415" s="117"/>
      <c r="AH415" s="117"/>
      <c r="AI415" s="117"/>
      <c r="AJ415" s="117"/>
      <c r="AK415" s="117"/>
      <c r="AL415" s="18"/>
      <c r="AM415" s="7"/>
      <c r="AN415" s="18"/>
      <c r="AO415" s="18"/>
      <c r="AP415" s="18"/>
      <c r="AQ415" s="18"/>
      <c r="AR415" s="18"/>
      <c r="AS415" s="18"/>
      <c r="AT415" s="18"/>
      <c r="AU415" s="18"/>
      <c r="AV415" s="18"/>
      <c r="AW415" s="18"/>
      <c r="AX415" s="18"/>
      <c r="BA415" s="11"/>
      <c r="BB415" s="11"/>
      <c r="BC415" s="11"/>
      <c r="BD415" s="11"/>
      <c r="BE415" s="11"/>
      <c r="BF415" s="11"/>
      <c r="BG415" s="11"/>
      <c r="BH415" s="11"/>
      <c r="BI415" s="11"/>
      <c r="BJ415" s="11"/>
      <c r="BK415" s="11"/>
      <c r="BL415" s="11"/>
      <c r="BM415" s="11"/>
      <c r="BN415" s="11"/>
    </row>
    <row r="416" spans="1:68">
      <c r="A416" s="18"/>
      <c r="B416" s="18"/>
      <c r="C416" s="18"/>
      <c r="D416" s="18"/>
      <c r="E416" s="88"/>
      <c r="F416" s="88"/>
      <c r="G416" s="18"/>
      <c r="H416" s="89"/>
      <c r="I416" s="89"/>
      <c r="J416" s="18"/>
      <c r="K416" s="18"/>
      <c r="L416" s="18"/>
      <c r="M416" s="140"/>
      <c r="N416" s="140"/>
      <c r="O416" s="140"/>
      <c r="P416" s="140"/>
      <c r="Q416" s="140"/>
      <c r="R416" s="140"/>
      <c r="S416" s="140"/>
      <c r="T416" s="140"/>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BA416" s="11"/>
      <c r="BB416" s="11"/>
      <c r="BC416" s="11"/>
      <c r="BD416" s="11"/>
      <c r="BE416" s="11"/>
      <c r="BF416" s="11"/>
      <c r="BG416" s="11"/>
      <c r="BH416" s="11"/>
      <c r="BI416" s="11"/>
      <c r="BJ416" s="11"/>
      <c r="BK416" s="11"/>
      <c r="BL416" s="11"/>
      <c r="BM416" s="11"/>
      <c r="BN416" s="11"/>
    </row>
    <row r="417" spans="1:68">
      <c r="A417" s="18"/>
      <c r="B417" s="18"/>
      <c r="C417" s="18"/>
      <c r="D417" s="18"/>
      <c r="E417" s="88"/>
      <c r="F417" s="88"/>
      <c r="G417" s="18"/>
      <c r="H417" s="89"/>
      <c r="I417" s="89"/>
      <c r="J417" s="18"/>
      <c r="K417" s="18"/>
      <c r="L417" s="18"/>
      <c r="M417" s="140"/>
      <c r="N417" s="140"/>
      <c r="O417" s="140"/>
      <c r="P417" s="140"/>
      <c r="Q417" s="140"/>
      <c r="R417" s="140"/>
      <c r="S417" s="140"/>
      <c r="T417" s="140"/>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BL417" s="11"/>
      <c r="BM417" s="11"/>
      <c r="BN417" s="11"/>
    </row>
    <row r="418" spans="1:68" ht="20.25">
      <c r="A418" s="18"/>
      <c r="B418" s="18"/>
      <c r="C418" s="18"/>
      <c r="D418" s="18"/>
      <c r="E418" s="88"/>
      <c r="F418" s="88"/>
      <c r="G418" s="18"/>
      <c r="H418" s="89"/>
      <c r="I418" s="89"/>
      <c r="J418" s="18"/>
      <c r="K418" s="18"/>
      <c r="L418" s="18"/>
      <c r="M418" s="140"/>
      <c r="N418" s="140"/>
      <c r="O418" s="140"/>
      <c r="P418" s="140"/>
      <c r="Q418" s="140"/>
      <c r="R418" s="140"/>
      <c r="S418" s="140"/>
      <c r="T418" s="140"/>
      <c r="U418" s="18"/>
      <c r="V418" s="18"/>
      <c r="W418" s="18"/>
      <c r="X418" s="91" t="str">
        <f>$F$1</f>
        <v>Nordsjøtorsk HI 2016, ALDER</v>
      </c>
      <c r="Y418" s="219"/>
      <c r="Z418" s="328"/>
      <c r="AA418" s="110"/>
      <c r="AB418" s="110"/>
      <c r="AC418" s="110"/>
      <c r="AD418" s="110"/>
      <c r="AE418" s="110"/>
      <c r="AF418" s="110"/>
      <c r="AG418" s="110"/>
      <c r="AH418" s="110"/>
      <c r="AI418" s="110"/>
      <c r="AJ418" s="110"/>
      <c r="AK418" s="110"/>
      <c r="AL418" s="18"/>
      <c r="AM418" s="7"/>
      <c r="AN418" s="18"/>
      <c r="AO418" s="18"/>
      <c r="AP418" s="18"/>
      <c r="AQ418" s="18"/>
      <c r="AR418" s="18"/>
      <c r="AS418" s="18"/>
      <c r="AT418" s="18"/>
      <c r="AU418" s="18"/>
      <c r="AV418" s="18"/>
      <c r="AW418" s="18"/>
      <c r="AX418" s="18"/>
      <c r="BL418" s="11"/>
      <c r="BM418" s="11"/>
      <c r="BN418" s="11"/>
    </row>
    <row r="419" spans="1:68" ht="12.75" customHeight="1">
      <c r="A419" s="213"/>
      <c r="B419" s="213"/>
      <c r="C419" s="213"/>
      <c r="D419" s="213"/>
      <c r="E419" s="329"/>
      <c r="F419" s="329"/>
      <c r="G419" s="213"/>
      <c r="H419" s="330"/>
      <c r="I419" s="330"/>
      <c r="J419" s="213"/>
      <c r="K419" s="213"/>
      <c r="L419" s="213"/>
      <c r="M419" s="247"/>
      <c r="N419" s="247"/>
      <c r="O419" s="247"/>
      <c r="P419" s="247"/>
      <c r="Q419" s="247"/>
      <c r="R419" s="247"/>
      <c r="S419" s="247"/>
      <c r="T419" s="247"/>
      <c r="U419" s="213"/>
      <c r="V419" s="213"/>
      <c r="W419" s="18"/>
      <c r="X419" s="331"/>
      <c r="Y419" s="331"/>
      <c r="Z419" s="331"/>
      <c r="AA419" s="110"/>
      <c r="AB419" s="110"/>
      <c r="AC419" s="110"/>
      <c r="AD419" s="110"/>
      <c r="AE419" s="110"/>
      <c r="AF419" s="110"/>
      <c r="AG419" s="110"/>
      <c r="AH419" s="110"/>
      <c r="AI419" s="110"/>
      <c r="AJ419" s="110"/>
      <c r="AK419" s="110"/>
      <c r="AL419" s="18"/>
      <c r="AM419" s="7"/>
      <c r="AN419" s="18"/>
      <c r="AO419" s="18"/>
      <c r="AP419" s="18"/>
      <c r="AQ419" s="18"/>
      <c r="AR419" s="18"/>
      <c r="AS419" s="18"/>
      <c r="AT419" s="18"/>
      <c r="AU419" s="18"/>
      <c r="AV419" s="18"/>
      <c r="AW419" s="18"/>
      <c r="AX419" s="18"/>
      <c r="BL419" s="11"/>
      <c r="BM419" s="11"/>
      <c r="BN419" s="11"/>
    </row>
    <row r="420" spans="1:68" ht="18">
      <c r="A420" s="332" t="s">
        <v>89</v>
      </c>
      <c r="B420" s="213"/>
      <c r="C420" s="334"/>
      <c r="D420" s="333" t="s">
        <v>67</v>
      </c>
      <c r="E420" s="335"/>
      <c r="F420" s="333" t="s">
        <v>67</v>
      </c>
      <c r="G420" s="334"/>
      <c r="H420" s="333" t="s">
        <v>67</v>
      </c>
      <c r="I420" s="333"/>
      <c r="J420" s="334"/>
      <c r="K420" s="334"/>
      <c r="L420" s="334"/>
      <c r="M420" s="336"/>
      <c r="N420" s="333" t="s">
        <v>67</v>
      </c>
      <c r="O420" s="336"/>
      <c r="P420" s="333" t="s">
        <v>67</v>
      </c>
      <c r="Q420" s="336"/>
      <c r="R420" s="333" t="s">
        <v>67</v>
      </c>
      <c r="S420" s="336"/>
      <c r="T420" s="336"/>
      <c r="U420" s="333" t="s">
        <v>67</v>
      </c>
      <c r="V420" s="334"/>
      <c r="W420" s="18"/>
      <c r="X420" s="219" t="s">
        <v>90</v>
      </c>
      <c r="Y420" s="331"/>
      <c r="Z420" s="331" t="str">
        <f>IF(M3="modal","Otoliths read, CV's, percentage agreement and RELATIVE bias by stratum and MODAL age.","Otoliths read, CV's, percentage agreement and ABSOLUTE bias by stratum and ACTUAL age.")</f>
        <v>Otoliths read, CV's, percentage agreement and RELATIVE bias by stratum and MODAL age.</v>
      </c>
      <c r="AA420" s="110"/>
      <c r="AB420" s="110"/>
      <c r="AC420" s="110"/>
      <c r="AD420" s="110"/>
      <c r="AE420" s="110"/>
      <c r="AF420" s="110"/>
      <c r="AG420" s="110"/>
      <c r="AH420" s="110"/>
      <c r="AI420" s="110"/>
      <c r="AJ420" s="110"/>
      <c r="AK420" s="110"/>
      <c r="AL420" s="18"/>
      <c r="AM420" s="7"/>
      <c r="AN420" s="18"/>
      <c r="AO420" s="18"/>
      <c r="AP420" s="18"/>
      <c r="AQ420" s="18"/>
      <c r="AR420" s="18"/>
      <c r="AS420" s="18"/>
      <c r="AT420" s="18"/>
      <c r="AU420" s="18"/>
      <c r="AV420" s="18"/>
      <c r="AW420" s="18"/>
      <c r="AX420" s="18"/>
      <c r="BL420" s="11"/>
      <c r="BM420" s="11"/>
      <c r="BN420" s="11"/>
    </row>
    <row r="421" spans="1:68" ht="15">
      <c r="A421" s="213"/>
      <c r="B421" s="213"/>
      <c r="C421" s="213"/>
      <c r="D421" s="213"/>
      <c r="E421" s="329"/>
      <c r="F421" s="329"/>
      <c r="G421" s="213"/>
      <c r="H421" s="330"/>
      <c r="I421" s="330"/>
      <c r="J421" s="213"/>
      <c r="K421" s="213"/>
      <c r="L421" s="213"/>
      <c r="M421" s="213"/>
      <c r="N421" s="213"/>
      <c r="O421" s="213"/>
      <c r="P421" s="213"/>
      <c r="Q421" s="213"/>
      <c r="R421" s="213"/>
      <c r="S421" s="213"/>
      <c r="T421" s="213"/>
      <c r="U421" s="213"/>
      <c r="V421" s="213"/>
      <c r="W421" s="18"/>
      <c r="X421" s="331"/>
      <c r="Y421" s="331"/>
      <c r="Z421" s="331"/>
      <c r="AA421" s="110"/>
      <c r="AB421" s="110"/>
      <c r="AC421" s="110"/>
      <c r="AD421" s="110"/>
      <c r="AE421" s="110"/>
      <c r="AF421" s="110"/>
      <c r="AG421" s="110"/>
      <c r="AH421" s="110"/>
      <c r="AI421" s="110"/>
      <c r="AJ421" s="110"/>
      <c r="AK421" s="110"/>
      <c r="AL421" s="18"/>
      <c r="AM421" s="7"/>
      <c r="AN421" s="18"/>
      <c r="AO421" s="18"/>
      <c r="AP421" s="18"/>
      <c r="AQ421" s="18"/>
      <c r="AR421" s="18"/>
      <c r="AS421" s="18"/>
      <c r="AT421" s="18"/>
      <c r="AU421" s="18"/>
      <c r="AV421" s="18"/>
      <c r="AW421" s="18"/>
      <c r="AX421" s="18"/>
      <c r="BL421" s="11"/>
      <c r="BM421" s="11"/>
      <c r="BN421" s="11"/>
    </row>
    <row r="422" spans="1:68" ht="15.75">
      <c r="A422" s="18"/>
      <c r="B422" s="18"/>
      <c r="C422" s="18"/>
      <c r="D422" s="18"/>
      <c r="E422" s="88"/>
      <c r="F422" s="88"/>
      <c r="G422" s="18"/>
      <c r="H422" s="89"/>
      <c r="I422" s="89"/>
      <c r="J422" s="18"/>
      <c r="K422" s="18"/>
      <c r="L422" s="18"/>
      <c r="M422" s="140"/>
      <c r="N422" s="140"/>
      <c r="O422" s="140"/>
      <c r="P422" s="140"/>
      <c r="Q422" s="140"/>
      <c r="R422" s="140"/>
      <c r="S422" s="140"/>
      <c r="T422" s="140"/>
      <c r="U422" s="18"/>
      <c r="V422" s="18"/>
      <c r="W422" s="18"/>
      <c r="X422" s="580" t="s">
        <v>69</v>
      </c>
      <c r="Y422" s="581"/>
      <c r="Z422" s="581"/>
      <c r="AA422" s="582"/>
      <c r="AB422" s="110"/>
      <c r="AC422" s="110"/>
      <c r="AD422" s="110"/>
      <c r="AE422" s="110"/>
      <c r="AF422" s="110"/>
      <c r="AG422" s="110"/>
      <c r="AH422" s="110"/>
      <c r="AI422" s="110"/>
      <c r="AJ422" s="110"/>
      <c r="AK422" s="110"/>
      <c r="AL422" s="18"/>
      <c r="AM422" s="7"/>
      <c r="AN422" s="18"/>
      <c r="AO422" s="18"/>
      <c r="AP422" s="18"/>
      <c r="AQ422" s="18"/>
      <c r="AR422" s="18"/>
      <c r="AS422" s="18"/>
      <c r="AT422" s="18"/>
      <c r="AU422" s="18"/>
      <c r="AV422" s="18"/>
      <c r="AW422" s="18"/>
      <c r="AX422" s="18"/>
      <c r="BL422" s="11"/>
      <c r="BM422" s="11"/>
      <c r="BN422" s="11"/>
    </row>
    <row r="423" spans="1:68">
      <c r="A423" s="18"/>
      <c r="B423" s="18"/>
      <c r="C423" s="18"/>
      <c r="D423" s="18"/>
      <c r="E423" s="88"/>
      <c r="F423" s="88"/>
      <c r="G423" s="18"/>
      <c r="H423" s="89"/>
      <c r="I423" s="89"/>
      <c r="J423" s="18"/>
      <c r="K423" s="18"/>
      <c r="L423" s="18"/>
      <c r="M423" s="140"/>
      <c r="N423" s="140"/>
      <c r="O423" s="140"/>
      <c r="P423" s="140"/>
      <c r="Q423" s="140"/>
      <c r="R423" s="140"/>
      <c r="S423" s="140"/>
      <c r="T423" s="140"/>
      <c r="U423" s="18"/>
      <c r="V423" s="18"/>
      <c r="W423" s="18"/>
      <c r="X423" s="128" t="str">
        <f>$M$3</f>
        <v>MODAL</v>
      </c>
      <c r="Y423" s="392"/>
      <c r="Z423" s="392"/>
      <c r="AA423" s="392"/>
      <c r="AB423" s="392"/>
      <c r="AC423" s="392"/>
      <c r="AD423" s="392" t="s">
        <v>91</v>
      </c>
      <c r="AE423" s="392"/>
      <c r="AF423" s="392"/>
      <c r="AG423" s="392"/>
      <c r="AH423" s="392"/>
      <c r="AI423" s="392"/>
      <c r="AJ423" s="393"/>
      <c r="AK423" s="394" t="s">
        <v>70</v>
      </c>
      <c r="AL423" s="67"/>
      <c r="AM423" s="213"/>
      <c r="AN423" s="213"/>
      <c r="AO423" s="213"/>
      <c r="AP423" s="18"/>
      <c r="AQ423" s="18"/>
      <c r="AR423" s="18"/>
      <c r="AS423" s="18"/>
      <c r="AT423" s="18"/>
      <c r="AU423" s="18"/>
      <c r="AV423" s="18"/>
      <c r="AW423" s="18"/>
      <c r="AX423" s="18"/>
      <c r="BK423" s="11"/>
      <c r="BL423" s="11"/>
      <c r="BM423" s="11"/>
      <c r="BP423" s="75"/>
    </row>
    <row r="424" spans="1:68" ht="15">
      <c r="A424" s="18"/>
      <c r="B424" s="18"/>
      <c r="C424" s="18"/>
      <c r="D424" s="18"/>
      <c r="E424" s="88"/>
      <c r="F424" s="88"/>
      <c r="G424" s="18"/>
      <c r="H424" s="89"/>
      <c r="I424" s="89"/>
      <c r="J424" s="18"/>
      <c r="K424" s="18"/>
      <c r="L424" s="18"/>
      <c r="M424" s="140"/>
      <c r="N424" s="140"/>
      <c r="O424" s="140"/>
      <c r="P424" s="140"/>
      <c r="Q424" s="140"/>
      <c r="R424" s="140"/>
      <c r="S424" s="140"/>
      <c r="T424" s="140"/>
      <c r="U424" s="18"/>
      <c r="V424" s="18"/>
      <c r="W424" s="18"/>
      <c r="X424" s="132" t="str">
        <f>$M$4</f>
        <v>(R1-R5)</v>
      </c>
      <c r="Y424" s="552" t="s">
        <v>126</v>
      </c>
      <c r="Z424" s="552" t="s">
        <v>127</v>
      </c>
      <c r="AA424" s="552" t="s">
        <v>128</v>
      </c>
      <c r="AB424" s="552" t="s">
        <v>129</v>
      </c>
      <c r="AC424" s="552" t="s">
        <v>130</v>
      </c>
      <c r="AD424" s="536" t="s">
        <v>92</v>
      </c>
      <c r="AE424" s="536" t="s">
        <v>93</v>
      </c>
      <c r="AF424" s="536" t="s">
        <v>92</v>
      </c>
      <c r="AG424" s="536" t="s">
        <v>93</v>
      </c>
      <c r="AH424" s="536" t="s">
        <v>94</v>
      </c>
      <c r="AI424" s="536" t="s">
        <v>95</v>
      </c>
      <c r="AJ424" s="537" t="s">
        <v>96</v>
      </c>
      <c r="AK424" s="395" t="s">
        <v>83</v>
      </c>
      <c r="AL424" s="67"/>
      <c r="AM424" s="213"/>
      <c r="AN424" s="213"/>
      <c r="AO424" s="213"/>
      <c r="AP424" s="18"/>
      <c r="AQ424" s="18"/>
      <c r="AR424" s="18"/>
      <c r="AS424" s="18"/>
      <c r="AT424" s="18"/>
      <c r="AU424" s="18"/>
      <c r="AV424" s="18"/>
      <c r="AW424" s="18"/>
      <c r="AX424" s="18"/>
      <c r="BK424" s="11"/>
      <c r="BL424" s="11"/>
      <c r="BM424" s="11"/>
      <c r="BP424" s="75"/>
    </row>
    <row r="425" spans="1:68">
      <c r="A425" s="18"/>
      <c r="B425" s="18"/>
      <c r="C425" s="18"/>
      <c r="D425" s="18"/>
      <c r="E425" s="88"/>
      <c r="F425" s="88"/>
      <c r="G425" s="18"/>
      <c r="H425" s="89"/>
      <c r="I425" s="89"/>
      <c r="J425" s="18"/>
      <c r="K425" s="18"/>
      <c r="L425" s="18"/>
      <c r="M425" s="140"/>
      <c r="N425" s="140"/>
      <c r="O425" s="140"/>
      <c r="P425" s="140"/>
      <c r="Q425" s="140"/>
      <c r="R425" s="140"/>
      <c r="S425" s="140"/>
      <c r="T425" s="140"/>
      <c r="U425" s="18"/>
      <c r="V425" s="18"/>
      <c r="W425" s="18"/>
      <c r="X425" s="396">
        <v>0</v>
      </c>
      <c r="Y425" s="342" t="str">
        <f t="array" ref="Y425">IF(COUNT(IF($M$5:$M$103=$X425,IF($A$5:$A$103=Y$424,$O$5:$O$103,"-")))=0,"-",COUNT(IF($M$5:$M$103=$X425,IF($A$5:$A$103=Y$424,$O$5:$O$103,"-"))))</f>
        <v>-</v>
      </c>
      <c r="Z425" s="342" t="str">
        <f t="array" ref="Z425">IF(COUNT(IF($M$5:$M$103=$X425,IF($A$5:$A$103=Z$424,$O$5:$O$103,"-")))=0,"-",COUNT(IF($M$5:$M$103=$X425,IF($A$5:$A$103=Z$424,$O$5:$O$103,"-"))))</f>
        <v>-</v>
      </c>
      <c r="AA425" s="342" t="str">
        <f t="array" ref="AA425">IF(COUNT(IF($M$5:$M$103=$X425,IF($A$5:$A$103=AA$424,$O$5:$O$103,"-")))=0,"-",COUNT(IF($M$5:$M$103=$X425,IF($A$5:$A$103=AA$424,$O$5:$O$103,"-"))))</f>
        <v>-</v>
      </c>
      <c r="AB425" s="342" t="str">
        <f t="array" ref="AB425">IF(COUNT(IF($M$5:$M$103=$X425,IF($A$5:$A$103=AB$424,$O$5:$O$103,"-")))=0,"-",COUNT(IF($M$5:$M$103=$X425,IF($A$5:$A$103=AB$424,$O$5:$O$103,"-"))))</f>
        <v>-</v>
      </c>
      <c r="AC425" s="342" t="str">
        <f t="array" ref="AC425">IF(COUNT(IF($M$5:$M$103=$X425,IF($A$5:$A$103=AC$424,$O$5:$O$103,"-")))=0,"-",COUNT(IF($M$5:$M$103=$X425,IF($A$5:$A$103=AC$424,$O$5:$O$103,"-"))))</f>
        <v>-</v>
      </c>
      <c r="AD425" s="342" t="str">
        <f t="array" ref="AD425">IF(COUNT(IF($M$5:$M$103=$X425,IF($A$5:$A$103=AD$424,$O$5:$O$103,"-")))=0,"-",COUNT(IF($M$5:$M$103=$X425,IF($A$5:$A$103=AD$424,$O$5:$O$103,"-"))))</f>
        <v>-</v>
      </c>
      <c r="AE425" s="342" t="str">
        <f t="array" ref="AE425">IF(COUNT(IF($M$5:$M$103=$X425,IF($A$5:$A$103=AE$424,$O$5:$O$103,"-")))=0,"-",COUNT(IF($M$5:$M$103=$X425,IF($A$5:$A$103=AE$424,$O$5:$O$103,"-"))))</f>
        <v>-</v>
      </c>
      <c r="AF425" s="342" t="str">
        <f t="array" ref="AF425">IF(COUNT(IF($M$5:$M$103=$X425,IF($A$5:$A$103=AF$424,$O$5:$O$103,"-")))=0,"-",COUNT(IF($M$5:$M$103=$X425,IF($A$5:$A$103=AF$424,$O$5:$O$103,"-"))))</f>
        <v>-</v>
      </c>
      <c r="AG425" s="342" t="str">
        <f t="array" ref="AG425">IF(COUNT(IF($M$5:$M$103=$X425,IF($A$5:$A$103=AG$424,$O$5:$O$103,"-")))=0,"-",COUNT(IF($M$5:$M$103=$X425,IF($A$5:$A$103=AG$424,$O$5:$O$103,"-"))))</f>
        <v>-</v>
      </c>
      <c r="AH425" s="342" t="str">
        <f t="array" ref="AH425">IF(COUNT(IF($M$5:$M$103=$X425,IF($A$5:$A$103=AH$424,$O$5:$O$103,"-")))=0,"-",COUNT(IF($M$5:$M$103=$X425,IF($A$5:$A$103=AH$424,$O$5:$O$103,"-"))))</f>
        <v>-</v>
      </c>
      <c r="AI425" s="342" t="str">
        <f t="array" ref="AI425">IF(COUNT(IF($M$5:$M$103=$X425,IF($A$5:$A$103=AI$424,$O$5:$O$103,"-")))=0,"-",COUNT(IF($M$5:$M$103=$X425,IF($A$5:$A$103=AI$424,$O$5:$O$103,"-"))))</f>
        <v>-</v>
      </c>
      <c r="AJ425" s="342" t="str">
        <f t="array" ref="AJ425">IF(COUNT(IF($M$5:$M$103=$X425,IF($A$5:$A$103=AJ$424,$O$5:$O$103,"-")))=0,"-",COUNT(IF($M$5:$M$103=$X425,IF($A$5:$A$103=AJ$424,$O$5:$O$103,"-"))))</f>
        <v>-</v>
      </c>
      <c r="AK425" s="397">
        <f t="shared" ref="AK425:AK440" si="42">SUM(Y425:AJ425)</f>
        <v>0</v>
      </c>
      <c r="AL425" s="67"/>
      <c r="AM425" s="213"/>
      <c r="AN425" s="213"/>
      <c r="AO425" s="213"/>
      <c r="AP425" s="18"/>
      <c r="AQ425" s="18"/>
      <c r="AR425" s="18"/>
      <c r="AS425" s="18"/>
      <c r="AT425" s="18"/>
      <c r="AU425" s="18"/>
      <c r="AV425" s="18"/>
      <c r="AW425" s="18"/>
      <c r="AX425" s="18"/>
      <c r="BK425" s="11"/>
      <c r="BL425" s="11"/>
      <c r="BM425" s="11"/>
      <c r="BP425" s="75"/>
    </row>
    <row r="426" spans="1:68">
      <c r="A426" s="18"/>
      <c r="B426" s="18"/>
      <c r="C426" s="18"/>
      <c r="D426" s="18"/>
      <c r="E426" s="88"/>
      <c r="F426" s="88"/>
      <c r="G426" s="18"/>
      <c r="H426" s="89"/>
      <c r="I426" s="89"/>
      <c r="J426" s="18"/>
      <c r="K426" s="18"/>
      <c r="L426" s="18"/>
      <c r="M426" s="140"/>
      <c r="N426" s="140"/>
      <c r="O426" s="140"/>
      <c r="P426" s="140"/>
      <c r="Q426" s="140"/>
      <c r="R426" s="140"/>
      <c r="S426" s="140"/>
      <c r="T426" s="140"/>
      <c r="U426" s="18"/>
      <c r="V426" s="18"/>
      <c r="W426" s="18"/>
      <c r="X426" s="374">
        <v>1</v>
      </c>
      <c r="Y426" s="342" t="str">
        <f t="array" ref="Y426">IF(COUNT(IF($M$5:$M$103=$X426,IF($A$5:$A$103=Y$424,$O$5:$O$103,"-")))=0,"-",COUNT(IF($M$5:$M$103=$X426,IF($A$5:$A$103=Y$424,$O$5:$O$103,"-"))))</f>
        <v>-</v>
      </c>
      <c r="Z426" s="342" t="str">
        <f t="array" ref="Z426">IF(COUNT(IF($M$5:$M$103=$X426,IF($A$5:$A$103=Z$424,$O$5:$O$103,"-")))=0,"-",COUNT(IF($M$5:$M$103=$X426,IF($A$5:$A$103=Z$424,$O$5:$O$103,"-"))))</f>
        <v>-</v>
      </c>
      <c r="AA426" s="342">
        <f t="array" ref="AA426">IF(COUNT(IF($M$5:$M$103=$X426,IF($A$5:$A$103=AA$424,$O$5:$O$103,"-")))=0,"-",COUNT(IF($M$5:$M$103=$X426,IF($A$5:$A$103=AA$424,$O$5:$O$103,"-"))))</f>
        <v>4</v>
      </c>
      <c r="AB426" s="342" t="str">
        <f t="array" ref="AB426">IF(COUNT(IF($M$5:$M$103=$X426,IF($A$5:$A$103=AB$424,$O$5:$O$103,"-")))=0,"-",COUNT(IF($M$5:$M$103=$X426,IF($A$5:$A$103=AB$424,$O$5:$O$103,"-"))))</f>
        <v>-</v>
      </c>
      <c r="AC426" s="342" t="str">
        <f t="array" ref="AC426">IF(COUNT(IF($M$5:$M$103=$X426,IF($A$5:$A$103=AC$424,$O$5:$O$103,"-")))=0,"-",COUNT(IF($M$5:$M$103=$X426,IF($A$5:$A$103=AC$424,$O$5:$O$103,"-"))))</f>
        <v>-</v>
      </c>
      <c r="AD426" s="342" t="str">
        <f t="array" ref="AD426">IF(COUNT(IF($M$5:$M$103=$X426,IF($A$5:$A$103=AD$424,$O$5:$O$103,"-")))=0,"-",COUNT(IF($M$5:$M$103=$X426,IF($A$5:$A$103=AD$424,$O$5:$O$103,"-"))))</f>
        <v>-</v>
      </c>
      <c r="AE426" s="342" t="str">
        <f t="array" ref="AE426">IF(COUNT(IF($M$5:$M$103=$X426,IF($A$5:$A$103=AE$424,$O$5:$O$103,"-")))=0,"-",COUNT(IF($M$5:$M$103=$X426,IF($A$5:$A$103=AE$424,$O$5:$O$103,"-"))))</f>
        <v>-</v>
      </c>
      <c r="AF426" s="342" t="str">
        <f t="array" ref="AF426">IF(COUNT(IF($M$5:$M$103=$X426,IF($A$5:$A$103=AF$424,$O$5:$O$103,"-")))=0,"-",COUNT(IF($M$5:$M$103=$X426,IF($A$5:$A$103=AF$424,$O$5:$O$103,"-"))))</f>
        <v>-</v>
      </c>
      <c r="AG426" s="342" t="str">
        <f t="array" ref="AG426">IF(COUNT(IF($M$5:$M$103=$X426,IF($A$5:$A$103=AG$424,$O$5:$O$103,"-")))=0,"-",COUNT(IF($M$5:$M$103=$X426,IF($A$5:$A$103=AG$424,$O$5:$O$103,"-"))))</f>
        <v>-</v>
      </c>
      <c r="AH426" s="342" t="str">
        <f t="array" ref="AH426">IF(COUNT(IF($M$5:$M$103=$X426,IF($A$5:$A$103=AH$424,$O$5:$O$103,"-")))=0,"-",COUNT(IF($M$5:$M$103=$X426,IF($A$5:$A$103=AH$424,$O$5:$O$103,"-"))))</f>
        <v>-</v>
      </c>
      <c r="AI426" s="342" t="str">
        <f t="array" ref="AI426">IF(COUNT(IF($M$5:$M$103=$X426,IF($A$5:$A$103=AI$424,$O$5:$O$103,"-")))=0,"-",COUNT(IF($M$5:$M$103=$X426,IF($A$5:$A$103=AI$424,$O$5:$O$103,"-"))))</f>
        <v>-</v>
      </c>
      <c r="AJ426" s="342" t="str">
        <f t="array" ref="AJ426">IF(COUNT(IF($M$5:$M$103=$X426,IF($A$5:$A$103=AJ$424,$O$5:$O$103,"-")))=0,"-",COUNT(IF($M$5:$M$103=$X426,IF($A$5:$A$103=AJ$424,$O$5:$O$103,"-"))))</f>
        <v>-</v>
      </c>
      <c r="AK426" s="398">
        <f>SUM(Y426:AJ426)</f>
        <v>4</v>
      </c>
      <c r="AL426" s="67"/>
      <c r="AM426" s="213"/>
      <c r="AN426" s="213"/>
      <c r="AO426" s="213"/>
      <c r="AP426" s="18"/>
      <c r="AQ426" s="18"/>
      <c r="AR426" s="18"/>
      <c r="AS426" s="18"/>
      <c r="AT426" s="18"/>
      <c r="AU426" s="18"/>
      <c r="AV426" s="18"/>
      <c r="AW426" s="18"/>
      <c r="AX426" s="18"/>
      <c r="BK426" s="11"/>
      <c r="BL426" s="11"/>
      <c r="BM426" s="11"/>
      <c r="BP426" s="75"/>
    </row>
    <row r="427" spans="1:68">
      <c r="A427" s="18"/>
      <c r="B427" s="18"/>
      <c r="C427" s="18"/>
      <c r="D427" s="18"/>
      <c r="E427" s="88"/>
      <c r="F427" s="88"/>
      <c r="G427" s="18"/>
      <c r="H427" s="89"/>
      <c r="I427" s="89"/>
      <c r="J427" s="18"/>
      <c r="K427" s="18"/>
      <c r="L427" s="18"/>
      <c r="M427" s="140"/>
      <c r="N427" s="140"/>
      <c r="O427" s="140"/>
      <c r="P427" s="140"/>
      <c r="Q427" s="140"/>
      <c r="R427" s="140"/>
      <c r="S427" s="140"/>
      <c r="T427" s="140"/>
      <c r="U427" s="18"/>
      <c r="V427" s="18"/>
      <c r="W427" s="18"/>
      <c r="X427" s="374">
        <v>2</v>
      </c>
      <c r="Y427" s="342">
        <f t="array" ref="Y427">IF(COUNT(IF($M$5:$M$103=$X427,IF($A$5:$A$103=Y$424,$O$5:$O$103,"-")))=0,"-",COUNT(IF($M$5:$M$103=$X427,IF($A$5:$A$103=Y$424,$O$5:$O$103,"-"))))</f>
        <v>7</v>
      </c>
      <c r="Z427" s="342" t="str">
        <f t="array" ref="Z427">IF(COUNT(IF($M$5:$M$103=$X427,IF($A$5:$A$103=Z$424,$O$5:$O$103,"-")))=0,"-",COUNT(IF($M$5:$M$103=$X427,IF($A$5:$A$103=Z$424,$O$5:$O$103,"-"))))</f>
        <v>-</v>
      </c>
      <c r="AA427" s="342">
        <f t="array" ref="AA427">IF(COUNT(IF($M$5:$M$103=$X427,IF($A$5:$A$103=AA$424,$O$5:$O$103,"-")))=0,"-",COUNT(IF($M$5:$M$103=$X427,IF($A$5:$A$103=AA$424,$O$5:$O$103,"-"))))</f>
        <v>4</v>
      </c>
      <c r="AB427" s="342">
        <f t="array" ref="AB427">IF(COUNT(IF($M$5:$M$103=$X427,IF($A$5:$A$103=AB$424,$O$5:$O$103,"-")))=0,"-",COUNT(IF($M$5:$M$103=$X427,IF($A$5:$A$103=AB$424,$O$5:$O$103,"-"))))</f>
        <v>9</v>
      </c>
      <c r="AC427" s="342">
        <f t="array" ref="AC427">IF(COUNT(IF($M$5:$M$103=$X427,IF($A$5:$A$103=AC$424,$O$5:$O$103,"-")))=0,"-",COUNT(IF($M$5:$M$103=$X427,IF($A$5:$A$103=AC$424,$O$5:$O$103,"-"))))</f>
        <v>2</v>
      </c>
      <c r="AD427" s="342" t="str">
        <f t="array" ref="AD427">IF(COUNT(IF($M$5:$M$103=$X427,IF($A$5:$A$103=AD$424,$O$5:$O$103,"-")))=0,"-",COUNT(IF($M$5:$M$103=$X427,IF($A$5:$A$103=AD$424,$O$5:$O$103,"-"))))</f>
        <v>-</v>
      </c>
      <c r="AE427" s="342" t="str">
        <f t="array" ref="AE427">IF(COUNT(IF($M$5:$M$103=$X427,IF($A$5:$A$103=AE$424,$O$5:$O$103,"-")))=0,"-",COUNT(IF($M$5:$M$103=$X427,IF($A$5:$A$103=AE$424,$O$5:$O$103,"-"))))</f>
        <v>-</v>
      </c>
      <c r="AF427" s="342" t="str">
        <f t="array" ref="AF427">IF(COUNT(IF($M$5:$M$103=$X427,IF($A$5:$A$103=AF$424,$O$5:$O$103,"-")))=0,"-",COUNT(IF($M$5:$M$103=$X427,IF($A$5:$A$103=AF$424,$O$5:$O$103,"-"))))</f>
        <v>-</v>
      </c>
      <c r="AG427" s="342" t="str">
        <f t="array" ref="AG427">IF(COUNT(IF($M$5:$M$103=$X427,IF($A$5:$A$103=AG$424,$O$5:$O$103,"-")))=0,"-",COUNT(IF($M$5:$M$103=$X427,IF($A$5:$A$103=AG$424,$O$5:$O$103,"-"))))</f>
        <v>-</v>
      </c>
      <c r="AH427" s="342" t="str">
        <f t="array" ref="AH427">IF(COUNT(IF($M$5:$M$103=$X427,IF($A$5:$A$103=AH$424,$O$5:$O$103,"-")))=0,"-",COUNT(IF($M$5:$M$103=$X427,IF($A$5:$A$103=AH$424,$O$5:$O$103,"-"))))</f>
        <v>-</v>
      </c>
      <c r="AI427" s="342" t="str">
        <f t="array" ref="AI427">IF(COUNT(IF($M$5:$M$103=$X427,IF($A$5:$A$103=AI$424,$O$5:$O$103,"-")))=0,"-",COUNT(IF($M$5:$M$103=$X427,IF($A$5:$A$103=AI$424,$O$5:$O$103,"-"))))</f>
        <v>-</v>
      </c>
      <c r="AJ427" s="342" t="str">
        <f t="array" ref="AJ427">IF(COUNT(IF($M$5:$M$103=$X427,IF($A$5:$A$103=AJ$424,$O$5:$O$103,"-")))=0,"-",COUNT(IF($M$5:$M$103=$X427,IF($A$5:$A$103=AJ$424,$O$5:$O$103,"-"))))</f>
        <v>-</v>
      </c>
      <c r="AK427" s="398">
        <f t="shared" si="42"/>
        <v>22</v>
      </c>
      <c r="AL427" s="67"/>
      <c r="AM427" s="213"/>
      <c r="AN427" s="213"/>
      <c r="AO427" s="213"/>
      <c r="AP427" s="18"/>
      <c r="AQ427" s="18"/>
      <c r="AR427" s="18"/>
      <c r="AS427" s="18"/>
      <c r="AT427" s="18"/>
      <c r="AU427" s="18"/>
      <c r="AV427" s="18"/>
      <c r="AW427" s="18"/>
      <c r="AX427" s="18"/>
      <c r="BK427" s="11"/>
      <c r="BL427" s="11"/>
      <c r="BM427" s="11"/>
      <c r="BP427" s="75"/>
    </row>
    <row r="428" spans="1:68">
      <c r="A428" s="18"/>
      <c r="B428" s="18"/>
      <c r="C428" s="18"/>
      <c r="D428" s="18"/>
      <c r="E428" s="88"/>
      <c r="F428" s="88"/>
      <c r="G428" s="18"/>
      <c r="H428" s="89"/>
      <c r="I428" s="89"/>
      <c r="J428" s="18"/>
      <c r="K428" s="18"/>
      <c r="L428" s="18"/>
      <c r="M428" s="140"/>
      <c r="N428" s="140"/>
      <c r="O428" s="140"/>
      <c r="P428" s="140"/>
      <c r="Q428" s="140"/>
      <c r="R428" s="140"/>
      <c r="S428" s="140"/>
      <c r="T428" s="140"/>
      <c r="U428" s="18"/>
      <c r="V428" s="18"/>
      <c r="W428" s="18"/>
      <c r="X428" s="374">
        <v>3</v>
      </c>
      <c r="Y428" s="342">
        <f t="array" ref="Y428">IF(COUNT(IF($M$5:$M$103=$X428,IF($A$5:$A$103=Y$424,$O$5:$O$103,"-")))=0,"-",COUNT(IF($M$5:$M$103=$X428,IF($A$5:$A$103=Y$424,$O$5:$O$103,"-"))))</f>
        <v>13</v>
      </c>
      <c r="Z428" s="342">
        <f t="array" ref="Z428">IF(COUNT(IF($M$5:$M$103=$X428,IF($A$5:$A$103=Z$424,$O$5:$O$103,"-")))=0,"-",COUNT(IF($M$5:$M$103=$X428,IF($A$5:$A$103=Z$424,$O$5:$O$103,"-"))))</f>
        <v>3</v>
      </c>
      <c r="AA428" s="342">
        <f t="array" ref="AA428">IF(COUNT(IF($M$5:$M$103=$X428,IF($A$5:$A$103=AA$424,$O$5:$O$103,"-")))=0,"-",COUNT(IF($M$5:$M$103=$X428,IF($A$5:$A$103=AA$424,$O$5:$O$103,"-"))))</f>
        <v>1</v>
      </c>
      <c r="AB428" s="342">
        <f t="array" ref="AB428">IF(COUNT(IF($M$5:$M$103=$X428,IF($A$5:$A$103=AB$424,$O$5:$O$103,"-")))=0,"-",COUNT(IF($M$5:$M$103=$X428,IF($A$5:$A$103=AB$424,$O$5:$O$103,"-"))))</f>
        <v>8</v>
      </c>
      <c r="AC428" s="342">
        <f t="array" ref="AC428">IF(COUNT(IF($M$5:$M$103=$X428,IF($A$5:$A$103=AC$424,$O$5:$O$103,"-")))=0,"-",COUNT(IF($M$5:$M$103=$X428,IF($A$5:$A$103=AC$424,$O$5:$O$103,"-"))))</f>
        <v>13</v>
      </c>
      <c r="AD428" s="342" t="str">
        <f t="array" ref="AD428">IF(COUNT(IF($M$5:$M$103=$X428,IF($A$5:$A$103=AD$424,$O$5:$O$103,"-")))=0,"-",COUNT(IF($M$5:$M$103=$X428,IF($A$5:$A$103=AD$424,$O$5:$O$103,"-"))))</f>
        <v>-</v>
      </c>
      <c r="AE428" s="342" t="str">
        <f t="array" ref="AE428">IF(COUNT(IF($M$5:$M$103=$X428,IF($A$5:$A$103=AE$424,$O$5:$O$103,"-")))=0,"-",COUNT(IF($M$5:$M$103=$X428,IF($A$5:$A$103=AE$424,$O$5:$O$103,"-"))))</f>
        <v>-</v>
      </c>
      <c r="AF428" s="342" t="str">
        <f t="array" ref="AF428">IF(COUNT(IF($M$5:$M$103=$X428,IF($A$5:$A$103=AF$424,$O$5:$O$103,"-")))=0,"-",COUNT(IF($M$5:$M$103=$X428,IF($A$5:$A$103=AF$424,$O$5:$O$103,"-"))))</f>
        <v>-</v>
      </c>
      <c r="AG428" s="342" t="str">
        <f t="array" ref="AG428">IF(COUNT(IF($M$5:$M$103=$X428,IF($A$5:$A$103=AG$424,$O$5:$O$103,"-")))=0,"-",COUNT(IF($M$5:$M$103=$X428,IF($A$5:$A$103=AG$424,$O$5:$O$103,"-"))))</f>
        <v>-</v>
      </c>
      <c r="AH428" s="342" t="str">
        <f t="array" ref="AH428">IF(COUNT(IF($M$5:$M$103=$X428,IF($A$5:$A$103=AH$424,$O$5:$O$103,"-")))=0,"-",COUNT(IF($M$5:$M$103=$X428,IF($A$5:$A$103=AH$424,$O$5:$O$103,"-"))))</f>
        <v>-</v>
      </c>
      <c r="AI428" s="342" t="str">
        <f t="array" ref="AI428">IF(COUNT(IF($M$5:$M$103=$X428,IF($A$5:$A$103=AI$424,$O$5:$O$103,"-")))=0,"-",COUNT(IF($M$5:$M$103=$X428,IF($A$5:$A$103=AI$424,$O$5:$O$103,"-"))))</f>
        <v>-</v>
      </c>
      <c r="AJ428" s="342" t="str">
        <f t="array" ref="AJ428">IF(COUNT(IF($M$5:$M$103=$X428,IF($A$5:$A$103=AJ$424,$O$5:$O$103,"-")))=0,"-",COUNT(IF($M$5:$M$103=$X428,IF($A$5:$A$103=AJ$424,$O$5:$O$103,"-"))))</f>
        <v>-</v>
      </c>
      <c r="AK428" s="398">
        <f t="shared" si="42"/>
        <v>38</v>
      </c>
      <c r="AL428" s="67"/>
      <c r="AM428" s="213"/>
      <c r="AN428" s="213"/>
      <c r="AO428" s="213"/>
      <c r="AP428" s="18"/>
      <c r="AQ428" s="18"/>
      <c r="AR428" s="18"/>
      <c r="AS428" s="18"/>
      <c r="AT428" s="18"/>
      <c r="AU428" s="18"/>
      <c r="AV428" s="18"/>
      <c r="AW428" s="18"/>
      <c r="AX428" s="18"/>
      <c r="BK428" s="11"/>
      <c r="BL428" s="11"/>
      <c r="BM428" s="11"/>
      <c r="BP428" s="75"/>
    </row>
    <row r="429" spans="1:68">
      <c r="A429" s="18"/>
      <c r="B429" s="18"/>
      <c r="C429" s="18"/>
      <c r="D429" s="18"/>
      <c r="E429" s="88"/>
      <c r="F429" s="88"/>
      <c r="G429" s="18"/>
      <c r="H429" s="89"/>
      <c r="I429" s="89"/>
      <c r="J429" s="18"/>
      <c r="K429" s="18"/>
      <c r="L429" s="18"/>
      <c r="M429" s="140"/>
      <c r="N429" s="140"/>
      <c r="O429" s="140"/>
      <c r="P429" s="140"/>
      <c r="Q429" s="140"/>
      <c r="R429" s="140"/>
      <c r="S429" s="140"/>
      <c r="T429" s="140"/>
      <c r="U429" s="18"/>
      <c r="V429" s="18"/>
      <c r="W429" s="18"/>
      <c r="X429" s="374">
        <v>4</v>
      </c>
      <c r="Y429" s="342">
        <f t="array" ref="Y429">IF(COUNT(IF($M$5:$M$103=$X429,IF($A$5:$A$103=Y$424,$O$5:$O$103,"-")))=0,"-",COUNT(IF($M$5:$M$103=$X429,IF($A$5:$A$103=Y$424,$O$5:$O$103,"-"))))</f>
        <v>3</v>
      </c>
      <c r="Z429" s="342">
        <f t="array" ref="Z429">IF(COUNT(IF($M$5:$M$103=$X429,IF($A$5:$A$103=Z$424,$O$5:$O$103,"-")))=0,"-",COUNT(IF($M$5:$M$103=$X429,IF($A$5:$A$103=Z$424,$O$5:$O$103,"-"))))</f>
        <v>5</v>
      </c>
      <c r="AA429" s="342">
        <f t="array" ref="AA429">IF(COUNT(IF($M$5:$M$103=$X429,IF($A$5:$A$103=AA$424,$O$5:$O$103,"-")))=0,"-",COUNT(IF($M$5:$M$103=$X429,IF($A$5:$A$103=AA$424,$O$5:$O$103,"-"))))</f>
        <v>1</v>
      </c>
      <c r="AB429" s="342">
        <f t="array" ref="AB429">IF(COUNT(IF($M$5:$M$103=$X429,IF($A$5:$A$103=AB$424,$O$5:$O$103,"-")))=0,"-",COUNT(IF($M$5:$M$103=$X429,IF($A$5:$A$103=AB$424,$O$5:$O$103,"-"))))</f>
        <v>1</v>
      </c>
      <c r="AC429" s="342">
        <f t="array" ref="AC429">IF(COUNT(IF($M$5:$M$103=$X429,IF($A$5:$A$103=AC$424,$O$5:$O$103,"-")))=0,"-",COUNT(IF($M$5:$M$103=$X429,IF($A$5:$A$103=AC$424,$O$5:$O$103,"-"))))</f>
        <v>1</v>
      </c>
      <c r="AD429" s="342" t="str">
        <f t="array" ref="AD429">IF(COUNT(IF($M$5:$M$103=$X429,IF($A$5:$A$103=AD$424,$O$5:$O$103,"-")))=0,"-",COUNT(IF($M$5:$M$103=$X429,IF($A$5:$A$103=AD$424,$O$5:$O$103,"-"))))</f>
        <v>-</v>
      </c>
      <c r="AE429" s="342" t="str">
        <f t="array" ref="AE429">IF(COUNT(IF($M$5:$M$103=$X429,IF($A$5:$A$103=AE$424,$O$5:$O$103,"-")))=0,"-",COUNT(IF($M$5:$M$103=$X429,IF($A$5:$A$103=AE$424,$O$5:$O$103,"-"))))</f>
        <v>-</v>
      </c>
      <c r="AF429" s="342" t="str">
        <f t="array" ref="AF429">IF(COUNT(IF($M$5:$M$103=$X429,IF($A$5:$A$103=AF$424,$O$5:$O$103,"-")))=0,"-",COUNT(IF($M$5:$M$103=$X429,IF($A$5:$A$103=AF$424,$O$5:$O$103,"-"))))</f>
        <v>-</v>
      </c>
      <c r="AG429" s="342" t="str">
        <f t="array" ref="AG429">IF(COUNT(IF($M$5:$M$103=$X429,IF($A$5:$A$103=AG$424,$O$5:$O$103,"-")))=0,"-",COUNT(IF($M$5:$M$103=$X429,IF($A$5:$A$103=AG$424,$O$5:$O$103,"-"))))</f>
        <v>-</v>
      </c>
      <c r="AH429" s="342" t="str">
        <f t="array" ref="AH429">IF(COUNT(IF($M$5:$M$103=$X429,IF($A$5:$A$103=AH$424,$O$5:$O$103,"-")))=0,"-",COUNT(IF($M$5:$M$103=$X429,IF($A$5:$A$103=AH$424,$O$5:$O$103,"-"))))</f>
        <v>-</v>
      </c>
      <c r="AI429" s="342" t="str">
        <f t="array" ref="AI429">IF(COUNT(IF($M$5:$M$103=$X429,IF($A$5:$A$103=AI$424,$O$5:$O$103,"-")))=0,"-",COUNT(IF($M$5:$M$103=$X429,IF($A$5:$A$103=AI$424,$O$5:$O$103,"-"))))</f>
        <v>-</v>
      </c>
      <c r="AJ429" s="342" t="str">
        <f t="array" ref="AJ429">IF(COUNT(IF($M$5:$M$103=$X429,IF($A$5:$A$103=AJ$424,$O$5:$O$103,"-")))=0,"-",COUNT(IF($M$5:$M$103=$X429,IF($A$5:$A$103=AJ$424,$O$5:$O$103,"-"))))</f>
        <v>-</v>
      </c>
      <c r="AK429" s="398">
        <f t="shared" si="42"/>
        <v>11</v>
      </c>
      <c r="AL429" s="67"/>
      <c r="AM429" s="213"/>
      <c r="AN429" s="213"/>
      <c r="AO429" s="213"/>
      <c r="AP429" s="18"/>
      <c r="AQ429" s="18"/>
      <c r="AR429" s="18"/>
      <c r="AS429" s="18"/>
      <c r="AT429" s="18"/>
      <c r="AU429" s="18"/>
      <c r="AV429" s="18"/>
      <c r="AW429" s="18"/>
      <c r="AX429" s="18"/>
      <c r="BK429" s="11"/>
      <c r="BL429" s="11"/>
      <c r="BM429" s="11"/>
      <c r="BP429" s="75"/>
    </row>
    <row r="430" spans="1:68">
      <c r="A430" s="18"/>
      <c r="B430" s="18"/>
      <c r="C430" s="18"/>
      <c r="D430" s="18"/>
      <c r="E430" s="88"/>
      <c r="F430" s="88"/>
      <c r="G430" s="18"/>
      <c r="H430" s="89"/>
      <c r="I430" s="89"/>
      <c r="J430" s="18"/>
      <c r="K430" s="18"/>
      <c r="L430" s="18"/>
      <c r="M430" s="140"/>
      <c r="N430" s="140"/>
      <c r="O430" s="140"/>
      <c r="P430" s="140"/>
      <c r="Q430" s="140"/>
      <c r="R430" s="140"/>
      <c r="S430" s="140"/>
      <c r="T430" s="140"/>
      <c r="U430" s="18"/>
      <c r="V430" s="18"/>
      <c r="W430" s="18"/>
      <c r="X430" s="374">
        <v>5</v>
      </c>
      <c r="Y430" s="342">
        <f t="array" ref="Y430">IF(COUNT(IF($M$5:$M$103=$X430,IF($A$5:$A$103=Y$424,$O$5:$O$103,"-")))=0,"-",COUNT(IF($M$5:$M$103=$X430,IF($A$5:$A$103=Y$424,$O$5:$O$103,"-"))))</f>
        <v>2</v>
      </c>
      <c r="Z430" s="342">
        <f t="array" ref="Z430">IF(COUNT(IF($M$5:$M$103=$X430,IF($A$5:$A$103=Z$424,$O$5:$O$103,"-")))=0,"-",COUNT(IF($M$5:$M$103=$X430,IF($A$5:$A$103=Z$424,$O$5:$O$103,"-"))))</f>
        <v>7</v>
      </c>
      <c r="AA430" s="342" t="str">
        <f t="array" ref="AA430">IF(COUNT(IF($M$5:$M$103=$X430,IF($A$5:$A$103=AA$424,$O$5:$O$103,"-")))=0,"-",COUNT(IF($M$5:$M$103=$X430,IF($A$5:$A$103=AA$424,$O$5:$O$103,"-"))))</f>
        <v>-</v>
      </c>
      <c r="AB430" s="342">
        <f t="array" ref="AB430">IF(COUNT(IF($M$5:$M$103=$X430,IF($A$5:$A$103=AB$424,$O$5:$O$103,"-")))=0,"-",COUNT(IF($M$5:$M$103=$X430,IF($A$5:$A$103=AB$424,$O$5:$O$103,"-"))))</f>
        <v>1</v>
      </c>
      <c r="AC430" s="342">
        <f t="array" ref="AC430">IF(COUNT(IF($M$5:$M$103=$X430,IF($A$5:$A$103=AC$424,$O$5:$O$103,"-")))=0,"-",COUNT(IF($M$5:$M$103=$X430,IF($A$5:$A$103=AC$424,$O$5:$O$103,"-"))))</f>
        <v>3</v>
      </c>
      <c r="AD430" s="342" t="str">
        <f t="array" ref="AD430">IF(COUNT(IF($M$5:$M$103=$X430,IF($A$5:$A$103=AD$424,$O$5:$O$103,"-")))=0,"-",COUNT(IF($M$5:$M$103=$X430,IF($A$5:$A$103=AD$424,$O$5:$O$103,"-"))))</f>
        <v>-</v>
      </c>
      <c r="AE430" s="342" t="str">
        <f t="array" ref="AE430">IF(COUNT(IF($M$5:$M$103=$X430,IF($A$5:$A$103=AE$424,$O$5:$O$103,"-")))=0,"-",COUNT(IF($M$5:$M$103=$X430,IF($A$5:$A$103=AE$424,$O$5:$O$103,"-"))))</f>
        <v>-</v>
      </c>
      <c r="AF430" s="342" t="str">
        <f t="array" ref="AF430">IF(COUNT(IF($M$5:$M$103=$X430,IF($A$5:$A$103=AF$424,$O$5:$O$103,"-")))=0,"-",COUNT(IF($M$5:$M$103=$X430,IF($A$5:$A$103=AF$424,$O$5:$O$103,"-"))))</f>
        <v>-</v>
      </c>
      <c r="AG430" s="342" t="str">
        <f t="array" ref="AG430">IF(COUNT(IF($M$5:$M$103=$X430,IF($A$5:$A$103=AG$424,$O$5:$O$103,"-")))=0,"-",COUNT(IF($M$5:$M$103=$X430,IF($A$5:$A$103=AG$424,$O$5:$O$103,"-"))))</f>
        <v>-</v>
      </c>
      <c r="AH430" s="342" t="str">
        <f t="array" ref="AH430">IF(COUNT(IF($M$5:$M$103=$X430,IF($A$5:$A$103=AH$424,$O$5:$O$103,"-")))=0,"-",COUNT(IF($M$5:$M$103=$X430,IF($A$5:$A$103=AH$424,$O$5:$O$103,"-"))))</f>
        <v>-</v>
      </c>
      <c r="AI430" s="342" t="str">
        <f t="array" ref="AI430">IF(COUNT(IF($M$5:$M$103=$X430,IF($A$5:$A$103=AI$424,$O$5:$O$103,"-")))=0,"-",COUNT(IF($M$5:$M$103=$X430,IF($A$5:$A$103=AI$424,$O$5:$O$103,"-"))))</f>
        <v>-</v>
      </c>
      <c r="AJ430" s="342" t="str">
        <f t="array" ref="AJ430">IF(COUNT(IF($M$5:$M$103=$X430,IF($A$5:$A$103=AJ$424,$O$5:$O$103,"-")))=0,"-",COUNT(IF($M$5:$M$103=$X430,IF($A$5:$A$103=AJ$424,$O$5:$O$103,"-"))))</f>
        <v>-</v>
      </c>
      <c r="AK430" s="398">
        <f t="shared" si="42"/>
        <v>13</v>
      </c>
      <c r="AL430" s="67"/>
      <c r="AM430" s="213"/>
      <c r="AN430" s="213"/>
      <c r="AO430" s="213"/>
      <c r="AP430" s="18"/>
      <c r="AQ430" s="18"/>
      <c r="AR430" s="18"/>
      <c r="AS430" s="18"/>
      <c r="AT430" s="18"/>
      <c r="AU430" s="18"/>
      <c r="AV430" s="18"/>
      <c r="AW430" s="18"/>
      <c r="AX430" s="18"/>
      <c r="BK430" s="11"/>
      <c r="BL430" s="11"/>
      <c r="BM430" s="11"/>
      <c r="BP430" s="75"/>
    </row>
    <row r="431" spans="1:68">
      <c r="A431" s="18"/>
      <c r="B431" s="18"/>
      <c r="C431" s="18"/>
      <c r="D431" s="18"/>
      <c r="E431" s="88"/>
      <c r="F431" s="88"/>
      <c r="G431" s="18"/>
      <c r="H431" s="89"/>
      <c r="I431" s="89"/>
      <c r="J431" s="18"/>
      <c r="K431" s="18"/>
      <c r="L431" s="18"/>
      <c r="M431" s="140"/>
      <c r="N431" s="140"/>
      <c r="O431" s="140"/>
      <c r="P431" s="140"/>
      <c r="Q431" s="140"/>
      <c r="R431" s="140"/>
      <c r="S431" s="140"/>
      <c r="T431" s="140"/>
      <c r="U431" s="18"/>
      <c r="V431" s="18"/>
      <c r="W431" s="18"/>
      <c r="X431" s="374">
        <v>6</v>
      </c>
      <c r="Y431" s="342">
        <f t="array" ref="Y431">IF(COUNT(IF($M$5:$M$103=$X431,IF($A$5:$A$103=Y$424,$O$5:$O$103,"-")))=0,"-",COUNT(IF($M$5:$M$103=$X431,IF($A$5:$A$103=Y$424,$O$5:$O$103,"-"))))</f>
        <v>2</v>
      </c>
      <c r="Z431" s="342">
        <f t="array" ref="Z431">IF(COUNT(IF($M$5:$M$103=$X431,IF($A$5:$A$103=Z$424,$O$5:$O$103,"-")))=0,"-",COUNT(IF($M$5:$M$103=$X431,IF($A$5:$A$103=Z$424,$O$5:$O$103,"-"))))</f>
        <v>4</v>
      </c>
      <c r="AA431" s="342">
        <f t="array" ref="AA431">IF(COUNT(IF($M$5:$M$103=$X431,IF($A$5:$A$103=AA$424,$O$5:$O$103,"-")))=0,"-",COUNT(IF($M$5:$M$103=$X431,IF($A$5:$A$103=AA$424,$O$5:$O$103,"-"))))</f>
        <v>1</v>
      </c>
      <c r="AB431" s="342" t="str">
        <f t="array" ref="AB431">IF(COUNT(IF($M$5:$M$103=$X431,IF($A$5:$A$103=AB$424,$O$5:$O$103,"-")))=0,"-",COUNT(IF($M$5:$M$103=$X431,IF($A$5:$A$103=AB$424,$O$5:$O$103,"-"))))</f>
        <v>-</v>
      </c>
      <c r="AC431" s="342" t="str">
        <f t="array" ref="AC431">IF(COUNT(IF($M$5:$M$103=$X431,IF($A$5:$A$103=AC$424,$O$5:$O$103,"-")))=0,"-",COUNT(IF($M$5:$M$103=$X431,IF($A$5:$A$103=AC$424,$O$5:$O$103,"-"))))</f>
        <v>-</v>
      </c>
      <c r="AD431" s="342" t="str">
        <f t="array" ref="AD431">IF(COUNT(IF($M$5:$M$103=$X431,IF($A$5:$A$103=AD$424,$O$5:$O$103,"-")))=0,"-",COUNT(IF($M$5:$M$103=$X431,IF($A$5:$A$103=AD$424,$O$5:$O$103,"-"))))</f>
        <v>-</v>
      </c>
      <c r="AE431" s="342" t="str">
        <f t="array" ref="AE431">IF(COUNT(IF($M$5:$M$103=$X431,IF($A$5:$A$103=AE$424,$O$5:$O$103,"-")))=0,"-",COUNT(IF($M$5:$M$103=$X431,IF($A$5:$A$103=AE$424,$O$5:$O$103,"-"))))</f>
        <v>-</v>
      </c>
      <c r="AF431" s="342" t="str">
        <f t="array" ref="AF431">IF(COUNT(IF($M$5:$M$103=$X431,IF($A$5:$A$103=AF$424,$O$5:$O$103,"-")))=0,"-",COUNT(IF($M$5:$M$103=$X431,IF($A$5:$A$103=AF$424,$O$5:$O$103,"-"))))</f>
        <v>-</v>
      </c>
      <c r="AG431" s="342" t="str">
        <f t="array" ref="AG431">IF(COUNT(IF($M$5:$M$103=$X431,IF($A$5:$A$103=AG$424,$O$5:$O$103,"-")))=0,"-",COUNT(IF($M$5:$M$103=$X431,IF($A$5:$A$103=AG$424,$O$5:$O$103,"-"))))</f>
        <v>-</v>
      </c>
      <c r="AH431" s="342" t="str">
        <f t="array" ref="AH431">IF(COUNT(IF($M$5:$M$103=$X431,IF($A$5:$A$103=AH$424,$O$5:$O$103,"-")))=0,"-",COUNT(IF($M$5:$M$103=$X431,IF($A$5:$A$103=AH$424,$O$5:$O$103,"-"))))</f>
        <v>-</v>
      </c>
      <c r="AI431" s="342" t="str">
        <f t="array" ref="AI431">IF(COUNT(IF($M$5:$M$103=$X431,IF($A$5:$A$103=AI$424,$O$5:$O$103,"-")))=0,"-",COUNT(IF($M$5:$M$103=$X431,IF($A$5:$A$103=AI$424,$O$5:$O$103,"-"))))</f>
        <v>-</v>
      </c>
      <c r="AJ431" s="342" t="str">
        <f t="array" ref="AJ431">IF(COUNT(IF($M$5:$M$103=$X431,IF($A$5:$A$103=AJ$424,$O$5:$O$103,"-")))=0,"-",COUNT(IF($M$5:$M$103=$X431,IF($A$5:$A$103=AJ$424,$O$5:$O$103,"-"))))</f>
        <v>-</v>
      </c>
      <c r="AK431" s="398">
        <f t="shared" si="42"/>
        <v>7</v>
      </c>
      <c r="AL431" s="67"/>
      <c r="AM431" s="213"/>
      <c r="AN431" s="213"/>
      <c r="AO431" s="213"/>
      <c r="AP431" s="18"/>
      <c r="AQ431" s="18"/>
      <c r="AR431" s="18"/>
      <c r="AS431" s="18"/>
      <c r="AT431" s="18"/>
      <c r="AU431" s="18"/>
      <c r="AV431" s="18"/>
      <c r="AW431" s="18"/>
      <c r="AX431" s="18"/>
      <c r="BK431" s="11"/>
      <c r="BL431" s="11"/>
      <c r="BM431" s="11"/>
      <c r="BP431" s="75"/>
    </row>
    <row r="432" spans="1:68">
      <c r="A432" s="18"/>
      <c r="B432" s="18"/>
      <c r="C432" s="18"/>
      <c r="D432" s="18"/>
      <c r="E432" s="88"/>
      <c r="F432" s="88"/>
      <c r="G432" s="18"/>
      <c r="H432" s="89"/>
      <c r="I432" s="89"/>
      <c r="J432" s="18"/>
      <c r="K432" s="18"/>
      <c r="L432" s="18"/>
      <c r="M432" s="140"/>
      <c r="N432" s="140"/>
      <c r="O432" s="140"/>
      <c r="P432" s="140"/>
      <c r="Q432" s="140"/>
      <c r="R432" s="140"/>
      <c r="S432" s="140"/>
      <c r="T432" s="140"/>
      <c r="U432" s="18"/>
      <c r="V432" s="18"/>
      <c r="W432" s="18"/>
      <c r="X432" s="374">
        <v>7</v>
      </c>
      <c r="Y432" s="342" t="str">
        <f t="array" ref="Y432">IF(COUNT(IF($M$5:$M$103=$X432,IF($A$5:$A$103=Y$424,$O$5:$O$103,"-")))=0,"-",COUNT(IF($M$5:$M$103=$X432,IF($A$5:$A$103=Y$424,$O$5:$O$103,"-"))))</f>
        <v>-</v>
      </c>
      <c r="Z432" s="342" t="str">
        <f t="array" ref="Z432">IF(COUNT(IF($M$5:$M$103=$X432,IF($A$5:$A$103=Z$424,$O$5:$O$103,"-")))=0,"-",COUNT(IF($M$5:$M$103=$X432,IF($A$5:$A$103=Z$424,$O$5:$O$103,"-"))))</f>
        <v>-</v>
      </c>
      <c r="AA432" s="342" t="str">
        <f t="array" ref="AA432">IF(COUNT(IF($M$5:$M$103=$X432,IF($A$5:$A$103=AA$424,$O$5:$O$103,"-")))=0,"-",COUNT(IF($M$5:$M$103=$X432,IF($A$5:$A$103=AA$424,$O$5:$O$103,"-"))))</f>
        <v>-</v>
      </c>
      <c r="AB432" s="342" t="str">
        <f t="array" ref="AB432">IF(COUNT(IF($M$5:$M$103=$X432,IF($A$5:$A$103=AB$424,$O$5:$O$103,"-")))=0,"-",COUNT(IF($M$5:$M$103=$X432,IF($A$5:$A$103=AB$424,$O$5:$O$103,"-"))))</f>
        <v>-</v>
      </c>
      <c r="AC432" s="342" t="str">
        <f t="array" ref="AC432">IF(COUNT(IF($M$5:$M$103=$X432,IF($A$5:$A$103=AC$424,$O$5:$O$103,"-")))=0,"-",COUNT(IF($M$5:$M$103=$X432,IF($A$5:$A$103=AC$424,$O$5:$O$103,"-"))))</f>
        <v>-</v>
      </c>
      <c r="AD432" s="342" t="str">
        <f t="array" ref="AD432">IF(COUNT(IF($M$5:$M$103=$X432,IF($A$5:$A$103=AD$424,$O$5:$O$103,"-")))=0,"-",COUNT(IF($M$5:$M$103=$X432,IF($A$5:$A$103=AD$424,$O$5:$O$103,"-"))))</f>
        <v>-</v>
      </c>
      <c r="AE432" s="342" t="str">
        <f t="array" ref="AE432">IF(COUNT(IF($M$5:$M$103=$X432,IF($A$5:$A$103=AE$424,$O$5:$O$103,"-")))=0,"-",COUNT(IF($M$5:$M$103=$X432,IF($A$5:$A$103=AE$424,$O$5:$O$103,"-"))))</f>
        <v>-</v>
      </c>
      <c r="AF432" s="342" t="str">
        <f t="array" ref="AF432">IF(COUNT(IF($M$5:$M$103=$X432,IF($A$5:$A$103=AF$424,$O$5:$O$103,"-")))=0,"-",COUNT(IF($M$5:$M$103=$X432,IF($A$5:$A$103=AF$424,$O$5:$O$103,"-"))))</f>
        <v>-</v>
      </c>
      <c r="AG432" s="342" t="str">
        <f t="array" ref="AG432">IF(COUNT(IF($M$5:$M$103=$X432,IF($A$5:$A$103=AG$424,$O$5:$O$103,"-")))=0,"-",COUNT(IF($M$5:$M$103=$X432,IF($A$5:$A$103=AG$424,$O$5:$O$103,"-"))))</f>
        <v>-</v>
      </c>
      <c r="AH432" s="342" t="str">
        <f t="array" ref="AH432">IF(COUNT(IF($M$5:$M$103=$X432,IF($A$5:$A$103=AH$424,$O$5:$O$103,"-")))=0,"-",COUNT(IF($M$5:$M$103=$X432,IF($A$5:$A$103=AH$424,$O$5:$O$103,"-"))))</f>
        <v>-</v>
      </c>
      <c r="AI432" s="342" t="str">
        <f t="array" ref="AI432">IF(COUNT(IF($M$5:$M$103=$X432,IF($A$5:$A$103=AI$424,$O$5:$O$103,"-")))=0,"-",COUNT(IF($M$5:$M$103=$X432,IF($A$5:$A$103=AI$424,$O$5:$O$103,"-"))))</f>
        <v>-</v>
      </c>
      <c r="AJ432" s="342" t="str">
        <f t="array" ref="AJ432">IF(COUNT(IF($M$5:$M$103=$X432,IF($A$5:$A$103=AJ$424,$O$5:$O$103,"-")))=0,"-",COUNT(IF($M$5:$M$103=$X432,IF($A$5:$A$103=AJ$424,$O$5:$O$103,"-"))))</f>
        <v>-</v>
      </c>
      <c r="AK432" s="398">
        <f t="shared" si="42"/>
        <v>0</v>
      </c>
      <c r="AL432" s="67"/>
      <c r="AM432" s="213"/>
      <c r="AN432" s="213"/>
      <c r="AO432" s="213"/>
      <c r="AP432" s="18"/>
      <c r="AQ432" s="18"/>
      <c r="AR432" s="18"/>
      <c r="AS432" s="18"/>
      <c r="AT432" s="18"/>
      <c r="AU432" s="18"/>
      <c r="AV432" s="18"/>
      <c r="AW432" s="18"/>
      <c r="AX432" s="18"/>
      <c r="BK432" s="11"/>
      <c r="BL432" s="11"/>
      <c r="BM432" s="11"/>
      <c r="BP432" s="75"/>
    </row>
    <row r="433" spans="1:68">
      <c r="A433" s="18"/>
      <c r="B433" s="18"/>
      <c r="C433" s="18"/>
      <c r="D433" s="18"/>
      <c r="E433" s="88"/>
      <c r="F433" s="88"/>
      <c r="G433" s="18"/>
      <c r="H433" s="89"/>
      <c r="I433" s="89"/>
      <c r="J433" s="18"/>
      <c r="K433" s="18"/>
      <c r="L433" s="18"/>
      <c r="M433" s="140"/>
      <c r="N433" s="140"/>
      <c r="O433" s="140"/>
      <c r="P433" s="140"/>
      <c r="Q433" s="140"/>
      <c r="R433" s="140"/>
      <c r="S433" s="140"/>
      <c r="T433" s="140"/>
      <c r="U433" s="18"/>
      <c r="V433" s="18"/>
      <c r="W433" s="18"/>
      <c r="X433" s="374">
        <v>8</v>
      </c>
      <c r="Y433" s="342">
        <f t="array" ref="Y433">IF(COUNT(IF($M$5:$M$103=$X433,IF($A$5:$A$103=Y$424,$O$5:$O$103,"-")))=0,"-",COUNT(IF($M$5:$M$103=$X433,IF($A$5:$A$103=Y$424,$O$5:$O$103,"-"))))</f>
        <v>3</v>
      </c>
      <c r="Z433" s="342">
        <f t="array" ref="Z433">IF(COUNT(IF($M$5:$M$103=$X433,IF($A$5:$A$103=Z$424,$O$5:$O$103,"-")))=0,"-",COUNT(IF($M$5:$M$103=$X433,IF($A$5:$A$103=Z$424,$O$5:$O$103,"-"))))</f>
        <v>1</v>
      </c>
      <c r="AA433" s="342" t="str">
        <f t="array" ref="AA433">IF(COUNT(IF($M$5:$M$103=$X433,IF($A$5:$A$103=AA$424,$O$5:$O$103,"-")))=0,"-",COUNT(IF($M$5:$M$103=$X433,IF($A$5:$A$103=AA$424,$O$5:$O$103,"-"))))</f>
        <v>-</v>
      </c>
      <c r="AB433" s="342" t="str">
        <f t="array" ref="AB433">IF(COUNT(IF($M$5:$M$103=$X433,IF($A$5:$A$103=AB$424,$O$5:$O$103,"-")))=0,"-",COUNT(IF($M$5:$M$103=$X433,IF($A$5:$A$103=AB$424,$O$5:$O$103,"-"))))</f>
        <v>-</v>
      </c>
      <c r="AC433" s="342" t="str">
        <f t="array" ref="AC433">IF(COUNT(IF($M$5:$M$103=$X433,IF($A$5:$A$103=AC$424,$O$5:$O$103,"-")))=0,"-",COUNT(IF($M$5:$M$103=$X433,IF($A$5:$A$103=AC$424,$O$5:$O$103,"-"))))</f>
        <v>-</v>
      </c>
      <c r="AD433" s="342" t="str">
        <f t="array" ref="AD433">IF(COUNT(IF($M$5:$M$103=$X433,IF($A$5:$A$103=AD$424,$O$5:$O$103,"-")))=0,"-",COUNT(IF($M$5:$M$103=$X433,IF($A$5:$A$103=AD$424,$O$5:$O$103,"-"))))</f>
        <v>-</v>
      </c>
      <c r="AE433" s="342" t="str">
        <f t="array" ref="AE433">IF(COUNT(IF($M$5:$M$103=$X433,IF($A$5:$A$103=AE$424,$O$5:$O$103,"-")))=0,"-",COUNT(IF($M$5:$M$103=$X433,IF($A$5:$A$103=AE$424,$O$5:$O$103,"-"))))</f>
        <v>-</v>
      </c>
      <c r="AF433" s="342" t="str">
        <f t="array" ref="AF433">IF(COUNT(IF($M$5:$M$103=$X433,IF($A$5:$A$103=AF$424,$O$5:$O$103,"-")))=0,"-",COUNT(IF($M$5:$M$103=$X433,IF($A$5:$A$103=AF$424,$O$5:$O$103,"-"))))</f>
        <v>-</v>
      </c>
      <c r="AG433" s="342" t="str">
        <f t="array" ref="AG433">IF(COUNT(IF($M$5:$M$103=$X433,IF($A$5:$A$103=AG$424,$O$5:$O$103,"-")))=0,"-",COUNT(IF($M$5:$M$103=$X433,IF($A$5:$A$103=AG$424,$O$5:$O$103,"-"))))</f>
        <v>-</v>
      </c>
      <c r="AH433" s="342" t="str">
        <f t="array" ref="AH433">IF(COUNT(IF($M$5:$M$103=$X433,IF($A$5:$A$103=AH$424,$O$5:$O$103,"-")))=0,"-",COUNT(IF($M$5:$M$103=$X433,IF($A$5:$A$103=AH$424,$O$5:$O$103,"-"))))</f>
        <v>-</v>
      </c>
      <c r="AI433" s="342" t="str">
        <f t="array" ref="AI433">IF(COUNT(IF($M$5:$M$103=$X433,IF($A$5:$A$103=AI$424,$O$5:$O$103,"-")))=0,"-",COUNT(IF($M$5:$M$103=$X433,IF($A$5:$A$103=AI$424,$O$5:$O$103,"-"))))</f>
        <v>-</v>
      </c>
      <c r="AJ433" s="342" t="str">
        <f t="array" ref="AJ433">IF(COUNT(IF($M$5:$M$103=$X433,IF($A$5:$A$103=AJ$424,$O$5:$O$103,"-")))=0,"-",COUNT(IF($M$5:$M$103=$X433,IF($A$5:$A$103=AJ$424,$O$5:$O$103,"-"))))</f>
        <v>-</v>
      </c>
      <c r="AK433" s="398">
        <f t="shared" si="42"/>
        <v>4</v>
      </c>
      <c r="AL433" s="67"/>
      <c r="AM433" s="213"/>
      <c r="AN433" s="213"/>
      <c r="AO433" s="213"/>
      <c r="AP433" s="18"/>
      <c r="AQ433" s="18"/>
      <c r="AR433" s="18"/>
      <c r="AS433" s="18"/>
      <c r="AT433" s="18"/>
      <c r="AU433" s="18"/>
      <c r="AV433" s="18"/>
      <c r="AW433" s="18"/>
      <c r="AX433" s="18"/>
      <c r="BK433" s="11"/>
      <c r="BL433" s="11"/>
      <c r="BM433" s="11"/>
      <c r="BP433" s="75"/>
    </row>
    <row r="434" spans="1:68">
      <c r="A434" s="18"/>
      <c r="B434" s="18"/>
      <c r="C434" s="18"/>
      <c r="D434" s="18"/>
      <c r="E434" s="88"/>
      <c r="F434" s="88"/>
      <c r="G434" s="18"/>
      <c r="H434" s="89"/>
      <c r="I434" s="89"/>
      <c r="J434" s="18"/>
      <c r="K434" s="18"/>
      <c r="L434" s="18"/>
      <c r="M434" s="140"/>
      <c r="N434" s="140"/>
      <c r="O434" s="140"/>
      <c r="P434" s="140"/>
      <c r="Q434" s="140"/>
      <c r="R434" s="140"/>
      <c r="S434" s="140"/>
      <c r="T434" s="140"/>
      <c r="U434" s="18"/>
      <c r="V434" s="18"/>
      <c r="W434" s="18"/>
      <c r="X434" s="374">
        <v>9</v>
      </c>
      <c r="Y434" s="342" t="str">
        <f t="array" ref="Y434">IF(COUNT(IF($M$5:$M$103=$X434,IF($A$5:$A$103=Y$424,$O$5:$O$103,"-")))=0,"-",COUNT(IF($M$5:$M$103=$X434,IF($A$5:$A$103=Y$424,$O$5:$O$103,"-"))))</f>
        <v>-</v>
      </c>
      <c r="Z434" s="342" t="str">
        <f t="array" ref="Z434">IF(COUNT(IF($M$5:$M$103=$X434,IF($A$5:$A$103=Z$424,$O$5:$O$103,"-")))=0,"-",COUNT(IF($M$5:$M$103=$X434,IF($A$5:$A$103=Z$424,$O$5:$O$103,"-"))))</f>
        <v>-</v>
      </c>
      <c r="AA434" s="342" t="str">
        <f t="array" ref="AA434">IF(COUNT(IF($M$5:$M$103=$X434,IF($A$5:$A$103=AA$424,$O$5:$O$103,"-")))=0,"-",COUNT(IF($M$5:$M$103=$X434,IF($A$5:$A$103=AA$424,$O$5:$O$103,"-"))))</f>
        <v>-</v>
      </c>
      <c r="AB434" s="342" t="str">
        <f t="array" ref="AB434">IF(COUNT(IF($M$5:$M$103=$X434,IF($A$5:$A$103=AB$424,$O$5:$O$103,"-")))=0,"-",COUNT(IF($M$5:$M$103=$X434,IF($A$5:$A$103=AB$424,$O$5:$O$103,"-"))))</f>
        <v>-</v>
      </c>
      <c r="AC434" s="342" t="str">
        <f t="array" ref="AC434">IF(COUNT(IF($M$5:$M$103=$X434,IF($A$5:$A$103=AC$424,$O$5:$O$103,"-")))=0,"-",COUNT(IF($M$5:$M$103=$X434,IF($A$5:$A$103=AC$424,$O$5:$O$103,"-"))))</f>
        <v>-</v>
      </c>
      <c r="AD434" s="342" t="str">
        <f t="array" ref="AD434">IF(COUNT(IF($M$5:$M$103=$X434,IF($A$5:$A$103=AD$424,$O$5:$O$103,"-")))=0,"-",COUNT(IF($M$5:$M$103=$X434,IF($A$5:$A$103=AD$424,$O$5:$O$103,"-"))))</f>
        <v>-</v>
      </c>
      <c r="AE434" s="342" t="str">
        <f t="array" ref="AE434">IF(COUNT(IF($M$5:$M$103=$X434,IF($A$5:$A$103=AE$424,$O$5:$O$103,"-")))=0,"-",COUNT(IF($M$5:$M$103=$X434,IF($A$5:$A$103=AE$424,$O$5:$O$103,"-"))))</f>
        <v>-</v>
      </c>
      <c r="AF434" s="342" t="str">
        <f t="array" ref="AF434">IF(COUNT(IF($M$5:$M$103=$X434,IF($A$5:$A$103=AF$424,$O$5:$O$103,"-")))=0,"-",COUNT(IF($M$5:$M$103=$X434,IF($A$5:$A$103=AF$424,$O$5:$O$103,"-"))))</f>
        <v>-</v>
      </c>
      <c r="AG434" s="342" t="str">
        <f t="array" ref="AG434">IF(COUNT(IF($M$5:$M$103=$X434,IF($A$5:$A$103=AG$424,$O$5:$O$103,"-")))=0,"-",COUNT(IF($M$5:$M$103=$X434,IF($A$5:$A$103=AG$424,$O$5:$O$103,"-"))))</f>
        <v>-</v>
      </c>
      <c r="AH434" s="342" t="str">
        <f t="array" ref="AH434">IF(COUNT(IF($M$5:$M$103=$X434,IF($A$5:$A$103=AH$424,$O$5:$O$103,"-")))=0,"-",COUNT(IF($M$5:$M$103=$X434,IF($A$5:$A$103=AH$424,$O$5:$O$103,"-"))))</f>
        <v>-</v>
      </c>
      <c r="AI434" s="342" t="str">
        <f t="array" ref="AI434">IF(COUNT(IF($M$5:$M$103=$X434,IF($A$5:$A$103=AI$424,$O$5:$O$103,"-")))=0,"-",COUNT(IF($M$5:$M$103=$X434,IF($A$5:$A$103=AI$424,$O$5:$O$103,"-"))))</f>
        <v>-</v>
      </c>
      <c r="AJ434" s="342" t="str">
        <f t="array" ref="AJ434">IF(COUNT(IF($M$5:$M$103=$X434,IF($A$5:$A$103=AJ$424,$O$5:$O$103,"-")))=0,"-",COUNT(IF($M$5:$M$103=$X434,IF($A$5:$A$103=AJ$424,$O$5:$O$103,"-"))))</f>
        <v>-</v>
      </c>
      <c r="AK434" s="398">
        <f t="shared" si="42"/>
        <v>0</v>
      </c>
      <c r="AL434" s="67"/>
      <c r="AM434" s="213"/>
      <c r="AN434" s="213"/>
      <c r="AO434" s="213"/>
      <c r="AP434" s="18"/>
      <c r="AQ434" s="18"/>
      <c r="AR434" s="18"/>
      <c r="AS434" s="18"/>
      <c r="AT434" s="18"/>
      <c r="AU434" s="18"/>
      <c r="AV434" s="18"/>
      <c r="AW434" s="18"/>
      <c r="AX434" s="18"/>
      <c r="BK434" s="11"/>
      <c r="BL434" s="11"/>
      <c r="BM434" s="11"/>
      <c r="BP434" s="75"/>
    </row>
    <row r="435" spans="1:68">
      <c r="A435" s="18"/>
      <c r="B435" s="18"/>
      <c r="C435" s="18"/>
      <c r="D435" s="18"/>
      <c r="E435" s="88"/>
      <c r="F435" s="88"/>
      <c r="G435" s="18"/>
      <c r="H435" s="89"/>
      <c r="I435" s="89"/>
      <c r="J435" s="18"/>
      <c r="K435" s="18"/>
      <c r="L435" s="18"/>
      <c r="M435" s="140"/>
      <c r="N435" s="140"/>
      <c r="O435" s="140"/>
      <c r="P435" s="140"/>
      <c r="Q435" s="140"/>
      <c r="R435" s="140"/>
      <c r="S435" s="140"/>
      <c r="T435" s="140"/>
      <c r="U435" s="18"/>
      <c r="V435" s="18"/>
      <c r="W435" s="18"/>
      <c r="X435" s="374">
        <v>10</v>
      </c>
      <c r="Y435" s="342" t="str">
        <f t="array" ref="Y435">IF(COUNT(IF($M$5:$M$103=$X435,IF($A$5:$A$103=Y$424,$O$5:$O$103,"-")))=0,"-",COUNT(IF($M$5:$M$103=$X435,IF($A$5:$A$103=Y$424,$O$5:$O$103,"-"))))</f>
        <v>-</v>
      </c>
      <c r="Z435" s="342" t="str">
        <f t="array" ref="Z435">IF(COUNT(IF($M$5:$M$103=$X435,IF($A$5:$A$103=Z$424,$O$5:$O$103,"-")))=0,"-",COUNT(IF($M$5:$M$103=$X435,IF($A$5:$A$103=Z$424,$O$5:$O$103,"-"))))</f>
        <v>-</v>
      </c>
      <c r="AA435" s="342" t="str">
        <f t="array" ref="AA435">IF(COUNT(IF($M$5:$M$103=$X435,IF($A$5:$A$103=AA$424,$O$5:$O$103,"-")))=0,"-",COUNT(IF($M$5:$M$103=$X435,IF($A$5:$A$103=AA$424,$O$5:$O$103,"-"))))</f>
        <v>-</v>
      </c>
      <c r="AB435" s="342" t="str">
        <f t="array" ref="AB435">IF(COUNT(IF($M$5:$M$103=$X435,IF($A$5:$A$103=AB$424,$O$5:$O$103,"-")))=0,"-",COUNT(IF($M$5:$M$103=$X435,IF($A$5:$A$103=AB$424,$O$5:$O$103,"-"))))</f>
        <v>-</v>
      </c>
      <c r="AC435" s="342" t="str">
        <f t="array" ref="AC435">IF(COUNT(IF($M$5:$M$103=$X435,IF($A$5:$A$103=AC$424,$O$5:$O$103,"-")))=0,"-",COUNT(IF($M$5:$M$103=$X435,IF($A$5:$A$103=AC$424,$O$5:$O$103,"-"))))</f>
        <v>-</v>
      </c>
      <c r="AD435" s="342" t="str">
        <f t="array" ref="AD435">IF(COUNT(IF($M$5:$M$103=$X435,IF($A$5:$A$103=AD$424,$O$5:$O$103,"-")))=0,"-",COUNT(IF($M$5:$M$103=$X435,IF($A$5:$A$103=AD$424,$O$5:$O$103,"-"))))</f>
        <v>-</v>
      </c>
      <c r="AE435" s="342" t="str">
        <f t="array" ref="AE435">IF(COUNT(IF($M$5:$M$103=$X435,IF($A$5:$A$103=AE$424,$O$5:$O$103,"-")))=0,"-",COUNT(IF($M$5:$M$103=$X435,IF($A$5:$A$103=AE$424,$O$5:$O$103,"-"))))</f>
        <v>-</v>
      </c>
      <c r="AF435" s="342" t="str">
        <f t="array" ref="AF435">IF(COUNT(IF($M$5:$M$103=$X435,IF($A$5:$A$103=AF$424,$O$5:$O$103,"-")))=0,"-",COUNT(IF($M$5:$M$103=$X435,IF($A$5:$A$103=AF$424,$O$5:$O$103,"-"))))</f>
        <v>-</v>
      </c>
      <c r="AG435" s="342" t="str">
        <f t="array" ref="AG435">IF(COUNT(IF($M$5:$M$103=$X435,IF($A$5:$A$103=AG$424,$O$5:$O$103,"-")))=0,"-",COUNT(IF($M$5:$M$103=$X435,IF($A$5:$A$103=AG$424,$O$5:$O$103,"-"))))</f>
        <v>-</v>
      </c>
      <c r="AH435" s="342" t="str">
        <f t="array" ref="AH435">IF(COUNT(IF($M$5:$M$103=$X435,IF($A$5:$A$103=AH$424,$O$5:$O$103,"-")))=0,"-",COUNT(IF($M$5:$M$103=$X435,IF($A$5:$A$103=AH$424,$O$5:$O$103,"-"))))</f>
        <v>-</v>
      </c>
      <c r="AI435" s="342" t="str">
        <f t="array" ref="AI435">IF(COUNT(IF($M$5:$M$103=$X435,IF($A$5:$A$103=AI$424,$O$5:$O$103,"-")))=0,"-",COUNT(IF($M$5:$M$103=$X435,IF($A$5:$A$103=AI$424,$O$5:$O$103,"-"))))</f>
        <v>-</v>
      </c>
      <c r="AJ435" s="342" t="str">
        <f t="array" ref="AJ435">IF(COUNT(IF($M$5:$M$103=$X435,IF($A$5:$A$103=AJ$424,$O$5:$O$103,"-")))=0,"-",COUNT(IF($M$5:$M$103=$X435,IF($A$5:$A$103=AJ$424,$O$5:$O$103,"-"))))</f>
        <v>-</v>
      </c>
      <c r="AK435" s="398">
        <f t="shared" si="42"/>
        <v>0</v>
      </c>
      <c r="AL435" s="67"/>
      <c r="AM435" s="213"/>
      <c r="AN435" s="213"/>
      <c r="AO435" s="213"/>
      <c r="AP435" s="18"/>
      <c r="AQ435" s="18"/>
      <c r="AR435" s="18"/>
      <c r="AS435" s="18"/>
      <c r="AT435" s="18"/>
      <c r="AU435" s="18"/>
      <c r="AV435" s="18"/>
      <c r="AW435" s="18"/>
      <c r="AX435" s="18"/>
      <c r="BK435" s="11"/>
      <c r="BL435" s="11"/>
      <c r="BM435" s="11"/>
      <c r="BP435" s="75"/>
    </row>
    <row r="436" spans="1:68">
      <c r="A436" s="18"/>
      <c r="B436" s="18"/>
      <c r="C436" s="18"/>
      <c r="D436" s="18"/>
      <c r="E436" s="88"/>
      <c r="F436" s="88"/>
      <c r="G436" s="18"/>
      <c r="H436" s="89"/>
      <c r="I436" s="89"/>
      <c r="J436" s="18"/>
      <c r="K436" s="18"/>
      <c r="L436" s="18"/>
      <c r="M436" s="140"/>
      <c r="N436" s="140"/>
      <c r="O436" s="140"/>
      <c r="P436" s="140"/>
      <c r="Q436" s="140"/>
      <c r="R436" s="140"/>
      <c r="S436" s="140"/>
      <c r="T436" s="140"/>
      <c r="U436" s="18"/>
      <c r="V436" s="18"/>
      <c r="W436" s="18"/>
      <c r="X436" s="374">
        <v>11</v>
      </c>
      <c r="Y436" s="342" t="str">
        <f t="array" ref="Y436">IF(COUNT(IF($M$5:$M$103=$X436,IF($A$5:$A$103=Y$424,$O$5:$O$103,"-")))=0,"-",COUNT(IF($M$5:$M$103=$X436,IF($A$5:$A$103=Y$424,$O$5:$O$103,"-"))))</f>
        <v>-</v>
      </c>
      <c r="Z436" s="342" t="str">
        <f t="array" ref="Z436">IF(COUNT(IF($M$5:$M$103=$X436,IF($A$5:$A$103=Z$424,$O$5:$O$103,"-")))=0,"-",COUNT(IF($M$5:$M$103=$X436,IF($A$5:$A$103=Z$424,$O$5:$O$103,"-"))))</f>
        <v>-</v>
      </c>
      <c r="AA436" s="342" t="str">
        <f t="array" ref="AA436">IF(COUNT(IF($M$5:$M$103=$X436,IF($A$5:$A$103=AA$424,$O$5:$O$103,"-")))=0,"-",COUNT(IF($M$5:$M$103=$X436,IF($A$5:$A$103=AA$424,$O$5:$O$103,"-"))))</f>
        <v>-</v>
      </c>
      <c r="AB436" s="342" t="str">
        <f t="array" ref="AB436">IF(COUNT(IF($M$5:$M$103=$X436,IF($A$5:$A$103=AB$424,$O$5:$O$103,"-")))=0,"-",COUNT(IF($M$5:$M$103=$X436,IF($A$5:$A$103=AB$424,$O$5:$O$103,"-"))))</f>
        <v>-</v>
      </c>
      <c r="AC436" s="342" t="str">
        <f t="array" ref="AC436">IF(COUNT(IF($M$5:$M$103=$X436,IF($A$5:$A$103=AC$424,$O$5:$O$103,"-")))=0,"-",COUNT(IF($M$5:$M$103=$X436,IF($A$5:$A$103=AC$424,$O$5:$O$103,"-"))))</f>
        <v>-</v>
      </c>
      <c r="AD436" s="342" t="str">
        <f t="array" ref="AD436">IF(COUNT(IF($M$5:$M$103=$X436,IF($A$5:$A$103=AD$424,$O$5:$O$103,"-")))=0,"-",COUNT(IF($M$5:$M$103=$X436,IF($A$5:$A$103=AD$424,$O$5:$O$103,"-"))))</f>
        <v>-</v>
      </c>
      <c r="AE436" s="342" t="str">
        <f t="array" ref="AE436">IF(COUNT(IF($M$5:$M$103=$X436,IF($A$5:$A$103=AE$424,$O$5:$O$103,"-")))=0,"-",COUNT(IF($M$5:$M$103=$X436,IF($A$5:$A$103=AE$424,$O$5:$O$103,"-"))))</f>
        <v>-</v>
      </c>
      <c r="AF436" s="342" t="str">
        <f t="array" ref="AF436">IF(COUNT(IF($M$5:$M$103=$X436,IF($A$5:$A$103=AF$424,$O$5:$O$103,"-")))=0,"-",COUNT(IF($M$5:$M$103=$X436,IF($A$5:$A$103=AF$424,$O$5:$O$103,"-"))))</f>
        <v>-</v>
      </c>
      <c r="AG436" s="342" t="str">
        <f t="array" ref="AG436">IF(COUNT(IF($M$5:$M$103=$X436,IF($A$5:$A$103=AG$424,$O$5:$O$103,"-")))=0,"-",COUNT(IF($M$5:$M$103=$X436,IF($A$5:$A$103=AG$424,$O$5:$O$103,"-"))))</f>
        <v>-</v>
      </c>
      <c r="AH436" s="342" t="str">
        <f t="array" ref="AH436">IF(COUNT(IF($M$5:$M$103=$X436,IF($A$5:$A$103=AH$424,$O$5:$O$103,"-")))=0,"-",COUNT(IF($M$5:$M$103=$X436,IF($A$5:$A$103=AH$424,$O$5:$O$103,"-"))))</f>
        <v>-</v>
      </c>
      <c r="AI436" s="342" t="str">
        <f t="array" ref="AI436">IF(COUNT(IF($M$5:$M$103=$X436,IF($A$5:$A$103=AI$424,$O$5:$O$103,"-")))=0,"-",COUNT(IF($M$5:$M$103=$X436,IF($A$5:$A$103=AI$424,$O$5:$O$103,"-"))))</f>
        <v>-</v>
      </c>
      <c r="AJ436" s="342" t="str">
        <f t="array" ref="AJ436">IF(COUNT(IF($M$5:$M$103=$X436,IF($A$5:$A$103=AJ$424,$O$5:$O$103,"-")))=0,"-",COUNT(IF($M$5:$M$103=$X436,IF($A$5:$A$103=AJ$424,$O$5:$O$103,"-"))))</f>
        <v>-</v>
      </c>
      <c r="AK436" s="398">
        <f t="shared" si="42"/>
        <v>0</v>
      </c>
      <c r="AL436" s="67"/>
      <c r="AM436" s="213"/>
      <c r="AN436" s="213"/>
      <c r="AO436" s="213"/>
      <c r="AP436" s="18"/>
      <c r="AQ436" s="18"/>
      <c r="AR436" s="18"/>
      <c r="AS436" s="18"/>
      <c r="AT436" s="18"/>
      <c r="AU436" s="18"/>
      <c r="AV436" s="18"/>
      <c r="AW436" s="18"/>
      <c r="AX436" s="18"/>
      <c r="BK436" s="11"/>
      <c r="BL436" s="11"/>
      <c r="BM436" s="11"/>
      <c r="BP436" s="75"/>
    </row>
    <row r="437" spans="1:68">
      <c r="A437" s="18"/>
      <c r="B437" s="18"/>
      <c r="C437" s="18"/>
      <c r="D437" s="18"/>
      <c r="E437" s="88"/>
      <c r="F437" s="88"/>
      <c r="G437" s="18"/>
      <c r="H437" s="89"/>
      <c r="I437" s="89"/>
      <c r="J437" s="18"/>
      <c r="K437" s="18"/>
      <c r="L437" s="18"/>
      <c r="M437" s="140"/>
      <c r="N437" s="140"/>
      <c r="O437" s="140"/>
      <c r="P437" s="140"/>
      <c r="Q437" s="140"/>
      <c r="R437" s="140"/>
      <c r="S437" s="140"/>
      <c r="T437" s="140"/>
      <c r="U437" s="18"/>
      <c r="V437" s="18"/>
      <c r="W437" s="18"/>
      <c r="X437" s="374">
        <v>12</v>
      </c>
      <c r="Y437" s="342" t="str">
        <f t="array" ref="Y437">IF(COUNT(IF($M$5:$M$103=$X437,IF($A$5:$A$103=Y$424,$O$5:$O$103,"-")))=0,"-",COUNT(IF($M$5:$M$103=$X437,IF($A$5:$A$103=Y$424,$O$5:$O$103,"-"))))</f>
        <v>-</v>
      </c>
      <c r="Z437" s="342" t="str">
        <f t="array" ref="Z437">IF(COUNT(IF($M$5:$M$103=$X437,IF($A$5:$A$103=Z$424,$O$5:$O$103,"-")))=0,"-",COUNT(IF($M$5:$M$103=$X437,IF($A$5:$A$103=Z$424,$O$5:$O$103,"-"))))</f>
        <v>-</v>
      </c>
      <c r="AA437" s="342" t="str">
        <f t="array" ref="AA437">IF(COUNT(IF($M$5:$M$103=$X437,IF($A$5:$A$103=AA$424,$O$5:$O$103,"-")))=0,"-",COUNT(IF($M$5:$M$103=$X437,IF($A$5:$A$103=AA$424,$O$5:$O$103,"-"))))</f>
        <v>-</v>
      </c>
      <c r="AB437" s="342" t="str">
        <f t="array" ref="AB437">IF(COUNT(IF($M$5:$M$103=$X437,IF($A$5:$A$103=AB$424,$O$5:$O$103,"-")))=0,"-",COUNT(IF($M$5:$M$103=$X437,IF($A$5:$A$103=AB$424,$O$5:$O$103,"-"))))</f>
        <v>-</v>
      </c>
      <c r="AC437" s="342" t="str">
        <f t="array" ref="AC437">IF(COUNT(IF($M$5:$M$103=$X437,IF($A$5:$A$103=AC$424,$O$5:$O$103,"-")))=0,"-",COUNT(IF($M$5:$M$103=$X437,IF($A$5:$A$103=AC$424,$O$5:$O$103,"-"))))</f>
        <v>-</v>
      </c>
      <c r="AD437" s="342" t="str">
        <f t="array" ref="AD437">IF(COUNT(IF($M$5:$M$103=$X437,IF($A$5:$A$103=AD$424,$O$5:$O$103,"-")))=0,"-",COUNT(IF($M$5:$M$103=$X437,IF($A$5:$A$103=AD$424,$O$5:$O$103,"-"))))</f>
        <v>-</v>
      </c>
      <c r="AE437" s="342" t="str">
        <f t="array" ref="AE437">IF(COUNT(IF($M$5:$M$103=$X437,IF($A$5:$A$103=AE$424,$O$5:$O$103,"-")))=0,"-",COUNT(IF($M$5:$M$103=$X437,IF($A$5:$A$103=AE$424,$O$5:$O$103,"-"))))</f>
        <v>-</v>
      </c>
      <c r="AF437" s="342" t="str">
        <f t="array" ref="AF437">IF(COUNT(IF($M$5:$M$103=$X437,IF($A$5:$A$103=AF$424,$O$5:$O$103,"-")))=0,"-",COUNT(IF($M$5:$M$103=$X437,IF($A$5:$A$103=AF$424,$O$5:$O$103,"-"))))</f>
        <v>-</v>
      </c>
      <c r="AG437" s="342" t="str">
        <f t="array" ref="AG437">IF(COUNT(IF($M$5:$M$103=$X437,IF($A$5:$A$103=AG$424,$O$5:$O$103,"-")))=0,"-",COUNT(IF($M$5:$M$103=$X437,IF($A$5:$A$103=AG$424,$O$5:$O$103,"-"))))</f>
        <v>-</v>
      </c>
      <c r="AH437" s="342" t="str">
        <f t="array" ref="AH437">IF(COUNT(IF($M$5:$M$103=$X437,IF($A$5:$A$103=AH$424,$O$5:$O$103,"-")))=0,"-",COUNT(IF($M$5:$M$103=$X437,IF($A$5:$A$103=AH$424,$O$5:$O$103,"-"))))</f>
        <v>-</v>
      </c>
      <c r="AI437" s="342" t="str">
        <f t="array" ref="AI437">IF(COUNT(IF($M$5:$M$103=$X437,IF($A$5:$A$103=AI$424,$O$5:$O$103,"-")))=0,"-",COUNT(IF($M$5:$M$103=$X437,IF($A$5:$A$103=AI$424,$O$5:$O$103,"-"))))</f>
        <v>-</v>
      </c>
      <c r="AJ437" s="342" t="str">
        <f t="array" ref="AJ437">IF(COUNT(IF($M$5:$M$103=$X437,IF($A$5:$A$103=AJ$424,$O$5:$O$103,"-")))=0,"-",COUNT(IF($M$5:$M$103=$X437,IF($A$5:$A$103=AJ$424,$O$5:$O$103,"-"))))</f>
        <v>-</v>
      </c>
      <c r="AK437" s="398">
        <f t="shared" si="42"/>
        <v>0</v>
      </c>
      <c r="AL437" s="18"/>
      <c r="AM437" s="7"/>
      <c r="AN437" s="18"/>
      <c r="AO437" s="18"/>
      <c r="AP437" s="18"/>
      <c r="AQ437" s="18"/>
      <c r="AR437" s="18"/>
      <c r="AS437" s="18"/>
      <c r="AT437" s="18"/>
      <c r="AU437" s="18"/>
      <c r="AV437" s="18"/>
      <c r="AW437" s="18"/>
      <c r="AX437" s="18"/>
      <c r="BL437" s="11"/>
      <c r="BM437" s="11"/>
      <c r="BN437" s="11"/>
    </row>
    <row r="438" spans="1:68">
      <c r="A438" s="18"/>
      <c r="B438" s="18"/>
      <c r="C438" s="18"/>
      <c r="D438" s="18"/>
      <c r="E438" s="88"/>
      <c r="F438" s="88"/>
      <c r="G438" s="18"/>
      <c r="H438" s="89"/>
      <c r="I438" s="89"/>
      <c r="J438" s="18"/>
      <c r="K438" s="18"/>
      <c r="L438" s="18"/>
      <c r="M438" s="140"/>
      <c r="N438" s="140"/>
      <c r="O438" s="140"/>
      <c r="P438" s="140"/>
      <c r="Q438" s="140"/>
      <c r="R438" s="140"/>
      <c r="S438" s="140"/>
      <c r="T438" s="140"/>
      <c r="U438" s="18"/>
      <c r="V438" s="18"/>
      <c r="W438" s="18"/>
      <c r="X438" s="374">
        <v>13</v>
      </c>
      <c r="Y438" s="342" t="str">
        <f t="array" ref="Y438">IF(COUNT(IF($M$5:$M$103=$X438,IF($A$5:$A$103=Y$424,$O$5:$O$103,"-")))=0,"-",COUNT(IF($M$5:$M$103=$X438,IF($A$5:$A$103=Y$424,$O$5:$O$103,"-"))))</f>
        <v>-</v>
      </c>
      <c r="Z438" s="342" t="str">
        <f t="array" ref="Z438">IF(COUNT(IF($M$5:$M$103=$X438,IF($A$5:$A$103=Z$424,$O$5:$O$103,"-")))=0,"-",COUNT(IF($M$5:$M$103=$X438,IF($A$5:$A$103=Z$424,$O$5:$O$103,"-"))))</f>
        <v>-</v>
      </c>
      <c r="AA438" s="342" t="str">
        <f t="array" ref="AA438">IF(COUNT(IF($M$5:$M$103=$X438,IF($A$5:$A$103=AA$424,$O$5:$O$103,"-")))=0,"-",COUNT(IF($M$5:$M$103=$X438,IF($A$5:$A$103=AA$424,$O$5:$O$103,"-"))))</f>
        <v>-</v>
      </c>
      <c r="AB438" s="342" t="str">
        <f t="array" ref="AB438">IF(COUNT(IF($M$5:$M$103=$X438,IF($A$5:$A$103=AB$424,$O$5:$O$103,"-")))=0,"-",COUNT(IF($M$5:$M$103=$X438,IF($A$5:$A$103=AB$424,$O$5:$O$103,"-"))))</f>
        <v>-</v>
      </c>
      <c r="AC438" s="342" t="str">
        <f t="array" ref="AC438">IF(COUNT(IF($M$5:$M$103=$X438,IF($A$5:$A$103=AC$424,$O$5:$O$103,"-")))=0,"-",COUNT(IF($M$5:$M$103=$X438,IF($A$5:$A$103=AC$424,$O$5:$O$103,"-"))))</f>
        <v>-</v>
      </c>
      <c r="AD438" s="342" t="str">
        <f t="array" ref="AD438">IF(COUNT(IF($M$5:$M$103=$X438,IF($A$5:$A$103=AD$424,$O$5:$O$103,"-")))=0,"-",COUNT(IF($M$5:$M$103=$X438,IF($A$5:$A$103=AD$424,$O$5:$O$103,"-"))))</f>
        <v>-</v>
      </c>
      <c r="AE438" s="342" t="str">
        <f t="array" ref="AE438">IF(COUNT(IF($M$5:$M$103=$X438,IF($A$5:$A$103=AE$424,$O$5:$O$103,"-")))=0,"-",COUNT(IF($M$5:$M$103=$X438,IF($A$5:$A$103=AE$424,$O$5:$O$103,"-"))))</f>
        <v>-</v>
      </c>
      <c r="AF438" s="342" t="str">
        <f t="array" ref="AF438">IF(COUNT(IF($M$5:$M$103=$X438,IF($A$5:$A$103=AF$424,$O$5:$O$103,"-")))=0,"-",COUNT(IF($M$5:$M$103=$X438,IF($A$5:$A$103=AF$424,$O$5:$O$103,"-"))))</f>
        <v>-</v>
      </c>
      <c r="AG438" s="342" t="str">
        <f t="array" ref="AG438">IF(COUNT(IF($M$5:$M$103=$X438,IF($A$5:$A$103=AG$424,$O$5:$O$103,"-")))=0,"-",COUNT(IF($M$5:$M$103=$X438,IF($A$5:$A$103=AG$424,$O$5:$O$103,"-"))))</f>
        <v>-</v>
      </c>
      <c r="AH438" s="342" t="str">
        <f t="array" ref="AH438">IF(COUNT(IF($M$5:$M$103=$X438,IF($A$5:$A$103=AH$424,$O$5:$O$103,"-")))=0,"-",COUNT(IF($M$5:$M$103=$X438,IF($A$5:$A$103=AH$424,$O$5:$O$103,"-"))))</f>
        <v>-</v>
      </c>
      <c r="AI438" s="342" t="str">
        <f t="array" ref="AI438">IF(COUNT(IF($M$5:$M$103=$X438,IF($A$5:$A$103=AI$424,$O$5:$O$103,"-")))=0,"-",COUNT(IF($M$5:$M$103=$X438,IF($A$5:$A$103=AI$424,$O$5:$O$103,"-"))))</f>
        <v>-</v>
      </c>
      <c r="AJ438" s="342" t="str">
        <f t="array" ref="AJ438">IF(COUNT(IF($M$5:$M$103=$X438,IF($A$5:$A$103=AJ$424,$O$5:$O$103,"-")))=0,"-",COUNT(IF($M$5:$M$103=$X438,IF($A$5:$A$103=AJ$424,$O$5:$O$103,"-"))))</f>
        <v>-</v>
      </c>
      <c r="AK438" s="398">
        <f t="shared" si="42"/>
        <v>0</v>
      </c>
      <c r="AL438" s="18"/>
      <c r="AM438" s="7"/>
      <c r="AN438" s="18"/>
      <c r="AO438" s="18"/>
      <c r="AP438" s="18"/>
      <c r="AQ438" s="18"/>
      <c r="AR438" s="18"/>
      <c r="AS438" s="18"/>
      <c r="AT438" s="18"/>
      <c r="AU438" s="18"/>
      <c r="AV438" s="18"/>
      <c r="AW438" s="18"/>
      <c r="AX438" s="18"/>
      <c r="BL438" s="11"/>
      <c r="BM438" s="11"/>
      <c r="BN438" s="11"/>
    </row>
    <row r="439" spans="1:68">
      <c r="A439" s="18"/>
      <c r="B439" s="18"/>
      <c r="C439" s="18"/>
      <c r="D439" s="18"/>
      <c r="E439" s="88"/>
      <c r="F439" s="88"/>
      <c r="G439" s="18"/>
      <c r="H439" s="89"/>
      <c r="I439" s="89"/>
      <c r="J439" s="18"/>
      <c r="K439" s="18"/>
      <c r="L439" s="18"/>
      <c r="M439" s="140"/>
      <c r="N439" s="140"/>
      <c r="O439" s="140"/>
      <c r="P439" s="140"/>
      <c r="Q439" s="140"/>
      <c r="R439" s="140"/>
      <c r="S439" s="140"/>
      <c r="T439" s="140"/>
      <c r="U439" s="18"/>
      <c r="V439" s="18"/>
      <c r="W439" s="18"/>
      <c r="X439" s="374">
        <v>14</v>
      </c>
      <c r="Y439" s="342" t="str">
        <f t="array" ref="Y439">IF(COUNT(IF($M$5:$M$103=$X439,IF($A$5:$A$103=Y$424,$O$5:$O$103,"-")))=0,"-",COUNT(IF($M$5:$M$103=$X439,IF($A$5:$A$103=Y$424,$O$5:$O$103,"-"))))</f>
        <v>-</v>
      </c>
      <c r="Z439" s="342" t="str">
        <f t="array" ref="Z439">IF(COUNT(IF($M$5:$M$103=$X439,IF($A$5:$A$103=Z$424,$O$5:$O$103,"-")))=0,"-",COUNT(IF($M$5:$M$103=$X439,IF($A$5:$A$103=Z$424,$O$5:$O$103,"-"))))</f>
        <v>-</v>
      </c>
      <c r="AA439" s="342" t="str">
        <f t="array" ref="AA439">IF(COUNT(IF($M$5:$M$103=$X439,IF($A$5:$A$103=AA$424,$O$5:$O$103,"-")))=0,"-",COUNT(IF($M$5:$M$103=$X439,IF($A$5:$A$103=AA$424,$O$5:$O$103,"-"))))</f>
        <v>-</v>
      </c>
      <c r="AB439" s="342" t="str">
        <f t="array" ref="AB439">IF(COUNT(IF($M$5:$M$103=$X439,IF($A$5:$A$103=AB$424,$O$5:$O$103,"-")))=0,"-",COUNT(IF($M$5:$M$103=$X439,IF($A$5:$A$103=AB$424,$O$5:$O$103,"-"))))</f>
        <v>-</v>
      </c>
      <c r="AC439" s="342" t="str">
        <f t="array" ref="AC439">IF(COUNT(IF($M$5:$M$103=$X439,IF($A$5:$A$103=AC$424,$O$5:$O$103,"-")))=0,"-",COUNT(IF($M$5:$M$103=$X439,IF($A$5:$A$103=AC$424,$O$5:$O$103,"-"))))</f>
        <v>-</v>
      </c>
      <c r="AD439" s="342" t="str">
        <f t="array" ref="AD439">IF(COUNT(IF($M$5:$M$103=$X439,IF($A$5:$A$103=AD$424,$O$5:$O$103,"-")))=0,"-",COUNT(IF($M$5:$M$103=$X439,IF($A$5:$A$103=AD$424,$O$5:$O$103,"-"))))</f>
        <v>-</v>
      </c>
      <c r="AE439" s="342" t="str">
        <f t="array" ref="AE439">IF(COUNT(IF($M$5:$M$103=$X439,IF($A$5:$A$103=AE$424,$O$5:$O$103,"-")))=0,"-",COUNT(IF($M$5:$M$103=$X439,IF($A$5:$A$103=AE$424,$O$5:$O$103,"-"))))</f>
        <v>-</v>
      </c>
      <c r="AF439" s="342" t="str">
        <f t="array" ref="AF439">IF(COUNT(IF($M$5:$M$103=$X439,IF($A$5:$A$103=AF$424,$O$5:$O$103,"-")))=0,"-",COUNT(IF($M$5:$M$103=$X439,IF($A$5:$A$103=AF$424,$O$5:$O$103,"-"))))</f>
        <v>-</v>
      </c>
      <c r="AG439" s="342" t="str">
        <f t="array" ref="AG439">IF(COUNT(IF($M$5:$M$103=$X439,IF($A$5:$A$103=AG$424,$O$5:$O$103,"-")))=0,"-",COUNT(IF($M$5:$M$103=$X439,IF($A$5:$A$103=AG$424,$O$5:$O$103,"-"))))</f>
        <v>-</v>
      </c>
      <c r="AH439" s="342" t="str">
        <f t="array" ref="AH439">IF(COUNT(IF($M$5:$M$103=$X439,IF($A$5:$A$103=AH$424,$O$5:$O$103,"-")))=0,"-",COUNT(IF($M$5:$M$103=$X439,IF($A$5:$A$103=AH$424,$O$5:$O$103,"-"))))</f>
        <v>-</v>
      </c>
      <c r="AI439" s="342" t="str">
        <f t="array" ref="AI439">IF(COUNT(IF($M$5:$M$103=$X439,IF($A$5:$A$103=AI$424,$O$5:$O$103,"-")))=0,"-",COUNT(IF($M$5:$M$103=$X439,IF($A$5:$A$103=AI$424,$O$5:$O$103,"-"))))</f>
        <v>-</v>
      </c>
      <c r="AJ439" s="342" t="str">
        <f t="array" ref="AJ439">IF(COUNT(IF($M$5:$M$103=$X439,IF($A$5:$A$103=AJ$424,$O$5:$O$103,"-")))=0,"-",COUNT(IF($M$5:$M$103=$X439,IF($A$5:$A$103=AJ$424,$O$5:$O$103,"-"))))</f>
        <v>-</v>
      </c>
      <c r="AK439" s="398">
        <f t="shared" si="42"/>
        <v>0</v>
      </c>
      <c r="AL439" s="18"/>
      <c r="AM439" s="7"/>
      <c r="AN439" s="18"/>
      <c r="AO439" s="18"/>
      <c r="AP439" s="18"/>
      <c r="AQ439" s="18"/>
      <c r="AR439" s="18"/>
      <c r="AS439" s="18"/>
      <c r="AT439" s="18"/>
      <c r="AU439" s="18"/>
      <c r="AV439" s="18"/>
      <c r="AW439" s="18"/>
      <c r="AX439" s="18"/>
      <c r="BL439" s="11"/>
      <c r="BM439" s="11"/>
      <c r="BN439" s="11"/>
    </row>
    <row r="440" spans="1:68">
      <c r="A440" s="18"/>
      <c r="B440" s="18"/>
      <c r="C440" s="18"/>
      <c r="D440" s="18"/>
      <c r="E440" s="88"/>
      <c r="F440" s="88"/>
      <c r="G440" s="18"/>
      <c r="H440" s="89"/>
      <c r="I440" s="89"/>
      <c r="J440" s="18"/>
      <c r="K440" s="18"/>
      <c r="L440" s="18"/>
      <c r="M440" s="140"/>
      <c r="N440" s="140"/>
      <c r="O440" s="140"/>
      <c r="P440" s="140"/>
      <c r="Q440" s="140"/>
      <c r="R440" s="140"/>
      <c r="S440" s="140"/>
      <c r="T440" s="140"/>
      <c r="U440" s="18"/>
      <c r="V440" s="18"/>
      <c r="W440" s="18"/>
      <c r="X440" s="374">
        <v>15</v>
      </c>
      <c r="Y440" s="342" t="str">
        <f t="array" ref="Y440">IF(COUNT(IF($M$5:$M$103=$X440,IF($A$5:$A$103=Y$424,$O$5:$O$103,"-")))=0,"-",COUNT(IF($M$5:$M$103=$X440,IF($A$5:$A$103=Y$424,$O$5:$O$103,"-"))))</f>
        <v>-</v>
      </c>
      <c r="Z440" s="342" t="str">
        <f t="array" ref="Z440">IF(COUNT(IF($M$5:$M$103=$X440,IF($A$5:$A$103=Z$424,$O$5:$O$103,"-")))=0,"-",COUNT(IF($M$5:$M$103=$X440,IF($A$5:$A$103=Z$424,$O$5:$O$103,"-"))))</f>
        <v>-</v>
      </c>
      <c r="AA440" s="342" t="str">
        <f t="array" ref="AA440">IF(COUNT(IF($M$5:$M$103=$X440,IF($A$5:$A$103=AA$424,$O$5:$O$103,"-")))=0,"-",COUNT(IF($M$5:$M$103=$X440,IF($A$5:$A$103=AA$424,$O$5:$O$103,"-"))))</f>
        <v>-</v>
      </c>
      <c r="AB440" s="342" t="str">
        <f t="array" ref="AB440">IF(COUNT(IF($M$5:$M$103=$X440,IF($A$5:$A$103=AB$424,$O$5:$O$103,"-")))=0,"-",COUNT(IF($M$5:$M$103=$X440,IF($A$5:$A$103=AB$424,$O$5:$O$103,"-"))))</f>
        <v>-</v>
      </c>
      <c r="AC440" s="342" t="str">
        <f t="array" ref="AC440">IF(COUNT(IF($M$5:$M$103=$X440,IF($A$5:$A$103=AC$424,$O$5:$O$103,"-")))=0,"-",COUNT(IF($M$5:$M$103=$X440,IF($A$5:$A$103=AC$424,$O$5:$O$103,"-"))))</f>
        <v>-</v>
      </c>
      <c r="AD440" s="342" t="str">
        <f t="array" ref="AD440">IF(COUNT(IF($M$5:$M$103=$X440,IF($A$5:$A$103=AD$424,$O$5:$O$103,"-")))=0,"-",COUNT(IF($M$5:$M$103=$X440,IF($A$5:$A$103=AD$424,$O$5:$O$103,"-"))))</f>
        <v>-</v>
      </c>
      <c r="AE440" s="342" t="str">
        <f t="array" ref="AE440">IF(COUNT(IF($M$5:$M$103=$X440,IF($A$5:$A$103=AE$424,$O$5:$O$103,"-")))=0,"-",COUNT(IF($M$5:$M$103=$X440,IF($A$5:$A$103=AE$424,$O$5:$O$103,"-"))))</f>
        <v>-</v>
      </c>
      <c r="AF440" s="342" t="str">
        <f t="array" ref="AF440">IF(COUNT(IF($M$5:$M$103=$X440,IF($A$5:$A$103=AF$424,$O$5:$O$103,"-")))=0,"-",COUNT(IF($M$5:$M$103=$X440,IF($A$5:$A$103=AF$424,$O$5:$O$103,"-"))))</f>
        <v>-</v>
      </c>
      <c r="AG440" s="342" t="str">
        <f t="array" ref="AG440">IF(COUNT(IF($M$5:$M$103=$X440,IF($A$5:$A$103=AG$424,$O$5:$O$103,"-")))=0,"-",COUNT(IF($M$5:$M$103=$X440,IF($A$5:$A$103=AG$424,$O$5:$O$103,"-"))))</f>
        <v>-</v>
      </c>
      <c r="AH440" s="342" t="str">
        <f t="array" ref="AH440">IF(COUNT(IF($M$5:$M$103=$X440,IF($A$5:$A$103=AH$424,$O$5:$O$103,"-")))=0,"-",COUNT(IF($M$5:$M$103=$X440,IF($A$5:$A$103=AH$424,$O$5:$O$103,"-"))))</f>
        <v>-</v>
      </c>
      <c r="AI440" s="342" t="str">
        <f t="array" ref="AI440">IF(COUNT(IF($M$5:$M$103=$X440,IF($A$5:$A$103=AI$424,$O$5:$O$103,"-")))=0,"-",COUNT(IF($M$5:$M$103=$X440,IF($A$5:$A$103=AI$424,$O$5:$O$103,"-"))))</f>
        <v>-</v>
      </c>
      <c r="AJ440" s="342" t="str">
        <f t="array" ref="AJ440">IF(COUNT(IF($M$5:$M$103=$X440,IF($A$5:$A$103=AJ$424,$O$5:$O$103,"-")))=0,"-",COUNT(IF($M$5:$M$103=$X440,IF($A$5:$A$103=AJ$424,$O$5:$O$103,"-"))))</f>
        <v>-</v>
      </c>
      <c r="AK440" s="399">
        <f t="shared" si="42"/>
        <v>0</v>
      </c>
      <c r="AL440" s="18"/>
      <c r="AM440" s="7"/>
      <c r="AN440" s="18"/>
      <c r="AO440" s="18"/>
      <c r="AP440" s="18"/>
      <c r="AQ440" s="18"/>
      <c r="AR440" s="18"/>
      <c r="AS440" s="18"/>
      <c r="AT440" s="18"/>
      <c r="AU440" s="18"/>
      <c r="AV440" s="18"/>
      <c r="AW440" s="18"/>
      <c r="AX440" s="18"/>
      <c r="BL440" s="11"/>
      <c r="BM440" s="11"/>
      <c r="BN440" s="11"/>
    </row>
    <row r="441" spans="1:68">
      <c r="A441" s="18"/>
      <c r="B441" s="18"/>
      <c r="C441" s="18"/>
      <c r="D441" s="18"/>
      <c r="E441" s="88"/>
      <c r="F441" s="88"/>
      <c r="G441" s="18"/>
      <c r="H441" s="89"/>
      <c r="I441" s="89"/>
      <c r="J441" s="18"/>
      <c r="K441" s="18"/>
      <c r="L441" s="18"/>
      <c r="M441" s="140"/>
      <c r="N441" s="140"/>
      <c r="O441" s="140"/>
      <c r="P441" s="140"/>
      <c r="Q441" s="140"/>
      <c r="R441" s="140"/>
      <c r="S441" s="140"/>
      <c r="T441" s="140"/>
      <c r="U441" s="18"/>
      <c r="V441" s="18"/>
      <c r="W441" s="18"/>
      <c r="X441" s="400" t="s">
        <v>35</v>
      </c>
      <c r="Y441" s="346">
        <f t="shared" ref="Y441:AK441" si="43">SUM(Y425:Y440)</f>
        <v>30</v>
      </c>
      <c r="Z441" s="347">
        <f t="shared" si="43"/>
        <v>20</v>
      </c>
      <c r="AA441" s="347">
        <f t="shared" si="43"/>
        <v>11</v>
      </c>
      <c r="AB441" s="347">
        <f t="shared" si="43"/>
        <v>19</v>
      </c>
      <c r="AC441" s="347">
        <f t="shared" si="43"/>
        <v>19</v>
      </c>
      <c r="AD441" s="347">
        <f t="shared" si="43"/>
        <v>0</v>
      </c>
      <c r="AE441" s="347">
        <f t="shared" si="43"/>
        <v>0</v>
      </c>
      <c r="AF441" s="347">
        <f t="shared" si="43"/>
        <v>0</v>
      </c>
      <c r="AG441" s="347">
        <f t="shared" si="43"/>
        <v>0</v>
      </c>
      <c r="AH441" s="347">
        <f t="shared" si="43"/>
        <v>0</v>
      </c>
      <c r="AI441" s="347">
        <f t="shared" si="43"/>
        <v>0</v>
      </c>
      <c r="AJ441" s="348">
        <f t="shared" si="43"/>
        <v>0</v>
      </c>
      <c r="AK441" s="401">
        <f t="shared" si="43"/>
        <v>99</v>
      </c>
      <c r="AL441" s="129"/>
      <c r="AM441" s="7"/>
      <c r="AN441" s="18"/>
      <c r="AO441" s="18"/>
      <c r="AP441" s="18"/>
      <c r="AQ441" s="18"/>
      <c r="AR441" s="18"/>
      <c r="AS441" s="18"/>
      <c r="AT441" s="18"/>
      <c r="AU441" s="18"/>
      <c r="AV441" s="18"/>
      <c r="AW441" s="18"/>
      <c r="AX441" s="18"/>
      <c r="BL441" s="11"/>
      <c r="BM441" s="11"/>
      <c r="BN441" s="11"/>
    </row>
    <row r="442" spans="1:68">
      <c r="A442" s="18"/>
      <c r="B442" s="18"/>
      <c r="C442" s="18"/>
      <c r="D442" s="18"/>
      <c r="E442" s="88"/>
      <c r="F442" s="88"/>
      <c r="G442" s="18"/>
      <c r="H442" s="89"/>
      <c r="I442" s="89"/>
      <c r="J442" s="18"/>
      <c r="K442" s="18"/>
      <c r="L442" s="18"/>
      <c r="M442" s="140"/>
      <c r="N442" s="140"/>
      <c r="O442" s="140"/>
      <c r="P442" s="140"/>
      <c r="Q442" s="140"/>
      <c r="R442" s="140"/>
      <c r="S442" s="140"/>
      <c r="T442" s="140"/>
      <c r="U442" s="18"/>
      <c r="V442" s="18"/>
      <c r="W442" s="18"/>
      <c r="X442" s="167"/>
      <c r="Y442" s="350"/>
      <c r="Z442" s="350"/>
      <c r="AA442" s="350"/>
      <c r="AB442" s="350"/>
      <c r="AC442" s="350"/>
      <c r="AD442" s="350"/>
      <c r="AE442" s="350"/>
      <c r="AF442" s="350"/>
      <c r="AG442" s="350"/>
      <c r="AH442" s="350"/>
      <c r="AI442" s="350"/>
      <c r="AJ442" s="350"/>
      <c r="AK442" s="351"/>
      <c r="AL442" s="18"/>
      <c r="AM442" s="7"/>
      <c r="AN442" s="18"/>
      <c r="AO442" s="18"/>
      <c r="AP442" s="18"/>
      <c r="AQ442" s="18"/>
      <c r="AR442" s="18"/>
      <c r="AS442" s="18"/>
      <c r="AT442" s="18"/>
      <c r="AU442" s="18"/>
      <c r="AV442" s="18"/>
      <c r="AW442" s="18"/>
      <c r="AX442" s="18"/>
      <c r="BL442" s="11"/>
      <c r="BM442" s="11"/>
      <c r="BN442" s="11"/>
    </row>
    <row r="443" spans="1:68">
      <c r="A443" s="18"/>
      <c r="B443" s="18"/>
      <c r="C443" s="18"/>
      <c r="D443" s="18"/>
      <c r="E443" s="88"/>
      <c r="F443" s="88"/>
      <c r="G443" s="18"/>
      <c r="H443" s="89"/>
      <c r="I443" s="89"/>
      <c r="J443" s="18"/>
      <c r="K443" s="18"/>
      <c r="L443" s="18"/>
      <c r="M443" s="140"/>
      <c r="N443" s="140"/>
      <c r="O443" s="140"/>
      <c r="P443" s="140"/>
      <c r="Q443" s="140"/>
      <c r="R443" s="140"/>
      <c r="S443" s="140"/>
      <c r="T443" s="140"/>
      <c r="U443" s="18"/>
      <c r="V443" s="18"/>
      <c r="W443" s="18"/>
      <c r="X443" s="167"/>
      <c r="Y443" s="350"/>
      <c r="Z443" s="350"/>
      <c r="AA443" s="350"/>
      <c r="AB443" s="350"/>
      <c r="AC443" s="350"/>
      <c r="AD443" s="350"/>
      <c r="AE443" s="350"/>
      <c r="AF443" s="350"/>
      <c r="AG443" s="350"/>
      <c r="AH443" s="350"/>
      <c r="AI443" s="350"/>
      <c r="AJ443" s="350"/>
      <c r="AK443" s="351"/>
      <c r="AL443" s="18"/>
      <c r="AM443" s="7"/>
      <c r="AN443" s="18"/>
      <c r="AO443" s="18"/>
      <c r="AP443" s="18"/>
      <c r="AQ443" s="18"/>
      <c r="AR443" s="18"/>
      <c r="AS443" s="18"/>
      <c r="AT443" s="18"/>
      <c r="AU443" s="18"/>
      <c r="AV443" s="18"/>
      <c r="AW443" s="18"/>
      <c r="AX443" s="18"/>
      <c r="BL443" s="11"/>
      <c r="BM443" s="11"/>
      <c r="BN443" s="11"/>
    </row>
    <row r="444" spans="1:68">
      <c r="A444" s="18"/>
      <c r="B444" s="18"/>
      <c r="C444" s="18"/>
      <c r="D444" s="18"/>
      <c r="E444" s="88"/>
      <c r="F444" s="88"/>
      <c r="G444" s="18"/>
      <c r="H444" s="89"/>
      <c r="I444" s="89"/>
      <c r="J444" s="18"/>
      <c r="K444" s="18"/>
      <c r="L444" s="18"/>
      <c r="M444" s="140"/>
      <c r="N444" s="140"/>
      <c r="O444" s="140"/>
      <c r="P444" s="140"/>
      <c r="Q444" s="140"/>
      <c r="R444" s="140"/>
      <c r="S444" s="140"/>
      <c r="T444" s="140"/>
      <c r="U444" s="18"/>
      <c r="V444" s="18"/>
      <c r="W444" s="18"/>
      <c r="X444" s="204"/>
      <c r="Y444" s="205"/>
      <c r="Z444" s="158" t="s">
        <v>38</v>
      </c>
      <c r="AA444" s="205"/>
      <c r="AB444" s="402"/>
      <c r="AC444" s="135"/>
      <c r="AD444" s="117"/>
      <c r="AE444" s="117"/>
      <c r="AF444" s="117"/>
      <c r="AG444" s="117"/>
      <c r="AH444" s="117"/>
      <c r="AI444" s="117"/>
      <c r="AJ444" s="117"/>
      <c r="AK444" s="117"/>
      <c r="AL444" s="18"/>
      <c r="AM444" s="7"/>
      <c r="AN444" s="18"/>
      <c r="AO444" s="18"/>
      <c r="AP444" s="18"/>
      <c r="AQ444" s="18"/>
      <c r="AR444" s="18"/>
      <c r="AS444" s="18"/>
      <c r="AT444" s="18"/>
      <c r="AU444" s="18"/>
      <c r="AV444" s="18"/>
      <c r="AW444" s="18"/>
      <c r="AX444" s="18"/>
      <c r="BL444" s="11"/>
      <c r="BM444" s="11"/>
      <c r="BN444" s="11"/>
    </row>
    <row r="445" spans="1:68">
      <c r="A445" s="18"/>
      <c r="B445" s="18"/>
      <c r="C445" s="18"/>
      <c r="D445" s="18"/>
      <c r="E445" s="88"/>
      <c r="F445" s="88"/>
      <c r="G445" s="18"/>
      <c r="H445" s="89"/>
      <c r="I445" s="89"/>
      <c r="J445" s="18"/>
      <c r="K445" s="18"/>
      <c r="L445" s="18"/>
      <c r="M445" s="140"/>
      <c r="N445" s="140"/>
      <c r="O445" s="140"/>
      <c r="P445" s="140"/>
      <c r="Q445" s="140"/>
      <c r="R445" s="140"/>
      <c r="S445" s="140"/>
      <c r="T445" s="140"/>
      <c r="U445" s="18"/>
      <c r="V445" s="18"/>
      <c r="W445" s="18"/>
      <c r="X445" s="365" t="str">
        <f>$M$3</f>
        <v>MODAL</v>
      </c>
      <c r="Y445" s="157"/>
      <c r="Z445" s="158"/>
      <c r="AA445" s="158"/>
      <c r="AB445" s="158"/>
      <c r="AC445" s="158"/>
      <c r="AD445" s="158" t="s">
        <v>91</v>
      </c>
      <c r="AE445" s="158"/>
      <c r="AF445" s="158"/>
      <c r="AG445" s="158"/>
      <c r="AH445" s="158"/>
      <c r="AI445" s="158"/>
      <c r="AJ445" s="159"/>
      <c r="AK445" s="366" t="s">
        <v>5</v>
      </c>
      <c r="AL445" s="18"/>
      <c r="AM445" s="7"/>
      <c r="AN445" s="18"/>
      <c r="AO445" s="18"/>
      <c r="AP445" s="18"/>
      <c r="AQ445" s="18"/>
      <c r="AR445" s="18"/>
      <c r="AS445" s="18"/>
      <c r="AT445" s="18"/>
      <c r="AU445" s="18"/>
      <c r="AV445" s="18"/>
      <c r="AW445" s="18"/>
      <c r="AX445" s="18"/>
      <c r="BL445" s="11"/>
      <c r="BM445" s="11"/>
      <c r="BN445" s="11"/>
    </row>
    <row r="446" spans="1:68">
      <c r="A446" s="18"/>
      <c r="B446" s="18"/>
      <c r="C446" s="18"/>
      <c r="D446" s="18"/>
      <c r="E446" s="88"/>
      <c r="F446" s="88"/>
      <c r="G446" s="18"/>
      <c r="H446" s="89"/>
      <c r="I446" s="89"/>
      <c r="J446" s="18"/>
      <c r="K446" s="18"/>
      <c r="L446" s="18"/>
      <c r="M446" s="140"/>
      <c r="N446" s="140"/>
      <c r="O446" s="140"/>
      <c r="P446" s="140"/>
      <c r="Q446" s="140"/>
      <c r="R446" s="140"/>
      <c r="S446" s="140"/>
      <c r="T446" s="140"/>
      <c r="U446" s="18"/>
      <c r="V446" s="18"/>
      <c r="W446" s="18"/>
      <c r="X446" s="403" t="str">
        <f>$M$4</f>
        <v>(R1-R5)</v>
      </c>
      <c r="Y446" s="404" t="str">
        <f t="shared" ref="Y446:AJ446" si="44">Y424</f>
        <v>N58°11' E04°24</v>
      </c>
      <c r="Z446" s="405" t="str">
        <f t="shared" si="44"/>
        <v>N57°22' E05°59</v>
      </c>
      <c r="AA446" s="405" t="str">
        <f t="shared" si="44"/>
        <v>N57°34' E06°08</v>
      </c>
      <c r="AB446" s="405" t="str">
        <f t="shared" si="44"/>
        <v>N57°38' E05°31</v>
      </c>
      <c r="AC446" s="405" t="str">
        <f t="shared" si="44"/>
        <v>N59°45' E05°02</v>
      </c>
      <c r="AD446" s="405" t="str">
        <f t="shared" si="44"/>
        <v>H</v>
      </c>
      <c r="AE446" s="405" t="str">
        <f t="shared" si="44"/>
        <v>I</v>
      </c>
      <c r="AF446" s="405" t="str">
        <f t="shared" si="44"/>
        <v>H</v>
      </c>
      <c r="AG446" s="405" t="str">
        <f t="shared" si="44"/>
        <v>I</v>
      </c>
      <c r="AH446" s="405" t="str">
        <f t="shared" si="44"/>
        <v>J</v>
      </c>
      <c r="AI446" s="405" t="str">
        <f t="shared" si="44"/>
        <v>K</v>
      </c>
      <c r="AJ446" s="406" t="str">
        <f t="shared" si="44"/>
        <v>L</v>
      </c>
      <c r="AK446" s="371" t="s">
        <v>14</v>
      </c>
      <c r="AL446" s="18"/>
      <c r="AM446" s="7"/>
      <c r="AN446" s="18"/>
      <c r="AO446" s="18"/>
      <c r="AP446" s="18"/>
      <c r="AQ446" s="18"/>
      <c r="AR446" s="18"/>
      <c r="AS446" s="18"/>
      <c r="AT446" s="18"/>
      <c r="AU446" s="18"/>
      <c r="AV446" s="18"/>
      <c r="AW446" s="18"/>
      <c r="AX446" s="18"/>
      <c r="BL446" s="11"/>
      <c r="BM446" s="11"/>
      <c r="BN446" s="11"/>
    </row>
    <row r="447" spans="1:68">
      <c r="A447" s="18"/>
      <c r="B447" s="18"/>
      <c r="C447" s="18"/>
      <c r="D447" s="18"/>
      <c r="E447" s="88"/>
      <c r="F447" s="88"/>
      <c r="G447" s="18"/>
      <c r="H447" s="89"/>
      <c r="I447" s="89"/>
      <c r="J447" s="18"/>
      <c r="K447" s="18"/>
      <c r="L447" s="18"/>
      <c r="M447" s="140"/>
      <c r="N447" s="140"/>
      <c r="O447" s="140"/>
      <c r="P447" s="140"/>
      <c r="Q447" s="140"/>
      <c r="R447" s="140"/>
      <c r="S447" s="140"/>
      <c r="T447" s="140"/>
      <c r="U447" s="18"/>
      <c r="V447" s="18"/>
      <c r="W447" s="18"/>
      <c r="X447" s="396">
        <v>0</v>
      </c>
      <c r="Y447" s="354" t="str">
        <f t="array" ref="Y447">IF(COUNT(IF($M$5:$M$103=$X447,IF($A$5:$A$103=Y$446,$O$5:$O$103,""),""))=0,"-",AVERAGE(IF($M$5:$M$103=$X447,IF($A$5:$A$103=Y$446,$O$5:$O$103,""))))</f>
        <v>-</v>
      </c>
      <c r="Z447" s="354" t="str">
        <f t="array" ref="Z447">IF(COUNT(IF($M$5:$M$103=$X447,IF($A$5:$A$103=Z$446,$O$5:$O$103,""),""))=0,"-",AVERAGE(IF($M$5:$M$103=$X447,IF($A$5:$A$103=Z$446,$O$5:$O$103,""))))</f>
        <v>-</v>
      </c>
      <c r="AA447" s="354" t="str">
        <f t="array" ref="AA447">IF(COUNT(IF($M$5:$M$103=$X447,IF($A$5:$A$103=AA$446,$O$5:$O$103,""),""))=0,"-",AVERAGE(IF($M$5:$M$103=$X447,IF($A$5:$A$103=AA$446,$O$5:$O$103,""))))</f>
        <v>-</v>
      </c>
      <c r="AB447" s="354" t="str">
        <f t="array" ref="AB447">IF(COUNT(IF($M$5:$M$103=$X447,IF($A$5:$A$103=AB$446,$O$5:$O$103,""),""))=0,"-",AVERAGE(IF($M$5:$M$103=$X447,IF($A$5:$A$103=AB$446,$O$5:$O$103,""))))</f>
        <v>-</v>
      </c>
      <c r="AC447" s="354" t="str">
        <f t="array" ref="AC447">IF(COUNT(IF($M$5:$M$103=$X447,IF($A$5:$A$103=AC$446,$O$5:$O$103,""),""))=0,"-",AVERAGE(IF($M$5:$M$103=$X447,IF($A$5:$A$103=AC$446,$O$5:$O$103,""))))</f>
        <v>-</v>
      </c>
      <c r="AD447" s="354" t="str">
        <f t="array" ref="AD447">IF(COUNT(IF($M$5:$M$103=$X447,IF($A$5:$A$103=AD$446,$O$5:$O$103,""),""))=0,"-",AVERAGE(IF($M$5:$M$103=$X447,IF($A$5:$A$103=AD$446,$O$5:$O$103,""))))</f>
        <v>-</v>
      </c>
      <c r="AE447" s="354" t="str">
        <f t="array" ref="AE447">IF(COUNT(IF($M$5:$M$103=$X447,IF($A$5:$A$103=AE$446,$O$5:$O$103,""),""))=0,"-",AVERAGE(IF($M$5:$M$103=$X447,IF($A$5:$A$103=AE$446,$O$5:$O$103,""))))</f>
        <v>-</v>
      </c>
      <c r="AF447" s="354" t="str">
        <f t="array" ref="AF447">IF(COUNT(IF($M$5:$M$103=$X447,IF($A$5:$A$103=AF$446,$O$5:$O$103,""),""))=0,"-",AVERAGE(IF($M$5:$M$103=$X447,IF($A$5:$A$103=AF$446,$O$5:$O$103,""))))</f>
        <v>-</v>
      </c>
      <c r="AG447" s="354" t="str">
        <f t="array" ref="AG447">IF(COUNT(IF($M$5:$M$103=$X447,IF($A$5:$A$103=AG$446,$O$5:$O$103,""),""))=0,"-",AVERAGE(IF($M$5:$M$103=$X447,IF($A$5:$A$103=AG$446,$O$5:$O$103,""))))</f>
        <v>-</v>
      </c>
      <c r="AH447" s="354" t="str">
        <f t="array" ref="AH447">IF(COUNT(IF($M$5:$M$103=$X447,IF($A$5:$A$103=AH$446,$O$5:$O$103,""),""))=0,"-",AVERAGE(IF($M$5:$M$103=$X447,IF($A$5:$A$103=AH$446,$O$5:$O$103,""))))</f>
        <v>-</v>
      </c>
      <c r="AI447" s="354" t="str">
        <f t="array" ref="AI447">IF(COUNT(IF($M$5:$M$103=$X447,IF($A$5:$A$103=AI$446,$O$5:$O$103,""),""))=0,"-",AVERAGE(IF($M$5:$M$103=$X447,IF($A$5:$A$103=AI$446,$O$5:$O$103,""))))</f>
        <v>-</v>
      </c>
      <c r="AJ447" s="354" t="str">
        <f t="array" ref="AJ447">IF(COUNT(IF($M$5:$M$103=$X447,IF($A$5:$A$103=AJ$446,$O$5:$O$103,""),""))=0,"-",AVERAGE(IF($M$5:$M$103=$X447,IF($A$5:$A$103=AJ$446,$O$5:$O$103,""))))</f>
        <v>-</v>
      </c>
      <c r="AK447" s="355" t="str">
        <f t="array" ref="AK447">IF(AK425&gt;1,AVERAGE(IF($M$5:$M$103=$X447,$O$5:$O$103,"")),"-")</f>
        <v>-</v>
      </c>
      <c r="AL447" s="18"/>
      <c r="AM447" s="7"/>
      <c r="AN447" s="18"/>
      <c r="AO447" s="18"/>
      <c r="AP447" s="18"/>
      <c r="AQ447" s="18"/>
      <c r="AR447" s="18"/>
      <c r="AS447" s="18"/>
      <c r="AT447" s="18"/>
      <c r="AU447" s="18"/>
      <c r="AV447" s="18"/>
      <c r="AW447" s="18"/>
      <c r="AX447" s="18"/>
      <c r="BL447" s="11"/>
      <c r="BM447" s="11"/>
      <c r="BN447" s="11"/>
      <c r="BO447" s="75"/>
      <c r="BP447" s="75"/>
    </row>
    <row r="448" spans="1:68">
      <c r="A448" s="18"/>
      <c r="B448" s="18"/>
      <c r="C448" s="18"/>
      <c r="D448" s="18"/>
      <c r="E448" s="88"/>
      <c r="F448" s="88"/>
      <c r="G448" s="18"/>
      <c r="H448" s="89"/>
      <c r="I448" s="89"/>
      <c r="J448" s="18"/>
      <c r="K448" s="18"/>
      <c r="L448" s="18"/>
      <c r="M448" s="140"/>
      <c r="N448" s="140"/>
      <c r="O448" s="140"/>
      <c r="P448" s="140"/>
      <c r="Q448" s="140"/>
      <c r="R448" s="140"/>
      <c r="S448" s="140"/>
      <c r="T448" s="140"/>
      <c r="U448" s="18"/>
      <c r="V448" s="18"/>
      <c r="W448" s="18"/>
      <c r="X448" s="374">
        <v>1</v>
      </c>
      <c r="Y448" s="354" t="str">
        <f t="array" ref="Y448">IF(COUNT(IF($M$5:$M$103=$X448,IF($A$5:$A$103=Y$446,$O$5:$O$103,""),""))=0,"-",AVERAGE(IF($M$5:$M$103=$X448,IF($A$5:$A$103=Y$446,$O$5:$O$103,""))))</f>
        <v>-</v>
      </c>
      <c r="Z448" s="354" t="str">
        <f t="array" ref="Z448">IF(COUNT(IF($M$5:$M$103=$X448,IF($A$5:$A$103=Z$446,$O$5:$O$103,""),""))=0,"-",AVERAGE(IF($M$5:$M$103=$X448,IF($A$5:$A$103=Z$446,$O$5:$O$103,""))))</f>
        <v>-</v>
      </c>
      <c r="AA448" s="354">
        <f t="array" ref="AA448">IF(COUNT(IF($M$5:$M$103=$X448,IF($A$5:$A$103=AA$446,$O$5:$O$103,""),""))=0,"-",AVERAGE(IF($M$5:$M$103=$X448,IF($A$5:$A$103=AA$446,$O$5:$O$103,""))))</f>
        <v>0</v>
      </c>
      <c r="AB448" s="354" t="str">
        <f t="array" ref="AB448">IF(COUNT(IF($M$5:$M$103=$X448,IF($A$5:$A$103=AB$446,$O$5:$O$103,""),""))=0,"-",AVERAGE(IF($M$5:$M$103=$X448,IF($A$5:$A$103=AB$446,$O$5:$O$103,""))))</f>
        <v>-</v>
      </c>
      <c r="AC448" s="354" t="str">
        <f t="array" ref="AC448">IF(COUNT(IF($M$5:$M$103=$X448,IF($A$5:$A$103=AC$446,$O$5:$O$103,""),""))=0,"-",AVERAGE(IF($M$5:$M$103=$X448,IF($A$5:$A$103=AC$446,$O$5:$O$103,""))))</f>
        <v>-</v>
      </c>
      <c r="AD448" s="354" t="str">
        <f t="array" ref="AD448">IF(COUNT(IF($M$5:$M$103=$X448,IF($A$5:$A$103=AD$446,$O$5:$O$103,""),""))=0,"-",AVERAGE(IF($M$5:$M$103=$X448,IF($A$5:$A$103=AD$446,$O$5:$O$103,""))))</f>
        <v>-</v>
      </c>
      <c r="AE448" s="354" t="str">
        <f t="array" ref="AE448">IF(COUNT(IF($M$5:$M$103=$X448,IF($A$5:$A$103=AE$446,$O$5:$O$103,""),""))=0,"-",AVERAGE(IF($M$5:$M$103=$X448,IF($A$5:$A$103=AE$446,$O$5:$O$103,""))))</f>
        <v>-</v>
      </c>
      <c r="AF448" s="354" t="str">
        <f t="array" ref="AF448">IF(COUNT(IF($M$5:$M$103=$X448,IF($A$5:$A$103=AF$446,$O$5:$O$103,""),""))=0,"-",AVERAGE(IF($M$5:$M$103=$X448,IF($A$5:$A$103=AF$446,$O$5:$O$103,""))))</f>
        <v>-</v>
      </c>
      <c r="AG448" s="354" t="str">
        <f t="array" ref="AG448">IF(COUNT(IF($M$5:$M$103=$X448,IF($A$5:$A$103=AG$446,$O$5:$O$103,""),""))=0,"-",AVERAGE(IF($M$5:$M$103=$X448,IF($A$5:$A$103=AG$446,$O$5:$O$103,""))))</f>
        <v>-</v>
      </c>
      <c r="AH448" s="354" t="str">
        <f t="array" ref="AH448">IF(COUNT(IF($M$5:$M$103=$X448,IF($A$5:$A$103=AH$446,$O$5:$O$103,""),""))=0,"-",AVERAGE(IF($M$5:$M$103=$X448,IF($A$5:$A$103=AH$446,$O$5:$O$103,""))))</f>
        <v>-</v>
      </c>
      <c r="AI448" s="354" t="str">
        <f t="array" ref="AI448">IF(COUNT(IF($M$5:$M$103=$X448,IF($A$5:$A$103=AI$446,$O$5:$O$103,""),""))=0,"-",AVERAGE(IF($M$5:$M$103=$X448,IF($A$5:$A$103=AI$446,$O$5:$O$103,""))))</f>
        <v>-</v>
      </c>
      <c r="AJ448" s="354" t="str">
        <f t="array" ref="AJ448">IF(COUNT(IF($M$5:$M$103=$X448,IF($A$5:$A$103=AJ$446,$O$5:$O$103,""),""))=0,"-",AVERAGE(IF($M$5:$M$103=$X448,IF($A$5:$A$103=AJ$446,$O$5:$O$103,""))))</f>
        <v>-</v>
      </c>
      <c r="AK448" s="356">
        <f t="array" ref="AK448">IF(AK426&gt;1,AVERAGE(IF($M$5:$M$103=$X448,$O$5:$O$103,"")),"-")</f>
        <v>0</v>
      </c>
      <c r="AL448" s="18"/>
      <c r="AM448" s="7"/>
      <c r="AN448" s="18"/>
      <c r="AO448" s="18"/>
      <c r="AP448" s="18"/>
      <c r="AQ448" s="18"/>
      <c r="AR448" s="18"/>
      <c r="AS448" s="18"/>
      <c r="AT448" s="18"/>
      <c r="AU448" s="18"/>
      <c r="AV448" s="18"/>
      <c r="AW448" s="18"/>
      <c r="AX448" s="18"/>
      <c r="BL448" s="11"/>
      <c r="BM448" s="11"/>
      <c r="BN448" s="11"/>
      <c r="BO448" s="75"/>
      <c r="BP448" s="75"/>
    </row>
    <row r="449" spans="1:68">
      <c r="A449" s="18"/>
      <c r="B449" s="18"/>
      <c r="C449" s="18"/>
      <c r="D449" s="18"/>
      <c r="E449" s="88"/>
      <c r="F449" s="88"/>
      <c r="G449" s="18"/>
      <c r="H449" s="89"/>
      <c r="I449" s="89"/>
      <c r="J449" s="18"/>
      <c r="K449" s="18"/>
      <c r="L449" s="18"/>
      <c r="M449" s="140"/>
      <c r="N449" s="140"/>
      <c r="O449" s="140"/>
      <c r="P449" s="140"/>
      <c r="Q449" s="140"/>
      <c r="R449" s="140"/>
      <c r="S449" s="140"/>
      <c r="T449" s="140"/>
      <c r="U449" s="18"/>
      <c r="V449" s="18"/>
      <c r="W449" s="18"/>
      <c r="X449" s="374">
        <v>2</v>
      </c>
      <c r="Y449" s="354">
        <f t="array" ref="Y449">IF(COUNT(IF($M$5:$M$103=$X449,IF($A$5:$A$103=Y$446,$O$5:$O$103,""),""))=0,"-",AVERAGE(IF($M$5:$M$103=$X449,IF($A$5:$A$103=Y$446,$O$5:$O$103,""))))</f>
        <v>8.7119531590900912E-2</v>
      </c>
      <c r="Z449" s="354" t="str">
        <f t="array" ref="Z449">IF(COUNT(IF($M$5:$M$103=$X449,IF($A$5:$A$103=Z$446,$O$5:$O$103,""),""))=0,"-",AVERAGE(IF($M$5:$M$103=$X449,IF($A$5:$A$103=Z$446,$O$5:$O$103,""))))</f>
        <v>-</v>
      </c>
      <c r="AA449" s="354">
        <f t="array" ref="AA449">IF(COUNT(IF($M$5:$M$103=$X449,IF($A$5:$A$103=AA$446,$O$5:$O$103,""),""))=0,"-",AVERAGE(IF($M$5:$M$103=$X449,IF($A$5:$A$103=AA$446,$O$5:$O$103,""))))</f>
        <v>0</v>
      </c>
      <c r="AB449" s="354">
        <f t="array" ref="AB449">IF(COUNT(IF($M$5:$M$103=$X449,IF($A$5:$A$103=AB$446,$O$5:$O$103,""),""))=0,"-",AVERAGE(IF($M$5:$M$103=$X449,IF($A$5:$A$103=AB$446,$O$5:$O$103,""))))</f>
        <v>0</v>
      </c>
      <c r="AC449" s="354">
        <f t="array" ref="AC449">IF(COUNT(IF($M$5:$M$103=$X449,IF($A$5:$A$103=AC$446,$O$5:$O$103,""),""))=0,"-",AVERAGE(IF($M$5:$M$103=$X449,IF($A$5:$A$103=AC$446,$O$5:$O$103,""))))</f>
        <v>0.21944012720559541</v>
      </c>
      <c r="AD449" s="354" t="str">
        <f t="array" ref="AD449">IF(COUNT(IF($M$5:$M$103=$X449,IF($A$5:$A$103=AD$446,$O$5:$O$103,""),""))=0,"-",AVERAGE(IF($M$5:$M$103=$X449,IF($A$5:$A$103=AD$446,$O$5:$O$103,""))))</f>
        <v>-</v>
      </c>
      <c r="AE449" s="354" t="str">
        <f t="array" ref="AE449">IF(COUNT(IF($M$5:$M$103=$X449,IF($A$5:$A$103=AE$446,$O$5:$O$103,""),""))=0,"-",AVERAGE(IF($M$5:$M$103=$X449,IF($A$5:$A$103=AE$446,$O$5:$O$103,""))))</f>
        <v>-</v>
      </c>
      <c r="AF449" s="354" t="str">
        <f t="array" ref="AF449">IF(COUNT(IF($M$5:$M$103=$X449,IF($A$5:$A$103=AF$446,$O$5:$O$103,""),""))=0,"-",AVERAGE(IF($M$5:$M$103=$X449,IF($A$5:$A$103=AF$446,$O$5:$O$103,""))))</f>
        <v>-</v>
      </c>
      <c r="AG449" s="354" t="str">
        <f t="array" ref="AG449">IF(COUNT(IF($M$5:$M$103=$X449,IF($A$5:$A$103=AG$446,$O$5:$O$103,""),""))=0,"-",AVERAGE(IF($M$5:$M$103=$X449,IF($A$5:$A$103=AG$446,$O$5:$O$103,""))))</f>
        <v>-</v>
      </c>
      <c r="AH449" s="354" t="str">
        <f t="array" ref="AH449">IF(COUNT(IF($M$5:$M$103=$X449,IF($A$5:$A$103=AH$446,$O$5:$O$103,""),""))=0,"-",AVERAGE(IF($M$5:$M$103=$X449,IF($A$5:$A$103=AH$446,$O$5:$O$103,""))))</f>
        <v>-</v>
      </c>
      <c r="AI449" s="354" t="str">
        <f t="array" ref="AI449">IF(COUNT(IF($M$5:$M$103=$X449,IF($A$5:$A$103=AI$446,$O$5:$O$103,""),""))=0,"-",AVERAGE(IF($M$5:$M$103=$X449,IF($A$5:$A$103=AI$446,$O$5:$O$103,""))))</f>
        <v>-</v>
      </c>
      <c r="AJ449" s="354" t="str">
        <f t="array" ref="AJ449">IF(COUNT(IF($M$5:$M$103=$X449,IF($A$5:$A$103=AJ$446,$O$5:$O$103,""),""))=0,"-",AVERAGE(IF($M$5:$M$103=$X449,IF($A$5:$A$103=AJ$446,$O$5:$O$103,""))))</f>
        <v>-</v>
      </c>
      <c r="AK449" s="356">
        <f t="array" ref="AK449">IF(AK427&gt;1,AVERAGE(IF($M$5:$M$103=$X449,$O$5:$O$103,"")),"-")</f>
        <v>4.7668953433977146E-2</v>
      </c>
      <c r="AL449" s="18"/>
      <c r="AM449" s="7"/>
      <c r="AN449" s="18"/>
      <c r="AO449" s="18"/>
      <c r="AP449" s="18"/>
      <c r="AQ449" s="18"/>
      <c r="AR449" s="18"/>
      <c r="AS449" s="18"/>
      <c r="AT449" s="18"/>
      <c r="AU449" s="18"/>
      <c r="AV449" s="18"/>
      <c r="AW449" s="18"/>
      <c r="AX449" s="18"/>
      <c r="BL449" s="11"/>
      <c r="BM449" s="11"/>
      <c r="BN449" s="11"/>
      <c r="BO449" s="75"/>
      <c r="BP449" s="75"/>
    </row>
    <row r="450" spans="1:68">
      <c r="A450" s="18"/>
      <c r="B450" s="18"/>
      <c r="C450" s="18"/>
      <c r="D450" s="18"/>
      <c r="E450" s="88"/>
      <c r="F450" s="88"/>
      <c r="G450" s="18"/>
      <c r="H450" s="89"/>
      <c r="I450" s="89"/>
      <c r="J450" s="18"/>
      <c r="K450" s="18"/>
      <c r="L450" s="18"/>
      <c r="M450" s="140"/>
      <c r="N450" s="140"/>
      <c r="O450" s="140"/>
      <c r="P450" s="140"/>
      <c r="Q450" s="140"/>
      <c r="R450" s="140"/>
      <c r="S450" s="140"/>
      <c r="T450" s="140"/>
      <c r="U450" s="18"/>
      <c r="V450" s="18"/>
      <c r="W450" s="18"/>
      <c r="X450" s="374">
        <v>3</v>
      </c>
      <c r="Y450" s="354">
        <f t="array" ref="Y450">IF(COUNT(IF($M$5:$M$103=$X450,IF($A$5:$A$103=Y$446,$O$5:$O$103,""),""))=0,"-",AVERAGE(IF($M$5:$M$103=$X450,IF($A$5:$A$103=Y$446,$O$5:$O$103,""))))</f>
        <v>6.7943771733646283E-2</v>
      </c>
      <c r="Z450" s="354">
        <f t="array" ref="Z450">IF(COUNT(IF($M$5:$M$103=$X450,IF($A$5:$A$103=Z$446,$O$5:$O$103,""),""))=0,"-",AVERAGE(IF($M$5:$M$103=$X450,IF($A$5:$A$103=Z$446,$O$5:$O$103,""))))</f>
        <v>8.2817332499992236E-2</v>
      </c>
      <c r="AA450" s="354">
        <f t="array" ref="AA450">IF(COUNT(IF($M$5:$M$103=$X450,IF($A$5:$A$103=AA$446,$O$5:$O$103,""),""))=0,"-",AVERAGE(IF($M$5:$M$103=$X450,IF($A$5:$A$103=AA$446,$O$5:$O$103,""))))</f>
        <v>0</v>
      </c>
      <c r="AB450" s="354">
        <f t="array" ref="AB450">IF(COUNT(IF($M$5:$M$103=$X450,IF($A$5:$A$103=AB$446,$O$5:$O$103,""),""))=0,"-",AVERAGE(IF($M$5:$M$103=$X450,IF($A$5:$A$103=AB$446,$O$5:$O$103,""))))</f>
        <v>2.0136858731807598E-2</v>
      </c>
      <c r="AC450" s="354">
        <f t="array" ref="AC450">IF(COUNT(IF($M$5:$M$103=$X450,IF($A$5:$A$103=AC$446,$O$5:$O$103,""),""))=0,"-",AVERAGE(IF($M$5:$M$103=$X450,IF($A$5:$A$103=AC$446,$O$5:$O$103,""))))</f>
        <v>0.10502776861379695</v>
      </c>
      <c r="AD450" s="354" t="str">
        <f t="array" ref="AD450">IF(COUNT(IF($M$5:$M$103=$X450,IF($A$5:$A$103=AD$446,$O$5:$O$103,""),""))=0,"-",AVERAGE(IF($M$5:$M$103=$X450,IF($A$5:$A$103=AD$446,$O$5:$O$103,""))))</f>
        <v>-</v>
      </c>
      <c r="AE450" s="354" t="str">
        <f t="array" ref="AE450">IF(COUNT(IF($M$5:$M$103=$X450,IF($A$5:$A$103=AE$446,$O$5:$O$103,""),""))=0,"-",AVERAGE(IF($M$5:$M$103=$X450,IF($A$5:$A$103=AE$446,$O$5:$O$103,""))))</f>
        <v>-</v>
      </c>
      <c r="AF450" s="354" t="str">
        <f t="array" ref="AF450">IF(COUNT(IF($M$5:$M$103=$X450,IF($A$5:$A$103=AF$446,$O$5:$O$103,""),""))=0,"-",AVERAGE(IF($M$5:$M$103=$X450,IF($A$5:$A$103=AF$446,$O$5:$O$103,""))))</f>
        <v>-</v>
      </c>
      <c r="AG450" s="354" t="str">
        <f t="array" ref="AG450">IF(COUNT(IF($M$5:$M$103=$X450,IF($A$5:$A$103=AG$446,$O$5:$O$103,""),""))=0,"-",AVERAGE(IF($M$5:$M$103=$X450,IF($A$5:$A$103=AG$446,$O$5:$O$103,""))))</f>
        <v>-</v>
      </c>
      <c r="AH450" s="354" t="str">
        <f t="array" ref="AH450">IF(COUNT(IF($M$5:$M$103=$X450,IF($A$5:$A$103=AH$446,$O$5:$O$103,""),""))=0,"-",AVERAGE(IF($M$5:$M$103=$X450,IF($A$5:$A$103=AH$446,$O$5:$O$103,""))))</f>
        <v>-</v>
      </c>
      <c r="AI450" s="354" t="str">
        <f t="array" ref="AI450">IF(COUNT(IF($M$5:$M$103=$X450,IF($A$5:$A$103=AI$446,$O$5:$O$103,""),""))=0,"-",AVERAGE(IF($M$5:$M$103=$X450,IF($A$5:$A$103=AI$446,$O$5:$O$103,""))))</f>
        <v>-</v>
      </c>
      <c r="AJ450" s="354" t="str">
        <f t="array" ref="AJ450">IF(COUNT(IF($M$5:$M$103=$X450,IF($A$5:$A$103=AJ$446,$O$5:$O$103,""),""))=0,"-",AVERAGE(IF($M$5:$M$103=$X450,IF($A$5:$A$103=AJ$446,$O$5:$O$103,""))))</f>
        <v>-</v>
      </c>
      <c r="AK450" s="356">
        <f t="array" ref="AK450">IF(AK428&gt;1,AVERAGE(IF($M$5:$M$103=$X450,$O$5:$O$103,"")),"-")</f>
        <v>6.9952023470294722E-2</v>
      </c>
      <c r="AL450" s="18"/>
      <c r="AM450" s="7"/>
      <c r="AN450" s="18"/>
      <c r="AO450" s="18"/>
      <c r="AP450" s="18"/>
      <c r="AQ450" s="18"/>
      <c r="AR450" s="18"/>
      <c r="AS450" s="18"/>
      <c r="AT450" s="18"/>
      <c r="AU450" s="18"/>
      <c r="AV450" s="18"/>
      <c r="AW450" s="18"/>
      <c r="AX450" s="18"/>
      <c r="BL450" s="11"/>
      <c r="BM450" s="11"/>
      <c r="BN450" s="11"/>
      <c r="BO450" s="75"/>
      <c r="BP450" s="75"/>
    </row>
    <row r="451" spans="1:68">
      <c r="A451" s="18"/>
      <c r="B451" s="18"/>
      <c r="C451" s="18"/>
      <c r="D451" s="18"/>
      <c r="E451" s="88"/>
      <c r="F451" s="88"/>
      <c r="G451" s="18"/>
      <c r="H451" s="89"/>
      <c r="I451" s="89"/>
      <c r="J451" s="18"/>
      <c r="K451" s="18"/>
      <c r="L451" s="18"/>
      <c r="M451" s="140"/>
      <c r="N451" s="140"/>
      <c r="O451" s="140"/>
      <c r="P451" s="140"/>
      <c r="Q451" s="140"/>
      <c r="R451" s="140"/>
      <c r="S451" s="140"/>
      <c r="T451" s="140"/>
      <c r="U451" s="18"/>
      <c r="V451" s="18"/>
      <c r="W451" s="18"/>
      <c r="X451" s="374">
        <v>4</v>
      </c>
      <c r="Y451" s="354">
        <f t="array" ref="Y451">IF(COUNT(IF($M$5:$M$103=$X451,IF($A$5:$A$103=Y$446,$O$5:$O$103,""),""))=0,"-",AVERAGE(IF($M$5:$M$103=$X451,IF($A$5:$A$103=Y$446,$O$5:$O$103,""))))</f>
        <v>0</v>
      </c>
      <c r="Z451" s="354">
        <f t="array" ref="Z451">IF(COUNT(IF($M$5:$M$103=$X451,IF($A$5:$A$103=Z$446,$O$5:$O$103,""),""))=0,"-",AVERAGE(IF($M$5:$M$103=$X451,IF($A$5:$A$103=Z$446,$O$5:$O$103,""))))</f>
        <v>2.1295885499997991E-2</v>
      </c>
      <c r="AA451" s="354">
        <f t="array" ref="AA451">IF(COUNT(IF($M$5:$M$103=$X451,IF($A$5:$A$103=AA$446,$O$5:$O$103,""),""))=0,"-",AVERAGE(IF($M$5:$M$103=$X451,IF($A$5:$A$103=AA$446,$O$5:$O$103,""))))</f>
        <v>0.11768778828946239</v>
      </c>
      <c r="AB451" s="354">
        <f t="array" ref="AB451">IF(COUNT(IF($M$5:$M$103=$X451,IF($A$5:$A$103=AB$446,$O$5:$O$103,""),""))=0,"-",AVERAGE(IF($M$5:$M$103=$X451,IF($A$5:$A$103=AB$446,$O$5:$O$103,""))))</f>
        <v>0</v>
      </c>
      <c r="AC451" s="354">
        <f t="array" ref="AC451">IF(COUNT(IF($M$5:$M$103=$X451,IF($A$5:$A$103=AC$446,$O$5:$O$103,""),""))=0,"-",AVERAGE(IF($M$5:$M$103=$X451,IF($A$5:$A$103=AC$446,$O$5:$O$103,""))))</f>
        <v>0.10647942749998994</v>
      </c>
      <c r="AD451" s="354" t="str">
        <f t="array" ref="AD451">IF(COUNT(IF($M$5:$M$103=$X451,IF($A$5:$A$103=AD$446,$O$5:$O$103,""),""))=0,"-",AVERAGE(IF($M$5:$M$103=$X451,IF($A$5:$A$103=AD$446,$O$5:$O$103,""))))</f>
        <v>-</v>
      </c>
      <c r="AE451" s="354" t="str">
        <f t="array" ref="AE451">IF(COUNT(IF($M$5:$M$103=$X451,IF($A$5:$A$103=AE$446,$O$5:$O$103,""),""))=0,"-",AVERAGE(IF($M$5:$M$103=$X451,IF($A$5:$A$103=AE$446,$O$5:$O$103,""))))</f>
        <v>-</v>
      </c>
      <c r="AF451" s="354" t="str">
        <f t="array" ref="AF451">IF(COUNT(IF($M$5:$M$103=$X451,IF($A$5:$A$103=AF$446,$O$5:$O$103,""),""))=0,"-",AVERAGE(IF($M$5:$M$103=$X451,IF($A$5:$A$103=AF$446,$O$5:$O$103,""))))</f>
        <v>-</v>
      </c>
      <c r="AG451" s="354" t="str">
        <f t="array" ref="AG451">IF(COUNT(IF($M$5:$M$103=$X451,IF($A$5:$A$103=AG$446,$O$5:$O$103,""),""))=0,"-",AVERAGE(IF($M$5:$M$103=$X451,IF($A$5:$A$103=AG$446,$O$5:$O$103,""))))</f>
        <v>-</v>
      </c>
      <c r="AH451" s="354" t="str">
        <f t="array" ref="AH451">IF(COUNT(IF($M$5:$M$103=$X451,IF($A$5:$A$103=AH$446,$O$5:$O$103,""),""))=0,"-",AVERAGE(IF($M$5:$M$103=$X451,IF($A$5:$A$103=AH$446,$O$5:$O$103,""))))</f>
        <v>-</v>
      </c>
      <c r="AI451" s="354" t="str">
        <f t="array" ref="AI451">IF(COUNT(IF($M$5:$M$103=$X451,IF($A$5:$A$103=AI$446,$O$5:$O$103,""),""))=0,"-",AVERAGE(IF($M$5:$M$103=$X451,IF($A$5:$A$103=AI$446,$O$5:$O$103,""))))</f>
        <v>-</v>
      </c>
      <c r="AJ451" s="354" t="str">
        <f t="array" ref="AJ451">IF(COUNT(IF($M$5:$M$103=$X451,IF($A$5:$A$103=AJ$446,$O$5:$O$103,""),""))=0,"-",AVERAGE(IF($M$5:$M$103=$X451,IF($A$5:$A$103=AJ$446,$O$5:$O$103,""))))</f>
        <v>-</v>
      </c>
      <c r="AK451" s="356">
        <f t="array" ref="AK451">IF(AK429&gt;1,AVERAGE(IF($M$5:$M$103=$X451,$O$5:$O$103,"")),"-")</f>
        <v>3.005878575358566E-2</v>
      </c>
      <c r="AL451" s="18"/>
      <c r="AM451" s="7"/>
      <c r="AN451" s="18"/>
      <c r="AO451" s="18"/>
      <c r="AP451" s="18"/>
      <c r="AQ451" s="18"/>
      <c r="AR451" s="18"/>
      <c r="AS451" s="18"/>
      <c r="AT451" s="18"/>
      <c r="AU451" s="18"/>
      <c r="AV451" s="18"/>
      <c r="AW451" s="18"/>
      <c r="AX451" s="18"/>
      <c r="BL451" s="11"/>
      <c r="BM451" s="11"/>
      <c r="BN451" s="11"/>
      <c r="BO451" s="75"/>
      <c r="BP451" s="75"/>
    </row>
    <row r="452" spans="1:68">
      <c r="A452" s="18"/>
      <c r="B452" s="18"/>
      <c r="C452" s="18"/>
      <c r="D452" s="18"/>
      <c r="E452" s="88"/>
      <c r="F452" s="88"/>
      <c r="G452" s="18"/>
      <c r="H452" s="89"/>
      <c r="I452" s="89"/>
      <c r="J452" s="18"/>
      <c r="K452" s="18"/>
      <c r="L452" s="18"/>
      <c r="M452" s="140"/>
      <c r="N452" s="140"/>
      <c r="O452" s="140"/>
      <c r="P452" s="140"/>
      <c r="Q452" s="140"/>
      <c r="R452" s="140"/>
      <c r="S452" s="140"/>
      <c r="T452" s="140"/>
      <c r="U452" s="18"/>
      <c r="V452" s="18"/>
      <c r="W452" s="18"/>
      <c r="X452" s="374">
        <v>5</v>
      </c>
      <c r="Y452" s="354">
        <f t="array" ref="Y452">IF(COUNT(IF($M$5:$M$103=$X452,IF($A$5:$A$103=Y$446,$O$5:$O$103,""),""))=0,"-",AVERAGE(IF($M$5:$M$103=$X452,IF($A$5:$A$103=Y$446,$O$5:$O$103,""))))</f>
        <v>0</v>
      </c>
      <c r="Z452" s="354">
        <f t="array" ref="Z452">IF(COUNT(IF($M$5:$M$103=$X452,IF($A$5:$A$103=Z$446,$O$5:$O$103,""),""))=0,"-",AVERAGE(IF($M$5:$M$103=$X452,IF($A$5:$A$103=Z$446,$O$5:$O$103,""))))</f>
        <v>5.6072207639559724E-2</v>
      </c>
      <c r="AA452" s="354" t="str">
        <f t="array" ref="AA452">IF(COUNT(IF($M$5:$M$103=$X452,IF($A$5:$A$103=AA$446,$O$5:$O$103,""),""))=0,"-",AVERAGE(IF($M$5:$M$103=$X452,IF($A$5:$A$103=AA$446,$O$5:$O$103,""))))</f>
        <v>-</v>
      </c>
      <c r="AB452" s="354">
        <f t="array" ref="AB452">IF(COUNT(IF($M$5:$M$103=$X452,IF($A$5:$A$103=AB$446,$O$5:$O$103,""),""))=0,"-",AVERAGE(IF($M$5:$M$103=$X452,IF($A$5:$A$103=AB$446,$O$5:$O$103,""))))</f>
        <v>0</v>
      </c>
      <c r="AC452" s="354">
        <f t="array" ref="AC452">IF(COUNT(IF($M$5:$M$103=$X452,IF($A$5:$A$103=AC$446,$O$5:$O$103,""),""))=0,"-",AVERAGE(IF($M$5:$M$103=$X452,IF($A$5:$A$103=AC$446,$O$5:$O$103,""))))</f>
        <v>0.12214864091135975</v>
      </c>
      <c r="AD452" s="354" t="str">
        <f t="array" ref="AD452">IF(COUNT(IF($M$5:$M$103=$X452,IF($A$5:$A$103=AD$446,$O$5:$O$103,""),""))=0,"-",AVERAGE(IF($M$5:$M$103=$X452,IF($A$5:$A$103=AD$446,$O$5:$O$103,""))))</f>
        <v>-</v>
      </c>
      <c r="AE452" s="354" t="str">
        <f t="array" ref="AE452">IF(COUNT(IF($M$5:$M$103=$X452,IF($A$5:$A$103=AE$446,$O$5:$O$103,""),""))=0,"-",AVERAGE(IF($M$5:$M$103=$X452,IF($A$5:$A$103=AE$446,$O$5:$O$103,""))))</f>
        <v>-</v>
      </c>
      <c r="AF452" s="354" t="str">
        <f t="array" ref="AF452">IF(COUNT(IF($M$5:$M$103=$X452,IF($A$5:$A$103=AF$446,$O$5:$O$103,""),""))=0,"-",AVERAGE(IF($M$5:$M$103=$X452,IF($A$5:$A$103=AF$446,$O$5:$O$103,""))))</f>
        <v>-</v>
      </c>
      <c r="AG452" s="354" t="str">
        <f t="array" ref="AG452">IF(COUNT(IF($M$5:$M$103=$X452,IF($A$5:$A$103=AG$446,$O$5:$O$103,""),""))=0,"-",AVERAGE(IF($M$5:$M$103=$X452,IF($A$5:$A$103=AG$446,$O$5:$O$103,""))))</f>
        <v>-</v>
      </c>
      <c r="AH452" s="354" t="str">
        <f t="array" ref="AH452">IF(COUNT(IF($M$5:$M$103=$X452,IF($A$5:$A$103=AH$446,$O$5:$O$103,""),""))=0,"-",AVERAGE(IF($M$5:$M$103=$X452,IF($A$5:$A$103=AH$446,$O$5:$O$103,""))))</f>
        <v>-</v>
      </c>
      <c r="AI452" s="354" t="str">
        <f t="array" ref="AI452">IF(COUNT(IF($M$5:$M$103=$X452,IF($A$5:$A$103=AI$446,$O$5:$O$103,""),""))=0,"-",AVERAGE(IF($M$5:$M$103=$X452,IF($A$5:$A$103=AI$446,$O$5:$O$103,""))))</f>
        <v>-</v>
      </c>
      <c r="AJ452" s="354" t="str">
        <f t="array" ref="AJ452">IF(COUNT(IF($M$5:$M$103=$X452,IF($A$5:$A$103=AJ$446,$O$5:$O$103,""),""))=0,"-",AVERAGE(IF($M$5:$M$103=$X452,IF($A$5:$A$103=AJ$446,$O$5:$O$103,""))))</f>
        <v>-</v>
      </c>
      <c r="AK452" s="356">
        <f t="array" ref="AK452">IF(AK430&gt;1,AVERAGE(IF($M$5:$M$103=$X452,$O$5:$O$103,"")),"-")</f>
        <v>5.8380875093153643E-2</v>
      </c>
      <c r="AL452" s="18"/>
      <c r="AM452" s="7"/>
      <c r="AN452" s="18"/>
      <c r="AO452" s="18"/>
      <c r="AP452" s="18"/>
      <c r="AQ452" s="18"/>
      <c r="AR452" s="18"/>
      <c r="AS452" s="18"/>
      <c r="AT452" s="18"/>
      <c r="AU452" s="18"/>
      <c r="AV452" s="18"/>
      <c r="AW452" s="18"/>
      <c r="AX452" s="18"/>
      <c r="BL452" s="11"/>
      <c r="BM452" s="11"/>
      <c r="BN452" s="11"/>
      <c r="BO452" s="75"/>
      <c r="BP452" s="75"/>
    </row>
    <row r="453" spans="1:68">
      <c r="A453" s="18"/>
      <c r="B453" s="18"/>
      <c r="C453" s="18"/>
      <c r="D453" s="18"/>
      <c r="E453" s="88"/>
      <c r="F453" s="88"/>
      <c r="G453" s="18"/>
      <c r="H453" s="89"/>
      <c r="I453" s="89"/>
      <c r="J453" s="18"/>
      <c r="K453" s="18"/>
      <c r="L453" s="18"/>
      <c r="M453" s="140"/>
      <c r="N453" s="140"/>
      <c r="O453" s="140"/>
      <c r="P453" s="140"/>
      <c r="Q453" s="140"/>
      <c r="R453" s="140"/>
      <c r="S453" s="140"/>
      <c r="T453" s="140"/>
      <c r="U453" s="18"/>
      <c r="V453" s="18"/>
      <c r="W453" s="18"/>
      <c r="X453" s="374">
        <v>6</v>
      </c>
      <c r="Y453" s="354">
        <f t="array" ref="Y453">IF(COUNT(IF($M$5:$M$103=$X453,IF($A$5:$A$103=Y$446,$O$5:$O$103,""),""))=0,"-",AVERAGE(IF($M$5:$M$103=$X453,IF($A$5:$A$103=Y$446,$O$5:$O$103,""))))</f>
        <v>3.8552896163789464E-2</v>
      </c>
      <c r="Z453" s="354">
        <f t="array" ref="Z453">IF(COUNT(IF($M$5:$M$103=$X453,IF($A$5:$A$103=Z$446,$O$5:$O$103,""),""))=0,"-",AVERAGE(IF($M$5:$M$103=$X453,IF($A$5:$A$103=Z$446,$O$5:$O$103,""))))</f>
        <v>0</v>
      </c>
      <c r="AA453" s="354">
        <f t="array" ref="AA453">IF(COUNT(IF($M$5:$M$103=$X453,IF($A$5:$A$103=AA$446,$O$5:$O$103,""),""))=0,"-",AVERAGE(IF($M$5:$M$103=$X453,IF($A$5:$A$103=AA$446,$O$5:$O$103,""))))</f>
        <v>0.11785113019775791</v>
      </c>
      <c r="AB453" s="354" t="str">
        <f t="array" ref="AB453">IF(COUNT(IF($M$5:$M$103=$X453,IF($A$5:$A$103=AB$446,$O$5:$O$103,""),""))=0,"-",AVERAGE(IF($M$5:$M$103=$X453,IF($A$5:$A$103=AB$446,$O$5:$O$103,""))))</f>
        <v>-</v>
      </c>
      <c r="AC453" s="354" t="str">
        <f t="array" ref="AC453">IF(COUNT(IF($M$5:$M$103=$X453,IF($A$5:$A$103=AC$446,$O$5:$O$103,""),""))=0,"-",AVERAGE(IF($M$5:$M$103=$X453,IF($A$5:$A$103=AC$446,$O$5:$O$103,""))))</f>
        <v>-</v>
      </c>
      <c r="AD453" s="354" t="str">
        <f t="array" ref="AD453">IF(COUNT(IF($M$5:$M$103=$X453,IF($A$5:$A$103=AD$446,$O$5:$O$103,""),""))=0,"-",AVERAGE(IF($M$5:$M$103=$X453,IF($A$5:$A$103=AD$446,$O$5:$O$103,""))))</f>
        <v>-</v>
      </c>
      <c r="AE453" s="354" t="str">
        <f t="array" ref="AE453">IF(COUNT(IF($M$5:$M$103=$X453,IF($A$5:$A$103=AE$446,$O$5:$O$103,""),""))=0,"-",AVERAGE(IF($M$5:$M$103=$X453,IF($A$5:$A$103=AE$446,$O$5:$O$103,""))))</f>
        <v>-</v>
      </c>
      <c r="AF453" s="354" t="str">
        <f t="array" ref="AF453">IF(COUNT(IF($M$5:$M$103=$X453,IF($A$5:$A$103=AF$446,$O$5:$O$103,""),""))=0,"-",AVERAGE(IF($M$5:$M$103=$X453,IF($A$5:$A$103=AF$446,$O$5:$O$103,""))))</f>
        <v>-</v>
      </c>
      <c r="AG453" s="354" t="str">
        <f t="array" ref="AG453">IF(COUNT(IF($M$5:$M$103=$X453,IF($A$5:$A$103=AG$446,$O$5:$O$103,""),""))=0,"-",AVERAGE(IF($M$5:$M$103=$X453,IF($A$5:$A$103=AG$446,$O$5:$O$103,""))))</f>
        <v>-</v>
      </c>
      <c r="AH453" s="354" t="str">
        <f t="array" ref="AH453">IF(COUNT(IF($M$5:$M$103=$X453,IF($A$5:$A$103=AH$446,$O$5:$O$103,""),""))=0,"-",AVERAGE(IF($M$5:$M$103=$X453,IF($A$5:$A$103=AH$446,$O$5:$O$103,""))))</f>
        <v>-</v>
      </c>
      <c r="AI453" s="354" t="str">
        <f t="array" ref="AI453">IF(COUNT(IF($M$5:$M$103=$X453,IF($A$5:$A$103=AI$446,$O$5:$O$103,""),""))=0,"-",AVERAGE(IF($M$5:$M$103=$X453,IF($A$5:$A$103=AI$446,$O$5:$O$103,""))))</f>
        <v>-</v>
      </c>
      <c r="AJ453" s="354" t="str">
        <f t="array" ref="AJ453">IF(COUNT(IF($M$5:$M$103=$X453,IF($A$5:$A$103=AJ$446,$O$5:$O$103,""),""))=0,"-",AVERAGE(IF($M$5:$M$103=$X453,IF($A$5:$A$103=AJ$446,$O$5:$O$103,""))))</f>
        <v>-</v>
      </c>
      <c r="AK453" s="356">
        <f t="array" ref="AK453">IF(AK431&gt;1,AVERAGE(IF($M$5:$M$103=$X453,$O$5:$O$103,"")),"-")</f>
        <v>2.7850988932190977E-2</v>
      </c>
      <c r="AL453" s="18"/>
      <c r="AM453" s="7"/>
      <c r="AN453" s="18"/>
      <c r="AO453" s="18"/>
      <c r="AP453" s="18"/>
      <c r="AQ453" s="18"/>
      <c r="AR453" s="18"/>
      <c r="AS453" s="18"/>
      <c r="AT453" s="18"/>
      <c r="AU453" s="18"/>
      <c r="AV453" s="18"/>
      <c r="AW453" s="18"/>
      <c r="AX453" s="18"/>
      <c r="BL453" s="11"/>
      <c r="BM453" s="11"/>
      <c r="BN453" s="11"/>
      <c r="BO453" s="75"/>
      <c r="BP453" s="75"/>
    </row>
    <row r="454" spans="1:68">
      <c r="A454" s="18"/>
      <c r="B454" s="18"/>
      <c r="C454" s="18"/>
      <c r="D454" s="18"/>
      <c r="E454" s="88"/>
      <c r="F454" s="88"/>
      <c r="G454" s="18"/>
      <c r="H454" s="89"/>
      <c r="I454" s="89"/>
      <c r="J454" s="18"/>
      <c r="K454" s="18"/>
      <c r="L454" s="18"/>
      <c r="M454" s="140"/>
      <c r="N454" s="140"/>
      <c r="O454" s="140"/>
      <c r="P454" s="140"/>
      <c r="Q454" s="140"/>
      <c r="R454" s="140"/>
      <c r="S454" s="140"/>
      <c r="T454" s="140"/>
      <c r="U454" s="18"/>
      <c r="V454" s="18"/>
      <c r="W454" s="18"/>
      <c r="X454" s="374">
        <v>7</v>
      </c>
      <c r="Y454" s="354" t="str">
        <f t="array" ref="Y454">IF(COUNT(IF($M$5:$M$103=$X454,IF($A$5:$A$103=Y$446,$O$5:$O$103,""),""))=0,"-",AVERAGE(IF($M$5:$M$103=$X454,IF($A$5:$A$103=Y$446,$O$5:$O$103,""))))</f>
        <v>-</v>
      </c>
      <c r="Z454" s="354" t="str">
        <f t="array" ref="Z454">IF(COUNT(IF($M$5:$M$103=$X454,IF($A$5:$A$103=Z$446,$O$5:$O$103,""),""))=0,"-",AVERAGE(IF($M$5:$M$103=$X454,IF($A$5:$A$103=Z$446,$O$5:$O$103,""))))</f>
        <v>-</v>
      </c>
      <c r="AA454" s="354" t="str">
        <f t="array" ref="AA454">IF(COUNT(IF($M$5:$M$103=$X454,IF($A$5:$A$103=AA$446,$O$5:$O$103,""),""))=0,"-",AVERAGE(IF($M$5:$M$103=$X454,IF($A$5:$A$103=AA$446,$O$5:$O$103,""))))</f>
        <v>-</v>
      </c>
      <c r="AB454" s="354" t="str">
        <f t="array" ref="AB454">IF(COUNT(IF($M$5:$M$103=$X454,IF($A$5:$A$103=AB$446,$O$5:$O$103,""),""))=0,"-",AVERAGE(IF($M$5:$M$103=$X454,IF($A$5:$A$103=AB$446,$O$5:$O$103,""))))</f>
        <v>-</v>
      </c>
      <c r="AC454" s="354" t="str">
        <f t="array" ref="AC454">IF(COUNT(IF($M$5:$M$103=$X454,IF($A$5:$A$103=AC$446,$O$5:$O$103,""),""))=0,"-",AVERAGE(IF($M$5:$M$103=$X454,IF($A$5:$A$103=AC$446,$O$5:$O$103,""))))</f>
        <v>-</v>
      </c>
      <c r="AD454" s="354" t="str">
        <f t="array" ref="AD454">IF(COUNT(IF($M$5:$M$103=$X454,IF($A$5:$A$103=AD$446,$O$5:$O$103,""),""))=0,"-",AVERAGE(IF($M$5:$M$103=$X454,IF($A$5:$A$103=AD$446,$O$5:$O$103,""))))</f>
        <v>-</v>
      </c>
      <c r="AE454" s="354" t="str">
        <f t="array" ref="AE454">IF(COUNT(IF($M$5:$M$103=$X454,IF($A$5:$A$103=AE$446,$O$5:$O$103,""),""))=0,"-",AVERAGE(IF($M$5:$M$103=$X454,IF($A$5:$A$103=AE$446,$O$5:$O$103,""))))</f>
        <v>-</v>
      </c>
      <c r="AF454" s="354" t="str">
        <f t="array" ref="AF454">IF(COUNT(IF($M$5:$M$103=$X454,IF($A$5:$A$103=AF$446,$O$5:$O$103,""),""))=0,"-",AVERAGE(IF($M$5:$M$103=$X454,IF($A$5:$A$103=AF$446,$O$5:$O$103,""))))</f>
        <v>-</v>
      </c>
      <c r="AG454" s="354" t="str">
        <f t="array" ref="AG454">IF(COUNT(IF($M$5:$M$103=$X454,IF($A$5:$A$103=AG$446,$O$5:$O$103,""),""))=0,"-",AVERAGE(IF($M$5:$M$103=$X454,IF($A$5:$A$103=AG$446,$O$5:$O$103,""))))</f>
        <v>-</v>
      </c>
      <c r="AH454" s="354" t="str">
        <f t="array" ref="AH454">IF(COUNT(IF($M$5:$M$103=$X454,IF($A$5:$A$103=AH$446,$O$5:$O$103,""),""))=0,"-",AVERAGE(IF($M$5:$M$103=$X454,IF($A$5:$A$103=AH$446,$O$5:$O$103,""))))</f>
        <v>-</v>
      </c>
      <c r="AI454" s="354" t="str">
        <f t="array" ref="AI454">IF(COUNT(IF($M$5:$M$103=$X454,IF($A$5:$A$103=AI$446,$O$5:$O$103,""),""))=0,"-",AVERAGE(IF($M$5:$M$103=$X454,IF($A$5:$A$103=AI$446,$O$5:$O$103,""))))</f>
        <v>-</v>
      </c>
      <c r="AJ454" s="354" t="str">
        <f t="array" ref="AJ454">IF(COUNT(IF($M$5:$M$103=$X454,IF($A$5:$A$103=AJ$446,$O$5:$O$103,""),""))=0,"-",AVERAGE(IF($M$5:$M$103=$X454,IF($A$5:$A$103=AJ$446,$O$5:$O$103,""))))</f>
        <v>-</v>
      </c>
      <c r="AK454" s="356" t="str">
        <f t="array" ref="AK454">IF(AK432&gt;1,AVERAGE(IF($M$5:$M$103=$X454,$O$5:$O$103,"")),"-")</f>
        <v>-</v>
      </c>
      <c r="AL454" s="18"/>
      <c r="AM454" s="7"/>
      <c r="AN454" s="18"/>
      <c r="AO454" s="18"/>
      <c r="AP454" s="18"/>
      <c r="AQ454" s="18"/>
      <c r="AR454" s="18"/>
      <c r="AS454" s="18"/>
      <c r="AT454" s="18"/>
      <c r="AU454" s="18"/>
      <c r="AV454" s="18"/>
      <c r="AW454" s="18"/>
      <c r="AX454" s="18"/>
      <c r="BL454" s="11"/>
      <c r="BM454" s="11"/>
      <c r="BN454" s="11"/>
      <c r="BO454" s="75"/>
      <c r="BP454" s="75"/>
    </row>
    <row r="455" spans="1:68">
      <c r="A455" s="18"/>
      <c r="B455" s="18"/>
      <c r="C455" s="18"/>
      <c r="D455" s="18"/>
      <c r="E455" s="88"/>
      <c r="F455" s="88"/>
      <c r="G455" s="18"/>
      <c r="H455" s="89"/>
      <c r="I455" s="89"/>
      <c r="J455" s="18"/>
      <c r="K455" s="18"/>
      <c r="L455" s="18"/>
      <c r="M455" s="140"/>
      <c r="N455" s="140"/>
      <c r="O455" s="140"/>
      <c r="P455" s="140"/>
      <c r="Q455" s="140"/>
      <c r="R455" s="140"/>
      <c r="S455" s="140"/>
      <c r="T455" s="140"/>
      <c r="U455" s="18"/>
      <c r="V455" s="18"/>
      <c r="W455" s="18"/>
      <c r="X455" s="374">
        <v>8</v>
      </c>
      <c r="Y455" s="354">
        <f t="array" ref="Y455">IF(COUNT(IF($M$5:$M$103=$X455,IF($A$5:$A$103=Y$446,$O$5:$O$103,""),""))=0,"-",AVERAGE(IF($M$5:$M$103=$X455,IF($A$5:$A$103=Y$446,$O$5:$O$103,""))))</f>
        <v>3.6358828902435601E-2</v>
      </c>
      <c r="Z455" s="354">
        <f t="array" ref="Z455">IF(COUNT(IF($M$5:$M$103=$X455,IF($A$5:$A$103=Z$446,$O$5:$O$103,""),""))=0,"-",AVERAGE(IF($M$5:$M$103=$X455,IF($A$5:$A$103=Z$446,$O$5:$O$103,""))))</f>
        <v>7.2068757566469216E-2</v>
      </c>
      <c r="AA455" s="354" t="str">
        <f t="array" ref="AA455">IF(COUNT(IF($M$5:$M$103=$X455,IF($A$5:$A$103=AA$446,$O$5:$O$103,""),""))=0,"-",AVERAGE(IF($M$5:$M$103=$X455,IF($A$5:$A$103=AA$446,$O$5:$O$103,""))))</f>
        <v>-</v>
      </c>
      <c r="AB455" s="354" t="str">
        <f t="array" ref="AB455">IF(COUNT(IF($M$5:$M$103=$X455,IF($A$5:$A$103=AB$446,$O$5:$O$103,""),""))=0,"-",AVERAGE(IF($M$5:$M$103=$X455,IF($A$5:$A$103=AB$446,$O$5:$O$103,""))))</f>
        <v>-</v>
      </c>
      <c r="AC455" s="354" t="str">
        <f t="array" ref="AC455">IF(COUNT(IF($M$5:$M$103=$X455,IF($A$5:$A$103=AC$446,$O$5:$O$103,""),""))=0,"-",AVERAGE(IF($M$5:$M$103=$X455,IF($A$5:$A$103=AC$446,$O$5:$O$103,""))))</f>
        <v>-</v>
      </c>
      <c r="AD455" s="354" t="str">
        <f t="array" ref="AD455">IF(COUNT(IF($M$5:$M$103=$X455,IF($A$5:$A$103=AD$446,$O$5:$O$103,""),""))=0,"-",AVERAGE(IF($M$5:$M$103=$X455,IF($A$5:$A$103=AD$446,$O$5:$O$103,""))))</f>
        <v>-</v>
      </c>
      <c r="AE455" s="354" t="str">
        <f t="array" ref="AE455">IF(COUNT(IF($M$5:$M$103=$X455,IF($A$5:$A$103=AE$446,$O$5:$O$103,""),""))=0,"-",AVERAGE(IF($M$5:$M$103=$X455,IF($A$5:$A$103=AE$446,$O$5:$O$103,""))))</f>
        <v>-</v>
      </c>
      <c r="AF455" s="354" t="str">
        <f t="array" ref="AF455">IF(COUNT(IF($M$5:$M$103=$X455,IF($A$5:$A$103=AF$446,$O$5:$O$103,""),""))=0,"-",AVERAGE(IF($M$5:$M$103=$X455,IF($A$5:$A$103=AF$446,$O$5:$O$103,""))))</f>
        <v>-</v>
      </c>
      <c r="AG455" s="354" t="str">
        <f t="array" ref="AG455">IF(COUNT(IF($M$5:$M$103=$X455,IF($A$5:$A$103=AG$446,$O$5:$O$103,""),""))=0,"-",AVERAGE(IF($M$5:$M$103=$X455,IF($A$5:$A$103=AG$446,$O$5:$O$103,""))))</f>
        <v>-</v>
      </c>
      <c r="AH455" s="354" t="str">
        <f t="array" ref="AH455">IF(COUNT(IF($M$5:$M$103=$X455,IF($A$5:$A$103=AH$446,$O$5:$O$103,""),""))=0,"-",AVERAGE(IF($M$5:$M$103=$X455,IF($A$5:$A$103=AH$446,$O$5:$O$103,""))))</f>
        <v>-</v>
      </c>
      <c r="AI455" s="354" t="str">
        <f t="array" ref="AI455">IF(COUNT(IF($M$5:$M$103=$X455,IF($A$5:$A$103=AI$446,$O$5:$O$103,""),""))=0,"-",AVERAGE(IF($M$5:$M$103=$X455,IF($A$5:$A$103=AI$446,$O$5:$O$103,""))))</f>
        <v>-</v>
      </c>
      <c r="AJ455" s="354" t="str">
        <f t="array" ref="AJ455">IF(COUNT(IF($M$5:$M$103=$X455,IF($A$5:$A$103=AJ$446,$O$5:$O$103,""),""))=0,"-",AVERAGE(IF($M$5:$M$103=$X455,IF($A$5:$A$103=AJ$446,$O$5:$O$103,""))))</f>
        <v>-</v>
      </c>
      <c r="AK455" s="356">
        <f t="array" ref="AK455">IF(AK433&gt;1,AVERAGE(IF($M$5:$M$103=$X455,$O$5:$O$103,"")),"-")</f>
        <v>4.5286311068444003E-2</v>
      </c>
      <c r="AL455" s="18"/>
      <c r="AM455" s="7"/>
      <c r="AN455" s="18"/>
      <c r="AO455" s="18"/>
      <c r="AP455" s="18"/>
      <c r="AQ455" s="18"/>
      <c r="AR455" s="18"/>
      <c r="AS455" s="18"/>
      <c r="AT455" s="18"/>
      <c r="AU455" s="18"/>
      <c r="AV455" s="18"/>
      <c r="AW455" s="18"/>
      <c r="AX455" s="18"/>
      <c r="BL455" s="11"/>
      <c r="BM455" s="11"/>
      <c r="BN455" s="11"/>
      <c r="BO455" s="75"/>
      <c r="BP455" s="75"/>
    </row>
    <row r="456" spans="1:68">
      <c r="A456" s="18"/>
      <c r="B456" s="18"/>
      <c r="C456" s="18"/>
      <c r="D456" s="18"/>
      <c r="E456" s="88"/>
      <c r="F456" s="88"/>
      <c r="G456" s="18"/>
      <c r="H456" s="89"/>
      <c r="I456" s="89"/>
      <c r="J456" s="18"/>
      <c r="K456" s="18"/>
      <c r="L456" s="18"/>
      <c r="M456" s="140"/>
      <c r="N456" s="140"/>
      <c r="O456" s="140"/>
      <c r="P456" s="140"/>
      <c r="Q456" s="140"/>
      <c r="R456" s="140"/>
      <c r="S456" s="140"/>
      <c r="T456" s="140"/>
      <c r="U456" s="18"/>
      <c r="V456" s="18"/>
      <c r="W456" s="18"/>
      <c r="X456" s="374">
        <v>9</v>
      </c>
      <c r="Y456" s="354" t="str">
        <f t="array" ref="Y456">IF(COUNT(IF($M$5:$M$103=$X456,IF($A$5:$A$103=Y$446,$O$5:$O$103,""),""))=0,"-",AVERAGE(IF($M$5:$M$103=$X456,IF($A$5:$A$103=Y$446,$O$5:$O$103,""))))</f>
        <v>-</v>
      </c>
      <c r="Z456" s="354" t="str">
        <f t="array" ref="Z456">IF(COUNT(IF($M$5:$M$103=$X456,IF($A$5:$A$103=Z$446,$O$5:$O$103,""),""))=0,"-",AVERAGE(IF($M$5:$M$103=$X456,IF($A$5:$A$103=Z$446,$O$5:$O$103,""))))</f>
        <v>-</v>
      </c>
      <c r="AA456" s="354" t="str">
        <f t="array" ref="AA456">IF(COUNT(IF($M$5:$M$103=$X456,IF($A$5:$A$103=AA$446,$O$5:$O$103,""),""))=0,"-",AVERAGE(IF($M$5:$M$103=$X456,IF($A$5:$A$103=AA$446,$O$5:$O$103,""))))</f>
        <v>-</v>
      </c>
      <c r="AB456" s="354" t="str">
        <f t="array" ref="AB456">IF(COUNT(IF($M$5:$M$103=$X456,IF($A$5:$A$103=AB$446,$O$5:$O$103,""),""))=0,"-",AVERAGE(IF($M$5:$M$103=$X456,IF($A$5:$A$103=AB$446,$O$5:$O$103,""))))</f>
        <v>-</v>
      </c>
      <c r="AC456" s="354" t="str">
        <f t="array" ref="AC456">IF(COUNT(IF($M$5:$M$103=$X456,IF($A$5:$A$103=AC$446,$O$5:$O$103,""),""))=0,"-",AVERAGE(IF($M$5:$M$103=$X456,IF($A$5:$A$103=AC$446,$O$5:$O$103,""))))</f>
        <v>-</v>
      </c>
      <c r="AD456" s="354" t="str">
        <f t="array" ref="AD456">IF(COUNT(IF($M$5:$M$103=$X456,IF($A$5:$A$103=AD$446,$O$5:$O$103,""),""))=0,"-",AVERAGE(IF($M$5:$M$103=$X456,IF($A$5:$A$103=AD$446,$O$5:$O$103,""))))</f>
        <v>-</v>
      </c>
      <c r="AE456" s="354" t="str">
        <f t="array" ref="AE456">IF(COUNT(IF($M$5:$M$103=$X456,IF($A$5:$A$103=AE$446,$O$5:$O$103,""),""))=0,"-",AVERAGE(IF($M$5:$M$103=$X456,IF($A$5:$A$103=AE$446,$O$5:$O$103,""))))</f>
        <v>-</v>
      </c>
      <c r="AF456" s="354" t="str">
        <f t="array" ref="AF456">IF(COUNT(IF($M$5:$M$103=$X456,IF($A$5:$A$103=AF$446,$O$5:$O$103,""),""))=0,"-",AVERAGE(IF($M$5:$M$103=$X456,IF($A$5:$A$103=AF$446,$O$5:$O$103,""))))</f>
        <v>-</v>
      </c>
      <c r="AG456" s="354" t="str">
        <f t="array" ref="AG456">IF(COUNT(IF($M$5:$M$103=$X456,IF($A$5:$A$103=AG$446,$O$5:$O$103,""),""))=0,"-",AVERAGE(IF($M$5:$M$103=$X456,IF($A$5:$A$103=AG$446,$O$5:$O$103,""))))</f>
        <v>-</v>
      </c>
      <c r="AH456" s="354" t="str">
        <f t="array" ref="AH456">IF(COUNT(IF($M$5:$M$103=$X456,IF($A$5:$A$103=AH$446,$O$5:$O$103,""),""))=0,"-",AVERAGE(IF($M$5:$M$103=$X456,IF($A$5:$A$103=AH$446,$O$5:$O$103,""))))</f>
        <v>-</v>
      </c>
      <c r="AI456" s="354" t="str">
        <f t="array" ref="AI456">IF(COUNT(IF($M$5:$M$103=$X456,IF($A$5:$A$103=AI$446,$O$5:$O$103,""),""))=0,"-",AVERAGE(IF($M$5:$M$103=$X456,IF($A$5:$A$103=AI$446,$O$5:$O$103,""))))</f>
        <v>-</v>
      </c>
      <c r="AJ456" s="354" t="str">
        <f t="array" ref="AJ456">IF(COUNT(IF($M$5:$M$103=$X456,IF($A$5:$A$103=AJ$446,$O$5:$O$103,""),""))=0,"-",AVERAGE(IF($M$5:$M$103=$X456,IF($A$5:$A$103=AJ$446,$O$5:$O$103,""))))</f>
        <v>-</v>
      </c>
      <c r="AK456" s="356" t="str">
        <f t="array" ref="AK456">IF(AK434&gt;1,AVERAGE(IF($M$5:$M$103=$X456,$O$5:$O$103,"")),"-")</f>
        <v>-</v>
      </c>
      <c r="AL456" s="18"/>
      <c r="AM456" s="7"/>
      <c r="AN456" s="18"/>
      <c r="AO456" s="18"/>
      <c r="AP456" s="18"/>
      <c r="AQ456" s="18"/>
      <c r="AR456" s="18"/>
      <c r="AS456" s="18"/>
      <c r="AT456" s="18"/>
      <c r="AU456" s="18"/>
      <c r="AV456" s="18"/>
      <c r="AW456" s="18"/>
      <c r="AX456" s="18"/>
      <c r="BL456" s="11"/>
      <c r="BM456" s="11"/>
      <c r="BN456" s="11"/>
      <c r="BO456" s="75"/>
      <c r="BP456" s="75"/>
    </row>
    <row r="457" spans="1:68">
      <c r="A457" s="18"/>
      <c r="B457" s="18"/>
      <c r="C457" s="18"/>
      <c r="D457" s="18"/>
      <c r="E457" s="88"/>
      <c r="F457" s="88"/>
      <c r="G457" s="18"/>
      <c r="H457" s="89"/>
      <c r="I457" s="89"/>
      <c r="J457" s="18"/>
      <c r="K457" s="18"/>
      <c r="L457" s="18"/>
      <c r="M457" s="140"/>
      <c r="N457" s="140"/>
      <c r="O457" s="140"/>
      <c r="P457" s="140"/>
      <c r="Q457" s="140"/>
      <c r="R457" s="140"/>
      <c r="S457" s="140"/>
      <c r="T457" s="140"/>
      <c r="U457" s="18"/>
      <c r="V457" s="18"/>
      <c r="W457" s="18"/>
      <c r="X457" s="374">
        <v>10</v>
      </c>
      <c r="Y457" s="354" t="str">
        <f t="array" ref="Y457">IF(COUNT(IF($M$5:$M$103=$X457,IF($A$5:$A$103=Y$446,$O$5:$O$103,""),""))=0,"-",AVERAGE(IF($M$5:$M$103=$X457,IF($A$5:$A$103=Y$446,$O$5:$O$103,""))))</f>
        <v>-</v>
      </c>
      <c r="Z457" s="354" t="str">
        <f t="array" ref="Z457">IF(COUNT(IF($M$5:$M$103=$X457,IF($A$5:$A$103=Z$446,$O$5:$O$103,""),""))=0,"-",AVERAGE(IF($M$5:$M$103=$X457,IF($A$5:$A$103=Z$446,$O$5:$O$103,""))))</f>
        <v>-</v>
      </c>
      <c r="AA457" s="354" t="str">
        <f t="array" ref="AA457">IF(COUNT(IF($M$5:$M$103=$X457,IF($A$5:$A$103=AA$446,$O$5:$O$103,""),""))=0,"-",AVERAGE(IF($M$5:$M$103=$X457,IF($A$5:$A$103=AA$446,$O$5:$O$103,""))))</f>
        <v>-</v>
      </c>
      <c r="AB457" s="354" t="str">
        <f t="array" ref="AB457">IF(COUNT(IF($M$5:$M$103=$X457,IF($A$5:$A$103=AB$446,$O$5:$O$103,""),""))=0,"-",AVERAGE(IF($M$5:$M$103=$X457,IF($A$5:$A$103=AB$446,$O$5:$O$103,""))))</f>
        <v>-</v>
      </c>
      <c r="AC457" s="354" t="str">
        <f t="array" ref="AC457">IF(COUNT(IF($M$5:$M$103=$X457,IF($A$5:$A$103=AC$446,$O$5:$O$103,""),""))=0,"-",AVERAGE(IF($M$5:$M$103=$X457,IF($A$5:$A$103=AC$446,$O$5:$O$103,""))))</f>
        <v>-</v>
      </c>
      <c r="AD457" s="354" t="str">
        <f t="array" ref="AD457">IF(COUNT(IF($M$5:$M$103=$X457,IF($A$5:$A$103=AD$446,$O$5:$O$103,""),""))=0,"-",AVERAGE(IF($M$5:$M$103=$X457,IF($A$5:$A$103=AD$446,$O$5:$O$103,""))))</f>
        <v>-</v>
      </c>
      <c r="AE457" s="354" t="str">
        <f t="array" ref="AE457">IF(COUNT(IF($M$5:$M$103=$X457,IF($A$5:$A$103=AE$446,$O$5:$O$103,""),""))=0,"-",AVERAGE(IF($M$5:$M$103=$X457,IF($A$5:$A$103=AE$446,$O$5:$O$103,""))))</f>
        <v>-</v>
      </c>
      <c r="AF457" s="354" t="str">
        <f t="array" ref="AF457">IF(COUNT(IF($M$5:$M$103=$X457,IF($A$5:$A$103=AF$446,$O$5:$O$103,""),""))=0,"-",AVERAGE(IF($M$5:$M$103=$X457,IF($A$5:$A$103=AF$446,$O$5:$O$103,""))))</f>
        <v>-</v>
      </c>
      <c r="AG457" s="354" t="str">
        <f t="array" ref="AG457">IF(COUNT(IF($M$5:$M$103=$X457,IF($A$5:$A$103=AG$446,$O$5:$O$103,""),""))=0,"-",AVERAGE(IF($M$5:$M$103=$X457,IF($A$5:$A$103=AG$446,$O$5:$O$103,""))))</f>
        <v>-</v>
      </c>
      <c r="AH457" s="354" t="str">
        <f t="array" ref="AH457">IF(COUNT(IF($M$5:$M$103=$X457,IF($A$5:$A$103=AH$446,$O$5:$O$103,""),""))=0,"-",AVERAGE(IF($M$5:$M$103=$X457,IF($A$5:$A$103=AH$446,$O$5:$O$103,""))))</f>
        <v>-</v>
      </c>
      <c r="AI457" s="354" t="str">
        <f t="array" ref="AI457">IF(COUNT(IF($M$5:$M$103=$X457,IF($A$5:$A$103=AI$446,$O$5:$O$103,""),""))=0,"-",AVERAGE(IF($M$5:$M$103=$X457,IF($A$5:$A$103=AI$446,$O$5:$O$103,""))))</f>
        <v>-</v>
      </c>
      <c r="AJ457" s="354" t="str">
        <f t="array" ref="AJ457">IF(COUNT(IF($M$5:$M$103=$X457,IF($A$5:$A$103=AJ$446,$O$5:$O$103,""),""))=0,"-",AVERAGE(IF($M$5:$M$103=$X457,IF($A$5:$A$103=AJ$446,$O$5:$O$103,""))))</f>
        <v>-</v>
      </c>
      <c r="AK457" s="356" t="str">
        <f t="array" ref="AK457">IF(AK435&gt;1,AVERAGE(IF($M$5:$M$103=$X457,$O$5:$O$103,"")),"-")</f>
        <v>-</v>
      </c>
      <c r="AL457" s="18"/>
      <c r="AM457" s="7"/>
      <c r="AN457" s="18"/>
      <c r="AO457" s="18"/>
      <c r="AP457" s="18"/>
      <c r="AQ457" s="18"/>
      <c r="AR457" s="18"/>
      <c r="AS457" s="18"/>
      <c r="AT457" s="18"/>
      <c r="AU457" s="18"/>
      <c r="AV457" s="18"/>
      <c r="AW457" s="18"/>
      <c r="AX457" s="18"/>
      <c r="BL457" s="11"/>
      <c r="BM457" s="11"/>
      <c r="BN457" s="11"/>
      <c r="BO457" s="75"/>
      <c r="BP457" s="75"/>
    </row>
    <row r="458" spans="1:68">
      <c r="A458" s="18"/>
      <c r="B458" s="18"/>
      <c r="C458" s="18"/>
      <c r="D458" s="18"/>
      <c r="E458" s="88"/>
      <c r="F458" s="88"/>
      <c r="G458" s="18"/>
      <c r="H458" s="89"/>
      <c r="I458" s="89"/>
      <c r="J458" s="18"/>
      <c r="K458" s="18"/>
      <c r="L458" s="18"/>
      <c r="M458" s="140"/>
      <c r="N458" s="140"/>
      <c r="O458" s="140"/>
      <c r="P458" s="140"/>
      <c r="Q458" s="140"/>
      <c r="R458" s="140"/>
      <c r="S458" s="140"/>
      <c r="T458" s="140"/>
      <c r="U458" s="18"/>
      <c r="V458" s="18"/>
      <c r="W458" s="18"/>
      <c r="X458" s="374">
        <v>11</v>
      </c>
      <c r="Y458" s="354" t="str">
        <f t="array" ref="Y458">IF(COUNT(IF($M$5:$M$103=$X458,IF($A$5:$A$103=Y$446,$O$5:$O$103,""),""))=0,"-",AVERAGE(IF($M$5:$M$103=$X458,IF($A$5:$A$103=Y$446,$O$5:$O$103,""))))</f>
        <v>-</v>
      </c>
      <c r="Z458" s="354" t="str">
        <f t="array" ref="Z458">IF(COUNT(IF($M$5:$M$103=$X458,IF($A$5:$A$103=Z$446,$O$5:$O$103,""),""))=0,"-",AVERAGE(IF($M$5:$M$103=$X458,IF($A$5:$A$103=Z$446,$O$5:$O$103,""))))</f>
        <v>-</v>
      </c>
      <c r="AA458" s="354" t="str">
        <f t="array" ref="AA458">IF(COUNT(IF($M$5:$M$103=$X458,IF($A$5:$A$103=AA$446,$O$5:$O$103,""),""))=0,"-",AVERAGE(IF($M$5:$M$103=$X458,IF($A$5:$A$103=AA$446,$O$5:$O$103,""))))</f>
        <v>-</v>
      </c>
      <c r="AB458" s="354" t="str">
        <f t="array" ref="AB458">IF(COUNT(IF($M$5:$M$103=$X458,IF($A$5:$A$103=AB$446,$O$5:$O$103,""),""))=0,"-",AVERAGE(IF($M$5:$M$103=$X458,IF($A$5:$A$103=AB$446,$O$5:$O$103,""))))</f>
        <v>-</v>
      </c>
      <c r="AC458" s="354" t="str">
        <f t="array" ref="AC458">IF(COUNT(IF($M$5:$M$103=$X458,IF($A$5:$A$103=AC$446,$O$5:$O$103,""),""))=0,"-",AVERAGE(IF($M$5:$M$103=$X458,IF($A$5:$A$103=AC$446,$O$5:$O$103,""))))</f>
        <v>-</v>
      </c>
      <c r="AD458" s="354" t="str">
        <f t="array" ref="AD458">IF(COUNT(IF($M$5:$M$103=$X458,IF($A$5:$A$103=AD$446,$O$5:$O$103,""),""))=0,"-",AVERAGE(IF($M$5:$M$103=$X458,IF($A$5:$A$103=AD$446,$O$5:$O$103,""))))</f>
        <v>-</v>
      </c>
      <c r="AE458" s="354" t="str">
        <f t="array" ref="AE458">IF(COUNT(IF($M$5:$M$103=$X458,IF($A$5:$A$103=AE$446,$O$5:$O$103,""),""))=0,"-",AVERAGE(IF($M$5:$M$103=$X458,IF($A$5:$A$103=AE$446,$O$5:$O$103,""))))</f>
        <v>-</v>
      </c>
      <c r="AF458" s="354" t="str">
        <f t="array" ref="AF458">IF(COUNT(IF($M$5:$M$103=$X458,IF($A$5:$A$103=AF$446,$O$5:$O$103,""),""))=0,"-",AVERAGE(IF($M$5:$M$103=$X458,IF($A$5:$A$103=AF$446,$O$5:$O$103,""))))</f>
        <v>-</v>
      </c>
      <c r="AG458" s="354" t="str">
        <f t="array" ref="AG458">IF(COUNT(IF($M$5:$M$103=$X458,IF($A$5:$A$103=AG$446,$O$5:$O$103,""),""))=0,"-",AVERAGE(IF($M$5:$M$103=$X458,IF($A$5:$A$103=AG$446,$O$5:$O$103,""))))</f>
        <v>-</v>
      </c>
      <c r="AH458" s="354" t="str">
        <f t="array" ref="AH458">IF(COUNT(IF($M$5:$M$103=$X458,IF($A$5:$A$103=AH$446,$O$5:$O$103,""),""))=0,"-",AVERAGE(IF($M$5:$M$103=$X458,IF($A$5:$A$103=AH$446,$O$5:$O$103,""))))</f>
        <v>-</v>
      </c>
      <c r="AI458" s="354" t="str">
        <f t="array" ref="AI458">IF(COUNT(IF($M$5:$M$103=$X458,IF($A$5:$A$103=AI$446,$O$5:$O$103,""),""))=0,"-",AVERAGE(IF($M$5:$M$103=$X458,IF($A$5:$A$103=AI$446,$O$5:$O$103,""))))</f>
        <v>-</v>
      </c>
      <c r="AJ458" s="354" t="str">
        <f t="array" ref="AJ458">IF(COUNT(IF($M$5:$M$103=$X458,IF($A$5:$A$103=AJ$446,$O$5:$O$103,""),""))=0,"-",AVERAGE(IF($M$5:$M$103=$X458,IF($A$5:$A$103=AJ$446,$O$5:$O$103,""))))</f>
        <v>-</v>
      </c>
      <c r="AK458" s="356" t="str">
        <f t="array" ref="AK458">IF(AK436&gt;1,AVERAGE(IF($M$5:$M$103=$X458,$O$5:$O$103,"")),"-")</f>
        <v>-</v>
      </c>
      <c r="AL458" s="18"/>
      <c r="AM458" s="7"/>
      <c r="AN458" s="18"/>
      <c r="AO458" s="18"/>
      <c r="AP458" s="18"/>
      <c r="AQ458" s="18"/>
      <c r="AR458" s="18"/>
      <c r="AS458" s="18"/>
      <c r="AT458" s="18"/>
      <c r="AU458" s="18"/>
      <c r="AV458" s="18"/>
      <c r="AW458" s="18"/>
      <c r="AX458" s="18"/>
      <c r="BL458" s="11"/>
      <c r="BM458" s="11"/>
      <c r="BN458" s="11"/>
      <c r="BO458" s="75"/>
      <c r="BP458" s="75"/>
    </row>
    <row r="459" spans="1:68">
      <c r="A459" s="18"/>
      <c r="B459" s="18"/>
      <c r="C459" s="18"/>
      <c r="D459" s="18"/>
      <c r="E459" s="88"/>
      <c r="F459" s="88"/>
      <c r="G459" s="18"/>
      <c r="H459" s="89"/>
      <c r="I459" s="89"/>
      <c r="J459" s="18"/>
      <c r="K459" s="18"/>
      <c r="L459" s="18"/>
      <c r="M459" s="140"/>
      <c r="N459" s="140"/>
      <c r="O459" s="140"/>
      <c r="P459" s="140"/>
      <c r="Q459" s="140"/>
      <c r="R459" s="140"/>
      <c r="S459" s="140"/>
      <c r="T459" s="140"/>
      <c r="U459" s="18"/>
      <c r="V459" s="18"/>
      <c r="W459" s="18"/>
      <c r="X459" s="374">
        <v>12</v>
      </c>
      <c r="Y459" s="354" t="str">
        <f t="array" ref="Y459">IF(COUNT(IF($M$5:$M$103=$X459,IF($A$5:$A$103=Y$446,$O$5:$O$103,""),""))=0,"-",AVERAGE(IF($M$5:$M$103=$X459,IF($A$5:$A$103=Y$446,$O$5:$O$103,""))))</f>
        <v>-</v>
      </c>
      <c r="Z459" s="354" t="str">
        <f t="array" ref="Z459">IF(COUNT(IF($M$5:$M$103=$X459,IF($A$5:$A$103=Z$446,$O$5:$O$103,""),""))=0,"-",AVERAGE(IF($M$5:$M$103=$X459,IF($A$5:$A$103=Z$446,$O$5:$O$103,""))))</f>
        <v>-</v>
      </c>
      <c r="AA459" s="354" t="str">
        <f t="array" ref="AA459">IF(COUNT(IF($M$5:$M$103=$X459,IF($A$5:$A$103=AA$446,$O$5:$O$103,""),""))=0,"-",AVERAGE(IF($M$5:$M$103=$X459,IF($A$5:$A$103=AA$446,$O$5:$O$103,""))))</f>
        <v>-</v>
      </c>
      <c r="AB459" s="354" t="str">
        <f t="array" ref="AB459">IF(COUNT(IF($M$5:$M$103=$X459,IF($A$5:$A$103=AB$446,$O$5:$O$103,""),""))=0,"-",AVERAGE(IF($M$5:$M$103=$X459,IF($A$5:$A$103=AB$446,$O$5:$O$103,""))))</f>
        <v>-</v>
      </c>
      <c r="AC459" s="354" t="str">
        <f t="array" ref="AC459">IF(COUNT(IF($M$5:$M$103=$X459,IF($A$5:$A$103=AC$446,$O$5:$O$103,""),""))=0,"-",AVERAGE(IF($M$5:$M$103=$X459,IF($A$5:$A$103=AC$446,$O$5:$O$103,""))))</f>
        <v>-</v>
      </c>
      <c r="AD459" s="354" t="str">
        <f t="array" ref="AD459">IF(COUNT(IF($M$5:$M$103=$X459,IF($A$5:$A$103=AD$446,$O$5:$O$103,""),""))=0,"-",AVERAGE(IF($M$5:$M$103=$X459,IF($A$5:$A$103=AD$446,$O$5:$O$103,""))))</f>
        <v>-</v>
      </c>
      <c r="AE459" s="354" t="str">
        <f t="array" ref="AE459">IF(COUNT(IF($M$5:$M$103=$X459,IF($A$5:$A$103=AE$446,$O$5:$O$103,""),""))=0,"-",AVERAGE(IF($M$5:$M$103=$X459,IF($A$5:$A$103=AE$446,$O$5:$O$103,""))))</f>
        <v>-</v>
      </c>
      <c r="AF459" s="354" t="str">
        <f t="array" ref="AF459">IF(COUNT(IF($M$5:$M$103=$X459,IF($A$5:$A$103=AF$446,$O$5:$O$103,""),""))=0,"-",AVERAGE(IF($M$5:$M$103=$X459,IF($A$5:$A$103=AF$446,$O$5:$O$103,""))))</f>
        <v>-</v>
      </c>
      <c r="AG459" s="354" t="str">
        <f t="array" ref="AG459">IF(COUNT(IF($M$5:$M$103=$X459,IF($A$5:$A$103=AG$446,$O$5:$O$103,""),""))=0,"-",AVERAGE(IF($M$5:$M$103=$X459,IF($A$5:$A$103=AG$446,$O$5:$O$103,""))))</f>
        <v>-</v>
      </c>
      <c r="AH459" s="354" t="str">
        <f t="array" ref="AH459">IF(COUNT(IF($M$5:$M$103=$X459,IF($A$5:$A$103=AH$446,$O$5:$O$103,""),""))=0,"-",AVERAGE(IF($M$5:$M$103=$X459,IF($A$5:$A$103=AH$446,$O$5:$O$103,""))))</f>
        <v>-</v>
      </c>
      <c r="AI459" s="354" t="str">
        <f t="array" ref="AI459">IF(COUNT(IF($M$5:$M$103=$X459,IF($A$5:$A$103=AI$446,$O$5:$O$103,""),""))=0,"-",AVERAGE(IF($M$5:$M$103=$X459,IF($A$5:$A$103=AI$446,$O$5:$O$103,""))))</f>
        <v>-</v>
      </c>
      <c r="AJ459" s="354" t="str">
        <f t="array" ref="AJ459">IF(COUNT(IF($M$5:$M$103=$X459,IF($A$5:$A$103=AJ$446,$O$5:$O$103,""),""))=0,"-",AVERAGE(IF($M$5:$M$103=$X459,IF($A$5:$A$103=AJ$446,$O$5:$O$103,""))))</f>
        <v>-</v>
      </c>
      <c r="AK459" s="356" t="str">
        <f t="array" ref="AK459">IF(AK437&gt;1,AVERAGE(IF($M$5:$M$103=$X459,$O$5:$O$103,"")),"-")</f>
        <v>-</v>
      </c>
      <c r="AL459" s="18"/>
      <c r="AM459" s="7"/>
      <c r="AN459" s="18"/>
      <c r="AO459" s="18"/>
      <c r="AP459" s="18"/>
      <c r="AQ459" s="18"/>
      <c r="AR459" s="18"/>
      <c r="AS459" s="18"/>
      <c r="AT459" s="18"/>
      <c r="AU459" s="18"/>
      <c r="AV459" s="18"/>
      <c r="AW459" s="18"/>
      <c r="AX459" s="18"/>
      <c r="BL459" s="11"/>
      <c r="BM459" s="11"/>
      <c r="BN459" s="11"/>
      <c r="BO459" s="75"/>
      <c r="BP459" s="75"/>
    </row>
    <row r="460" spans="1:68">
      <c r="A460" s="18"/>
      <c r="B460" s="18"/>
      <c r="C460" s="18"/>
      <c r="D460" s="18"/>
      <c r="E460" s="88"/>
      <c r="F460" s="88"/>
      <c r="G460" s="18"/>
      <c r="H460" s="89"/>
      <c r="I460" s="89"/>
      <c r="J460" s="18"/>
      <c r="K460" s="18"/>
      <c r="L460" s="18"/>
      <c r="M460" s="140"/>
      <c r="N460" s="140"/>
      <c r="O460" s="140"/>
      <c r="P460" s="140"/>
      <c r="Q460" s="140"/>
      <c r="R460" s="140"/>
      <c r="S460" s="140"/>
      <c r="T460" s="140"/>
      <c r="U460" s="18"/>
      <c r="V460" s="18"/>
      <c r="W460" s="18"/>
      <c r="X460" s="374">
        <v>13</v>
      </c>
      <c r="Y460" s="354" t="str">
        <f t="array" ref="Y460">IF(COUNT(IF($M$5:$M$103=$X460,IF($A$5:$A$103=Y$446,$O$5:$O$103,""),""))=0,"-",AVERAGE(IF($M$5:$M$103=$X460,IF($A$5:$A$103=Y$446,$O$5:$O$103,""))))</f>
        <v>-</v>
      </c>
      <c r="Z460" s="354" t="str">
        <f t="array" ref="Z460">IF(COUNT(IF($M$5:$M$103=$X460,IF($A$5:$A$103=Z$446,$O$5:$O$103,""),""))=0,"-",AVERAGE(IF($M$5:$M$103=$X460,IF($A$5:$A$103=Z$446,$O$5:$O$103,""))))</f>
        <v>-</v>
      </c>
      <c r="AA460" s="354" t="str">
        <f t="array" ref="AA460">IF(COUNT(IF($M$5:$M$103=$X460,IF($A$5:$A$103=AA$446,$O$5:$O$103,""),""))=0,"-",AVERAGE(IF($M$5:$M$103=$X460,IF($A$5:$A$103=AA$446,$O$5:$O$103,""))))</f>
        <v>-</v>
      </c>
      <c r="AB460" s="354" t="str">
        <f t="array" ref="AB460">IF(COUNT(IF($M$5:$M$103=$X460,IF($A$5:$A$103=AB$446,$O$5:$O$103,""),""))=0,"-",AVERAGE(IF($M$5:$M$103=$X460,IF($A$5:$A$103=AB$446,$O$5:$O$103,""))))</f>
        <v>-</v>
      </c>
      <c r="AC460" s="354" t="str">
        <f t="array" ref="AC460">IF(COUNT(IF($M$5:$M$103=$X460,IF($A$5:$A$103=AC$446,$O$5:$O$103,""),""))=0,"-",AVERAGE(IF($M$5:$M$103=$X460,IF($A$5:$A$103=AC$446,$O$5:$O$103,""))))</f>
        <v>-</v>
      </c>
      <c r="AD460" s="354" t="str">
        <f t="array" ref="AD460">IF(COUNT(IF($M$5:$M$103=$X460,IF($A$5:$A$103=AD$446,$O$5:$O$103,""),""))=0,"-",AVERAGE(IF($M$5:$M$103=$X460,IF($A$5:$A$103=AD$446,$O$5:$O$103,""))))</f>
        <v>-</v>
      </c>
      <c r="AE460" s="354" t="str">
        <f t="array" ref="AE460">IF(COUNT(IF($M$5:$M$103=$X460,IF($A$5:$A$103=AE$446,$O$5:$O$103,""),""))=0,"-",AVERAGE(IF($M$5:$M$103=$X460,IF($A$5:$A$103=AE$446,$O$5:$O$103,""))))</f>
        <v>-</v>
      </c>
      <c r="AF460" s="354" t="str">
        <f t="array" ref="AF460">IF(COUNT(IF($M$5:$M$103=$X460,IF($A$5:$A$103=AF$446,$O$5:$O$103,""),""))=0,"-",AVERAGE(IF($M$5:$M$103=$X460,IF($A$5:$A$103=AF$446,$O$5:$O$103,""))))</f>
        <v>-</v>
      </c>
      <c r="AG460" s="354" t="str">
        <f t="array" ref="AG460">IF(COUNT(IF($M$5:$M$103=$X460,IF($A$5:$A$103=AG$446,$O$5:$O$103,""),""))=0,"-",AVERAGE(IF($M$5:$M$103=$X460,IF($A$5:$A$103=AG$446,$O$5:$O$103,""))))</f>
        <v>-</v>
      </c>
      <c r="AH460" s="354" t="str">
        <f t="array" ref="AH460">IF(COUNT(IF($M$5:$M$103=$X460,IF($A$5:$A$103=AH$446,$O$5:$O$103,""),""))=0,"-",AVERAGE(IF($M$5:$M$103=$X460,IF($A$5:$A$103=AH$446,$O$5:$O$103,""))))</f>
        <v>-</v>
      </c>
      <c r="AI460" s="354" t="str">
        <f t="array" ref="AI460">IF(COUNT(IF($M$5:$M$103=$X460,IF($A$5:$A$103=AI$446,$O$5:$O$103,""),""))=0,"-",AVERAGE(IF($M$5:$M$103=$X460,IF($A$5:$A$103=AI$446,$O$5:$O$103,""))))</f>
        <v>-</v>
      </c>
      <c r="AJ460" s="354" t="str">
        <f t="array" ref="AJ460">IF(COUNT(IF($M$5:$M$103=$X460,IF($A$5:$A$103=AJ$446,$O$5:$O$103,""),""))=0,"-",AVERAGE(IF($M$5:$M$103=$X460,IF($A$5:$A$103=AJ$446,$O$5:$O$103,""))))</f>
        <v>-</v>
      </c>
      <c r="AK460" s="356" t="str">
        <f t="array" ref="AK460">IF(AK438&gt;1,AVERAGE(IF($M$5:$M$103=$X460,$O$5:$O$103,"")),"-")</f>
        <v>-</v>
      </c>
      <c r="AL460" s="18"/>
      <c r="AM460" s="7"/>
      <c r="AN460" s="18"/>
      <c r="AO460" s="18"/>
      <c r="AP460" s="18"/>
      <c r="AQ460" s="18"/>
      <c r="AR460" s="18"/>
      <c r="AS460" s="18"/>
      <c r="AT460" s="18"/>
      <c r="AU460" s="18"/>
      <c r="AV460" s="18"/>
      <c r="AW460" s="18"/>
      <c r="AX460" s="18"/>
      <c r="BL460" s="11"/>
      <c r="BM460" s="11"/>
      <c r="BN460" s="11"/>
      <c r="BO460" s="75"/>
      <c r="BP460" s="75"/>
    </row>
    <row r="461" spans="1:68">
      <c r="A461" s="18"/>
      <c r="B461" s="18"/>
      <c r="C461" s="18"/>
      <c r="D461" s="18"/>
      <c r="E461" s="88"/>
      <c r="F461" s="88"/>
      <c r="G461" s="18"/>
      <c r="H461" s="89"/>
      <c r="I461" s="89"/>
      <c r="J461" s="18"/>
      <c r="K461" s="18"/>
      <c r="L461" s="18"/>
      <c r="M461" s="140"/>
      <c r="N461" s="140"/>
      <c r="O461" s="140"/>
      <c r="P461" s="140"/>
      <c r="Q461" s="140"/>
      <c r="R461" s="140"/>
      <c r="S461" s="140"/>
      <c r="T461" s="140"/>
      <c r="U461" s="18"/>
      <c r="V461" s="18"/>
      <c r="W461" s="18"/>
      <c r="X461" s="374">
        <v>14</v>
      </c>
      <c r="Y461" s="354" t="str">
        <f t="array" ref="Y461">IF(COUNT(IF($M$5:$M$103=$X461,IF($A$5:$A$103=Y$446,$O$5:$O$103,""),""))=0,"-",AVERAGE(IF($M$5:$M$103=$X461,IF($A$5:$A$103=Y$446,$O$5:$O$103,""))))</f>
        <v>-</v>
      </c>
      <c r="Z461" s="354" t="str">
        <f t="array" ref="Z461">IF(COUNT(IF($M$5:$M$103=$X461,IF($A$5:$A$103=Z$446,$O$5:$O$103,""),""))=0,"-",AVERAGE(IF($M$5:$M$103=$X461,IF($A$5:$A$103=Z$446,$O$5:$O$103,""))))</f>
        <v>-</v>
      </c>
      <c r="AA461" s="354" t="str">
        <f t="array" ref="AA461">IF(COUNT(IF($M$5:$M$103=$X461,IF($A$5:$A$103=AA$446,$O$5:$O$103,""),""))=0,"-",AVERAGE(IF($M$5:$M$103=$X461,IF($A$5:$A$103=AA$446,$O$5:$O$103,""))))</f>
        <v>-</v>
      </c>
      <c r="AB461" s="354" t="str">
        <f t="array" ref="AB461">IF(COUNT(IF($M$5:$M$103=$X461,IF($A$5:$A$103=AB$446,$O$5:$O$103,""),""))=0,"-",AVERAGE(IF($M$5:$M$103=$X461,IF($A$5:$A$103=AB$446,$O$5:$O$103,""))))</f>
        <v>-</v>
      </c>
      <c r="AC461" s="354" t="str">
        <f t="array" ref="AC461">IF(COUNT(IF($M$5:$M$103=$X461,IF($A$5:$A$103=AC$446,$O$5:$O$103,""),""))=0,"-",AVERAGE(IF($M$5:$M$103=$X461,IF($A$5:$A$103=AC$446,$O$5:$O$103,""))))</f>
        <v>-</v>
      </c>
      <c r="AD461" s="354" t="str">
        <f t="array" ref="AD461">IF(COUNT(IF($M$5:$M$103=$X461,IF($A$5:$A$103=AD$446,$O$5:$O$103,""),""))=0,"-",AVERAGE(IF($M$5:$M$103=$X461,IF($A$5:$A$103=AD$446,$O$5:$O$103,""))))</f>
        <v>-</v>
      </c>
      <c r="AE461" s="354" t="str">
        <f t="array" ref="AE461">IF(COUNT(IF($M$5:$M$103=$X461,IF($A$5:$A$103=AE$446,$O$5:$O$103,""),""))=0,"-",AVERAGE(IF($M$5:$M$103=$X461,IF($A$5:$A$103=AE$446,$O$5:$O$103,""))))</f>
        <v>-</v>
      </c>
      <c r="AF461" s="354" t="str">
        <f t="array" ref="AF461">IF(COUNT(IF($M$5:$M$103=$X461,IF($A$5:$A$103=AF$446,$O$5:$O$103,""),""))=0,"-",AVERAGE(IF($M$5:$M$103=$X461,IF($A$5:$A$103=AF$446,$O$5:$O$103,""))))</f>
        <v>-</v>
      </c>
      <c r="AG461" s="354" t="str">
        <f t="array" ref="AG461">IF(COUNT(IF($M$5:$M$103=$X461,IF($A$5:$A$103=AG$446,$O$5:$O$103,""),""))=0,"-",AVERAGE(IF($M$5:$M$103=$X461,IF($A$5:$A$103=AG$446,$O$5:$O$103,""))))</f>
        <v>-</v>
      </c>
      <c r="AH461" s="354" t="str">
        <f t="array" ref="AH461">IF(COUNT(IF($M$5:$M$103=$X461,IF($A$5:$A$103=AH$446,$O$5:$O$103,""),""))=0,"-",AVERAGE(IF($M$5:$M$103=$X461,IF($A$5:$A$103=AH$446,$O$5:$O$103,""))))</f>
        <v>-</v>
      </c>
      <c r="AI461" s="354" t="str">
        <f t="array" ref="AI461">IF(COUNT(IF($M$5:$M$103=$X461,IF($A$5:$A$103=AI$446,$O$5:$O$103,""),""))=0,"-",AVERAGE(IF($M$5:$M$103=$X461,IF($A$5:$A$103=AI$446,$O$5:$O$103,""))))</f>
        <v>-</v>
      </c>
      <c r="AJ461" s="354" t="str">
        <f t="array" ref="AJ461">IF(COUNT(IF($M$5:$M$103=$X461,IF($A$5:$A$103=AJ$446,$O$5:$O$103,""),""))=0,"-",AVERAGE(IF($M$5:$M$103=$X461,IF($A$5:$A$103=AJ$446,$O$5:$O$103,""))))</f>
        <v>-</v>
      </c>
      <c r="AK461" s="356" t="str">
        <f t="array" ref="AK461">IF(AK439&gt;1,AVERAGE(IF($M$5:$M$103=$X461,$O$5:$O$103,"")),"-")</f>
        <v>-</v>
      </c>
      <c r="AL461" s="18"/>
      <c r="AM461" s="7"/>
      <c r="AN461" s="18"/>
      <c r="AO461" s="18"/>
      <c r="AP461" s="18"/>
      <c r="AQ461" s="18"/>
      <c r="AR461" s="18"/>
      <c r="AS461" s="18"/>
      <c r="AT461" s="18"/>
      <c r="AU461" s="18"/>
      <c r="AV461" s="18"/>
      <c r="AW461" s="18"/>
      <c r="AX461" s="18"/>
      <c r="BL461" s="11"/>
      <c r="BM461" s="11"/>
      <c r="BN461" s="11"/>
      <c r="BO461" s="75"/>
      <c r="BP461" s="75"/>
    </row>
    <row r="462" spans="1:68">
      <c r="A462" s="18"/>
      <c r="B462" s="18"/>
      <c r="C462" s="18"/>
      <c r="D462" s="18"/>
      <c r="E462" s="88"/>
      <c r="F462" s="88"/>
      <c r="G462" s="18"/>
      <c r="H462" s="89"/>
      <c r="I462" s="89"/>
      <c r="J462" s="18"/>
      <c r="K462" s="18"/>
      <c r="L462" s="18"/>
      <c r="M462" s="140"/>
      <c r="N462" s="140"/>
      <c r="O462" s="140"/>
      <c r="P462" s="140"/>
      <c r="Q462" s="140"/>
      <c r="R462" s="140"/>
      <c r="S462" s="140"/>
      <c r="T462" s="140"/>
      <c r="U462" s="18"/>
      <c r="V462" s="18"/>
      <c r="W462" s="18"/>
      <c r="X462" s="374">
        <v>15</v>
      </c>
      <c r="Y462" s="354" t="str">
        <f t="array" ref="Y462">IF(COUNT(IF($M$5:$M$103=$X462,IF($A$5:$A$103=Y$446,$O$5:$O$103,""),""))=0,"-",AVERAGE(IF($M$5:$M$103=$X462,IF($A$5:$A$103=Y$446,$O$5:$O$103,""))))</f>
        <v>-</v>
      </c>
      <c r="Z462" s="354" t="str">
        <f t="array" ref="Z462">IF(COUNT(IF($M$5:$M$103=$X462,IF($A$5:$A$103=Z$446,$O$5:$O$103,""),""))=0,"-",AVERAGE(IF($M$5:$M$103=$X462,IF($A$5:$A$103=Z$446,$O$5:$O$103,""))))</f>
        <v>-</v>
      </c>
      <c r="AA462" s="354" t="str">
        <f t="array" ref="AA462">IF(COUNT(IF($M$5:$M$103=$X462,IF($A$5:$A$103=AA$446,$O$5:$O$103,""),""))=0,"-",AVERAGE(IF($M$5:$M$103=$X462,IF($A$5:$A$103=AA$446,$O$5:$O$103,""))))</f>
        <v>-</v>
      </c>
      <c r="AB462" s="354" t="str">
        <f t="array" ref="AB462">IF(COUNT(IF($M$5:$M$103=$X462,IF($A$5:$A$103=AB$446,$O$5:$O$103,""),""))=0,"-",AVERAGE(IF($M$5:$M$103=$X462,IF($A$5:$A$103=AB$446,$O$5:$O$103,""))))</f>
        <v>-</v>
      </c>
      <c r="AC462" s="354" t="str">
        <f t="array" ref="AC462">IF(COUNT(IF($M$5:$M$103=$X462,IF($A$5:$A$103=AC$446,$O$5:$O$103,""),""))=0,"-",AVERAGE(IF($M$5:$M$103=$X462,IF($A$5:$A$103=AC$446,$O$5:$O$103,""))))</f>
        <v>-</v>
      </c>
      <c r="AD462" s="354" t="str">
        <f t="array" ref="AD462">IF(COUNT(IF($M$5:$M$103=$X462,IF($A$5:$A$103=AD$446,$O$5:$O$103,""),""))=0,"-",AVERAGE(IF($M$5:$M$103=$X462,IF($A$5:$A$103=AD$446,$O$5:$O$103,""))))</f>
        <v>-</v>
      </c>
      <c r="AE462" s="354" t="str">
        <f t="array" ref="AE462">IF(COUNT(IF($M$5:$M$103=$X462,IF($A$5:$A$103=AE$446,$O$5:$O$103,""),""))=0,"-",AVERAGE(IF($M$5:$M$103=$X462,IF($A$5:$A$103=AE$446,$O$5:$O$103,""))))</f>
        <v>-</v>
      </c>
      <c r="AF462" s="354" t="str">
        <f t="array" ref="AF462">IF(COUNT(IF($M$5:$M$103=$X462,IF($A$5:$A$103=AF$446,$O$5:$O$103,""),""))=0,"-",AVERAGE(IF($M$5:$M$103=$X462,IF($A$5:$A$103=AF$446,$O$5:$O$103,""))))</f>
        <v>-</v>
      </c>
      <c r="AG462" s="354" t="str">
        <f t="array" ref="AG462">IF(COUNT(IF($M$5:$M$103=$X462,IF($A$5:$A$103=AG$446,$O$5:$O$103,""),""))=0,"-",AVERAGE(IF($M$5:$M$103=$X462,IF($A$5:$A$103=AG$446,$O$5:$O$103,""))))</f>
        <v>-</v>
      </c>
      <c r="AH462" s="354" t="str">
        <f t="array" ref="AH462">IF(COUNT(IF($M$5:$M$103=$X462,IF($A$5:$A$103=AH$446,$O$5:$O$103,""),""))=0,"-",AVERAGE(IF($M$5:$M$103=$X462,IF($A$5:$A$103=AH$446,$O$5:$O$103,""))))</f>
        <v>-</v>
      </c>
      <c r="AI462" s="354" t="str">
        <f t="array" ref="AI462">IF(COUNT(IF($M$5:$M$103=$X462,IF($A$5:$A$103=AI$446,$O$5:$O$103,""),""))=0,"-",AVERAGE(IF($M$5:$M$103=$X462,IF($A$5:$A$103=AI$446,$O$5:$O$103,""))))</f>
        <v>-</v>
      </c>
      <c r="AJ462" s="354" t="str">
        <f t="array" ref="AJ462">IF(COUNT(IF($M$5:$M$103=$X462,IF($A$5:$A$103=AJ$446,$O$5:$O$103,""),""))=0,"-",AVERAGE(IF($M$5:$M$103=$X462,IF($A$5:$A$103=AJ$446,$O$5:$O$103,""))))</f>
        <v>-</v>
      </c>
      <c r="AK462" s="357" t="str">
        <f t="array" ref="AK462">IF(AK440&gt;1,AVERAGE(IF($M$5:$M$103=$X462,$O$5:$O$103,"")),"-")</f>
        <v>-</v>
      </c>
      <c r="AL462" s="18"/>
      <c r="AM462" s="7"/>
      <c r="AN462" s="18"/>
      <c r="AO462" s="18"/>
      <c r="AP462" s="18"/>
      <c r="AQ462" s="18"/>
      <c r="AR462" s="18"/>
      <c r="AS462" s="18"/>
      <c r="AT462" s="18"/>
      <c r="AU462" s="18"/>
      <c r="AV462" s="18"/>
      <c r="AW462" s="18"/>
      <c r="AX462" s="18"/>
      <c r="BL462" s="11"/>
      <c r="BM462" s="11"/>
      <c r="BN462" s="11"/>
      <c r="BO462" s="75"/>
      <c r="BP462" s="75"/>
    </row>
    <row r="463" spans="1:68">
      <c r="A463" s="18"/>
      <c r="B463" s="18"/>
      <c r="C463" s="18"/>
      <c r="D463" s="18"/>
      <c r="E463" s="88"/>
      <c r="F463" s="88"/>
      <c r="G463" s="18"/>
      <c r="H463" s="89"/>
      <c r="I463" s="89"/>
      <c r="J463" s="18"/>
      <c r="K463" s="18"/>
      <c r="L463" s="18"/>
      <c r="M463" s="140"/>
      <c r="N463" s="140"/>
      <c r="O463" s="140"/>
      <c r="P463" s="140"/>
      <c r="Q463" s="140"/>
      <c r="R463" s="140"/>
      <c r="S463" s="140"/>
      <c r="T463" s="140"/>
      <c r="U463" s="18"/>
      <c r="V463" s="18"/>
      <c r="W463" s="18"/>
      <c r="X463" s="376" t="s">
        <v>84</v>
      </c>
      <c r="Y463" s="359">
        <f t="shared" ref="Y463:AK463" si="45">IF(Y441=0,"-",SUMPRODUCT(Y447:Y462,Y425:Y440)/Y441)</f>
        <v>5.5976267756953121E-2</v>
      </c>
      <c r="Z463" s="360">
        <f t="shared" si="45"/>
        <v>4.0975281802167703E-2</v>
      </c>
      <c r="AA463" s="360">
        <f t="shared" si="45"/>
        <v>2.1412628953383663E-2</v>
      </c>
      <c r="AB463" s="360">
        <f t="shared" si="45"/>
        <v>8.4786773607610933E-3</v>
      </c>
      <c r="AC463" s="360">
        <f t="shared" si="45"/>
        <v>0.11985087350655896</v>
      </c>
      <c r="AD463" s="360" t="str">
        <f t="shared" si="45"/>
        <v>-</v>
      </c>
      <c r="AE463" s="360" t="str">
        <f t="shared" si="45"/>
        <v>-</v>
      </c>
      <c r="AF463" s="360" t="str">
        <f t="shared" si="45"/>
        <v>-</v>
      </c>
      <c r="AG463" s="360" t="str">
        <f t="shared" si="45"/>
        <v>-</v>
      </c>
      <c r="AH463" s="360" t="str">
        <f t="shared" si="45"/>
        <v>-</v>
      </c>
      <c r="AI463" s="360" t="str">
        <f t="shared" si="45"/>
        <v>-</v>
      </c>
      <c r="AJ463" s="361" t="str">
        <f t="shared" si="45"/>
        <v>-</v>
      </c>
      <c r="AK463" s="362">
        <f t="shared" si="45"/>
        <v>5.2248424785032811E-2</v>
      </c>
      <c r="AL463" s="18"/>
      <c r="AM463" s="7"/>
      <c r="AN463" s="18"/>
      <c r="AO463" s="18"/>
      <c r="AP463" s="18"/>
      <c r="AQ463" s="18"/>
      <c r="AR463" s="18"/>
      <c r="AS463" s="18"/>
      <c r="AT463" s="18"/>
      <c r="AU463" s="18"/>
      <c r="AV463" s="18"/>
      <c r="AW463" s="18"/>
      <c r="AX463" s="18"/>
      <c r="BL463" s="11"/>
      <c r="BM463" s="11"/>
      <c r="BN463" s="11"/>
      <c r="BO463" s="75"/>
      <c r="BP463" s="75"/>
    </row>
    <row r="464" spans="1:68">
      <c r="A464" s="18"/>
      <c r="B464" s="18"/>
      <c r="C464" s="18"/>
      <c r="D464" s="18"/>
      <c r="E464" s="88"/>
      <c r="F464" s="88"/>
      <c r="G464" s="18"/>
      <c r="H464" s="89"/>
      <c r="I464" s="89"/>
      <c r="J464" s="18"/>
      <c r="K464" s="18"/>
      <c r="L464" s="18"/>
      <c r="M464" s="140"/>
      <c r="N464" s="140"/>
      <c r="O464" s="140"/>
      <c r="P464" s="140"/>
      <c r="Q464" s="140"/>
      <c r="R464" s="140"/>
      <c r="S464" s="140"/>
      <c r="T464" s="140"/>
      <c r="U464" s="18"/>
      <c r="V464" s="18"/>
      <c r="W464" s="18"/>
      <c r="X464" s="407" t="s">
        <v>85</v>
      </c>
      <c r="Y464" s="117"/>
      <c r="Z464" s="117"/>
      <c r="AA464" s="117"/>
      <c r="AB464" s="117"/>
      <c r="AC464" s="117"/>
      <c r="AD464" s="117"/>
      <c r="AE464" s="117"/>
      <c r="AF464" s="117"/>
      <c r="AG464" s="117"/>
      <c r="AH464" s="117"/>
      <c r="AI464" s="117"/>
      <c r="AJ464" s="117"/>
      <c r="AK464" s="117"/>
      <c r="AL464" s="18"/>
      <c r="AM464" s="7"/>
      <c r="AN464" s="18"/>
      <c r="AO464" s="18"/>
      <c r="AP464" s="18"/>
      <c r="AQ464" s="18"/>
      <c r="AR464" s="18"/>
      <c r="AS464" s="18"/>
      <c r="AT464" s="18"/>
      <c r="AU464" s="18"/>
      <c r="AV464" s="18"/>
      <c r="AW464" s="18"/>
      <c r="AX464" s="18"/>
      <c r="BL464" s="11"/>
      <c r="BM464" s="11"/>
      <c r="BN464" s="11"/>
      <c r="BO464" s="75"/>
      <c r="BP464" s="75"/>
    </row>
    <row r="465" spans="1:68">
      <c r="A465" s="18"/>
      <c r="B465" s="18"/>
      <c r="C465" s="18"/>
      <c r="D465" s="18"/>
      <c r="E465" s="88"/>
      <c r="F465" s="88"/>
      <c r="G465" s="18"/>
      <c r="H465" s="89"/>
      <c r="I465" s="89"/>
      <c r="J465" s="18"/>
      <c r="K465" s="18"/>
      <c r="L465" s="18"/>
      <c r="M465" s="140"/>
      <c r="N465" s="140"/>
      <c r="O465" s="140"/>
      <c r="P465" s="140"/>
      <c r="Q465" s="140"/>
      <c r="R465" s="140"/>
      <c r="S465" s="140"/>
      <c r="T465" s="140"/>
      <c r="U465" s="18"/>
      <c r="V465" s="18"/>
      <c r="W465" s="18"/>
      <c r="X465" s="167"/>
      <c r="Y465" s="350"/>
      <c r="Z465" s="350"/>
      <c r="AA465" s="350"/>
      <c r="AB465" s="350"/>
      <c r="AC465" s="350"/>
      <c r="AD465" s="350"/>
      <c r="AE465" s="350"/>
      <c r="AF465" s="350"/>
      <c r="AG465" s="350"/>
      <c r="AH465" s="350"/>
      <c r="AI465" s="350"/>
      <c r="AJ465" s="350"/>
      <c r="AK465" s="351"/>
      <c r="AL465" s="18"/>
      <c r="AM465" s="7"/>
      <c r="AN465" s="18"/>
      <c r="AO465" s="18"/>
      <c r="AP465" s="18"/>
      <c r="AQ465" s="18"/>
      <c r="AR465" s="18"/>
      <c r="AS465" s="18"/>
      <c r="AT465" s="18"/>
      <c r="AU465" s="18"/>
      <c r="AV465" s="18"/>
      <c r="AW465" s="18"/>
      <c r="AX465" s="18"/>
      <c r="BL465" s="11"/>
      <c r="BM465" s="11"/>
      <c r="BN465" s="11"/>
      <c r="BO465" s="75"/>
      <c r="BP465" s="75"/>
    </row>
    <row r="466" spans="1:68">
      <c r="A466" s="18"/>
      <c r="B466" s="18"/>
      <c r="C466" s="18"/>
      <c r="D466" s="18"/>
      <c r="E466" s="88"/>
      <c r="F466" s="88"/>
      <c r="G466" s="18"/>
      <c r="H466" s="89"/>
      <c r="I466" s="89"/>
      <c r="J466" s="18"/>
      <c r="K466" s="18"/>
      <c r="L466" s="18"/>
      <c r="M466" s="140"/>
      <c r="N466" s="140"/>
      <c r="O466" s="140"/>
      <c r="P466" s="140"/>
      <c r="Q466" s="140"/>
      <c r="R466" s="140"/>
      <c r="S466" s="140"/>
      <c r="T466" s="140"/>
      <c r="U466" s="18"/>
      <c r="V466" s="18"/>
      <c r="W466" s="18"/>
      <c r="X466" s="583" t="s">
        <v>43</v>
      </c>
      <c r="Y466" s="584"/>
      <c r="Z466" s="584"/>
      <c r="AA466" s="584"/>
      <c r="AB466" s="585"/>
      <c r="AC466" s="135"/>
      <c r="AD466" s="117"/>
      <c r="AE466" s="117"/>
      <c r="AF466" s="117"/>
      <c r="AG466" s="117"/>
      <c r="AH466" s="117"/>
      <c r="AI466" s="117"/>
      <c r="AJ466" s="117"/>
      <c r="AK466" s="117"/>
      <c r="AL466" s="18"/>
      <c r="AM466" s="7"/>
      <c r="AN466" s="18"/>
      <c r="AO466" s="18"/>
      <c r="AP466" s="18"/>
      <c r="AQ466" s="18"/>
      <c r="AR466" s="18"/>
      <c r="AS466" s="18"/>
      <c r="AT466" s="18"/>
      <c r="AU466" s="18"/>
      <c r="AV466" s="18"/>
      <c r="AW466" s="18"/>
      <c r="AX466" s="18"/>
      <c r="BL466" s="11"/>
      <c r="BM466" s="11"/>
      <c r="BN466" s="11"/>
      <c r="BO466" s="75"/>
      <c r="BP466" s="75"/>
    </row>
    <row r="467" spans="1:68">
      <c r="A467" s="18"/>
      <c r="B467" s="18"/>
      <c r="C467" s="18"/>
      <c r="D467" s="18"/>
      <c r="E467" s="88"/>
      <c r="F467" s="88"/>
      <c r="G467" s="18"/>
      <c r="H467" s="89"/>
      <c r="I467" s="89"/>
      <c r="J467" s="18"/>
      <c r="K467" s="18"/>
      <c r="L467" s="18"/>
      <c r="M467" s="140"/>
      <c r="N467" s="140"/>
      <c r="O467" s="140"/>
      <c r="P467" s="140"/>
      <c r="Q467" s="140"/>
      <c r="R467" s="140"/>
      <c r="S467" s="140"/>
      <c r="T467" s="140"/>
      <c r="U467" s="18"/>
      <c r="V467" s="18"/>
      <c r="W467" s="18"/>
      <c r="X467" s="365" t="str">
        <f>$M$3</f>
        <v>MODAL</v>
      </c>
      <c r="Y467" s="408"/>
      <c r="Z467" s="392"/>
      <c r="AA467" s="392"/>
      <c r="AB467" s="392"/>
      <c r="AC467" s="392"/>
      <c r="AD467" s="392" t="s">
        <v>91</v>
      </c>
      <c r="AE467" s="392"/>
      <c r="AF467" s="392"/>
      <c r="AG467" s="392"/>
      <c r="AH467" s="392"/>
      <c r="AI467" s="392"/>
      <c r="AJ467" s="393"/>
      <c r="AK467" s="366" t="s">
        <v>86</v>
      </c>
      <c r="AL467" s="18"/>
      <c r="AM467" s="7"/>
      <c r="AN467" s="18"/>
      <c r="AO467" s="18"/>
      <c r="AP467" s="18"/>
      <c r="AQ467" s="18"/>
      <c r="AR467" s="18"/>
      <c r="AS467" s="18"/>
      <c r="AT467" s="18"/>
      <c r="AU467" s="18"/>
      <c r="AV467" s="18"/>
      <c r="AW467" s="18"/>
      <c r="AX467" s="18"/>
      <c r="BL467" s="11"/>
      <c r="BM467" s="11"/>
      <c r="BN467" s="11"/>
      <c r="BO467" s="75"/>
      <c r="BP467" s="75"/>
    </row>
    <row r="468" spans="1:68">
      <c r="A468" s="18"/>
      <c r="B468" s="18"/>
      <c r="C468" s="18"/>
      <c r="D468" s="18"/>
      <c r="E468" s="88"/>
      <c r="F468" s="88"/>
      <c r="G468" s="18"/>
      <c r="H468" s="89"/>
      <c r="I468" s="89"/>
      <c r="J468" s="18"/>
      <c r="K468" s="18"/>
      <c r="L468" s="18"/>
      <c r="M468" s="140"/>
      <c r="N468" s="140"/>
      <c r="O468" s="140"/>
      <c r="P468" s="140"/>
      <c r="Q468" s="140"/>
      <c r="R468" s="140"/>
      <c r="S468" s="140"/>
      <c r="T468" s="140"/>
      <c r="U468" s="18"/>
      <c r="V468" s="18"/>
      <c r="W468" s="18"/>
      <c r="X468" s="367" t="str">
        <f>$M$4</f>
        <v>(R1-R5)</v>
      </c>
      <c r="Y468" s="368" t="str">
        <f t="shared" ref="Y468:AJ468" si="46">Y424</f>
        <v>N58°11' E04°24</v>
      </c>
      <c r="Z468" s="369" t="str">
        <f t="shared" si="46"/>
        <v>N57°22' E05°59</v>
      </c>
      <c r="AA468" s="369" t="str">
        <f t="shared" si="46"/>
        <v>N57°34' E06°08</v>
      </c>
      <c r="AB468" s="369" t="str">
        <f t="shared" si="46"/>
        <v>N57°38' E05°31</v>
      </c>
      <c r="AC468" s="369" t="str">
        <f t="shared" si="46"/>
        <v>N59°45' E05°02</v>
      </c>
      <c r="AD468" s="369" t="str">
        <f t="shared" si="46"/>
        <v>H</v>
      </c>
      <c r="AE468" s="369" t="str">
        <f t="shared" si="46"/>
        <v>I</v>
      </c>
      <c r="AF468" s="369" t="str">
        <f t="shared" si="46"/>
        <v>H</v>
      </c>
      <c r="AG468" s="369" t="str">
        <f t="shared" si="46"/>
        <v>I</v>
      </c>
      <c r="AH468" s="369" t="str">
        <f t="shared" si="46"/>
        <v>J</v>
      </c>
      <c r="AI468" s="369" t="str">
        <f t="shared" si="46"/>
        <v>K</v>
      </c>
      <c r="AJ468" s="370" t="str">
        <f t="shared" si="46"/>
        <v>L</v>
      </c>
      <c r="AK468" s="371" t="s">
        <v>87</v>
      </c>
      <c r="AL468" s="18"/>
      <c r="AM468" s="7"/>
      <c r="AN468" s="18"/>
      <c r="AO468" s="18"/>
      <c r="AP468" s="18"/>
      <c r="AQ468" s="18"/>
      <c r="AR468" s="18"/>
      <c r="AS468" s="18"/>
      <c r="AT468" s="18"/>
      <c r="AU468" s="18"/>
      <c r="AV468" s="18"/>
      <c r="AW468" s="18"/>
      <c r="AX468" s="18"/>
      <c r="BL468" s="11"/>
      <c r="BM468" s="11"/>
      <c r="BN468" s="11"/>
      <c r="BO468" s="75"/>
      <c r="BP468" s="75"/>
    </row>
    <row r="469" spans="1:68">
      <c r="A469" s="18"/>
      <c r="B469" s="18"/>
      <c r="C469" s="18"/>
      <c r="D469" s="18"/>
      <c r="E469" s="88"/>
      <c r="F469" s="88"/>
      <c r="G469" s="18"/>
      <c r="H469" s="89"/>
      <c r="I469" s="89"/>
      <c r="J469" s="18"/>
      <c r="K469" s="18"/>
      <c r="L469" s="18"/>
      <c r="M469" s="140"/>
      <c r="N469" s="140"/>
      <c r="O469" s="140"/>
      <c r="P469" s="140"/>
      <c r="Q469" s="140"/>
      <c r="R469" s="140"/>
      <c r="S469" s="140"/>
      <c r="T469" s="140"/>
      <c r="U469" s="18"/>
      <c r="V469" s="18"/>
      <c r="W469" s="18"/>
      <c r="X469" s="372">
        <v>0</v>
      </c>
      <c r="Y469" s="409" t="str">
        <f t="array" ref="Y469">IF(Y425="-","-",COUNT(IF($M$5:$M$103=$H$5:$L$103,IF($H$5:$L$103=$X469,IF($A$5:$A$103=Y$468,$H$5:$L$103,""),""),""))/COUNT(IF($M$5:$M$103=$X469,IF($A$5:$A$103=Y$468,$H$5:$L$103,""),"")))</f>
        <v>-</v>
      </c>
      <c r="Z469" s="409" t="str">
        <f t="array" ref="Z469">IF(Z425="-","-",COUNT(IF($M$5:$M$103=$H$5:$L$103,IF($H$5:$L$103=$X469,IF($A$5:$A$103=Z$468,$H$5:$L$103,""),""),""))/COUNT(IF($M$5:$M$103=$X469,IF($A$5:$A$103=Z$468,$H$5:$L$103,""),"")))</f>
        <v>-</v>
      </c>
      <c r="AA469" s="409" t="str">
        <f t="array" ref="AA469">IF(AA425="-","-",COUNT(IF($M$5:$M$103=$H$5:$L$103,IF($H$5:$L$103=$X469,IF($A$5:$A$103=AA$468,$H$5:$L$103,""),""),""))/COUNT(IF($M$5:$M$103=$X469,IF($A$5:$A$103=AA$468,$H$5:$L$103,""),"")))</f>
        <v>-</v>
      </c>
      <c r="AB469" s="409" t="str">
        <f t="array" ref="AB469">IF(AB425="-","-",COUNT(IF($M$5:$M$103=$H$5:$L$103,IF($H$5:$L$103=$X469,IF($A$5:$A$103=AB$468,$H$5:$L$103,""),""),""))/COUNT(IF($M$5:$M$103=$X469,IF($A$5:$A$103=AB$468,$H$5:$L$103,""),"")))</f>
        <v>-</v>
      </c>
      <c r="AC469" s="409" t="str">
        <f t="array" ref="AC469">IF(AC425="-","-",COUNT(IF($M$5:$M$103=$H$5:$L$103,IF($H$5:$L$103=$X469,IF($A$5:$A$103=AC$468,$H$5:$L$103,""),""),""))/COUNT(IF($M$5:$M$103=$X469,IF($A$5:$A$103=AC$468,$H$5:$L$103,""),"")))</f>
        <v>-</v>
      </c>
      <c r="AD469" s="409" t="str">
        <f t="array" ref="AD469">IF(AD425="-","-",COUNT(IF($M$5:$M$103=$H$5:$L$103,IF($H$5:$L$103=$X469,IF($A$5:$A$103=AD$468,$H$5:$L$103,""),""),""))/COUNT(IF($M$5:$M$103=$X469,IF($A$5:$A$103=AD$468,$H$5:$L$103,""),"")))</f>
        <v>-</v>
      </c>
      <c r="AE469" s="409" t="str">
        <f t="array" ref="AE469">IF(AE425="-","-",COUNT(IF($M$5:$M$103=$H$5:$L$103,IF($H$5:$L$103=$X469,IF($A$5:$A$103=AE$468,$H$5:$L$103,""),""),""))/COUNT(IF($M$5:$M$103=$X469,IF($A$5:$A$103=AE$468,$H$5:$L$103,""),"")))</f>
        <v>-</v>
      </c>
      <c r="AF469" s="409" t="str">
        <f t="array" ref="AF469">IF(AF425="-","-",COUNT(IF($M$5:$M$103=$H$5:$L$103,IF($H$5:$L$103=$X469,IF($A$5:$A$103=AF$468,$H$5:$L$103,""),""),""))/COUNT(IF($M$5:$M$103=$X469,IF($A$5:$A$103=AF$468,$H$5:$L$103,""),"")))</f>
        <v>-</v>
      </c>
      <c r="AG469" s="409" t="str">
        <f t="array" ref="AG469">IF(AG425="-","-",COUNT(IF($M$5:$M$103=$H$5:$L$103,IF($H$5:$L$103=$X469,IF($A$5:$A$103=AG$468,$H$5:$L$103,""),""),""))/COUNT(IF($M$5:$M$103=$X469,IF($A$5:$A$103=AG$468,$H$5:$L$103,""),"")))</f>
        <v>-</v>
      </c>
      <c r="AH469" s="409" t="str">
        <f t="array" ref="AH469">IF(AH425="-","-",COUNT(IF($M$5:$M$103=$H$5:$L$103,IF($H$5:$L$103=$X469,IF($A$5:$A$103=AH$468,$H$5:$L$103,""),""),""))/COUNT(IF($M$5:$M$103=$X469,IF($A$5:$A$103=AH$468,$H$5:$L$103,""),"")))</f>
        <v>-</v>
      </c>
      <c r="AI469" s="409" t="str">
        <f t="array" ref="AI469">IF(AI425="-","-",COUNT(IF($M$5:$M$103=$H$5:$L$103,IF($H$5:$L$103=$X469,IF($A$5:$A$103=AI$468,$H$5:$L$103,""),""),""))/COUNT(IF($M$5:$M$103=$X469,IF($A$5:$A$103=AI$468,$H$5:$L$103,""),"")))</f>
        <v>-</v>
      </c>
      <c r="AJ469" s="409" t="str">
        <f t="array" ref="AJ469">IF(AJ425="-","-",COUNT(IF($M$5:$M$103=$H$5:$L$103,IF($H$5:$L$103=$X469,IF($A$5:$A$103=AJ$468,$H$5:$L$103,""),""),""))/COUNT(IF($M$5:$M$103=$X469,IF($A$5:$A$103=AJ$468,$H$5:$L$103,""),"")))</f>
        <v>-</v>
      </c>
      <c r="AK469" s="410" t="str">
        <f t="array" ref="AK469">IF(AK425=0,"-",COUNT(IF($M$5:$M$103=$H$5:$L$103,IF($H$5:$L$103=$X469,$H$5:$L$103,""),""))/COUNT(IF($M$5:$M$103=$X469,$H$5:$L$103,"")))</f>
        <v>-</v>
      </c>
      <c r="AL469" s="18"/>
      <c r="AM469" s="7"/>
      <c r="AN469" s="18"/>
      <c r="AO469" s="18"/>
      <c r="AP469" s="18"/>
      <c r="AQ469" s="18"/>
      <c r="AR469" s="18"/>
      <c r="AS469" s="18"/>
      <c r="AT469" s="18"/>
      <c r="AU469" s="18"/>
      <c r="AV469" s="18"/>
      <c r="AW469" s="18"/>
      <c r="AX469" s="18"/>
      <c r="BL469" s="11"/>
      <c r="BM469" s="11"/>
      <c r="BN469" s="11"/>
      <c r="BO469" s="75"/>
      <c r="BP469" s="75"/>
    </row>
    <row r="470" spans="1:68">
      <c r="A470" s="18"/>
      <c r="B470" s="18"/>
      <c r="C470" s="18"/>
      <c r="D470" s="18"/>
      <c r="E470" s="88"/>
      <c r="F470" s="88"/>
      <c r="G470" s="18"/>
      <c r="H470" s="89"/>
      <c r="I470" s="89"/>
      <c r="J470" s="18"/>
      <c r="K470" s="18"/>
      <c r="L470" s="18"/>
      <c r="M470" s="140"/>
      <c r="N470" s="140"/>
      <c r="O470" s="140"/>
      <c r="P470" s="140"/>
      <c r="Q470" s="140"/>
      <c r="R470" s="140"/>
      <c r="S470" s="140"/>
      <c r="T470" s="140"/>
      <c r="U470" s="18"/>
      <c r="V470" s="18"/>
      <c r="W470" s="18"/>
      <c r="X470" s="374">
        <v>1</v>
      </c>
      <c r="Y470" s="409" t="str">
        <f t="array" ref="Y470">IF(Y426="-","-",COUNT(IF($M$5:$M$103=$H$5:$L$103,IF($H$5:$L$103=$X470,IF($A$5:$A$103=Y$468,$H$5:$L$103,""),""),""))/COUNT(IF($M$5:$M$103=$X470,IF($A$5:$A$103=Y$468,$H$5:$L$103,""),"")))</f>
        <v>-</v>
      </c>
      <c r="Z470" s="409" t="str">
        <f t="array" ref="Z470">IF(Z426="-","-",COUNT(IF($M$5:$M$103=$H$5:$L$103,IF($H$5:$L$103=$X470,IF($A$5:$A$103=Z$468,$H$5:$L$103,""),""),""))/COUNT(IF($M$5:$M$103=$X470,IF($A$5:$A$103=Z$468,$H$5:$L$103,""),"")))</f>
        <v>-</v>
      </c>
      <c r="AA470" s="409">
        <f t="array" ref="AA470">IF(AA426="-","-",COUNT(IF($M$5:$M$103=$H$5:$L$103,IF($H$5:$L$103=$X470,IF($A$5:$A$103=AA$468,$H$5:$L$103,""),""),""))/COUNT(IF($M$5:$M$103=$X470,IF($A$5:$A$103=AA$468,$H$5:$L$103,""),"")))</f>
        <v>1</v>
      </c>
      <c r="AB470" s="409" t="str">
        <f t="array" ref="AB470">IF(AB426="-","-",COUNT(IF($M$5:$M$103=$H$5:$L$103,IF($H$5:$L$103=$X470,IF($A$5:$A$103=AB$468,$H$5:$L$103,""),""),""))/COUNT(IF($M$5:$M$103=$X470,IF($A$5:$A$103=AB$468,$H$5:$L$103,""),"")))</f>
        <v>-</v>
      </c>
      <c r="AC470" s="409" t="str">
        <f t="array" ref="AC470">IF(AC426="-","-",COUNT(IF($M$5:$M$103=$H$5:$L$103,IF($H$5:$L$103=$X470,IF($A$5:$A$103=AC$468,$H$5:$L$103,""),""),""))/COUNT(IF($M$5:$M$103=$X470,IF($A$5:$A$103=AC$468,$H$5:$L$103,""),"")))</f>
        <v>-</v>
      </c>
      <c r="AD470" s="409" t="str">
        <f t="array" ref="AD470">IF(AD426="-","-",COUNT(IF($M$5:$M$103=$H$5:$L$103,IF($H$5:$L$103=$X470,IF($A$5:$A$103=AD$468,$H$5:$L$103,""),""),""))/COUNT(IF($M$5:$M$103=$X470,IF($A$5:$A$103=AD$468,$H$5:$L$103,""),"")))</f>
        <v>-</v>
      </c>
      <c r="AE470" s="409" t="str">
        <f t="array" ref="AE470">IF(AE426="-","-",COUNT(IF($M$5:$M$103=$H$5:$L$103,IF($H$5:$L$103=$X470,IF($A$5:$A$103=AE$468,$H$5:$L$103,""),""),""))/COUNT(IF($M$5:$M$103=$X470,IF($A$5:$A$103=AE$468,$H$5:$L$103,""),"")))</f>
        <v>-</v>
      </c>
      <c r="AF470" s="409" t="str">
        <f t="array" ref="AF470">IF(AF426="-","-",COUNT(IF($M$5:$M$103=$H$5:$L$103,IF($H$5:$L$103=$X470,IF($A$5:$A$103=AF$468,$H$5:$L$103,""),""),""))/COUNT(IF($M$5:$M$103=$X470,IF($A$5:$A$103=AF$468,$H$5:$L$103,""),"")))</f>
        <v>-</v>
      </c>
      <c r="AG470" s="409" t="str">
        <f t="array" ref="AG470">IF(AG426="-","-",COUNT(IF($M$5:$M$103=$H$5:$L$103,IF($H$5:$L$103=$X470,IF($A$5:$A$103=AG$468,$H$5:$L$103,""),""),""))/COUNT(IF($M$5:$M$103=$X470,IF($A$5:$A$103=AG$468,$H$5:$L$103,""),"")))</f>
        <v>-</v>
      </c>
      <c r="AH470" s="409" t="str">
        <f t="array" ref="AH470">IF(AH426="-","-",COUNT(IF($M$5:$M$103=$H$5:$L$103,IF($H$5:$L$103=$X470,IF($A$5:$A$103=AH$468,$H$5:$L$103,""),""),""))/COUNT(IF($M$5:$M$103=$X470,IF($A$5:$A$103=AH$468,$H$5:$L$103,""),"")))</f>
        <v>-</v>
      </c>
      <c r="AI470" s="409" t="str">
        <f t="array" ref="AI470">IF(AI426="-","-",COUNT(IF($M$5:$M$103=$H$5:$L$103,IF($H$5:$L$103=$X470,IF($A$5:$A$103=AI$468,$H$5:$L$103,""),""),""))/COUNT(IF($M$5:$M$103=$X470,IF($A$5:$A$103=AI$468,$H$5:$L$103,""),"")))</f>
        <v>-</v>
      </c>
      <c r="AJ470" s="409" t="str">
        <f t="array" ref="AJ470">IF(AJ426="-","-",COUNT(IF($M$5:$M$103=$H$5:$L$103,IF($H$5:$L$103=$X470,IF($A$5:$A$103=AJ$468,$H$5:$L$103,""),""),""))/COUNT(IF($M$5:$M$103=$X470,IF($A$5:$A$103=AJ$468,$H$5:$L$103,""),"")))</f>
        <v>-</v>
      </c>
      <c r="AK470" s="411">
        <f t="array" ref="AK470">IF(AK426=0,"-",COUNT(IF($M$5:$M$103=$H$5:$L$103,IF($H$5:$L$103=$X470,$H$5:$L$103,""),""))/COUNT(IF($M$5:$M$103=$X470,$H$5:$L$103,"")))</f>
        <v>1</v>
      </c>
      <c r="AL470" s="18"/>
      <c r="AM470" s="7"/>
      <c r="AN470" s="18"/>
      <c r="AO470" s="18"/>
      <c r="AP470" s="18"/>
      <c r="AQ470" s="18"/>
      <c r="AR470" s="18"/>
      <c r="AS470" s="18"/>
      <c r="AT470" s="18"/>
      <c r="AU470" s="18"/>
      <c r="AV470" s="18"/>
      <c r="AW470" s="18"/>
      <c r="AX470" s="18"/>
      <c r="BL470" s="11"/>
      <c r="BM470" s="11"/>
      <c r="BN470" s="11"/>
      <c r="BO470" s="75"/>
      <c r="BP470" s="75"/>
    </row>
    <row r="471" spans="1:68">
      <c r="A471" s="18"/>
      <c r="B471" s="18"/>
      <c r="C471" s="18"/>
      <c r="D471" s="18"/>
      <c r="E471" s="88"/>
      <c r="F471" s="88"/>
      <c r="G471" s="18"/>
      <c r="H471" s="89"/>
      <c r="I471" s="89"/>
      <c r="J471" s="18"/>
      <c r="K471" s="18"/>
      <c r="L471" s="18"/>
      <c r="M471" s="140"/>
      <c r="N471" s="140"/>
      <c r="O471" s="140"/>
      <c r="P471" s="140"/>
      <c r="Q471" s="140"/>
      <c r="R471" s="140"/>
      <c r="S471" s="140"/>
      <c r="T471" s="140"/>
      <c r="U471" s="18"/>
      <c r="V471" s="18"/>
      <c r="W471" s="18"/>
      <c r="X471" s="374">
        <v>2</v>
      </c>
      <c r="Y471" s="409">
        <f t="array" ref="Y471">IF(Y427="-","-",COUNT(IF($M$5:$M$103=$H$5:$L$103,IF($H$5:$L$103=$X471,IF($A$5:$A$103=Y$468,$H$5:$L$103,""),""),""))/COUNT(IF($M$5:$M$103=$X471,IF($A$5:$A$103=Y$468,$H$5:$L$103,""),"")))</f>
        <v>0.91428571428571426</v>
      </c>
      <c r="Z471" s="409" t="str">
        <f t="array" ref="Z471">IF(Z427="-","-",COUNT(IF($M$5:$M$103=$H$5:$L$103,IF($H$5:$L$103=$X471,IF($A$5:$A$103=Z$468,$H$5:$L$103,""),""),""))/COUNT(IF($M$5:$M$103=$X471,IF($A$5:$A$103=Z$468,$H$5:$L$103,""),"")))</f>
        <v>-</v>
      </c>
      <c r="AA471" s="409">
        <f t="array" ref="AA471">IF(AA427="-","-",COUNT(IF($M$5:$M$103=$H$5:$L$103,IF($H$5:$L$103=$X471,IF($A$5:$A$103=AA$468,$H$5:$L$103,""),""),""))/COUNT(IF($M$5:$M$103=$X471,IF($A$5:$A$103=AA$468,$H$5:$L$103,""),"")))</f>
        <v>1</v>
      </c>
      <c r="AB471" s="409">
        <f t="array" ref="AB471">IF(AB427="-","-",COUNT(IF($M$5:$M$103=$H$5:$L$103,IF($H$5:$L$103=$X471,IF($A$5:$A$103=AB$468,$H$5:$L$103,""),""),""))/COUNT(IF($M$5:$M$103=$X471,IF($A$5:$A$103=AB$468,$H$5:$L$103,""),"")))</f>
        <v>1</v>
      </c>
      <c r="AC471" s="409">
        <f t="array" ref="AC471">IF(AC427="-","-",COUNT(IF($M$5:$M$103=$H$5:$L$103,IF($H$5:$L$103=$X471,IF($A$5:$A$103=AC$468,$H$5:$L$103,""),""),""))/COUNT(IF($M$5:$M$103=$X471,IF($A$5:$A$103=AC$468,$H$5:$L$103,""),"")))</f>
        <v>0.5</v>
      </c>
      <c r="AD471" s="409" t="str">
        <f t="array" ref="AD471">IF(AD427="-","-",COUNT(IF($M$5:$M$103=$H$5:$L$103,IF($H$5:$L$103=$X471,IF($A$5:$A$103=AD$468,$H$5:$L$103,""),""),""))/COUNT(IF($M$5:$M$103=$X471,IF($A$5:$A$103=AD$468,$H$5:$L$103,""),"")))</f>
        <v>-</v>
      </c>
      <c r="AE471" s="409" t="str">
        <f t="array" ref="AE471">IF(AE427="-","-",COUNT(IF($M$5:$M$103=$H$5:$L$103,IF($H$5:$L$103=$X471,IF($A$5:$A$103=AE$468,$H$5:$L$103,""),""),""))/COUNT(IF($M$5:$M$103=$X471,IF($A$5:$A$103=AE$468,$H$5:$L$103,""),"")))</f>
        <v>-</v>
      </c>
      <c r="AF471" s="409" t="str">
        <f t="array" ref="AF471">IF(AF427="-","-",COUNT(IF($M$5:$M$103=$H$5:$L$103,IF($H$5:$L$103=$X471,IF($A$5:$A$103=AF$468,$H$5:$L$103,""),""),""))/COUNT(IF($M$5:$M$103=$X471,IF($A$5:$A$103=AF$468,$H$5:$L$103,""),"")))</f>
        <v>-</v>
      </c>
      <c r="AG471" s="409" t="str">
        <f t="array" ref="AG471">IF(AG427="-","-",COUNT(IF($M$5:$M$103=$H$5:$L$103,IF($H$5:$L$103=$X471,IF($A$5:$A$103=AG$468,$H$5:$L$103,""),""),""))/COUNT(IF($M$5:$M$103=$X471,IF($A$5:$A$103=AG$468,$H$5:$L$103,""),"")))</f>
        <v>-</v>
      </c>
      <c r="AH471" s="409" t="str">
        <f t="array" ref="AH471">IF(AH427="-","-",COUNT(IF($M$5:$M$103=$H$5:$L$103,IF($H$5:$L$103=$X471,IF($A$5:$A$103=AH$468,$H$5:$L$103,""),""),""))/COUNT(IF($M$5:$M$103=$X471,IF($A$5:$A$103=AH$468,$H$5:$L$103,""),"")))</f>
        <v>-</v>
      </c>
      <c r="AI471" s="409" t="str">
        <f t="array" ref="AI471">IF(AI427="-","-",COUNT(IF($M$5:$M$103=$H$5:$L$103,IF($H$5:$L$103=$X471,IF($A$5:$A$103=AI$468,$H$5:$L$103,""),""),""))/COUNT(IF($M$5:$M$103=$X471,IF($A$5:$A$103=AI$468,$H$5:$L$103,""),"")))</f>
        <v>-</v>
      </c>
      <c r="AJ471" s="409" t="str">
        <f t="array" ref="AJ471">IF(AJ427="-","-",COUNT(IF($M$5:$M$103=$H$5:$L$103,IF($H$5:$L$103=$X471,IF($A$5:$A$103=AJ$468,$H$5:$L$103,""),""),""))/COUNT(IF($M$5:$M$103=$X471,IF($A$5:$A$103=AJ$468,$H$5:$L$103,""),"")))</f>
        <v>-</v>
      </c>
      <c r="AK471" s="411">
        <f t="array" ref="AK471">IF(AK427=0,"-",COUNT(IF($M$5:$M$103=$H$5:$L$103,IF($H$5:$L$103=$X471,$H$5:$L$103,""),""))/COUNT(IF($M$5:$M$103=$X471,$H$5:$L$103,"")))</f>
        <v>0.92727272727272725</v>
      </c>
      <c r="AL471" s="18"/>
      <c r="AM471" s="7"/>
      <c r="AN471" s="18"/>
      <c r="AO471" s="18"/>
      <c r="AP471" s="18"/>
      <c r="AQ471" s="18"/>
      <c r="AR471" s="18"/>
      <c r="AS471" s="18"/>
      <c r="AT471" s="18"/>
      <c r="AU471" s="18"/>
      <c r="AV471" s="18"/>
      <c r="AW471" s="18"/>
      <c r="AX471" s="18"/>
      <c r="BL471" s="11"/>
      <c r="BM471" s="11"/>
      <c r="BN471" s="11"/>
      <c r="BO471" s="75"/>
      <c r="BP471" s="75"/>
    </row>
    <row r="472" spans="1:68">
      <c r="A472" s="18"/>
      <c r="B472" s="18"/>
      <c r="C472" s="18"/>
      <c r="D472" s="18"/>
      <c r="E472" s="88"/>
      <c r="F472" s="88"/>
      <c r="G472" s="18"/>
      <c r="H472" s="89"/>
      <c r="I472" s="89"/>
      <c r="J472" s="18"/>
      <c r="K472" s="18"/>
      <c r="L472" s="18"/>
      <c r="M472" s="140"/>
      <c r="N472" s="140"/>
      <c r="O472" s="140"/>
      <c r="P472" s="140"/>
      <c r="Q472" s="140"/>
      <c r="R472" s="140"/>
      <c r="S472" s="140"/>
      <c r="T472" s="140"/>
      <c r="U472" s="18"/>
      <c r="V472" s="18"/>
      <c r="W472" s="18"/>
      <c r="X472" s="374">
        <v>3</v>
      </c>
      <c r="Y472" s="409">
        <f t="array" ref="Y472">IF(Y428="-","-",COUNT(IF($M$5:$M$103=$H$5:$L$103,IF($H$5:$L$103=$X472,IF($A$5:$A$103=Y$468,$H$5:$L$103,""),""),""))/COUNT(IF($M$5:$M$103=$X472,IF($A$5:$A$103=Y$468,$H$5:$L$103,""),"")))</f>
        <v>0.86153846153846159</v>
      </c>
      <c r="Z472" s="409">
        <f t="array" ref="Z472">IF(Z428="-","-",COUNT(IF($M$5:$M$103=$H$5:$L$103,IF($H$5:$L$103=$X472,IF($A$5:$A$103=Z$468,$H$5:$L$103,""),""),""))/COUNT(IF($M$5:$M$103=$X472,IF($A$5:$A$103=Z$468,$H$5:$L$103,""),"")))</f>
        <v>0.8666666666666667</v>
      </c>
      <c r="AA472" s="409">
        <f t="array" ref="AA472">IF(AA428="-","-",COUNT(IF($M$5:$M$103=$H$5:$L$103,IF($H$5:$L$103=$X472,IF($A$5:$A$103=AA$468,$H$5:$L$103,""),""),""))/COUNT(IF($M$5:$M$103=$X472,IF($A$5:$A$103=AA$468,$H$5:$L$103,""),"")))</f>
        <v>1</v>
      </c>
      <c r="AB472" s="409">
        <f t="array" ref="AB472">IF(AB428="-","-",COUNT(IF($M$5:$M$103=$H$5:$L$103,IF($H$5:$L$103=$X472,IF($A$5:$A$103=AB$468,$H$5:$L$103,""),""),""))/COUNT(IF($M$5:$M$103=$X472,IF($A$5:$A$103=AB$468,$H$5:$L$103,""),"")))</f>
        <v>0.95</v>
      </c>
      <c r="AC472" s="409">
        <f t="array" ref="AC472">IF(AC428="-","-",COUNT(IF($M$5:$M$103=$H$5:$L$103,IF($H$5:$L$103=$X472,IF($A$5:$A$103=AC$468,$H$5:$L$103,""),""),""))/COUNT(IF($M$5:$M$103=$X472,IF($A$5:$A$103=AC$468,$H$5:$L$103,""),"")))</f>
        <v>0.81538461538461537</v>
      </c>
      <c r="AD472" s="409" t="str">
        <f t="array" ref="AD472">IF(AD428="-","-",COUNT(IF($M$5:$M$103=$H$5:$L$103,IF($H$5:$L$103=$X472,IF($A$5:$A$103=AD$468,$H$5:$L$103,""),""),""))/COUNT(IF($M$5:$M$103=$X472,IF($A$5:$A$103=AD$468,$H$5:$L$103,""),"")))</f>
        <v>-</v>
      </c>
      <c r="AE472" s="409" t="str">
        <f t="array" ref="AE472">IF(AE428="-","-",COUNT(IF($M$5:$M$103=$H$5:$L$103,IF($H$5:$L$103=$X472,IF($A$5:$A$103=AE$468,$H$5:$L$103,""),""),""))/COUNT(IF($M$5:$M$103=$X472,IF($A$5:$A$103=AE$468,$H$5:$L$103,""),"")))</f>
        <v>-</v>
      </c>
      <c r="AF472" s="409" t="str">
        <f t="array" ref="AF472">IF(AF428="-","-",COUNT(IF($M$5:$M$103=$H$5:$L$103,IF($H$5:$L$103=$X472,IF($A$5:$A$103=AF$468,$H$5:$L$103,""),""),""))/COUNT(IF($M$5:$M$103=$X472,IF($A$5:$A$103=AF$468,$H$5:$L$103,""),"")))</f>
        <v>-</v>
      </c>
      <c r="AG472" s="409" t="str">
        <f t="array" ref="AG472">IF(AG428="-","-",COUNT(IF($M$5:$M$103=$H$5:$L$103,IF($H$5:$L$103=$X472,IF($A$5:$A$103=AG$468,$H$5:$L$103,""),""),""))/COUNT(IF($M$5:$M$103=$X472,IF($A$5:$A$103=AG$468,$H$5:$L$103,""),"")))</f>
        <v>-</v>
      </c>
      <c r="AH472" s="409" t="str">
        <f t="array" ref="AH472">IF(AH428="-","-",COUNT(IF($M$5:$M$103=$H$5:$L$103,IF($H$5:$L$103=$X472,IF($A$5:$A$103=AH$468,$H$5:$L$103,""),""),""))/COUNT(IF($M$5:$M$103=$X472,IF($A$5:$A$103=AH$468,$H$5:$L$103,""),"")))</f>
        <v>-</v>
      </c>
      <c r="AI472" s="409" t="str">
        <f t="array" ref="AI472">IF(AI428="-","-",COUNT(IF($M$5:$M$103=$H$5:$L$103,IF($H$5:$L$103=$X472,IF($A$5:$A$103=AI$468,$H$5:$L$103,""),""),""))/COUNT(IF($M$5:$M$103=$X472,IF($A$5:$A$103=AI$468,$H$5:$L$103,""),"")))</f>
        <v>-</v>
      </c>
      <c r="AJ472" s="409" t="str">
        <f t="array" ref="AJ472">IF(AJ428="-","-",COUNT(IF($M$5:$M$103=$H$5:$L$103,IF($H$5:$L$103=$X472,IF($A$5:$A$103=AJ$468,$H$5:$L$103,""),""),""))/COUNT(IF($M$5:$M$103=$X472,IF($A$5:$A$103=AJ$468,$H$5:$L$103,""),"")))</f>
        <v>-</v>
      </c>
      <c r="AK472" s="411">
        <f t="array" ref="AK472">IF(AK428=0,"-",COUNT(IF($M$5:$M$103=$H$5:$L$103,IF($H$5:$L$103=$X472,$H$5:$L$103,""),""))/COUNT(IF($M$5:$M$103=$X472,$H$5:$L$103,"")))</f>
        <v>0.86842105263157898</v>
      </c>
      <c r="AL472" s="18"/>
      <c r="AM472" s="7"/>
      <c r="AN472" s="18"/>
      <c r="AO472" s="18"/>
      <c r="AP472" s="18"/>
      <c r="AQ472" s="18"/>
      <c r="AR472" s="18"/>
      <c r="AS472" s="18"/>
      <c r="AT472" s="18"/>
      <c r="AU472" s="18"/>
      <c r="AV472" s="18"/>
      <c r="AW472" s="18"/>
      <c r="AX472" s="18"/>
      <c r="BL472" s="11"/>
      <c r="BM472" s="11"/>
      <c r="BN472" s="11"/>
      <c r="BO472" s="75"/>
      <c r="BP472" s="75"/>
    </row>
    <row r="473" spans="1:68">
      <c r="A473" s="18"/>
      <c r="B473" s="18"/>
      <c r="C473" s="18"/>
      <c r="D473" s="18"/>
      <c r="E473" s="88"/>
      <c r="F473" s="88"/>
      <c r="G473" s="18"/>
      <c r="H473" s="89"/>
      <c r="I473" s="89"/>
      <c r="J473" s="18"/>
      <c r="K473" s="18"/>
      <c r="L473" s="18"/>
      <c r="M473" s="140"/>
      <c r="N473" s="140"/>
      <c r="O473" s="140"/>
      <c r="P473" s="140"/>
      <c r="Q473" s="140"/>
      <c r="R473" s="140"/>
      <c r="S473" s="140"/>
      <c r="T473" s="140"/>
      <c r="U473" s="18"/>
      <c r="V473" s="18"/>
      <c r="W473" s="18"/>
      <c r="X473" s="374">
        <v>4</v>
      </c>
      <c r="Y473" s="409">
        <f t="array" ref="Y473">IF(Y429="-","-",COUNT(IF($M$5:$M$103=$H$5:$L$103,IF($H$5:$L$103=$X473,IF($A$5:$A$103=Y$468,$H$5:$L$103,""),""),""))/COUNT(IF($M$5:$M$103=$X473,IF($A$5:$A$103=Y$468,$H$5:$L$103,""),"")))</f>
        <v>1</v>
      </c>
      <c r="Z473" s="409">
        <f t="array" ref="Z473">IF(Z429="-","-",COUNT(IF($M$5:$M$103=$H$5:$L$103,IF($H$5:$L$103=$X473,IF($A$5:$A$103=Z$468,$H$5:$L$103,""),""),""))/COUNT(IF($M$5:$M$103=$X473,IF($A$5:$A$103=Z$468,$H$5:$L$103,""),"")))</f>
        <v>0.96</v>
      </c>
      <c r="AA473" s="409">
        <f t="array" ref="AA473">IF(AA429="-","-",COUNT(IF($M$5:$M$103=$H$5:$L$103,IF($H$5:$L$103=$X473,IF($A$5:$A$103=AA$468,$H$5:$L$103,""),""),""))/COUNT(IF($M$5:$M$103=$X473,IF($A$5:$A$103=AA$468,$H$5:$L$103,""),"")))</f>
        <v>0.8</v>
      </c>
      <c r="AB473" s="409">
        <f t="array" ref="AB473">IF(AB429="-","-",COUNT(IF($M$5:$M$103=$H$5:$L$103,IF($H$5:$L$103=$X473,IF($A$5:$A$103=AB$468,$H$5:$L$103,""),""),""))/COUNT(IF($M$5:$M$103=$X473,IF($A$5:$A$103=AB$468,$H$5:$L$103,""),"")))</f>
        <v>1</v>
      </c>
      <c r="AC473" s="409">
        <f t="array" ref="AC473">IF(AC429="-","-",COUNT(IF($M$5:$M$103=$H$5:$L$103,IF($H$5:$L$103=$X473,IF($A$5:$A$103=AC$468,$H$5:$L$103,""),""),""))/COUNT(IF($M$5:$M$103=$X473,IF($A$5:$A$103=AC$468,$H$5:$L$103,""),"")))</f>
        <v>0.8</v>
      </c>
      <c r="AD473" s="409" t="str">
        <f t="array" ref="AD473">IF(AD429="-","-",COUNT(IF($M$5:$M$103=$H$5:$L$103,IF($H$5:$L$103=$X473,IF($A$5:$A$103=AD$468,$H$5:$L$103,""),""),""))/COUNT(IF($M$5:$M$103=$X473,IF($A$5:$A$103=AD$468,$H$5:$L$103,""),"")))</f>
        <v>-</v>
      </c>
      <c r="AE473" s="409" t="str">
        <f t="array" ref="AE473">IF(AE429="-","-",COUNT(IF($M$5:$M$103=$H$5:$L$103,IF($H$5:$L$103=$X473,IF($A$5:$A$103=AE$468,$H$5:$L$103,""),""),""))/COUNT(IF($M$5:$M$103=$X473,IF($A$5:$A$103=AE$468,$H$5:$L$103,""),"")))</f>
        <v>-</v>
      </c>
      <c r="AF473" s="409" t="str">
        <f t="array" ref="AF473">IF(AF429="-","-",COUNT(IF($M$5:$M$103=$H$5:$L$103,IF($H$5:$L$103=$X473,IF($A$5:$A$103=AF$468,$H$5:$L$103,""),""),""))/COUNT(IF($M$5:$M$103=$X473,IF($A$5:$A$103=AF$468,$H$5:$L$103,""),"")))</f>
        <v>-</v>
      </c>
      <c r="AG473" s="409" t="str">
        <f t="array" ref="AG473">IF(AG429="-","-",COUNT(IF($M$5:$M$103=$H$5:$L$103,IF($H$5:$L$103=$X473,IF($A$5:$A$103=AG$468,$H$5:$L$103,""),""),""))/COUNT(IF($M$5:$M$103=$X473,IF($A$5:$A$103=AG$468,$H$5:$L$103,""),"")))</f>
        <v>-</v>
      </c>
      <c r="AH473" s="409" t="str">
        <f t="array" ref="AH473">IF(AH429="-","-",COUNT(IF($M$5:$M$103=$H$5:$L$103,IF($H$5:$L$103=$X473,IF($A$5:$A$103=AH$468,$H$5:$L$103,""),""),""))/COUNT(IF($M$5:$M$103=$X473,IF($A$5:$A$103=AH$468,$H$5:$L$103,""),"")))</f>
        <v>-</v>
      </c>
      <c r="AI473" s="409" t="str">
        <f t="array" ref="AI473">IF(AI429="-","-",COUNT(IF($M$5:$M$103=$H$5:$L$103,IF($H$5:$L$103=$X473,IF($A$5:$A$103=AI$468,$H$5:$L$103,""),""),""))/COUNT(IF($M$5:$M$103=$X473,IF($A$5:$A$103=AI$468,$H$5:$L$103,""),"")))</f>
        <v>-</v>
      </c>
      <c r="AJ473" s="409" t="str">
        <f t="array" ref="AJ473">IF(AJ429="-","-",COUNT(IF($M$5:$M$103=$H$5:$L$103,IF($H$5:$L$103=$X473,IF($A$5:$A$103=AJ$468,$H$5:$L$103,""),""),""))/COUNT(IF($M$5:$M$103=$X473,IF($A$5:$A$103=AJ$468,$H$5:$L$103,""),"")))</f>
        <v>-</v>
      </c>
      <c r="AK473" s="411">
        <f t="array" ref="AK473">IF(AK429=0,"-",COUNT(IF($M$5:$M$103=$H$5:$L$103,IF($H$5:$L$103=$X473,$H$5:$L$103,""),""))/COUNT(IF($M$5:$M$103=$X473,$H$5:$L$103,"")))</f>
        <v>0.94545454545454544</v>
      </c>
      <c r="AL473" s="18"/>
      <c r="AM473" s="7"/>
      <c r="AN473" s="18"/>
      <c r="AO473" s="18"/>
      <c r="AP473" s="18"/>
      <c r="AQ473" s="18"/>
      <c r="AR473" s="18"/>
      <c r="AS473" s="18"/>
      <c r="AT473" s="18"/>
      <c r="AU473" s="18"/>
      <c r="AV473" s="18"/>
      <c r="AW473" s="18"/>
      <c r="AX473" s="18"/>
      <c r="BL473" s="11"/>
      <c r="BM473" s="11"/>
      <c r="BN473" s="11"/>
      <c r="BO473" s="75"/>
      <c r="BP473" s="75"/>
    </row>
    <row r="474" spans="1:68">
      <c r="A474" s="18"/>
      <c r="B474" s="18"/>
      <c r="C474" s="18"/>
      <c r="D474" s="18"/>
      <c r="E474" s="88"/>
      <c r="F474" s="88"/>
      <c r="G474" s="18"/>
      <c r="H474" s="89"/>
      <c r="I474" s="89"/>
      <c r="J474" s="18"/>
      <c r="K474" s="18"/>
      <c r="L474" s="18"/>
      <c r="M474" s="140"/>
      <c r="N474" s="140"/>
      <c r="O474" s="140"/>
      <c r="P474" s="140"/>
      <c r="Q474" s="140"/>
      <c r="R474" s="140"/>
      <c r="S474" s="140"/>
      <c r="T474" s="140"/>
      <c r="U474" s="18"/>
      <c r="V474" s="18"/>
      <c r="W474" s="18"/>
      <c r="X474" s="374">
        <v>5</v>
      </c>
      <c r="Y474" s="409">
        <f t="array" ref="Y474">IF(Y430="-","-",COUNT(IF($M$5:$M$103=$H$5:$L$103,IF($H$5:$L$103=$X474,IF($A$5:$A$103=Y$468,$H$5:$L$103,""),""),""))/COUNT(IF($M$5:$M$103=$X474,IF($A$5:$A$103=Y$468,$H$5:$L$103,""),"")))</f>
        <v>1</v>
      </c>
      <c r="Z474" s="409">
        <f t="array" ref="Z474">IF(Z430="-","-",COUNT(IF($M$5:$M$103=$H$5:$L$103,IF($H$5:$L$103=$X474,IF($A$5:$A$103=Z$468,$H$5:$L$103,""),""),""))/COUNT(IF($M$5:$M$103=$X474,IF($A$5:$A$103=Z$468,$H$5:$L$103,""),"")))</f>
        <v>0.82857142857142863</v>
      </c>
      <c r="AA474" s="409" t="str">
        <f t="array" ref="AA474">IF(AA430="-","-",COUNT(IF($M$5:$M$103=$H$5:$L$103,IF($H$5:$L$103=$X474,IF($A$5:$A$103=AA$468,$H$5:$L$103,""),""),""))/COUNT(IF($M$5:$M$103=$X474,IF($A$5:$A$103=AA$468,$H$5:$L$103,""),"")))</f>
        <v>-</v>
      </c>
      <c r="AB474" s="409">
        <f t="array" ref="AB474">IF(AB430="-","-",COUNT(IF($M$5:$M$103=$H$5:$L$103,IF($H$5:$L$103=$X474,IF($A$5:$A$103=AB$468,$H$5:$L$103,""),""),""))/COUNT(IF($M$5:$M$103=$X474,IF($A$5:$A$103=AB$468,$H$5:$L$103,""),"")))</f>
        <v>1</v>
      </c>
      <c r="AC474" s="409">
        <f t="array" ref="AC474">IF(AC430="-","-",COUNT(IF($M$5:$M$103=$H$5:$L$103,IF($H$5:$L$103=$X474,IF($A$5:$A$103=AC$468,$H$5:$L$103,""),""),""))/COUNT(IF($M$5:$M$103=$X474,IF($A$5:$A$103=AC$468,$H$5:$L$103,""),"")))</f>
        <v>0.8</v>
      </c>
      <c r="AD474" s="409" t="str">
        <f t="array" ref="AD474">IF(AD430="-","-",COUNT(IF($M$5:$M$103=$H$5:$L$103,IF($H$5:$L$103=$X474,IF($A$5:$A$103=AD$468,$H$5:$L$103,""),""),""))/COUNT(IF($M$5:$M$103=$X474,IF($A$5:$A$103=AD$468,$H$5:$L$103,""),"")))</f>
        <v>-</v>
      </c>
      <c r="AE474" s="409" t="str">
        <f t="array" ref="AE474">IF(AE430="-","-",COUNT(IF($M$5:$M$103=$H$5:$L$103,IF($H$5:$L$103=$X474,IF($A$5:$A$103=AE$468,$H$5:$L$103,""),""),""))/COUNT(IF($M$5:$M$103=$X474,IF($A$5:$A$103=AE$468,$H$5:$L$103,""),"")))</f>
        <v>-</v>
      </c>
      <c r="AF474" s="409" t="str">
        <f t="array" ref="AF474">IF(AF430="-","-",COUNT(IF($M$5:$M$103=$H$5:$L$103,IF($H$5:$L$103=$X474,IF($A$5:$A$103=AF$468,$H$5:$L$103,""),""),""))/COUNT(IF($M$5:$M$103=$X474,IF($A$5:$A$103=AF$468,$H$5:$L$103,""),"")))</f>
        <v>-</v>
      </c>
      <c r="AG474" s="409" t="str">
        <f t="array" ref="AG474">IF(AG430="-","-",COUNT(IF($M$5:$M$103=$H$5:$L$103,IF($H$5:$L$103=$X474,IF($A$5:$A$103=AG$468,$H$5:$L$103,""),""),""))/COUNT(IF($M$5:$M$103=$X474,IF($A$5:$A$103=AG$468,$H$5:$L$103,""),"")))</f>
        <v>-</v>
      </c>
      <c r="AH474" s="409" t="str">
        <f t="array" ref="AH474">IF(AH430="-","-",COUNT(IF($M$5:$M$103=$H$5:$L$103,IF($H$5:$L$103=$X474,IF($A$5:$A$103=AH$468,$H$5:$L$103,""),""),""))/COUNT(IF($M$5:$M$103=$X474,IF($A$5:$A$103=AH$468,$H$5:$L$103,""),"")))</f>
        <v>-</v>
      </c>
      <c r="AI474" s="409" t="str">
        <f t="array" ref="AI474">IF(AI430="-","-",COUNT(IF($M$5:$M$103=$H$5:$L$103,IF($H$5:$L$103=$X474,IF($A$5:$A$103=AI$468,$H$5:$L$103,""),""),""))/COUNT(IF($M$5:$M$103=$X474,IF($A$5:$A$103=AI$468,$H$5:$L$103,""),"")))</f>
        <v>-</v>
      </c>
      <c r="AJ474" s="409" t="str">
        <f t="array" ref="AJ474">IF(AJ430="-","-",COUNT(IF($M$5:$M$103=$H$5:$L$103,IF($H$5:$L$103=$X474,IF($A$5:$A$103=AJ$468,$H$5:$L$103,""),""),""))/COUNT(IF($M$5:$M$103=$X474,IF($A$5:$A$103=AJ$468,$H$5:$L$103,""),"")))</f>
        <v>-</v>
      </c>
      <c r="AK474" s="411">
        <f t="array" ref="AK474">IF(AK430=0,"-",COUNT(IF($M$5:$M$103=$H$5:$L$103,IF($H$5:$L$103=$X474,$H$5:$L$103,""),""))/COUNT(IF($M$5:$M$103=$X474,$H$5:$L$103,"")))</f>
        <v>0.86153846153846159</v>
      </c>
      <c r="AL474" s="18"/>
      <c r="AM474" s="7"/>
      <c r="AN474" s="18"/>
      <c r="AO474" s="18"/>
      <c r="AP474" s="18"/>
      <c r="AQ474" s="18"/>
      <c r="AR474" s="18"/>
      <c r="AS474" s="18"/>
      <c r="AT474" s="18"/>
      <c r="AU474" s="18"/>
      <c r="AV474" s="18"/>
      <c r="AW474" s="18"/>
      <c r="AX474" s="18"/>
      <c r="BL474" s="11"/>
      <c r="BM474" s="11"/>
      <c r="BN474" s="11"/>
      <c r="BO474" s="75"/>
      <c r="BP474" s="75"/>
    </row>
    <row r="475" spans="1:68">
      <c r="A475" s="18"/>
      <c r="B475" s="18"/>
      <c r="C475" s="18"/>
      <c r="D475" s="18"/>
      <c r="E475" s="88"/>
      <c r="F475" s="88"/>
      <c r="G475" s="18"/>
      <c r="H475" s="89"/>
      <c r="I475" s="89"/>
      <c r="J475" s="18"/>
      <c r="K475" s="18"/>
      <c r="L475" s="18"/>
      <c r="M475" s="140"/>
      <c r="N475" s="140"/>
      <c r="O475" s="140"/>
      <c r="P475" s="140"/>
      <c r="Q475" s="140"/>
      <c r="R475" s="140"/>
      <c r="S475" s="140"/>
      <c r="T475" s="140"/>
      <c r="U475" s="18"/>
      <c r="V475" s="18"/>
      <c r="W475" s="18"/>
      <c r="X475" s="374">
        <v>6</v>
      </c>
      <c r="Y475" s="409">
        <f t="array" ref="Y475">IF(Y431="-","-",COUNT(IF($M$5:$M$103=$H$5:$L$103,IF($H$5:$L$103=$X475,IF($A$5:$A$103=Y$468,$H$5:$L$103,""),""),""))/COUNT(IF($M$5:$M$103=$X475,IF($A$5:$A$103=Y$468,$H$5:$L$103,""),"")))</f>
        <v>0.9</v>
      </c>
      <c r="Z475" s="409">
        <f t="array" ref="Z475">IF(Z431="-","-",COUNT(IF($M$5:$M$103=$H$5:$L$103,IF($H$5:$L$103=$X475,IF($A$5:$A$103=Z$468,$H$5:$L$103,""),""),""))/COUNT(IF($M$5:$M$103=$X475,IF($A$5:$A$103=Z$468,$H$5:$L$103,""),"")))</f>
        <v>1</v>
      </c>
      <c r="AA475" s="409">
        <f t="array" ref="AA475">IF(AA431="-","-",COUNT(IF($M$5:$M$103=$H$5:$L$103,IF($H$5:$L$103=$X475,IF($A$5:$A$103=AA$468,$H$5:$L$103,""),""),""))/COUNT(IF($M$5:$M$103=$X475,IF($A$5:$A$103=AA$468,$H$5:$L$103,""),"")))</f>
        <v>0.6</v>
      </c>
      <c r="AB475" s="409" t="str">
        <f t="array" ref="AB475">IF(AB431="-","-",COUNT(IF($M$5:$M$103=$H$5:$L$103,IF($H$5:$L$103=$X475,IF($A$5:$A$103=AB$468,$H$5:$L$103,""),""),""))/COUNT(IF($M$5:$M$103=$X475,IF($A$5:$A$103=AB$468,$H$5:$L$103,""),"")))</f>
        <v>-</v>
      </c>
      <c r="AC475" s="409" t="str">
        <f t="array" ref="AC475">IF(AC431="-","-",COUNT(IF($M$5:$M$103=$H$5:$L$103,IF($H$5:$L$103=$X475,IF($A$5:$A$103=AC$468,$H$5:$L$103,""),""),""))/COUNT(IF($M$5:$M$103=$X475,IF($A$5:$A$103=AC$468,$H$5:$L$103,""),"")))</f>
        <v>-</v>
      </c>
      <c r="AD475" s="409" t="str">
        <f t="array" ref="AD475">IF(AD431="-","-",COUNT(IF($M$5:$M$103=$H$5:$L$103,IF($H$5:$L$103=$X475,IF($A$5:$A$103=AD$468,$H$5:$L$103,""),""),""))/COUNT(IF($M$5:$M$103=$X475,IF($A$5:$A$103=AD$468,$H$5:$L$103,""),"")))</f>
        <v>-</v>
      </c>
      <c r="AE475" s="409" t="str">
        <f t="array" ref="AE475">IF(AE431="-","-",COUNT(IF($M$5:$M$103=$H$5:$L$103,IF($H$5:$L$103=$X475,IF($A$5:$A$103=AE$468,$H$5:$L$103,""),""),""))/COUNT(IF($M$5:$M$103=$X475,IF($A$5:$A$103=AE$468,$H$5:$L$103,""),"")))</f>
        <v>-</v>
      </c>
      <c r="AF475" s="409" t="str">
        <f t="array" ref="AF475">IF(AF431="-","-",COUNT(IF($M$5:$M$103=$H$5:$L$103,IF($H$5:$L$103=$X475,IF($A$5:$A$103=AF$468,$H$5:$L$103,""),""),""))/COUNT(IF($M$5:$M$103=$X475,IF($A$5:$A$103=AF$468,$H$5:$L$103,""),"")))</f>
        <v>-</v>
      </c>
      <c r="AG475" s="409" t="str">
        <f t="array" ref="AG475">IF(AG431="-","-",COUNT(IF($M$5:$M$103=$H$5:$L$103,IF($H$5:$L$103=$X475,IF($A$5:$A$103=AG$468,$H$5:$L$103,""),""),""))/COUNT(IF($M$5:$M$103=$X475,IF($A$5:$A$103=AG$468,$H$5:$L$103,""),"")))</f>
        <v>-</v>
      </c>
      <c r="AH475" s="409" t="str">
        <f t="array" ref="AH475">IF(AH431="-","-",COUNT(IF($M$5:$M$103=$H$5:$L$103,IF($H$5:$L$103=$X475,IF($A$5:$A$103=AH$468,$H$5:$L$103,""),""),""))/COUNT(IF($M$5:$M$103=$X475,IF($A$5:$A$103=AH$468,$H$5:$L$103,""),"")))</f>
        <v>-</v>
      </c>
      <c r="AI475" s="409" t="str">
        <f t="array" ref="AI475">IF(AI431="-","-",COUNT(IF($M$5:$M$103=$H$5:$L$103,IF($H$5:$L$103=$X475,IF($A$5:$A$103=AI$468,$H$5:$L$103,""),""),""))/COUNT(IF($M$5:$M$103=$X475,IF($A$5:$A$103=AI$468,$H$5:$L$103,""),"")))</f>
        <v>-</v>
      </c>
      <c r="AJ475" s="409" t="str">
        <f t="array" ref="AJ475">IF(AJ431="-","-",COUNT(IF($M$5:$M$103=$H$5:$L$103,IF($H$5:$L$103=$X475,IF($A$5:$A$103=AJ$468,$H$5:$L$103,""),""),""))/COUNT(IF($M$5:$M$103=$X475,IF($A$5:$A$103=AJ$468,$H$5:$L$103,""),"")))</f>
        <v>-</v>
      </c>
      <c r="AK475" s="411">
        <f t="array" ref="AK475">IF(AK431=0,"-",COUNT(IF($M$5:$M$103=$H$5:$L$103,IF($H$5:$L$103=$X475,$H$5:$L$103,""),""))/COUNT(IF($M$5:$M$103=$X475,$H$5:$L$103,"")))</f>
        <v>0.91428571428571426</v>
      </c>
      <c r="AL475" s="18"/>
      <c r="AM475" s="7"/>
      <c r="AN475" s="18"/>
      <c r="AO475" s="18"/>
      <c r="AP475" s="18"/>
      <c r="AQ475" s="18"/>
      <c r="AR475" s="18"/>
      <c r="AS475" s="18"/>
      <c r="AT475" s="18"/>
      <c r="AU475" s="18"/>
      <c r="AV475" s="18"/>
      <c r="AW475" s="18"/>
      <c r="AX475" s="18"/>
      <c r="BL475" s="11"/>
      <c r="BM475" s="11"/>
      <c r="BN475" s="11"/>
      <c r="BO475" s="75"/>
      <c r="BP475" s="75"/>
    </row>
    <row r="476" spans="1:68">
      <c r="A476" s="18"/>
      <c r="B476" s="18"/>
      <c r="C476" s="18"/>
      <c r="D476" s="18"/>
      <c r="E476" s="88"/>
      <c r="F476" s="88"/>
      <c r="G476" s="18"/>
      <c r="H476" s="89"/>
      <c r="I476" s="89"/>
      <c r="J476" s="18"/>
      <c r="K476" s="18"/>
      <c r="L476" s="18"/>
      <c r="M476" s="140"/>
      <c r="N476" s="140"/>
      <c r="O476" s="140"/>
      <c r="P476" s="140"/>
      <c r="Q476" s="140"/>
      <c r="R476" s="140"/>
      <c r="S476" s="140"/>
      <c r="T476" s="140"/>
      <c r="U476" s="18"/>
      <c r="V476" s="18"/>
      <c r="W476" s="18"/>
      <c r="X476" s="374">
        <v>7</v>
      </c>
      <c r="Y476" s="409" t="str">
        <f t="array" ref="Y476">IF(Y432="-","-",COUNT(IF($M$5:$M$103=$H$5:$L$103,IF($H$5:$L$103=$X476,IF($A$5:$A$103=Y$468,$H$5:$L$103,""),""),""))/COUNT(IF($M$5:$M$103=$X476,IF($A$5:$A$103=Y$468,$H$5:$L$103,""),"")))</f>
        <v>-</v>
      </c>
      <c r="Z476" s="409" t="str">
        <f t="array" ref="Z476">IF(Z432="-","-",COUNT(IF($M$5:$M$103=$H$5:$L$103,IF($H$5:$L$103=$X476,IF($A$5:$A$103=Z$468,$H$5:$L$103,""),""),""))/COUNT(IF($M$5:$M$103=$X476,IF($A$5:$A$103=Z$468,$H$5:$L$103,""),"")))</f>
        <v>-</v>
      </c>
      <c r="AA476" s="409" t="str">
        <f t="array" ref="AA476">IF(AA432="-","-",COUNT(IF($M$5:$M$103=$H$5:$L$103,IF($H$5:$L$103=$X476,IF($A$5:$A$103=AA$468,$H$5:$L$103,""),""),""))/COUNT(IF($M$5:$M$103=$X476,IF($A$5:$A$103=AA$468,$H$5:$L$103,""),"")))</f>
        <v>-</v>
      </c>
      <c r="AB476" s="409" t="str">
        <f t="array" ref="AB476">IF(AB432="-","-",COUNT(IF($M$5:$M$103=$H$5:$L$103,IF($H$5:$L$103=$X476,IF($A$5:$A$103=AB$468,$H$5:$L$103,""),""),""))/COUNT(IF($M$5:$M$103=$X476,IF($A$5:$A$103=AB$468,$H$5:$L$103,""),"")))</f>
        <v>-</v>
      </c>
      <c r="AC476" s="409" t="str">
        <f t="array" ref="AC476">IF(AC432="-","-",COUNT(IF($M$5:$M$103=$H$5:$L$103,IF($H$5:$L$103=$X476,IF($A$5:$A$103=AC$468,$H$5:$L$103,""),""),""))/COUNT(IF($M$5:$M$103=$X476,IF($A$5:$A$103=AC$468,$H$5:$L$103,""),"")))</f>
        <v>-</v>
      </c>
      <c r="AD476" s="409" t="str">
        <f t="array" ref="AD476">IF(AD432="-","-",COUNT(IF($M$5:$M$103=$H$5:$L$103,IF($H$5:$L$103=$X476,IF($A$5:$A$103=AD$468,$H$5:$L$103,""),""),""))/COUNT(IF($M$5:$M$103=$X476,IF($A$5:$A$103=AD$468,$H$5:$L$103,""),"")))</f>
        <v>-</v>
      </c>
      <c r="AE476" s="409" t="str">
        <f t="array" ref="AE476">IF(AE432="-","-",COUNT(IF($M$5:$M$103=$H$5:$L$103,IF($H$5:$L$103=$X476,IF($A$5:$A$103=AE$468,$H$5:$L$103,""),""),""))/COUNT(IF($M$5:$M$103=$X476,IF($A$5:$A$103=AE$468,$H$5:$L$103,""),"")))</f>
        <v>-</v>
      </c>
      <c r="AF476" s="409" t="str">
        <f t="array" ref="AF476">IF(AF432="-","-",COUNT(IF($M$5:$M$103=$H$5:$L$103,IF($H$5:$L$103=$X476,IF($A$5:$A$103=AF$468,$H$5:$L$103,""),""),""))/COUNT(IF($M$5:$M$103=$X476,IF($A$5:$A$103=AF$468,$H$5:$L$103,""),"")))</f>
        <v>-</v>
      </c>
      <c r="AG476" s="409" t="str">
        <f t="array" ref="AG476">IF(AG432="-","-",COUNT(IF($M$5:$M$103=$H$5:$L$103,IF($H$5:$L$103=$X476,IF($A$5:$A$103=AG$468,$H$5:$L$103,""),""),""))/COUNT(IF($M$5:$M$103=$X476,IF($A$5:$A$103=AG$468,$H$5:$L$103,""),"")))</f>
        <v>-</v>
      </c>
      <c r="AH476" s="409" t="str">
        <f t="array" ref="AH476">IF(AH432="-","-",COUNT(IF($M$5:$M$103=$H$5:$L$103,IF($H$5:$L$103=$X476,IF($A$5:$A$103=AH$468,$H$5:$L$103,""),""),""))/COUNT(IF($M$5:$M$103=$X476,IF($A$5:$A$103=AH$468,$H$5:$L$103,""),"")))</f>
        <v>-</v>
      </c>
      <c r="AI476" s="409" t="str">
        <f t="array" ref="AI476">IF(AI432="-","-",COUNT(IF($M$5:$M$103=$H$5:$L$103,IF($H$5:$L$103=$X476,IF($A$5:$A$103=AI$468,$H$5:$L$103,""),""),""))/COUNT(IF($M$5:$M$103=$X476,IF($A$5:$A$103=AI$468,$H$5:$L$103,""),"")))</f>
        <v>-</v>
      </c>
      <c r="AJ476" s="409" t="str">
        <f t="array" ref="AJ476">IF(AJ432="-","-",COUNT(IF($M$5:$M$103=$H$5:$L$103,IF($H$5:$L$103=$X476,IF($A$5:$A$103=AJ$468,$H$5:$L$103,""),""),""))/COUNT(IF($M$5:$M$103=$X476,IF($A$5:$A$103=AJ$468,$H$5:$L$103,""),"")))</f>
        <v>-</v>
      </c>
      <c r="AK476" s="411" t="str">
        <f t="array" ref="AK476">IF(AK432=0,"-",COUNT(IF($M$5:$M$103=$H$5:$L$103,IF($H$5:$L$103=$X476,$H$5:$L$103,""),""))/COUNT(IF($M$5:$M$103=$X476,$H$5:$L$103,"")))</f>
        <v>-</v>
      </c>
      <c r="AL476" s="18"/>
      <c r="AM476" s="7"/>
      <c r="AN476" s="18"/>
      <c r="AO476" s="18"/>
      <c r="AP476" s="18"/>
      <c r="AQ476" s="18"/>
      <c r="AR476" s="18"/>
      <c r="AS476" s="18"/>
      <c r="AT476" s="18"/>
      <c r="AU476" s="18"/>
      <c r="AV476" s="18"/>
      <c r="AW476" s="18"/>
      <c r="AX476" s="18"/>
      <c r="BL476" s="11"/>
      <c r="BM476" s="11"/>
      <c r="BN476" s="11"/>
      <c r="BO476" s="75"/>
      <c r="BP476" s="75"/>
    </row>
    <row r="477" spans="1:68">
      <c r="A477" s="18"/>
      <c r="B477" s="18"/>
      <c r="C477" s="18"/>
      <c r="D477" s="18"/>
      <c r="E477" s="88"/>
      <c r="F477" s="88"/>
      <c r="G477" s="18"/>
      <c r="H477" s="89"/>
      <c r="I477" s="89"/>
      <c r="J477" s="18"/>
      <c r="K477" s="18"/>
      <c r="L477" s="18"/>
      <c r="M477" s="140"/>
      <c r="N477" s="140"/>
      <c r="O477" s="140"/>
      <c r="P477" s="140"/>
      <c r="Q477" s="140"/>
      <c r="R477" s="140"/>
      <c r="S477" s="140"/>
      <c r="T477" s="140"/>
      <c r="U477" s="18"/>
      <c r="V477" s="18"/>
      <c r="W477" s="18"/>
      <c r="X477" s="374">
        <v>8</v>
      </c>
      <c r="Y477" s="409">
        <f t="array" ref="Y477">IF(Y433="-","-",COUNT(IF($M$5:$M$103=$H$5:$L$103,IF($H$5:$L$103=$X477,IF($A$5:$A$103=Y$468,$H$5:$L$103,""),""),""))/COUNT(IF($M$5:$M$103=$X477,IF($A$5:$A$103=Y$468,$H$5:$L$103,""),"")))</f>
        <v>0.8666666666666667</v>
      </c>
      <c r="Z477" s="409">
        <f t="array" ref="Z477">IF(Z433="-","-",COUNT(IF($M$5:$M$103=$H$5:$L$103,IF($H$5:$L$103=$X477,IF($A$5:$A$103=Z$468,$H$5:$L$103,""),""),""))/COUNT(IF($M$5:$M$103=$X477,IF($A$5:$A$103=Z$468,$H$5:$L$103,""),"")))</f>
        <v>0.6</v>
      </c>
      <c r="AA477" s="409" t="str">
        <f t="array" ref="AA477">IF(AA433="-","-",COUNT(IF($M$5:$M$103=$H$5:$L$103,IF($H$5:$L$103=$X477,IF($A$5:$A$103=AA$468,$H$5:$L$103,""),""),""))/COUNT(IF($M$5:$M$103=$X477,IF($A$5:$A$103=AA$468,$H$5:$L$103,""),"")))</f>
        <v>-</v>
      </c>
      <c r="AB477" s="409" t="str">
        <f t="array" ref="AB477">IF(AB433="-","-",COUNT(IF($M$5:$M$103=$H$5:$L$103,IF($H$5:$L$103=$X477,IF($A$5:$A$103=AB$468,$H$5:$L$103,""),""),""))/COUNT(IF($M$5:$M$103=$X477,IF($A$5:$A$103=AB$468,$H$5:$L$103,""),"")))</f>
        <v>-</v>
      </c>
      <c r="AC477" s="409" t="str">
        <f t="array" ref="AC477">IF(AC433="-","-",COUNT(IF($M$5:$M$103=$H$5:$L$103,IF($H$5:$L$103=$X477,IF($A$5:$A$103=AC$468,$H$5:$L$103,""),""),""))/COUNT(IF($M$5:$M$103=$X477,IF($A$5:$A$103=AC$468,$H$5:$L$103,""),"")))</f>
        <v>-</v>
      </c>
      <c r="AD477" s="409" t="str">
        <f t="array" ref="AD477">IF(AD433="-","-",COUNT(IF($M$5:$M$103=$H$5:$L$103,IF($H$5:$L$103=$X477,IF($A$5:$A$103=AD$468,$H$5:$L$103,""),""),""))/COUNT(IF($M$5:$M$103=$X477,IF($A$5:$A$103=AD$468,$H$5:$L$103,""),"")))</f>
        <v>-</v>
      </c>
      <c r="AE477" s="409" t="str">
        <f t="array" ref="AE477">IF(AE433="-","-",COUNT(IF($M$5:$M$103=$H$5:$L$103,IF($H$5:$L$103=$X477,IF($A$5:$A$103=AE$468,$H$5:$L$103,""),""),""))/COUNT(IF($M$5:$M$103=$X477,IF($A$5:$A$103=AE$468,$H$5:$L$103,""),"")))</f>
        <v>-</v>
      </c>
      <c r="AF477" s="409" t="str">
        <f t="array" ref="AF477">IF(AF433="-","-",COUNT(IF($M$5:$M$103=$H$5:$L$103,IF($H$5:$L$103=$X477,IF($A$5:$A$103=AF$468,$H$5:$L$103,""),""),""))/COUNT(IF($M$5:$M$103=$X477,IF($A$5:$A$103=AF$468,$H$5:$L$103,""),"")))</f>
        <v>-</v>
      </c>
      <c r="AG477" s="409" t="str">
        <f t="array" ref="AG477">IF(AG433="-","-",COUNT(IF($M$5:$M$103=$H$5:$L$103,IF($H$5:$L$103=$X477,IF($A$5:$A$103=AG$468,$H$5:$L$103,""),""),""))/COUNT(IF($M$5:$M$103=$X477,IF($A$5:$A$103=AG$468,$H$5:$L$103,""),"")))</f>
        <v>-</v>
      </c>
      <c r="AH477" s="409" t="str">
        <f t="array" ref="AH477">IF(AH433="-","-",COUNT(IF($M$5:$M$103=$H$5:$L$103,IF($H$5:$L$103=$X477,IF($A$5:$A$103=AH$468,$H$5:$L$103,""),""),""))/COUNT(IF($M$5:$M$103=$X477,IF($A$5:$A$103=AH$468,$H$5:$L$103,""),"")))</f>
        <v>-</v>
      </c>
      <c r="AI477" s="409" t="str">
        <f t="array" ref="AI477">IF(AI433="-","-",COUNT(IF($M$5:$M$103=$H$5:$L$103,IF($H$5:$L$103=$X477,IF($A$5:$A$103=AI$468,$H$5:$L$103,""),""),""))/COUNT(IF($M$5:$M$103=$X477,IF($A$5:$A$103=AI$468,$H$5:$L$103,""),"")))</f>
        <v>-</v>
      </c>
      <c r="AJ477" s="409" t="str">
        <f t="array" ref="AJ477">IF(AJ433="-","-",COUNT(IF($M$5:$M$103=$H$5:$L$103,IF($H$5:$L$103=$X477,IF($A$5:$A$103=AJ$468,$H$5:$L$103,""),""),""))/COUNT(IF($M$5:$M$103=$X477,IF($A$5:$A$103=AJ$468,$H$5:$L$103,""),"")))</f>
        <v>-</v>
      </c>
      <c r="AK477" s="411">
        <f t="array" ref="AK477">IF(AK433=0,"-",COUNT(IF($M$5:$M$103=$H$5:$L$103,IF($H$5:$L$103=$X477,$H$5:$L$103,""),""))/COUNT(IF($M$5:$M$103=$X477,$H$5:$L$103,"")))</f>
        <v>0.8</v>
      </c>
      <c r="AL477" s="18"/>
      <c r="AM477" s="7"/>
      <c r="AN477" s="18"/>
      <c r="AO477" s="18"/>
      <c r="AP477" s="18"/>
      <c r="AQ477" s="18"/>
      <c r="AR477" s="18"/>
      <c r="AS477" s="18"/>
      <c r="AT477" s="18"/>
      <c r="AU477" s="18"/>
      <c r="AV477" s="18"/>
      <c r="AW477" s="18"/>
      <c r="AX477" s="18"/>
      <c r="BL477" s="11"/>
      <c r="BM477" s="11"/>
      <c r="BN477" s="11"/>
      <c r="BO477" s="75"/>
      <c r="BP477" s="75"/>
    </row>
    <row r="478" spans="1:68">
      <c r="A478" s="18"/>
      <c r="B478" s="18"/>
      <c r="C478" s="18"/>
      <c r="D478" s="18"/>
      <c r="E478" s="88"/>
      <c r="F478" s="88"/>
      <c r="G478" s="18"/>
      <c r="H478" s="89"/>
      <c r="I478" s="89"/>
      <c r="J478" s="18"/>
      <c r="K478" s="18"/>
      <c r="L478" s="18"/>
      <c r="M478" s="140"/>
      <c r="N478" s="140"/>
      <c r="O478" s="140"/>
      <c r="P478" s="140"/>
      <c r="Q478" s="140"/>
      <c r="R478" s="140"/>
      <c r="S478" s="140"/>
      <c r="T478" s="140"/>
      <c r="U478" s="18"/>
      <c r="V478" s="18"/>
      <c r="W478" s="18"/>
      <c r="X478" s="374">
        <v>9</v>
      </c>
      <c r="Y478" s="409" t="str">
        <f t="array" ref="Y478">IF(Y434="-","-",COUNT(IF($M$5:$M$103=$H$5:$L$103,IF($H$5:$L$103=$X478,IF($A$5:$A$103=Y$468,$H$5:$L$103,""),""),""))/COUNT(IF($M$5:$M$103=$X478,IF($A$5:$A$103=Y$468,$H$5:$L$103,""),"")))</f>
        <v>-</v>
      </c>
      <c r="Z478" s="409" t="str">
        <f t="array" ref="Z478">IF(Z434="-","-",COUNT(IF($M$5:$M$103=$H$5:$L$103,IF($H$5:$L$103=$X478,IF($A$5:$A$103=Z$468,$H$5:$L$103,""),""),""))/COUNT(IF($M$5:$M$103=$X478,IF($A$5:$A$103=Z$468,$H$5:$L$103,""),"")))</f>
        <v>-</v>
      </c>
      <c r="AA478" s="409" t="str">
        <f t="array" ref="AA478">IF(AA434="-","-",COUNT(IF($M$5:$M$103=$H$5:$L$103,IF($H$5:$L$103=$X478,IF($A$5:$A$103=AA$468,$H$5:$L$103,""),""),""))/COUNT(IF($M$5:$M$103=$X478,IF($A$5:$A$103=AA$468,$H$5:$L$103,""),"")))</f>
        <v>-</v>
      </c>
      <c r="AB478" s="409" t="str">
        <f t="array" ref="AB478">IF(AB434="-","-",COUNT(IF($M$5:$M$103=$H$5:$L$103,IF($H$5:$L$103=$X478,IF($A$5:$A$103=AB$468,$H$5:$L$103,""),""),""))/COUNT(IF($M$5:$M$103=$X478,IF($A$5:$A$103=AB$468,$H$5:$L$103,""),"")))</f>
        <v>-</v>
      </c>
      <c r="AC478" s="409" t="str">
        <f t="array" ref="AC478">IF(AC434="-","-",COUNT(IF($M$5:$M$103=$H$5:$L$103,IF($H$5:$L$103=$X478,IF($A$5:$A$103=AC$468,$H$5:$L$103,""),""),""))/COUNT(IF($M$5:$M$103=$X478,IF($A$5:$A$103=AC$468,$H$5:$L$103,""),"")))</f>
        <v>-</v>
      </c>
      <c r="AD478" s="409" t="str">
        <f t="array" ref="AD478">IF(AD434="-","-",COUNT(IF($M$5:$M$103=$H$5:$L$103,IF($H$5:$L$103=$X478,IF($A$5:$A$103=AD$468,$H$5:$L$103,""),""),""))/COUNT(IF($M$5:$M$103=$X478,IF($A$5:$A$103=AD$468,$H$5:$L$103,""),"")))</f>
        <v>-</v>
      </c>
      <c r="AE478" s="409" t="str">
        <f t="array" ref="AE478">IF(AE434="-","-",COUNT(IF($M$5:$M$103=$H$5:$L$103,IF($H$5:$L$103=$X478,IF($A$5:$A$103=AE$468,$H$5:$L$103,""),""),""))/COUNT(IF($M$5:$M$103=$X478,IF($A$5:$A$103=AE$468,$H$5:$L$103,""),"")))</f>
        <v>-</v>
      </c>
      <c r="AF478" s="409" t="str">
        <f t="array" ref="AF478">IF(AF434="-","-",COUNT(IF($M$5:$M$103=$H$5:$L$103,IF($H$5:$L$103=$X478,IF($A$5:$A$103=AF$468,$H$5:$L$103,""),""),""))/COUNT(IF($M$5:$M$103=$X478,IF($A$5:$A$103=AF$468,$H$5:$L$103,""),"")))</f>
        <v>-</v>
      </c>
      <c r="AG478" s="409" t="str">
        <f t="array" ref="AG478">IF(AG434="-","-",COUNT(IF($M$5:$M$103=$H$5:$L$103,IF($H$5:$L$103=$X478,IF($A$5:$A$103=AG$468,$H$5:$L$103,""),""),""))/COUNT(IF($M$5:$M$103=$X478,IF($A$5:$A$103=AG$468,$H$5:$L$103,""),"")))</f>
        <v>-</v>
      </c>
      <c r="AH478" s="409" t="str">
        <f t="array" ref="AH478">IF(AH434="-","-",COUNT(IF($M$5:$M$103=$H$5:$L$103,IF($H$5:$L$103=$X478,IF($A$5:$A$103=AH$468,$H$5:$L$103,""),""),""))/COUNT(IF($M$5:$M$103=$X478,IF($A$5:$A$103=AH$468,$H$5:$L$103,""),"")))</f>
        <v>-</v>
      </c>
      <c r="AI478" s="409" t="str">
        <f t="array" ref="AI478">IF(AI434="-","-",COUNT(IF($M$5:$M$103=$H$5:$L$103,IF($H$5:$L$103=$X478,IF($A$5:$A$103=AI$468,$H$5:$L$103,""),""),""))/COUNT(IF($M$5:$M$103=$X478,IF($A$5:$A$103=AI$468,$H$5:$L$103,""),"")))</f>
        <v>-</v>
      </c>
      <c r="AJ478" s="409" t="str">
        <f t="array" ref="AJ478">IF(AJ434="-","-",COUNT(IF($M$5:$M$103=$H$5:$L$103,IF($H$5:$L$103=$X478,IF($A$5:$A$103=AJ$468,$H$5:$L$103,""),""),""))/COUNT(IF($M$5:$M$103=$X478,IF($A$5:$A$103=AJ$468,$H$5:$L$103,""),"")))</f>
        <v>-</v>
      </c>
      <c r="AK478" s="411" t="str">
        <f t="array" ref="AK478">IF(AK434=0,"-",COUNT(IF($M$5:$M$103=$H$5:$L$103,IF($H$5:$L$103=$X478,$H$5:$L$103,""),""))/COUNT(IF($M$5:$M$103=$X478,$H$5:$L$103,"")))</f>
        <v>-</v>
      </c>
      <c r="AL478" s="18"/>
      <c r="AM478" s="7"/>
      <c r="AN478" s="18"/>
      <c r="AO478" s="18"/>
      <c r="AP478" s="18"/>
      <c r="AQ478" s="18"/>
      <c r="AR478" s="18"/>
      <c r="AS478" s="18"/>
      <c r="AT478" s="18"/>
      <c r="AU478" s="18"/>
      <c r="AV478" s="18"/>
      <c r="AW478" s="18"/>
      <c r="AX478" s="18"/>
      <c r="BL478" s="11"/>
      <c r="BM478" s="11"/>
      <c r="BN478" s="11"/>
      <c r="BO478" s="75"/>
      <c r="BP478" s="75"/>
    </row>
    <row r="479" spans="1:68">
      <c r="A479" s="18"/>
      <c r="B479" s="18"/>
      <c r="C479" s="18"/>
      <c r="D479" s="18"/>
      <c r="E479" s="88"/>
      <c r="F479" s="88"/>
      <c r="G479" s="18"/>
      <c r="H479" s="89"/>
      <c r="I479" s="89"/>
      <c r="J479" s="18"/>
      <c r="K479" s="18"/>
      <c r="L479" s="18"/>
      <c r="M479" s="140"/>
      <c r="N479" s="140"/>
      <c r="O479" s="140"/>
      <c r="P479" s="140"/>
      <c r="Q479" s="140"/>
      <c r="R479" s="140"/>
      <c r="S479" s="140"/>
      <c r="T479" s="140"/>
      <c r="U479" s="18"/>
      <c r="V479" s="18"/>
      <c r="W479" s="18"/>
      <c r="X479" s="374">
        <v>10</v>
      </c>
      <c r="Y479" s="409" t="str">
        <f t="array" ref="Y479">IF(Y435="-","-",COUNT(IF($M$5:$M$103=$H$5:$L$103,IF($H$5:$L$103=$X479,IF($A$5:$A$103=Y$468,$H$5:$L$103,""),""),""))/COUNT(IF($M$5:$M$103=$X479,IF($A$5:$A$103=Y$468,$H$5:$L$103,""),"")))</f>
        <v>-</v>
      </c>
      <c r="Z479" s="409" t="str">
        <f t="array" ref="Z479">IF(Z435="-","-",COUNT(IF($M$5:$M$103=$H$5:$L$103,IF($H$5:$L$103=$X479,IF($A$5:$A$103=Z$468,$H$5:$L$103,""),""),""))/COUNT(IF($M$5:$M$103=$X479,IF($A$5:$A$103=Z$468,$H$5:$L$103,""),"")))</f>
        <v>-</v>
      </c>
      <c r="AA479" s="409" t="str">
        <f t="array" ref="AA479">IF(AA435="-","-",COUNT(IF($M$5:$M$103=$H$5:$L$103,IF($H$5:$L$103=$X479,IF($A$5:$A$103=AA$468,$H$5:$L$103,""),""),""))/COUNT(IF($M$5:$M$103=$X479,IF($A$5:$A$103=AA$468,$H$5:$L$103,""),"")))</f>
        <v>-</v>
      </c>
      <c r="AB479" s="409" t="str">
        <f t="array" ref="AB479">IF(AB435="-","-",COUNT(IF($M$5:$M$103=$H$5:$L$103,IF($H$5:$L$103=$X479,IF($A$5:$A$103=AB$468,$H$5:$L$103,""),""),""))/COUNT(IF($M$5:$M$103=$X479,IF($A$5:$A$103=AB$468,$H$5:$L$103,""),"")))</f>
        <v>-</v>
      </c>
      <c r="AC479" s="409" t="str">
        <f t="array" ref="AC479">IF(AC435="-","-",COUNT(IF($M$5:$M$103=$H$5:$L$103,IF($H$5:$L$103=$X479,IF($A$5:$A$103=AC$468,$H$5:$L$103,""),""),""))/COUNT(IF($M$5:$M$103=$X479,IF($A$5:$A$103=AC$468,$H$5:$L$103,""),"")))</f>
        <v>-</v>
      </c>
      <c r="AD479" s="409" t="str">
        <f t="array" ref="AD479">IF(AD435="-","-",COUNT(IF($M$5:$M$103=$H$5:$L$103,IF($H$5:$L$103=$X479,IF($A$5:$A$103=AD$468,$H$5:$L$103,""),""),""))/COUNT(IF($M$5:$M$103=$X479,IF($A$5:$A$103=AD$468,$H$5:$L$103,""),"")))</f>
        <v>-</v>
      </c>
      <c r="AE479" s="409" t="str">
        <f t="array" ref="AE479">IF(AE435="-","-",COUNT(IF($M$5:$M$103=$H$5:$L$103,IF($H$5:$L$103=$X479,IF($A$5:$A$103=AE$468,$H$5:$L$103,""),""),""))/COUNT(IF($M$5:$M$103=$X479,IF($A$5:$A$103=AE$468,$H$5:$L$103,""),"")))</f>
        <v>-</v>
      </c>
      <c r="AF479" s="409" t="str">
        <f t="array" ref="AF479">IF(AF435="-","-",COUNT(IF($M$5:$M$103=$H$5:$L$103,IF($H$5:$L$103=$X479,IF($A$5:$A$103=AF$468,$H$5:$L$103,""),""),""))/COUNT(IF($M$5:$M$103=$X479,IF($A$5:$A$103=AF$468,$H$5:$L$103,""),"")))</f>
        <v>-</v>
      </c>
      <c r="AG479" s="409" t="str">
        <f t="array" ref="AG479">IF(AG435="-","-",COUNT(IF($M$5:$M$103=$H$5:$L$103,IF($H$5:$L$103=$X479,IF($A$5:$A$103=AG$468,$H$5:$L$103,""),""),""))/COUNT(IF($M$5:$M$103=$X479,IF($A$5:$A$103=AG$468,$H$5:$L$103,""),"")))</f>
        <v>-</v>
      </c>
      <c r="AH479" s="409" t="str">
        <f t="array" ref="AH479">IF(AH435="-","-",COUNT(IF($M$5:$M$103=$H$5:$L$103,IF($H$5:$L$103=$X479,IF($A$5:$A$103=AH$468,$H$5:$L$103,""),""),""))/COUNT(IF($M$5:$M$103=$X479,IF($A$5:$A$103=AH$468,$H$5:$L$103,""),"")))</f>
        <v>-</v>
      </c>
      <c r="AI479" s="409" t="str">
        <f t="array" ref="AI479">IF(AI435="-","-",COUNT(IF($M$5:$M$103=$H$5:$L$103,IF($H$5:$L$103=$X479,IF($A$5:$A$103=AI$468,$H$5:$L$103,""),""),""))/COUNT(IF($M$5:$M$103=$X479,IF($A$5:$A$103=AI$468,$H$5:$L$103,""),"")))</f>
        <v>-</v>
      </c>
      <c r="AJ479" s="409" t="str">
        <f t="array" ref="AJ479">IF(AJ435="-","-",COUNT(IF($M$5:$M$103=$H$5:$L$103,IF($H$5:$L$103=$X479,IF($A$5:$A$103=AJ$468,$H$5:$L$103,""),""),""))/COUNT(IF($M$5:$M$103=$X479,IF($A$5:$A$103=AJ$468,$H$5:$L$103,""),"")))</f>
        <v>-</v>
      </c>
      <c r="AK479" s="411" t="str">
        <f t="array" ref="AK479">IF(AK435=0,"-",COUNT(IF($M$5:$M$103=$H$5:$L$103,IF($H$5:$L$103=$X479,$H$5:$L$103,""),""))/COUNT(IF($M$5:$M$103=$X479,$H$5:$L$103,"")))</f>
        <v>-</v>
      </c>
      <c r="AL479" s="18"/>
      <c r="AM479" s="7"/>
      <c r="AN479" s="18"/>
      <c r="AO479" s="18"/>
      <c r="AP479" s="18"/>
      <c r="AQ479" s="18"/>
      <c r="AR479" s="18"/>
      <c r="AS479" s="18"/>
      <c r="AT479" s="18"/>
      <c r="AU479" s="18"/>
      <c r="AV479" s="18"/>
      <c r="AW479" s="18"/>
      <c r="AX479" s="18"/>
      <c r="BL479" s="11"/>
      <c r="BM479" s="11"/>
      <c r="BN479" s="11"/>
      <c r="BO479" s="75"/>
      <c r="BP479" s="75"/>
    </row>
    <row r="480" spans="1:68">
      <c r="A480" s="18"/>
      <c r="B480" s="18"/>
      <c r="C480" s="18"/>
      <c r="D480" s="18"/>
      <c r="E480" s="88"/>
      <c r="F480" s="88"/>
      <c r="G480" s="18"/>
      <c r="H480" s="89"/>
      <c r="I480" s="89"/>
      <c r="J480" s="18"/>
      <c r="K480" s="18"/>
      <c r="L480" s="18"/>
      <c r="M480" s="140"/>
      <c r="N480" s="140"/>
      <c r="O480" s="140"/>
      <c r="P480" s="140"/>
      <c r="Q480" s="140"/>
      <c r="R480" s="140"/>
      <c r="S480" s="140"/>
      <c r="T480" s="140"/>
      <c r="U480" s="18"/>
      <c r="V480" s="18"/>
      <c r="W480" s="18"/>
      <c r="X480" s="374">
        <v>11</v>
      </c>
      <c r="Y480" s="409" t="str">
        <f t="array" ref="Y480">IF(Y436="-","-",COUNT(IF($M$5:$M$103=$H$5:$L$103,IF($H$5:$L$103=$X480,IF($A$5:$A$103=Y$468,$H$5:$L$103,""),""),""))/COUNT(IF($M$5:$M$103=$X480,IF($A$5:$A$103=Y$468,$H$5:$L$103,""),"")))</f>
        <v>-</v>
      </c>
      <c r="Z480" s="409" t="str">
        <f t="array" ref="Z480">IF(Z436="-","-",COUNT(IF($M$5:$M$103=$H$5:$L$103,IF($H$5:$L$103=$X480,IF($A$5:$A$103=Z$468,$H$5:$L$103,""),""),""))/COUNT(IF($M$5:$M$103=$X480,IF($A$5:$A$103=Z$468,$H$5:$L$103,""),"")))</f>
        <v>-</v>
      </c>
      <c r="AA480" s="409" t="str">
        <f t="array" ref="AA480">IF(AA436="-","-",COUNT(IF($M$5:$M$103=$H$5:$L$103,IF($H$5:$L$103=$X480,IF($A$5:$A$103=AA$468,$H$5:$L$103,""),""),""))/COUNT(IF($M$5:$M$103=$X480,IF($A$5:$A$103=AA$468,$H$5:$L$103,""),"")))</f>
        <v>-</v>
      </c>
      <c r="AB480" s="409" t="str">
        <f t="array" ref="AB480">IF(AB436="-","-",COUNT(IF($M$5:$M$103=$H$5:$L$103,IF($H$5:$L$103=$X480,IF($A$5:$A$103=AB$468,$H$5:$L$103,""),""),""))/COUNT(IF($M$5:$M$103=$X480,IF($A$5:$A$103=AB$468,$H$5:$L$103,""),"")))</f>
        <v>-</v>
      </c>
      <c r="AC480" s="409" t="str">
        <f t="array" ref="AC480">IF(AC436="-","-",COUNT(IF($M$5:$M$103=$H$5:$L$103,IF($H$5:$L$103=$X480,IF($A$5:$A$103=AC$468,$H$5:$L$103,""),""),""))/COUNT(IF($M$5:$M$103=$X480,IF($A$5:$A$103=AC$468,$H$5:$L$103,""),"")))</f>
        <v>-</v>
      </c>
      <c r="AD480" s="409" t="str">
        <f t="array" ref="AD480">IF(AD436="-","-",COUNT(IF($M$5:$M$103=$H$5:$L$103,IF($H$5:$L$103=$X480,IF($A$5:$A$103=AD$468,$H$5:$L$103,""),""),""))/COUNT(IF($M$5:$M$103=$X480,IF($A$5:$A$103=AD$468,$H$5:$L$103,""),"")))</f>
        <v>-</v>
      </c>
      <c r="AE480" s="409" t="str">
        <f t="array" ref="AE480">IF(AE436="-","-",COUNT(IF($M$5:$M$103=$H$5:$L$103,IF($H$5:$L$103=$X480,IF($A$5:$A$103=AE$468,$H$5:$L$103,""),""),""))/COUNT(IF($M$5:$M$103=$X480,IF($A$5:$A$103=AE$468,$H$5:$L$103,""),"")))</f>
        <v>-</v>
      </c>
      <c r="AF480" s="409" t="str">
        <f t="array" ref="AF480">IF(AF436="-","-",COUNT(IF($M$5:$M$103=$H$5:$L$103,IF($H$5:$L$103=$X480,IF($A$5:$A$103=AF$468,$H$5:$L$103,""),""),""))/COUNT(IF($M$5:$M$103=$X480,IF($A$5:$A$103=AF$468,$H$5:$L$103,""),"")))</f>
        <v>-</v>
      </c>
      <c r="AG480" s="409" t="str">
        <f t="array" ref="AG480">IF(AG436="-","-",COUNT(IF($M$5:$M$103=$H$5:$L$103,IF($H$5:$L$103=$X480,IF($A$5:$A$103=AG$468,$H$5:$L$103,""),""),""))/COUNT(IF($M$5:$M$103=$X480,IF($A$5:$A$103=AG$468,$H$5:$L$103,""),"")))</f>
        <v>-</v>
      </c>
      <c r="AH480" s="409" t="str">
        <f t="array" ref="AH480">IF(AH436="-","-",COUNT(IF($M$5:$M$103=$H$5:$L$103,IF($H$5:$L$103=$X480,IF($A$5:$A$103=AH$468,$H$5:$L$103,""),""),""))/COUNT(IF($M$5:$M$103=$X480,IF($A$5:$A$103=AH$468,$H$5:$L$103,""),"")))</f>
        <v>-</v>
      </c>
      <c r="AI480" s="409" t="str">
        <f t="array" ref="AI480">IF(AI436="-","-",COUNT(IF($M$5:$M$103=$H$5:$L$103,IF($H$5:$L$103=$X480,IF($A$5:$A$103=AI$468,$H$5:$L$103,""),""),""))/COUNT(IF($M$5:$M$103=$X480,IF($A$5:$A$103=AI$468,$H$5:$L$103,""),"")))</f>
        <v>-</v>
      </c>
      <c r="AJ480" s="409" t="str">
        <f t="array" ref="AJ480">IF(AJ436="-","-",COUNT(IF($M$5:$M$103=$H$5:$L$103,IF($H$5:$L$103=$X480,IF($A$5:$A$103=AJ$468,$H$5:$L$103,""),""),""))/COUNT(IF($M$5:$M$103=$X480,IF($A$5:$A$103=AJ$468,$H$5:$L$103,""),"")))</f>
        <v>-</v>
      </c>
      <c r="AK480" s="411" t="str">
        <f t="array" ref="AK480">IF(AK436=0,"-",COUNT(IF($M$5:$M$103=$H$5:$L$103,IF($H$5:$L$103=$X480,$H$5:$L$103,""),""))/COUNT(IF($M$5:$M$103=$X480,$H$5:$L$103,"")))</f>
        <v>-</v>
      </c>
      <c r="AL480" s="18"/>
      <c r="AM480" s="7"/>
      <c r="AN480" s="18"/>
      <c r="AO480" s="18"/>
      <c r="AP480" s="18"/>
      <c r="AQ480" s="18"/>
      <c r="AR480" s="18"/>
      <c r="AS480" s="18"/>
      <c r="AT480" s="18"/>
      <c r="AU480" s="18"/>
      <c r="AV480" s="18"/>
      <c r="AW480" s="18"/>
      <c r="AX480" s="18"/>
      <c r="BL480" s="11"/>
      <c r="BM480" s="11"/>
      <c r="BN480" s="11"/>
      <c r="BO480" s="75"/>
      <c r="BP480" s="75"/>
    </row>
    <row r="481" spans="1:68">
      <c r="A481" s="18"/>
      <c r="B481" s="18"/>
      <c r="C481" s="18"/>
      <c r="D481" s="18"/>
      <c r="E481" s="88"/>
      <c r="F481" s="88"/>
      <c r="G481" s="18"/>
      <c r="H481" s="89"/>
      <c r="I481" s="89"/>
      <c r="J481" s="18"/>
      <c r="K481" s="18"/>
      <c r="L481" s="18"/>
      <c r="M481" s="140"/>
      <c r="N481" s="140"/>
      <c r="O481" s="140"/>
      <c r="P481" s="140"/>
      <c r="Q481" s="140"/>
      <c r="R481" s="140"/>
      <c r="S481" s="140"/>
      <c r="T481" s="140"/>
      <c r="U481" s="18"/>
      <c r="V481" s="18"/>
      <c r="W481" s="18"/>
      <c r="X481" s="374">
        <v>12</v>
      </c>
      <c r="Y481" s="409" t="str">
        <f t="array" ref="Y481">IF(Y437="-","-",COUNT(IF($M$5:$M$103=$H$5:$L$103,IF($H$5:$L$103=$X481,IF($A$5:$A$103=Y$468,$H$5:$L$103,""),""),""))/COUNT(IF($M$5:$M$103=$X481,IF($A$5:$A$103=Y$468,$H$5:$L$103,""),"")))</f>
        <v>-</v>
      </c>
      <c r="Z481" s="409" t="str">
        <f t="array" ref="Z481">IF(Z437="-","-",COUNT(IF($M$5:$M$103=$H$5:$L$103,IF($H$5:$L$103=$X481,IF($A$5:$A$103=Z$468,$H$5:$L$103,""),""),""))/COUNT(IF($M$5:$M$103=$X481,IF($A$5:$A$103=Z$468,$H$5:$L$103,""),"")))</f>
        <v>-</v>
      </c>
      <c r="AA481" s="409" t="str">
        <f t="array" ref="AA481">IF(AA437="-","-",COUNT(IF($M$5:$M$103=$H$5:$L$103,IF($H$5:$L$103=$X481,IF($A$5:$A$103=AA$468,$H$5:$L$103,""),""),""))/COUNT(IF($M$5:$M$103=$X481,IF($A$5:$A$103=AA$468,$H$5:$L$103,""),"")))</f>
        <v>-</v>
      </c>
      <c r="AB481" s="409" t="str">
        <f t="array" ref="AB481">IF(AB437="-","-",COUNT(IF($M$5:$M$103=$H$5:$L$103,IF($H$5:$L$103=$X481,IF($A$5:$A$103=AB$468,$H$5:$L$103,""),""),""))/COUNT(IF($M$5:$M$103=$X481,IF($A$5:$A$103=AB$468,$H$5:$L$103,""),"")))</f>
        <v>-</v>
      </c>
      <c r="AC481" s="409" t="str">
        <f t="array" ref="AC481">IF(AC437="-","-",COUNT(IF($M$5:$M$103=$H$5:$L$103,IF($H$5:$L$103=$X481,IF($A$5:$A$103=AC$468,$H$5:$L$103,""),""),""))/COUNT(IF($M$5:$M$103=$X481,IF($A$5:$A$103=AC$468,$H$5:$L$103,""),"")))</f>
        <v>-</v>
      </c>
      <c r="AD481" s="409" t="str">
        <f t="array" ref="AD481">IF(AD437="-","-",COUNT(IF($M$5:$M$103=$H$5:$L$103,IF($H$5:$L$103=$X481,IF($A$5:$A$103=AD$468,$H$5:$L$103,""),""),""))/COUNT(IF($M$5:$M$103=$X481,IF($A$5:$A$103=AD$468,$H$5:$L$103,""),"")))</f>
        <v>-</v>
      </c>
      <c r="AE481" s="409" t="str">
        <f t="array" ref="AE481">IF(AE437="-","-",COUNT(IF($M$5:$M$103=$H$5:$L$103,IF($H$5:$L$103=$X481,IF($A$5:$A$103=AE$468,$H$5:$L$103,""),""),""))/COUNT(IF($M$5:$M$103=$X481,IF($A$5:$A$103=AE$468,$H$5:$L$103,""),"")))</f>
        <v>-</v>
      </c>
      <c r="AF481" s="409" t="str">
        <f t="array" ref="AF481">IF(AF437="-","-",COUNT(IF($M$5:$M$103=$H$5:$L$103,IF($H$5:$L$103=$X481,IF($A$5:$A$103=AF$468,$H$5:$L$103,""),""),""))/COUNT(IF($M$5:$M$103=$X481,IF($A$5:$A$103=AF$468,$H$5:$L$103,""),"")))</f>
        <v>-</v>
      </c>
      <c r="AG481" s="409" t="str">
        <f t="array" ref="AG481">IF(AG437="-","-",COUNT(IF($M$5:$M$103=$H$5:$L$103,IF($H$5:$L$103=$X481,IF($A$5:$A$103=AG$468,$H$5:$L$103,""),""),""))/COUNT(IF($M$5:$M$103=$X481,IF($A$5:$A$103=AG$468,$H$5:$L$103,""),"")))</f>
        <v>-</v>
      </c>
      <c r="AH481" s="409" t="str">
        <f t="array" ref="AH481">IF(AH437="-","-",COUNT(IF($M$5:$M$103=$H$5:$L$103,IF($H$5:$L$103=$X481,IF($A$5:$A$103=AH$468,$H$5:$L$103,""),""),""))/COUNT(IF($M$5:$M$103=$X481,IF($A$5:$A$103=AH$468,$H$5:$L$103,""),"")))</f>
        <v>-</v>
      </c>
      <c r="AI481" s="409" t="str">
        <f t="array" ref="AI481">IF(AI437="-","-",COUNT(IF($M$5:$M$103=$H$5:$L$103,IF($H$5:$L$103=$X481,IF($A$5:$A$103=AI$468,$H$5:$L$103,""),""),""))/COUNT(IF($M$5:$M$103=$X481,IF($A$5:$A$103=AI$468,$H$5:$L$103,""),"")))</f>
        <v>-</v>
      </c>
      <c r="AJ481" s="409" t="str">
        <f t="array" ref="AJ481">IF(AJ437="-","-",COUNT(IF($M$5:$M$103=$H$5:$L$103,IF($H$5:$L$103=$X481,IF($A$5:$A$103=AJ$468,$H$5:$L$103,""),""),""))/COUNT(IF($M$5:$M$103=$X481,IF($A$5:$A$103=AJ$468,$H$5:$L$103,""),"")))</f>
        <v>-</v>
      </c>
      <c r="AK481" s="411" t="str">
        <f t="array" ref="AK481">IF(AK437=0,"-",COUNT(IF($M$5:$M$103=$H$5:$L$103,IF($H$5:$L$103=$X481,$H$5:$L$103,""),""))/COUNT(IF($M$5:$M$103=$X481,$H$5:$L$103,"")))</f>
        <v>-</v>
      </c>
      <c r="AL481" s="18"/>
      <c r="AM481" s="7"/>
      <c r="AN481" s="18"/>
      <c r="AO481" s="18"/>
      <c r="AP481" s="18"/>
      <c r="AQ481" s="18"/>
      <c r="AR481" s="18"/>
      <c r="AS481" s="18"/>
      <c r="AT481" s="18"/>
      <c r="AU481" s="18"/>
      <c r="AV481" s="18"/>
      <c r="AW481" s="18"/>
      <c r="AX481" s="18"/>
      <c r="BL481" s="11"/>
      <c r="BM481" s="11"/>
      <c r="BN481" s="11"/>
      <c r="BO481" s="75"/>
      <c r="BP481" s="75"/>
    </row>
    <row r="482" spans="1:68">
      <c r="A482" s="18"/>
      <c r="B482" s="18"/>
      <c r="C482" s="18"/>
      <c r="D482" s="18"/>
      <c r="E482" s="88"/>
      <c r="F482" s="88"/>
      <c r="G482" s="18"/>
      <c r="H482" s="89"/>
      <c r="I482" s="89"/>
      <c r="J482" s="18"/>
      <c r="K482" s="18"/>
      <c r="L482" s="18"/>
      <c r="M482" s="140"/>
      <c r="N482" s="140"/>
      <c r="O482" s="140"/>
      <c r="P482" s="140"/>
      <c r="Q482" s="140"/>
      <c r="R482" s="140"/>
      <c r="S482" s="140"/>
      <c r="T482" s="140"/>
      <c r="U482" s="18"/>
      <c r="V482" s="18"/>
      <c r="W482" s="18"/>
      <c r="X482" s="374">
        <v>13</v>
      </c>
      <c r="Y482" s="409" t="str">
        <f t="array" ref="Y482">IF(Y438="-","-",COUNT(IF($M$5:$M$103=$H$5:$L$103,IF($H$5:$L$103=$X482,IF($A$5:$A$103=Y$468,$H$5:$L$103,""),""),""))/COUNT(IF($M$5:$M$103=$X482,IF($A$5:$A$103=Y$468,$H$5:$L$103,""),"")))</f>
        <v>-</v>
      </c>
      <c r="Z482" s="409" t="str">
        <f t="array" ref="Z482">IF(Z438="-","-",COUNT(IF($M$5:$M$103=$H$5:$L$103,IF($H$5:$L$103=$X482,IF($A$5:$A$103=Z$468,$H$5:$L$103,""),""),""))/COUNT(IF($M$5:$M$103=$X482,IF($A$5:$A$103=Z$468,$H$5:$L$103,""),"")))</f>
        <v>-</v>
      </c>
      <c r="AA482" s="409" t="str">
        <f t="array" ref="AA482">IF(AA438="-","-",COUNT(IF($M$5:$M$103=$H$5:$L$103,IF($H$5:$L$103=$X482,IF($A$5:$A$103=AA$468,$H$5:$L$103,""),""),""))/COUNT(IF($M$5:$M$103=$X482,IF($A$5:$A$103=AA$468,$H$5:$L$103,""),"")))</f>
        <v>-</v>
      </c>
      <c r="AB482" s="409" t="str">
        <f t="array" ref="AB482">IF(AB438="-","-",COUNT(IF($M$5:$M$103=$H$5:$L$103,IF($H$5:$L$103=$X482,IF($A$5:$A$103=AB$468,$H$5:$L$103,""),""),""))/COUNT(IF($M$5:$M$103=$X482,IF($A$5:$A$103=AB$468,$H$5:$L$103,""),"")))</f>
        <v>-</v>
      </c>
      <c r="AC482" s="409" t="str">
        <f t="array" ref="AC482">IF(AC438="-","-",COUNT(IF($M$5:$M$103=$H$5:$L$103,IF($H$5:$L$103=$X482,IF($A$5:$A$103=AC$468,$H$5:$L$103,""),""),""))/COUNT(IF($M$5:$M$103=$X482,IF($A$5:$A$103=AC$468,$H$5:$L$103,""),"")))</f>
        <v>-</v>
      </c>
      <c r="AD482" s="409" t="str">
        <f t="array" ref="AD482">IF(AD438="-","-",COUNT(IF($M$5:$M$103=$H$5:$L$103,IF($H$5:$L$103=$X482,IF($A$5:$A$103=AD$468,$H$5:$L$103,""),""),""))/COUNT(IF($M$5:$M$103=$X482,IF($A$5:$A$103=AD$468,$H$5:$L$103,""),"")))</f>
        <v>-</v>
      </c>
      <c r="AE482" s="409" t="str">
        <f t="array" ref="AE482">IF(AE438="-","-",COUNT(IF($M$5:$M$103=$H$5:$L$103,IF($H$5:$L$103=$X482,IF($A$5:$A$103=AE$468,$H$5:$L$103,""),""),""))/COUNT(IF($M$5:$M$103=$X482,IF($A$5:$A$103=AE$468,$H$5:$L$103,""),"")))</f>
        <v>-</v>
      </c>
      <c r="AF482" s="409" t="str">
        <f t="array" ref="AF482">IF(AF438="-","-",COUNT(IF($M$5:$M$103=$H$5:$L$103,IF($H$5:$L$103=$X482,IF($A$5:$A$103=AF$468,$H$5:$L$103,""),""),""))/COUNT(IF($M$5:$M$103=$X482,IF($A$5:$A$103=AF$468,$H$5:$L$103,""),"")))</f>
        <v>-</v>
      </c>
      <c r="AG482" s="409" t="str">
        <f t="array" ref="AG482">IF(AG438="-","-",COUNT(IF($M$5:$M$103=$H$5:$L$103,IF($H$5:$L$103=$X482,IF($A$5:$A$103=AG$468,$H$5:$L$103,""),""),""))/COUNT(IF($M$5:$M$103=$X482,IF($A$5:$A$103=AG$468,$H$5:$L$103,""),"")))</f>
        <v>-</v>
      </c>
      <c r="AH482" s="409" t="str">
        <f t="array" ref="AH482">IF(AH438="-","-",COUNT(IF($M$5:$M$103=$H$5:$L$103,IF($H$5:$L$103=$X482,IF($A$5:$A$103=AH$468,$H$5:$L$103,""),""),""))/COUNT(IF($M$5:$M$103=$X482,IF($A$5:$A$103=AH$468,$H$5:$L$103,""),"")))</f>
        <v>-</v>
      </c>
      <c r="AI482" s="409" t="str">
        <f t="array" ref="AI482">IF(AI438="-","-",COUNT(IF($M$5:$M$103=$H$5:$L$103,IF($H$5:$L$103=$X482,IF($A$5:$A$103=AI$468,$H$5:$L$103,""),""),""))/COUNT(IF($M$5:$M$103=$X482,IF($A$5:$A$103=AI$468,$H$5:$L$103,""),"")))</f>
        <v>-</v>
      </c>
      <c r="AJ482" s="409" t="str">
        <f t="array" ref="AJ482">IF(AJ438="-","-",COUNT(IF($M$5:$M$103=$H$5:$L$103,IF($H$5:$L$103=$X482,IF($A$5:$A$103=AJ$468,$H$5:$L$103,""),""),""))/COUNT(IF($M$5:$M$103=$X482,IF($A$5:$A$103=AJ$468,$H$5:$L$103,""),"")))</f>
        <v>-</v>
      </c>
      <c r="AK482" s="411" t="str">
        <f t="array" ref="AK482">IF(AK438=0,"-",COUNT(IF($M$5:$M$103=$H$5:$L$103,IF($H$5:$L$103=$X482,$H$5:$L$103,""),""))/COUNT(IF($M$5:$M$103=$X482,$H$5:$L$103,"")))</f>
        <v>-</v>
      </c>
      <c r="AL482" s="18"/>
      <c r="AM482" s="7"/>
      <c r="AN482" s="18"/>
      <c r="AO482" s="18"/>
      <c r="AP482" s="18"/>
      <c r="AQ482" s="18"/>
      <c r="AR482" s="18"/>
      <c r="AS482" s="18"/>
      <c r="AT482" s="18"/>
      <c r="AU482" s="18"/>
      <c r="AV482" s="18"/>
      <c r="AW482" s="18"/>
      <c r="AX482" s="18"/>
      <c r="BL482" s="11"/>
      <c r="BM482" s="11"/>
      <c r="BN482" s="11"/>
      <c r="BO482" s="75"/>
      <c r="BP482" s="75"/>
    </row>
    <row r="483" spans="1:68">
      <c r="A483" s="18"/>
      <c r="B483" s="18"/>
      <c r="C483" s="18"/>
      <c r="D483" s="18"/>
      <c r="E483" s="88"/>
      <c r="F483" s="88"/>
      <c r="G483" s="18"/>
      <c r="H483" s="89"/>
      <c r="I483" s="89"/>
      <c r="J483" s="18"/>
      <c r="K483" s="18"/>
      <c r="L483" s="18"/>
      <c r="M483" s="140"/>
      <c r="N483" s="140"/>
      <c r="O483" s="140"/>
      <c r="P483" s="140"/>
      <c r="Q483" s="140"/>
      <c r="R483" s="140"/>
      <c r="S483" s="140"/>
      <c r="T483" s="140"/>
      <c r="U483" s="18"/>
      <c r="V483" s="18"/>
      <c r="W483" s="18"/>
      <c r="X483" s="374">
        <v>14</v>
      </c>
      <c r="Y483" s="409" t="str">
        <f t="array" ref="Y483">IF(Y439="-","-",COUNT(IF($M$5:$M$103=$H$5:$L$103,IF($H$5:$L$103=$X483,IF($A$5:$A$103=Y$468,$H$5:$L$103,""),""),""))/COUNT(IF($M$5:$M$103=$X483,IF($A$5:$A$103=Y$468,$H$5:$L$103,""),"")))</f>
        <v>-</v>
      </c>
      <c r="Z483" s="409" t="str">
        <f t="array" ref="Z483">IF(Z439="-","-",COUNT(IF($M$5:$M$103=$H$5:$L$103,IF($H$5:$L$103=$X483,IF($A$5:$A$103=Z$468,$H$5:$L$103,""),""),""))/COUNT(IF($M$5:$M$103=$X483,IF($A$5:$A$103=Z$468,$H$5:$L$103,""),"")))</f>
        <v>-</v>
      </c>
      <c r="AA483" s="409" t="str">
        <f t="array" ref="AA483">IF(AA439="-","-",COUNT(IF($M$5:$M$103=$H$5:$L$103,IF($H$5:$L$103=$X483,IF($A$5:$A$103=AA$468,$H$5:$L$103,""),""),""))/COUNT(IF($M$5:$M$103=$X483,IF($A$5:$A$103=AA$468,$H$5:$L$103,""),"")))</f>
        <v>-</v>
      </c>
      <c r="AB483" s="409" t="str">
        <f t="array" ref="AB483">IF(AB439="-","-",COUNT(IF($M$5:$M$103=$H$5:$L$103,IF($H$5:$L$103=$X483,IF($A$5:$A$103=AB$468,$H$5:$L$103,""),""),""))/COUNT(IF($M$5:$M$103=$X483,IF($A$5:$A$103=AB$468,$H$5:$L$103,""),"")))</f>
        <v>-</v>
      </c>
      <c r="AC483" s="409" t="str">
        <f t="array" ref="AC483">IF(AC439="-","-",COUNT(IF($M$5:$M$103=$H$5:$L$103,IF($H$5:$L$103=$X483,IF($A$5:$A$103=AC$468,$H$5:$L$103,""),""),""))/COUNT(IF($M$5:$M$103=$X483,IF($A$5:$A$103=AC$468,$H$5:$L$103,""),"")))</f>
        <v>-</v>
      </c>
      <c r="AD483" s="409" t="str">
        <f t="array" ref="AD483">IF(AD439="-","-",COUNT(IF($M$5:$M$103=$H$5:$L$103,IF($H$5:$L$103=$X483,IF($A$5:$A$103=AD$468,$H$5:$L$103,""),""),""))/COUNT(IF($M$5:$M$103=$X483,IF($A$5:$A$103=AD$468,$H$5:$L$103,""),"")))</f>
        <v>-</v>
      </c>
      <c r="AE483" s="409" t="str">
        <f t="array" ref="AE483">IF(AE439="-","-",COUNT(IF($M$5:$M$103=$H$5:$L$103,IF($H$5:$L$103=$X483,IF($A$5:$A$103=AE$468,$H$5:$L$103,""),""),""))/COUNT(IF($M$5:$M$103=$X483,IF($A$5:$A$103=AE$468,$H$5:$L$103,""),"")))</f>
        <v>-</v>
      </c>
      <c r="AF483" s="409" t="str">
        <f t="array" ref="AF483">IF(AF439="-","-",COUNT(IF($M$5:$M$103=$H$5:$L$103,IF($H$5:$L$103=$X483,IF($A$5:$A$103=AF$468,$H$5:$L$103,""),""),""))/COUNT(IF($M$5:$M$103=$X483,IF($A$5:$A$103=AF$468,$H$5:$L$103,""),"")))</f>
        <v>-</v>
      </c>
      <c r="AG483" s="409" t="str">
        <f t="array" ref="AG483">IF(AG439="-","-",COUNT(IF($M$5:$M$103=$H$5:$L$103,IF($H$5:$L$103=$X483,IF($A$5:$A$103=AG$468,$H$5:$L$103,""),""),""))/COUNT(IF($M$5:$M$103=$X483,IF($A$5:$A$103=AG$468,$H$5:$L$103,""),"")))</f>
        <v>-</v>
      </c>
      <c r="AH483" s="409" t="str">
        <f t="array" ref="AH483">IF(AH439="-","-",COUNT(IF($M$5:$M$103=$H$5:$L$103,IF($H$5:$L$103=$X483,IF($A$5:$A$103=AH$468,$H$5:$L$103,""),""),""))/COUNT(IF($M$5:$M$103=$X483,IF($A$5:$A$103=AH$468,$H$5:$L$103,""),"")))</f>
        <v>-</v>
      </c>
      <c r="AI483" s="409" t="str">
        <f t="array" ref="AI483">IF(AI439="-","-",COUNT(IF($M$5:$M$103=$H$5:$L$103,IF($H$5:$L$103=$X483,IF($A$5:$A$103=AI$468,$H$5:$L$103,""),""),""))/COUNT(IF($M$5:$M$103=$X483,IF($A$5:$A$103=AI$468,$H$5:$L$103,""),"")))</f>
        <v>-</v>
      </c>
      <c r="AJ483" s="409" t="str">
        <f t="array" ref="AJ483">IF(AJ439="-","-",COUNT(IF($M$5:$M$103=$H$5:$L$103,IF($H$5:$L$103=$X483,IF($A$5:$A$103=AJ$468,$H$5:$L$103,""),""),""))/COUNT(IF($M$5:$M$103=$X483,IF($A$5:$A$103=AJ$468,$H$5:$L$103,""),"")))</f>
        <v>-</v>
      </c>
      <c r="AK483" s="411" t="str">
        <f t="array" ref="AK483">IF(AK439=0,"-",COUNT(IF($M$5:$M$103=$H$5:$L$103,IF($H$5:$L$103=$X483,$H$5:$L$103,""),""))/COUNT(IF($M$5:$M$103=$X483,$H$5:$L$103,"")))</f>
        <v>-</v>
      </c>
      <c r="AL483" s="18"/>
      <c r="AM483" s="7"/>
      <c r="AN483" s="18"/>
      <c r="AO483" s="18"/>
      <c r="AP483" s="18"/>
      <c r="AQ483" s="18"/>
      <c r="AR483" s="18"/>
      <c r="AS483" s="18"/>
      <c r="AT483" s="18"/>
      <c r="AU483" s="18"/>
      <c r="AV483" s="18"/>
      <c r="AW483" s="18"/>
      <c r="AX483" s="18"/>
      <c r="BL483" s="11"/>
      <c r="BM483" s="11"/>
      <c r="BN483" s="11"/>
      <c r="BO483" s="75"/>
      <c r="BP483" s="75"/>
    </row>
    <row r="484" spans="1:68">
      <c r="A484" s="18"/>
      <c r="B484" s="18"/>
      <c r="C484" s="18"/>
      <c r="D484" s="18"/>
      <c r="E484" s="88"/>
      <c r="F484" s="88"/>
      <c r="G484" s="18"/>
      <c r="H484" s="89"/>
      <c r="I484" s="89"/>
      <c r="J484" s="18"/>
      <c r="K484" s="18"/>
      <c r="L484" s="18"/>
      <c r="M484" s="140"/>
      <c r="N484" s="140"/>
      <c r="O484" s="140"/>
      <c r="P484" s="140"/>
      <c r="Q484" s="140"/>
      <c r="R484" s="140"/>
      <c r="S484" s="140"/>
      <c r="T484" s="140"/>
      <c r="U484" s="18"/>
      <c r="V484" s="18"/>
      <c r="W484" s="18"/>
      <c r="X484" s="375">
        <v>15</v>
      </c>
      <c r="Y484" s="409" t="str">
        <f t="array" ref="Y484">IF(Y440="-","-",COUNT(IF($M$5:$M$103=$H$5:$L$103,IF($H$5:$L$103=$X484,IF($A$5:$A$103=Y$468,$H$5:$L$103,""),""),""))/COUNT(IF($M$5:$M$103=$X484,IF($A$5:$A$103=Y$468,$H$5:$L$103,""),"")))</f>
        <v>-</v>
      </c>
      <c r="Z484" s="409" t="str">
        <f t="array" ref="Z484">IF(Z440="-","-",COUNT(IF($M$5:$M$103=$H$5:$L$103,IF($H$5:$L$103=$X484,IF($A$5:$A$103=Z$468,$H$5:$L$103,""),""),""))/COUNT(IF($M$5:$M$103=$X484,IF($A$5:$A$103=Z$468,$H$5:$L$103,""),"")))</f>
        <v>-</v>
      </c>
      <c r="AA484" s="409" t="str">
        <f t="array" ref="AA484">IF(AA440="-","-",COUNT(IF($M$5:$M$103=$H$5:$L$103,IF($H$5:$L$103=$X484,IF($A$5:$A$103=AA$468,$H$5:$L$103,""),""),""))/COUNT(IF($M$5:$M$103=$X484,IF($A$5:$A$103=AA$468,$H$5:$L$103,""),"")))</f>
        <v>-</v>
      </c>
      <c r="AB484" s="409" t="str">
        <f t="array" ref="AB484">IF(AB440="-","-",COUNT(IF($M$5:$M$103=$H$5:$L$103,IF($H$5:$L$103=$X484,IF($A$5:$A$103=AB$468,$H$5:$L$103,""),""),""))/COUNT(IF($M$5:$M$103=$X484,IF($A$5:$A$103=AB$468,$H$5:$L$103,""),"")))</f>
        <v>-</v>
      </c>
      <c r="AC484" s="409" t="str">
        <f t="array" ref="AC484">IF(AC440="-","-",COUNT(IF($M$5:$M$103=$H$5:$L$103,IF($H$5:$L$103=$X484,IF($A$5:$A$103=AC$468,$H$5:$L$103,""),""),""))/COUNT(IF($M$5:$M$103=$X484,IF($A$5:$A$103=AC$468,$H$5:$L$103,""),"")))</f>
        <v>-</v>
      </c>
      <c r="AD484" s="409" t="str">
        <f t="array" ref="AD484">IF(AD440="-","-",COUNT(IF($M$5:$M$103=$H$5:$L$103,IF($H$5:$L$103=$X484,IF($A$5:$A$103=AD$468,$H$5:$L$103,""),""),""))/COUNT(IF($M$5:$M$103=$X484,IF($A$5:$A$103=AD$468,$H$5:$L$103,""),"")))</f>
        <v>-</v>
      </c>
      <c r="AE484" s="409" t="str">
        <f t="array" ref="AE484">IF(AE440="-","-",COUNT(IF($M$5:$M$103=$H$5:$L$103,IF($H$5:$L$103=$X484,IF($A$5:$A$103=AE$468,$H$5:$L$103,""),""),""))/COUNT(IF($M$5:$M$103=$X484,IF($A$5:$A$103=AE$468,$H$5:$L$103,""),"")))</f>
        <v>-</v>
      </c>
      <c r="AF484" s="409" t="str">
        <f t="array" ref="AF484">IF(AF440="-","-",COUNT(IF($M$5:$M$103=$H$5:$L$103,IF($H$5:$L$103=$X484,IF($A$5:$A$103=AF$468,$H$5:$L$103,""),""),""))/COUNT(IF($M$5:$M$103=$X484,IF($A$5:$A$103=AF$468,$H$5:$L$103,""),"")))</f>
        <v>-</v>
      </c>
      <c r="AG484" s="409" t="str">
        <f t="array" ref="AG484">IF(AG440="-","-",COUNT(IF($M$5:$M$103=$H$5:$L$103,IF($H$5:$L$103=$X484,IF($A$5:$A$103=AG$468,$H$5:$L$103,""),""),""))/COUNT(IF($M$5:$M$103=$X484,IF($A$5:$A$103=AG$468,$H$5:$L$103,""),"")))</f>
        <v>-</v>
      </c>
      <c r="AH484" s="409" t="str">
        <f t="array" ref="AH484">IF(AH440="-","-",COUNT(IF($M$5:$M$103=$H$5:$L$103,IF($H$5:$L$103=$X484,IF($A$5:$A$103=AH$468,$H$5:$L$103,""),""),""))/COUNT(IF($M$5:$M$103=$X484,IF($A$5:$A$103=AH$468,$H$5:$L$103,""),"")))</f>
        <v>-</v>
      </c>
      <c r="AI484" s="409" t="str">
        <f t="array" ref="AI484">IF(AI440="-","-",COUNT(IF($M$5:$M$103=$H$5:$L$103,IF($H$5:$L$103=$X484,IF($A$5:$A$103=AI$468,$H$5:$L$103,""),""),""))/COUNT(IF($M$5:$M$103=$X484,IF($A$5:$A$103=AI$468,$H$5:$L$103,""),"")))</f>
        <v>-</v>
      </c>
      <c r="AJ484" s="409" t="str">
        <f t="array" ref="AJ484">IF(AJ440="-","-",COUNT(IF($M$5:$M$103=$H$5:$L$103,IF($H$5:$L$103=$X484,IF($A$5:$A$103=AJ$468,$H$5:$L$103,""),""),""))/COUNT(IF($M$5:$M$103=$X484,IF($A$5:$A$103=AJ$468,$H$5:$L$103,""),"")))</f>
        <v>-</v>
      </c>
      <c r="AK484" s="412" t="str">
        <f t="array" ref="AK484">IF(AK440=0,"-",COUNT(IF($M$5:$M$103=$H$5:$L$103,IF($H$5:$L$103=$X484,$H$5:$L$103,""),""))/COUNT(IF($M$5:$M$103=$X484,$H$5:$L$103,"")))</f>
        <v>-</v>
      </c>
      <c r="AL484" s="18"/>
      <c r="AM484" s="7"/>
      <c r="AN484" s="18"/>
      <c r="AO484" s="18"/>
      <c r="AP484" s="18"/>
      <c r="AQ484" s="18"/>
      <c r="AR484" s="18"/>
      <c r="AS484" s="18"/>
      <c r="AT484" s="18"/>
      <c r="AU484" s="18"/>
      <c r="AV484" s="18"/>
      <c r="AW484" s="18"/>
      <c r="AX484" s="18"/>
      <c r="BL484" s="11"/>
      <c r="BM484" s="11"/>
      <c r="BN484" s="11"/>
      <c r="BO484" s="75"/>
      <c r="BP484" s="75"/>
    </row>
    <row r="485" spans="1:68">
      <c r="A485" s="18"/>
      <c r="B485" s="18"/>
      <c r="C485" s="18"/>
      <c r="D485" s="18"/>
      <c r="E485" s="88"/>
      <c r="F485" s="88"/>
      <c r="G485" s="18"/>
      <c r="H485" s="89"/>
      <c r="I485" s="89"/>
      <c r="J485" s="18"/>
      <c r="K485" s="18"/>
      <c r="L485" s="18"/>
      <c r="M485" s="140"/>
      <c r="N485" s="140"/>
      <c r="O485" s="140"/>
      <c r="P485" s="140"/>
      <c r="Q485" s="140"/>
      <c r="R485" s="140"/>
      <c r="S485" s="140"/>
      <c r="T485" s="140"/>
      <c r="U485" s="18"/>
      <c r="V485" s="413"/>
      <c r="W485" s="18"/>
      <c r="X485" s="376" t="s">
        <v>84</v>
      </c>
      <c r="Y485" s="377">
        <f>IF(Y441=0,"-",SUMPRODUCT(Y469:Y484,Y425:Y440)/Y441)</f>
        <v>0.90000000000000013</v>
      </c>
      <c r="Z485" s="378">
        <f t="shared" ref="Z485:AK485" si="47">IF(Z441=0,"-",SUMPRODUCT(Z469:Z484,Z425:Z440)/Z441)</f>
        <v>0.89000000000000024</v>
      </c>
      <c r="AA485" s="378">
        <f t="shared" si="47"/>
        <v>0.94545454545454544</v>
      </c>
      <c r="AB485" s="378">
        <f t="shared" si="47"/>
        <v>0.97894736842105268</v>
      </c>
      <c r="AC485" s="378">
        <f t="shared" si="47"/>
        <v>0.77894736842105272</v>
      </c>
      <c r="AD485" s="378" t="str">
        <f t="shared" si="47"/>
        <v>-</v>
      </c>
      <c r="AE485" s="378" t="str">
        <f t="shared" si="47"/>
        <v>-</v>
      </c>
      <c r="AF485" s="378" t="str">
        <f t="shared" si="47"/>
        <v>-</v>
      </c>
      <c r="AG485" s="378" t="str">
        <f t="shared" si="47"/>
        <v>-</v>
      </c>
      <c r="AH485" s="378" t="str">
        <f t="shared" si="47"/>
        <v>-</v>
      </c>
      <c r="AI485" s="378" t="str">
        <f t="shared" si="47"/>
        <v>-</v>
      </c>
      <c r="AJ485" s="379" t="str">
        <f t="shared" si="47"/>
        <v>-</v>
      </c>
      <c r="AK485" s="380">
        <f t="shared" si="47"/>
        <v>0.89494949494949505</v>
      </c>
      <c r="AL485" s="18"/>
      <c r="AM485" s="7"/>
      <c r="AN485" s="18"/>
      <c r="AO485" s="18"/>
      <c r="AP485" s="18"/>
      <c r="AQ485" s="18"/>
      <c r="AR485" s="18"/>
      <c r="AS485" s="18"/>
      <c r="AT485" s="18"/>
      <c r="AU485" s="18"/>
      <c r="AV485" s="18"/>
      <c r="AW485" s="18"/>
      <c r="AX485" s="18"/>
      <c r="BL485" s="11"/>
      <c r="BM485" s="11"/>
      <c r="BN485" s="11"/>
      <c r="BO485" s="75"/>
      <c r="BP485" s="75"/>
    </row>
    <row r="486" spans="1:68">
      <c r="A486" s="18"/>
      <c r="B486" s="18"/>
      <c r="C486" s="18"/>
      <c r="D486" s="18"/>
      <c r="E486" s="88"/>
      <c r="F486" s="88"/>
      <c r="G486" s="18"/>
      <c r="H486" s="89"/>
      <c r="I486" s="89"/>
      <c r="J486" s="18"/>
      <c r="K486" s="18"/>
      <c r="L486" s="18"/>
      <c r="M486" s="140"/>
      <c r="N486" s="140"/>
      <c r="O486" s="140"/>
      <c r="P486" s="140"/>
      <c r="Q486" s="140"/>
      <c r="R486" s="140"/>
      <c r="S486" s="140"/>
      <c r="T486" s="140"/>
      <c r="U486" s="18"/>
      <c r="V486" s="18"/>
      <c r="W486" s="18"/>
      <c r="X486" s="381" t="s">
        <v>85</v>
      </c>
      <c r="Y486" s="350"/>
      <c r="Z486" s="350"/>
      <c r="AA486" s="350"/>
      <c r="AB486" s="350"/>
      <c r="AC486" s="350"/>
      <c r="AD486" s="350"/>
      <c r="AE486" s="350"/>
      <c r="AF486" s="350"/>
      <c r="AG486" s="350"/>
      <c r="AH486" s="350"/>
      <c r="AI486" s="350"/>
      <c r="AJ486" s="350"/>
      <c r="AK486" s="351"/>
      <c r="AL486" s="18"/>
      <c r="AM486" s="7"/>
      <c r="AN486" s="18"/>
      <c r="AO486" s="18"/>
      <c r="AP486" s="18"/>
      <c r="AQ486" s="18"/>
      <c r="AR486" s="18"/>
      <c r="AS486" s="18"/>
      <c r="AT486" s="18"/>
      <c r="AU486" s="18"/>
      <c r="AV486" s="18"/>
      <c r="AW486" s="18"/>
      <c r="AX486" s="18"/>
      <c r="BL486" s="11"/>
      <c r="BM486" s="11"/>
      <c r="BN486" s="11"/>
      <c r="BO486" s="75"/>
      <c r="BP486" s="75"/>
    </row>
    <row r="487" spans="1:68">
      <c r="A487" s="18"/>
      <c r="B487" s="18"/>
      <c r="C487" s="18"/>
      <c r="D487" s="18"/>
      <c r="E487" s="88"/>
      <c r="F487" s="88"/>
      <c r="G487" s="18"/>
      <c r="H487" s="89"/>
      <c r="I487" s="89"/>
      <c r="J487" s="18"/>
      <c r="K487" s="18"/>
      <c r="L487" s="18"/>
      <c r="M487" s="140"/>
      <c r="N487" s="140"/>
      <c r="O487" s="140"/>
      <c r="P487" s="140"/>
      <c r="Q487" s="140"/>
      <c r="R487" s="140"/>
      <c r="S487" s="140"/>
      <c r="T487" s="140"/>
      <c r="U487" s="18"/>
      <c r="V487" s="18"/>
      <c r="W487" s="18"/>
      <c r="X487" s="117"/>
      <c r="Y487" s="117"/>
      <c r="Z487" s="117"/>
      <c r="AA487" s="117"/>
      <c r="AB487" s="117"/>
      <c r="AC487" s="117"/>
      <c r="AD487" s="117"/>
      <c r="AE487" s="117"/>
      <c r="AF487" s="117"/>
      <c r="AG487" s="117"/>
      <c r="AH487" s="117"/>
      <c r="AI487" s="117"/>
      <c r="AJ487" s="117"/>
      <c r="AK487" s="117"/>
      <c r="AL487" s="18"/>
      <c r="AM487" s="7"/>
      <c r="AN487" s="18"/>
      <c r="AO487" s="18"/>
      <c r="AP487" s="18"/>
      <c r="AQ487" s="18"/>
      <c r="AR487" s="18"/>
      <c r="AS487" s="18"/>
      <c r="AT487" s="18"/>
      <c r="AU487" s="18"/>
      <c r="AV487" s="18"/>
      <c r="AW487" s="18"/>
      <c r="AX487" s="18"/>
      <c r="BL487" s="11"/>
      <c r="BM487" s="11"/>
      <c r="BN487" s="11"/>
      <c r="BO487" s="75"/>
      <c r="BP487" s="75"/>
    </row>
    <row r="488" spans="1:68">
      <c r="A488" s="18"/>
      <c r="B488" s="18"/>
      <c r="C488" s="18"/>
      <c r="D488" s="18"/>
      <c r="E488" s="88"/>
      <c r="F488" s="88"/>
      <c r="G488" s="18"/>
      <c r="H488" s="89"/>
      <c r="I488" s="89"/>
      <c r="J488" s="18"/>
      <c r="K488" s="18"/>
      <c r="L488" s="18"/>
      <c r="M488" s="140"/>
      <c r="N488" s="140"/>
      <c r="O488" s="140"/>
      <c r="P488" s="140"/>
      <c r="Q488" s="140"/>
      <c r="R488" s="140"/>
      <c r="S488" s="140"/>
      <c r="T488" s="140"/>
      <c r="U488" s="18"/>
      <c r="V488" s="18"/>
      <c r="W488" s="18"/>
      <c r="X488" s="583" t="str">
        <f>IF(M3="modal","RELATIVE BIAS","ABSOLUTE BIAS")</f>
        <v>RELATIVE BIAS</v>
      </c>
      <c r="Y488" s="584"/>
      <c r="Z488" s="585"/>
      <c r="AA488" s="117"/>
      <c r="AB488" s="117"/>
      <c r="AC488" s="117"/>
      <c r="AD488" s="117"/>
      <c r="AE488" s="117"/>
      <c r="AF488" s="117"/>
      <c r="AG488" s="117"/>
      <c r="AH488" s="117"/>
      <c r="AI488" s="117"/>
      <c r="AJ488" s="117"/>
      <c r="AK488" s="117"/>
      <c r="AL488" s="18"/>
      <c r="AM488" s="7"/>
      <c r="AN488" s="18"/>
      <c r="AO488" s="18"/>
      <c r="AP488" s="18"/>
      <c r="AQ488" s="18"/>
      <c r="AR488" s="18"/>
      <c r="AS488" s="18"/>
      <c r="AT488" s="18"/>
      <c r="AU488" s="18"/>
      <c r="AV488" s="18"/>
      <c r="AW488" s="18"/>
      <c r="AX488" s="18"/>
      <c r="BL488" s="11"/>
      <c r="BM488" s="11"/>
      <c r="BN488" s="11"/>
      <c r="BO488" s="75"/>
      <c r="BP488" s="75"/>
    </row>
    <row r="489" spans="1:68">
      <c r="A489" s="18"/>
      <c r="B489" s="18"/>
      <c r="C489" s="18"/>
      <c r="D489" s="18"/>
      <c r="E489" s="88"/>
      <c r="F489" s="88"/>
      <c r="G489" s="18"/>
      <c r="H489" s="89"/>
      <c r="I489" s="89"/>
      <c r="J489" s="18"/>
      <c r="K489" s="18"/>
      <c r="L489" s="18"/>
      <c r="M489" s="140"/>
      <c r="N489" s="140"/>
      <c r="O489" s="140"/>
      <c r="P489" s="140"/>
      <c r="Q489" s="140"/>
      <c r="R489" s="140"/>
      <c r="S489" s="140"/>
      <c r="T489" s="140"/>
      <c r="U489" s="18"/>
      <c r="V489" s="18"/>
      <c r="W489" s="18"/>
      <c r="X489" s="414" t="str">
        <f>$M$3</f>
        <v>MODAL</v>
      </c>
      <c r="Y489" s="157"/>
      <c r="Z489" s="158"/>
      <c r="AA489" s="158"/>
      <c r="AB489" s="158"/>
      <c r="AC489" s="158"/>
      <c r="AD489" s="158" t="s">
        <v>91</v>
      </c>
      <c r="AE489" s="158"/>
      <c r="AF489" s="158"/>
      <c r="AG489" s="158"/>
      <c r="AH489" s="158"/>
      <c r="AI489" s="158"/>
      <c r="AJ489" s="159"/>
      <c r="AK489" s="415" t="s">
        <v>5</v>
      </c>
      <c r="AL489" s="18"/>
      <c r="AM489" s="7"/>
      <c r="AN489" s="18"/>
      <c r="AO489" s="18"/>
      <c r="AP489" s="18"/>
      <c r="AQ489" s="18"/>
      <c r="AR489" s="18"/>
      <c r="AS489" s="18"/>
      <c r="AT489" s="18"/>
      <c r="AU489" s="18"/>
      <c r="AV489" s="18"/>
      <c r="AW489" s="18"/>
      <c r="AX489" s="18"/>
      <c r="BL489" s="11"/>
      <c r="BM489" s="11"/>
      <c r="BN489" s="11"/>
      <c r="BO489" s="75"/>
      <c r="BP489" s="75"/>
    </row>
    <row r="490" spans="1:68">
      <c r="A490" s="18"/>
      <c r="B490" s="18"/>
      <c r="C490" s="18"/>
      <c r="D490" s="18"/>
      <c r="E490" s="88"/>
      <c r="F490" s="88"/>
      <c r="G490" s="18"/>
      <c r="H490" s="89"/>
      <c r="I490" s="89"/>
      <c r="J490" s="18"/>
      <c r="K490" s="18"/>
      <c r="L490" s="18"/>
      <c r="M490" s="140"/>
      <c r="N490" s="140"/>
      <c r="O490" s="140"/>
      <c r="P490" s="140"/>
      <c r="Q490" s="140"/>
      <c r="R490" s="140"/>
      <c r="S490" s="140"/>
      <c r="T490" s="140"/>
      <c r="U490" s="18"/>
      <c r="V490" s="18"/>
      <c r="W490" s="18"/>
      <c r="X490" s="416" t="str">
        <f>$M$4</f>
        <v>(R1-R5)</v>
      </c>
      <c r="Y490" s="417" t="str">
        <f t="shared" ref="Y490:AJ490" si="48">Y424</f>
        <v>N58°11' E04°24</v>
      </c>
      <c r="Z490" s="418" t="str">
        <f t="shared" si="48"/>
        <v>N57°22' E05°59</v>
      </c>
      <c r="AA490" s="418" t="str">
        <f t="shared" si="48"/>
        <v>N57°34' E06°08</v>
      </c>
      <c r="AB490" s="418" t="str">
        <f t="shared" si="48"/>
        <v>N57°38' E05°31</v>
      </c>
      <c r="AC490" s="418" t="str">
        <f t="shared" si="48"/>
        <v>N59°45' E05°02</v>
      </c>
      <c r="AD490" s="418" t="str">
        <f t="shared" si="48"/>
        <v>H</v>
      </c>
      <c r="AE490" s="418" t="str">
        <f t="shared" si="48"/>
        <v>I</v>
      </c>
      <c r="AF490" s="418" t="str">
        <f t="shared" si="48"/>
        <v>H</v>
      </c>
      <c r="AG490" s="418" t="str">
        <f t="shared" si="48"/>
        <v>I</v>
      </c>
      <c r="AH490" s="418" t="str">
        <f t="shared" si="48"/>
        <v>J</v>
      </c>
      <c r="AI490" s="418" t="str">
        <f t="shared" si="48"/>
        <v>K</v>
      </c>
      <c r="AJ490" s="419" t="str">
        <f t="shared" si="48"/>
        <v>L</v>
      </c>
      <c r="AK490" s="420" t="s">
        <v>88</v>
      </c>
      <c r="AL490" s="18"/>
      <c r="AM490" s="7"/>
      <c r="AN490" s="18"/>
      <c r="AO490" s="18"/>
      <c r="AP490" s="18"/>
      <c r="AQ490" s="18"/>
      <c r="AR490" s="18"/>
      <c r="AS490" s="18"/>
      <c r="AT490" s="18"/>
      <c r="AU490" s="18"/>
      <c r="AV490" s="18"/>
      <c r="AW490" s="18"/>
      <c r="AX490" s="18"/>
      <c r="BL490" s="11"/>
      <c r="BM490" s="11"/>
      <c r="BN490" s="11"/>
      <c r="BO490" s="75"/>
      <c r="BP490" s="75"/>
    </row>
    <row r="491" spans="1:68">
      <c r="A491" s="18"/>
      <c r="B491" s="18"/>
      <c r="C491" s="18"/>
      <c r="D491" s="18"/>
      <c r="E491" s="88"/>
      <c r="F491" s="88"/>
      <c r="G491" s="18"/>
      <c r="H491" s="89"/>
      <c r="I491" s="89"/>
      <c r="J491" s="18"/>
      <c r="K491" s="18"/>
      <c r="L491" s="18"/>
      <c r="M491" s="140"/>
      <c r="N491" s="140"/>
      <c r="O491" s="140"/>
      <c r="P491" s="140"/>
      <c r="Q491" s="140"/>
      <c r="R491" s="140"/>
      <c r="S491" s="140"/>
      <c r="T491" s="140"/>
      <c r="U491" s="18"/>
      <c r="V491" s="18"/>
      <c r="W491" s="18"/>
      <c r="X491" s="396">
        <v>0</v>
      </c>
      <c r="Y491" s="382" t="str">
        <f t="array" ref="Y491">IF(COUNT(IF($M$5:$M$103=$X491,IF($A$5:$A$103=Y$490,$M$5:$M$103,""),""))=0,"-",AVERAGE(IF($M$5:$M$103=$X491,IF($A$5:$A$103=Y$490,$H$5:$L$103,"")))-$X491)</f>
        <v>-</v>
      </c>
      <c r="Z491" s="382" t="str">
        <f t="array" ref="Z491">IF(COUNT(IF($M$5:$M$103=$X491,IF($A$5:$A$103=Z$490,$M$5:$M$103,""),""))=0,"-",AVERAGE(IF($M$5:$M$103=$X491,IF($A$5:$A$103=Z$490,$H$5:$L$103,"")))-$X491)</f>
        <v>-</v>
      </c>
      <c r="AA491" s="382" t="str">
        <f t="array" ref="AA491">IF(COUNT(IF($M$5:$M$103=$X491,IF($A$5:$A$103=AA$490,$M$5:$M$103,""),""))=0,"-",AVERAGE(IF($M$5:$M$103=$X491,IF($A$5:$A$103=AA$490,$H$5:$L$103,"")))-$X491)</f>
        <v>-</v>
      </c>
      <c r="AB491" s="382" t="str">
        <f t="array" ref="AB491">IF(COUNT(IF($M$5:$M$103=$X491,IF($A$5:$A$103=AB$490,$M$5:$M$103,""),""))=0,"-",AVERAGE(IF($M$5:$M$103=$X491,IF($A$5:$A$103=AB$490,$H$5:$L$103,"")))-$X491)</f>
        <v>-</v>
      </c>
      <c r="AC491" s="382" t="str">
        <f t="array" ref="AC491">IF(COUNT(IF($M$5:$M$103=$X491,IF($A$5:$A$103=AC$490,$M$5:$M$103,""),""))=0,"-",AVERAGE(IF($M$5:$M$103=$X491,IF($A$5:$A$103=AC$490,$H$5:$L$103,"")))-$X491)</f>
        <v>-</v>
      </c>
      <c r="AD491" s="382" t="str">
        <f t="array" ref="AD491">IF(COUNT(IF($M$5:$M$103=$X491,IF($A$5:$A$103=AD$490,$M$5:$M$103,""),""))=0,"-",AVERAGE(IF($M$5:$M$103=$X491,IF($A$5:$A$103=AD$490,$H$5:$L$103,"")))-$X491)</f>
        <v>-</v>
      </c>
      <c r="AE491" s="382" t="str">
        <f t="array" ref="AE491">IF(COUNT(IF($M$5:$M$103=$X491,IF($A$5:$A$103=AE$490,$M$5:$M$103,""),""))=0,"-",AVERAGE(IF($M$5:$M$103=$X491,IF($A$5:$A$103=AE$490,$H$5:$L$103,"")))-$X491)</f>
        <v>-</v>
      </c>
      <c r="AF491" s="382" t="str">
        <f t="array" ref="AF491">IF(COUNT(IF($M$5:$M$103=$X491,IF($A$5:$A$103=AF$490,$M$5:$M$103,""),""))=0,"-",AVERAGE(IF($M$5:$M$103=$X491,IF($A$5:$A$103=AF$490,$H$5:$L$103,"")))-$X491)</f>
        <v>-</v>
      </c>
      <c r="AG491" s="382" t="str">
        <f t="array" ref="AG491">IF(COUNT(IF($M$5:$M$103=$X491,IF($A$5:$A$103=AG$490,$M$5:$M$103,""),""))=0,"-",AVERAGE(IF($M$5:$M$103=$X491,IF($A$5:$A$103=AG$490,$H$5:$L$103,"")))-$X491)</f>
        <v>-</v>
      </c>
      <c r="AH491" s="382" t="str">
        <f t="array" ref="AH491">IF(COUNT(IF($M$5:$M$103=$X491,IF($A$5:$A$103=AH$490,$M$5:$M$103,""),""))=0,"-",AVERAGE(IF($M$5:$M$103=$X491,IF($A$5:$A$103=AH$490,$H$5:$L$103,"")))-$X491)</f>
        <v>-</v>
      </c>
      <c r="AI491" s="382" t="str">
        <f t="array" ref="AI491">IF(COUNT(IF($M$5:$M$103=$X491,IF($A$5:$A$103=AI$490,$M$5:$M$103,""),""))=0,"-",AVERAGE(IF($M$5:$M$103=$X491,IF($A$5:$A$103=AI$490,$H$5:$L$103,"")))-$X491)</f>
        <v>-</v>
      </c>
      <c r="AJ491" s="382" t="str">
        <f t="array" ref="AJ491">IF(COUNT(IF($M$5:$M$103=$X491,IF($A$5:$A$103=AJ$490,$M$5:$M$103,""),""))=0,"-",AVERAGE(IF($M$5:$M$103=$X491,IF($A$5:$A$103=AJ$490,$H$5:$L$103,"")))-$X491)</f>
        <v>-</v>
      </c>
      <c r="AK491" s="383" t="str">
        <f t="array" ref="AK491">IF(COUNT(Y491:AJ491)=0,"-",AVERAGE(IF($M$5:$M$103=$X491,$H$5:$L$103,""))-$X491)</f>
        <v>-</v>
      </c>
      <c r="AL491" s="18"/>
      <c r="AM491" s="7"/>
      <c r="AN491" s="18"/>
      <c r="AO491" s="18"/>
      <c r="AP491" s="18"/>
      <c r="AQ491" s="18"/>
      <c r="AR491" s="18"/>
      <c r="AS491" s="18"/>
      <c r="AT491" s="18"/>
      <c r="AU491" s="18"/>
      <c r="AV491" s="18"/>
      <c r="AW491" s="18"/>
      <c r="AX491" s="18"/>
      <c r="BL491" s="11"/>
      <c r="BM491" s="11"/>
      <c r="BN491" s="11"/>
      <c r="BO491" s="75"/>
      <c r="BP491" s="75"/>
    </row>
    <row r="492" spans="1:68">
      <c r="A492" s="18"/>
      <c r="B492" s="18"/>
      <c r="C492" s="18"/>
      <c r="D492" s="18"/>
      <c r="E492" s="88"/>
      <c r="F492" s="88"/>
      <c r="G492" s="18"/>
      <c r="H492" s="89"/>
      <c r="I492" s="89"/>
      <c r="J492" s="18"/>
      <c r="K492" s="18"/>
      <c r="L492" s="18"/>
      <c r="M492" s="140"/>
      <c r="N492" s="140"/>
      <c r="O492" s="140"/>
      <c r="P492" s="140"/>
      <c r="Q492" s="140"/>
      <c r="R492" s="140"/>
      <c r="S492" s="140"/>
      <c r="T492" s="140"/>
      <c r="U492" s="18"/>
      <c r="V492" s="18"/>
      <c r="W492" s="18"/>
      <c r="X492" s="374">
        <v>1</v>
      </c>
      <c r="Y492" s="382" t="str">
        <f t="array" ref="Y492">IF(COUNT(IF($M$5:$M$103=$X492,IF($A$5:$A$103=Y$490,$M$5:$M$103,""),""))=0,"-",AVERAGE(IF($M$5:$M$103=$X492,IF($A$5:$A$103=Y$490,$H$5:$L$103,"")))-$X492)</f>
        <v>-</v>
      </c>
      <c r="Z492" s="382" t="str">
        <f t="array" ref="Z492">IF(COUNT(IF($M$5:$M$103=$X492,IF($A$5:$A$103=Z$490,$M$5:$M$103,""),""))=0,"-",AVERAGE(IF($M$5:$M$103=$X492,IF($A$5:$A$103=Z$490,$H$5:$L$103,"")))-$X492)</f>
        <v>-</v>
      </c>
      <c r="AA492" s="382">
        <f t="array" ref="AA492">IF(COUNT(IF($M$5:$M$103=$X492,IF($A$5:$A$103=AA$490,$M$5:$M$103,""),""))=0,"-",AVERAGE(IF($M$5:$M$103=$X492,IF($A$5:$A$103=AA$490,$H$5:$L$103,"")))-$X492)</f>
        <v>0</v>
      </c>
      <c r="AB492" s="382" t="str">
        <f t="array" ref="AB492">IF(COUNT(IF($M$5:$M$103=$X492,IF($A$5:$A$103=AB$490,$M$5:$M$103,""),""))=0,"-",AVERAGE(IF($M$5:$M$103=$X492,IF($A$5:$A$103=AB$490,$H$5:$L$103,"")))-$X492)</f>
        <v>-</v>
      </c>
      <c r="AC492" s="382" t="str">
        <f t="array" ref="AC492">IF(COUNT(IF($M$5:$M$103=$X492,IF($A$5:$A$103=AC$490,$M$5:$M$103,""),""))=0,"-",AVERAGE(IF($M$5:$M$103=$X492,IF($A$5:$A$103=AC$490,$H$5:$L$103,"")))-$X492)</f>
        <v>-</v>
      </c>
      <c r="AD492" s="382" t="str">
        <f t="array" ref="AD492">IF(COUNT(IF($M$5:$M$103=$X492,IF($A$5:$A$103=AD$490,$M$5:$M$103,""),""))=0,"-",AVERAGE(IF($M$5:$M$103=$X492,IF($A$5:$A$103=AD$490,$H$5:$L$103,"")))-$X492)</f>
        <v>-</v>
      </c>
      <c r="AE492" s="382" t="str">
        <f t="array" ref="AE492">IF(COUNT(IF($M$5:$M$103=$X492,IF($A$5:$A$103=AE$490,$M$5:$M$103,""),""))=0,"-",AVERAGE(IF($M$5:$M$103=$X492,IF($A$5:$A$103=AE$490,$H$5:$L$103,"")))-$X492)</f>
        <v>-</v>
      </c>
      <c r="AF492" s="382" t="str">
        <f t="array" ref="AF492">IF(COUNT(IF($M$5:$M$103=$X492,IF($A$5:$A$103=AF$490,$M$5:$M$103,""),""))=0,"-",AVERAGE(IF($M$5:$M$103=$X492,IF($A$5:$A$103=AF$490,$H$5:$L$103,"")))-$X492)</f>
        <v>-</v>
      </c>
      <c r="AG492" s="382" t="str">
        <f t="array" ref="AG492">IF(COUNT(IF($M$5:$M$103=$X492,IF($A$5:$A$103=AG$490,$M$5:$M$103,""),""))=0,"-",AVERAGE(IF($M$5:$M$103=$X492,IF($A$5:$A$103=AG$490,$H$5:$L$103,"")))-$X492)</f>
        <v>-</v>
      </c>
      <c r="AH492" s="382" t="str">
        <f t="array" ref="AH492">IF(COUNT(IF($M$5:$M$103=$X492,IF($A$5:$A$103=AH$490,$M$5:$M$103,""),""))=0,"-",AVERAGE(IF($M$5:$M$103=$X492,IF($A$5:$A$103=AH$490,$H$5:$L$103,"")))-$X492)</f>
        <v>-</v>
      </c>
      <c r="AI492" s="382" t="str">
        <f t="array" ref="AI492">IF(COUNT(IF($M$5:$M$103=$X492,IF($A$5:$A$103=AI$490,$M$5:$M$103,""),""))=0,"-",AVERAGE(IF($M$5:$M$103=$X492,IF($A$5:$A$103=AI$490,$H$5:$L$103,"")))-$X492)</f>
        <v>-</v>
      </c>
      <c r="AJ492" s="382" t="str">
        <f t="array" ref="AJ492">IF(COUNT(IF($M$5:$M$103=$X492,IF($A$5:$A$103=AJ$490,$M$5:$M$103,""),""))=0,"-",AVERAGE(IF($M$5:$M$103=$X492,IF($A$5:$A$103=AJ$490,$H$5:$L$103,"")))-$X492)</f>
        <v>-</v>
      </c>
      <c r="AK492" s="384">
        <f t="array" ref="AK492">IF(COUNT(Y492:AJ492)=0,"-",AVERAGE(IF($M$5:$M$103=$X492,$H$5:$L$103,""))-$X492)</f>
        <v>0</v>
      </c>
      <c r="AL492" s="18"/>
      <c r="AM492" s="7"/>
      <c r="AN492" s="18"/>
      <c r="AO492" s="18"/>
      <c r="AP492" s="18"/>
      <c r="AQ492" s="18"/>
      <c r="AR492" s="18"/>
      <c r="AS492" s="18"/>
      <c r="AT492" s="18"/>
      <c r="AU492" s="18"/>
      <c r="AV492" s="18"/>
      <c r="AW492" s="18"/>
      <c r="AX492" s="18"/>
      <c r="BL492" s="11"/>
      <c r="BM492" s="11"/>
      <c r="BN492" s="11"/>
      <c r="BO492" s="75"/>
      <c r="BP492" s="75"/>
    </row>
    <row r="493" spans="1:68">
      <c r="A493" s="18"/>
      <c r="B493" s="18"/>
      <c r="C493" s="18"/>
      <c r="D493" s="18"/>
      <c r="E493" s="88"/>
      <c r="F493" s="88"/>
      <c r="G493" s="18"/>
      <c r="H493" s="89"/>
      <c r="I493" s="89"/>
      <c r="J493" s="18"/>
      <c r="K493" s="18"/>
      <c r="L493" s="18"/>
      <c r="M493" s="140"/>
      <c r="N493" s="140"/>
      <c r="O493" s="140"/>
      <c r="P493" s="140"/>
      <c r="Q493" s="140"/>
      <c r="R493" s="140"/>
      <c r="S493" s="140"/>
      <c r="T493" s="140"/>
      <c r="U493" s="18"/>
      <c r="V493" s="18"/>
      <c r="W493" s="18"/>
      <c r="X493" s="374">
        <v>2</v>
      </c>
      <c r="Y493" s="382">
        <f t="array" ref="Y493">IF(COUNT(IF($M$5:$M$103=$X493,IF($A$5:$A$103=Y$490,$M$5:$M$103,""),""))=0,"-",AVERAGE(IF($M$5:$M$103=$X493,IF($A$5:$A$103=Y$490,$H$5:$L$103,"")))-$X493)</f>
        <v>8.5714285714285854E-2</v>
      </c>
      <c r="Z493" s="382" t="str">
        <f t="array" ref="Z493">IF(COUNT(IF($M$5:$M$103=$X493,IF($A$5:$A$103=Z$490,$M$5:$M$103,""),""))=0,"-",AVERAGE(IF($M$5:$M$103=$X493,IF($A$5:$A$103=Z$490,$H$5:$L$103,"")))-$X493)</f>
        <v>-</v>
      </c>
      <c r="AA493" s="382">
        <f t="array" ref="AA493">IF(COUNT(IF($M$5:$M$103=$X493,IF($A$5:$A$103=AA$490,$M$5:$M$103,""),""))=0,"-",AVERAGE(IF($M$5:$M$103=$X493,IF($A$5:$A$103=AA$490,$H$5:$L$103,"")))-$X493)</f>
        <v>0</v>
      </c>
      <c r="AB493" s="382">
        <f t="array" ref="AB493">IF(COUNT(IF($M$5:$M$103=$X493,IF($A$5:$A$103=AB$490,$M$5:$M$103,""),""))=0,"-",AVERAGE(IF($M$5:$M$103=$X493,IF($A$5:$A$103=AB$490,$H$5:$L$103,"")))-$X493)</f>
        <v>0</v>
      </c>
      <c r="AC493" s="382">
        <f t="array" ref="AC493">IF(COUNT(IF($M$5:$M$103=$X493,IF($A$5:$A$103=AC$490,$M$5:$M$103,""),""))=0,"-",AVERAGE(IF($M$5:$M$103=$X493,IF($A$5:$A$103=AC$490,$H$5:$L$103,"")))-$X493)</f>
        <v>0.5</v>
      </c>
      <c r="AD493" s="382" t="str">
        <f t="array" ref="AD493">IF(COUNT(IF($M$5:$M$103=$X493,IF($A$5:$A$103=AD$490,$M$5:$M$103,""),""))=0,"-",AVERAGE(IF($M$5:$M$103=$X493,IF($A$5:$A$103=AD$490,$H$5:$L$103,"")))-$X493)</f>
        <v>-</v>
      </c>
      <c r="AE493" s="382" t="str">
        <f t="array" ref="AE493">IF(COUNT(IF($M$5:$M$103=$X493,IF($A$5:$A$103=AE$490,$M$5:$M$103,""),""))=0,"-",AVERAGE(IF($M$5:$M$103=$X493,IF($A$5:$A$103=AE$490,$H$5:$L$103,"")))-$X493)</f>
        <v>-</v>
      </c>
      <c r="AF493" s="382" t="str">
        <f t="array" ref="AF493">IF(COUNT(IF($M$5:$M$103=$X493,IF($A$5:$A$103=AF$490,$M$5:$M$103,""),""))=0,"-",AVERAGE(IF($M$5:$M$103=$X493,IF($A$5:$A$103=AF$490,$H$5:$L$103,"")))-$X493)</f>
        <v>-</v>
      </c>
      <c r="AG493" s="382" t="str">
        <f t="array" ref="AG493">IF(COUNT(IF($M$5:$M$103=$X493,IF($A$5:$A$103=AG$490,$M$5:$M$103,""),""))=0,"-",AVERAGE(IF($M$5:$M$103=$X493,IF($A$5:$A$103=AG$490,$H$5:$L$103,"")))-$X493)</f>
        <v>-</v>
      </c>
      <c r="AH493" s="382" t="str">
        <f t="array" ref="AH493">IF(COUNT(IF($M$5:$M$103=$X493,IF($A$5:$A$103=AH$490,$M$5:$M$103,""),""))=0,"-",AVERAGE(IF($M$5:$M$103=$X493,IF($A$5:$A$103=AH$490,$H$5:$L$103,"")))-$X493)</f>
        <v>-</v>
      </c>
      <c r="AI493" s="382" t="str">
        <f t="array" ref="AI493">IF(COUNT(IF($M$5:$M$103=$X493,IF($A$5:$A$103=AI$490,$M$5:$M$103,""),""))=0,"-",AVERAGE(IF($M$5:$M$103=$X493,IF($A$5:$A$103=AI$490,$H$5:$L$103,"")))-$X493)</f>
        <v>-</v>
      </c>
      <c r="AJ493" s="382" t="str">
        <f t="array" ref="AJ493">IF(COUNT(IF($M$5:$M$103=$X493,IF($A$5:$A$103=AJ$490,$M$5:$M$103,""),""))=0,"-",AVERAGE(IF($M$5:$M$103=$X493,IF($A$5:$A$103=AJ$490,$H$5:$L$103,"")))-$X493)</f>
        <v>-</v>
      </c>
      <c r="AK493" s="384">
        <f t="array" ref="AK493">IF(COUNT(Y493:AJ493)=0,"-",AVERAGE(IF($M$5:$M$103=$X493,$H$5:$L$103,""))-$X493)</f>
        <v>7.2727272727272751E-2</v>
      </c>
      <c r="AL493" s="18"/>
      <c r="AM493" s="7"/>
      <c r="AN493" s="18"/>
      <c r="AO493" s="18"/>
      <c r="AP493" s="18"/>
      <c r="AQ493" s="18"/>
      <c r="AR493" s="18"/>
      <c r="AS493" s="18"/>
      <c r="AT493" s="18"/>
      <c r="AU493" s="18"/>
      <c r="AV493" s="18"/>
      <c r="AW493" s="18"/>
      <c r="AX493" s="18"/>
      <c r="BL493" s="11"/>
      <c r="BM493" s="11"/>
      <c r="BN493" s="11"/>
      <c r="BO493" s="75"/>
      <c r="BP493" s="75"/>
    </row>
    <row r="494" spans="1:68">
      <c r="A494" s="18"/>
      <c r="B494" s="18"/>
      <c r="C494" s="18"/>
      <c r="D494" s="18"/>
      <c r="E494" s="88"/>
      <c r="F494" s="88"/>
      <c r="G494" s="18"/>
      <c r="H494" s="89"/>
      <c r="I494" s="89"/>
      <c r="J494" s="18"/>
      <c r="K494" s="18"/>
      <c r="L494" s="18"/>
      <c r="M494" s="140"/>
      <c r="N494" s="140"/>
      <c r="O494" s="140"/>
      <c r="P494" s="140"/>
      <c r="Q494" s="140"/>
      <c r="R494" s="140"/>
      <c r="S494" s="140"/>
      <c r="T494" s="140"/>
      <c r="U494" s="18"/>
      <c r="V494" s="18"/>
      <c r="W494" s="18"/>
      <c r="X494" s="374">
        <v>3</v>
      </c>
      <c r="Y494" s="382">
        <f t="array" ref="Y494">IF(COUNT(IF($M$5:$M$103=$X494,IF($A$5:$A$103=Y$490,$M$5:$M$103,""),""))=0,"-",AVERAGE(IF($M$5:$M$103=$X494,IF($A$5:$A$103=Y$490,$H$5:$L$103,"")))-$X494)</f>
        <v>1.538461538461533E-2</v>
      </c>
      <c r="Z494" s="382">
        <f t="array" ref="Z494">IF(COUNT(IF($M$5:$M$103=$X494,IF($A$5:$A$103=Z$490,$M$5:$M$103,""),""))=0,"-",AVERAGE(IF($M$5:$M$103=$X494,IF($A$5:$A$103=Z$490,$H$5:$L$103,"")))-$X494)</f>
        <v>0.20000000000000018</v>
      </c>
      <c r="AA494" s="382">
        <f t="array" ref="AA494">IF(COUNT(IF($M$5:$M$103=$X494,IF($A$5:$A$103=AA$490,$M$5:$M$103,""),""))=0,"-",AVERAGE(IF($M$5:$M$103=$X494,IF($A$5:$A$103=AA$490,$H$5:$L$103,"")))-$X494)</f>
        <v>0</v>
      </c>
      <c r="AB494" s="382">
        <f t="array" ref="AB494">IF(COUNT(IF($M$5:$M$103=$X494,IF($A$5:$A$103=AB$490,$M$5:$M$103,""),""))=0,"-",AVERAGE(IF($M$5:$M$103=$X494,IF($A$5:$A$103=AB$490,$H$5:$L$103,"")))-$X494)</f>
        <v>4.9999999999999822E-2</v>
      </c>
      <c r="AC494" s="382">
        <f t="array" ref="AC494">IF(COUNT(IF($M$5:$M$103=$X494,IF($A$5:$A$103=AC$490,$M$5:$M$103,""),""))=0,"-",AVERAGE(IF($M$5:$M$103=$X494,IF($A$5:$A$103=AC$490,$H$5:$L$103,"")))-$X494)</f>
        <v>0.16923076923076907</v>
      </c>
      <c r="AD494" s="382" t="str">
        <f t="array" ref="AD494">IF(COUNT(IF($M$5:$M$103=$X494,IF($A$5:$A$103=AD$490,$M$5:$M$103,""),""))=0,"-",AVERAGE(IF($M$5:$M$103=$X494,IF($A$5:$A$103=AD$490,$H$5:$L$103,"")))-$X494)</f>
        <v>-</v>
      </c>
      <c r="AE494" s="382" t="str">
        <f t="array" ref="AE494">IF(COUNT(IF($M$5:$M$103=$X494,IF($A$5:$A$103=AE$490,$M$5:$M$103,""),""))=0,"-",AVERAGE(IF($M$5:$M$103=$X494,IF($A$5:$A$103=AE$490,$H$5:$L$103,"")))-$X494)</f>
        <v>-</v>
      </c>
      <c r="AF494" s="382" t="str">
        <f t="array" ref="AF494">IF(COUNT(IF($M$5:$M$103=$X494,IF($A$5:$A$103=AF$490,$M$5:$M$103,""),""))=0,"-",AVERAGE(IF($M$5:$M$103=$X494,IF($A$5:$A$103=AF$490,$H$5:$L$103,"")))-$X494)</f>
        <v>-</v>
      </c>
      <c r="AG494" s="382" t="str">
        <f t="array" ref="AG494">IF(COUNT(IF($M$5:$M$103=$X494,IF($A$5:$A$103=AG$490,$M$5:$M$103,""),""))=0,"-",AVERAGE(IF($M$5:$M$103=$X494,IF($A$5:$A$103=AG$490,$H$5:$L$103,"")))-$X494)</f>
        <v>-</v>
      </c>
      <c r="AH494" s="382" t="str">
        <f t="array" ref="AH494">IF(COUNT(IF($M$5:$M$103=$X494,IF($A$5:$A$103=AH$490,$M$5:$M$103,""),""))=0,"-",AVERAGE(IF($M$5:$M$103=$X494,IF($A$5:$A$103=AH$490,$H$5:$L$103,"")))-$X494)</f>
        <v>-</v>
      </c>
      <c r="AI494" s="382" t="str">
        <f t="array" ref="AI494">IF(COUNT(IF($M$5:$M$103=$X494,IF($A$5:$A$103=AI$490,$M$5:$M$103,""),""))=0,"-",AVERAGE(IF($M$5:$M$103=$X494,IF($A$5:$A$103=AI$490,$H$5:$L$103,"")))-$X494)</f>
        <v>-</v>
      </c>
      <c r="AJ494" s="382" t="str">
        <f t="array" ref="AJ494">IF(COUNT(IF($M$5:$M$103=$X494,IF($A$5:$A$103=AJ$490,$M$5:$M$103,""),""))=0,"-",AVERAGE(IF($M$5:$M$103=$X494,IF($A$5:$A$103=AJ$490,$H$5:$L$103,"")))-$X494)</f>
        <v>-</v>
      </c>
      <c r="AK494" s="384">
        <f t="array" ref="AK494">IF(COUNT(Y494:AJ494)=0,"-",AVERAGE(IF($M$5:$M$103=$X494,$H$5:$L$103,""))-$X494)</f>
        <v>8.9473684210526372E-2</v>
      </c>
      <c r="AL494" s="18"/>
      <c r="AM494" s="7"/>
      <c r="AN494" s="18"/>
      <c r="AO494" s="18"/>
      <c r="AP494" s="18"/>
      <c r="AQ494" s="18"/>
      <c r="AR494" s="18"/>
      <c r="AS494" s="18"/>
      <c r="AT494" s="18"/>
      <c r="AU494" s="18"/>
      <c r="AV494" s="18"/>
      <c r="AW494" s="18"/>
      <c r="AX494" s="18"/>
      <c r="BL494" s="11"/>
      <c r="BM494" s="11"/>
      <c r="BN494" s="11"/>
      <c r="BO494" s="75"/>
      <c r="BP494" s="75"/>
    </row>
    <row r="495" spans="1:68">
      <c r="A495" s="18"/>
      <c r="B495" s="18"/>
      <c r="C495" s="18"/>
      <c r="D495" s="18"/>
      <c r="E495" s="88"/>
      <c r="F495" s="88"/>
      <c r="G495" s="18"/>
      <c r="H495" s="89"/>
      <c r="I495" s="89"/>
      <c r="J495" s="18"/>
      <c r="K495" s="18"/>
      <c r="L495" s="18"/>
      <c r="M495" s="140"/>
      <c r="N495" s="140"/>
      <c r="O495" s="140"/>
      <c r="P495" s="140"/>
      <c r="Q495" s="140"/>
      <c r="R495" s="140"/>
      <c r="S495" s="140"/>
      <c r="T495" s="140"/>
      <c r="U495" s="18"/>
      <c r="V495" s="18"/>
      <c r="W495" s="18"/>
      <c r="X495" s="374">
        <v>4</v>
      </c>
      <c r="Y495" s="382">
        <f t="array" ref="Y495">IF(COUNT(IF($M$5:$M$103=$X495,IF($A$5:$A$103=Y$490,$M$5:$M$103,""),""))=0,"-",AVERAGE(IF($M$5:$M$103=$X495,IF($A$5:$A$103=Y$490,$H$5:$L$103,"")))-$X495)</f>
        <v>0</v>
      </c>
      <c r="Z495" s="382">
        <f t="array" ref="Z495">IF(COUNT(IF($M$5:$M$103=$X495,IF($A$5:$A$103=Z$490,$M$5:$M$103,""),""))=0,"-",AVERAGE(IF($M$5:$M$103=$X495,IF($A$5:$A$103=Z$490,$H$5:$L$103,"")))-$X495)</f>
        <v>4.0000000000000036E-2</v>
      </c>
      <c r="AA495" s="382">
        <f t="array" ref="AA495">IF(COUNT(IF($M$5:$M$103=$X495,IF($A$5:$A$103=AA$490,$M$5:$M$103,""),""))=0,"-",AVERAGE(IF($M$5:$M$103=$X495,IF($A$5:$A$103=AA$490,$H$5:$L$103,"")))-$X495)</f>
        <v>-0.20000000000000018</v>
      </c>
      <c r="AB495" s="382">
        <f t="array" ref="AB495">IF(COUNT(IF($M$5:$M$103=$X495,IF($A$5:$A$103=AB$490,$M$5:$M$103,""),""))=0,"-",AVERAGE(IF($M$5:$M$103=$X495,IF($A$5:$A$103=AB$490,$H$5:$L$103,"")))-$X495)</f>
        <v>0</v>
      </c>
      <c r="AC495" s="382">
        <f t="array" ref="AC495">IF(COUNT(IF($M$5:$M$103=$X495,IF($A$5:$A$103=AC$490,$M$5:$M$103,""),""))=0,"-",AVERAGE(IF($M$5:$M$103=$X495,IF($A$5:$A$103=AC$490,$H$5:$L$103,"")))-$X495)</f>
        <v>0.20000000000000018</v>
      </c>
      <c r="AD495" s="382" t="str">
        <f t="array" ref="AD495">IF(COUNT(IF($M$5:$M$103=$X495,IF($A$5:$A$103=AD$490,$M$5:$M$103,""),""))=0,"-",AVERAGE(IF($M$5:$M$103=$X495,IF($A$5:$A$103=AD$490,$H$5:$L$103,"")))-$X495)</f>
        <v>-</v>
      </c>
      <c r="AE495" s="382" t="str">
        <f t="array" ref="AE495">IF(COUNT(IF($M$5:$M$103=$X495,IF($A$5:$A$103=AE$490,$M$5:$M$103,""),""))=0,"-",AVERAGE(IF($M$5:$M$103=$X495,IF($A$5:$A$103=AE$490,$H$5:$L$103,"")))-$X495)</f>
        <v>-</v>
      </c>
      <c r="AF495" s="382" t="str">
        <f t="array" ref="AF495">IF(COUNT(IF($M$5:$M$103=$X495,IF($A$5:$A$103=AF$490,$M$5:$M$103,""),""))=0,"-",AVERAGE(IF($M$5:$M$103=$X495,IF($A$5:$A$103=AF$490,$H$5:$L$103,"")))-$X495)</f>
        <v>-</v>
      </c>
      <c r="AG495" s="382" t="str">
        <f t="array" ref="AG495">IF(COUNT(IF($M$5:$M$103=$X495,IF($A$5:$A$103=AG$490,$M$5:$M$103,""),""))=0,"-",AVERAGE(IF($M$5:$M$103=$X495,IF($A$5:$A$103=AG$490,$H$5:$L$103,"")))-$X495)</f>
        <v>-</v>
      </c>
      <c r="AH495" s="382" t="str">
        <f t="array" ref="AH495">IF(COUNT(IF($M$5:$M$103=$X495,IF($A$5:$A$103=AH$490,$M$5:$M$103,""),""))=0,"-",AVERAGE(IF($M$5:$M$103=$X495,IF($A$5:$A$103=AH$490,$H$5:$L$103,"")))-$X495)</f>
        <v>-</v>
      </c>
      <c r="AI495" s="382" t="str">
        <f t="array" ref="AI495">IF(COUNT(IF($M$5:$M$103=$X495,IF($A$5:$A$103=AI$490,$M$5:$M$103,""),""))=0,"-",AVERAGE(IF($M$5:$M$103=$X495,IF($A$5:$A$103=AI$490,$H$5:$L$103,"")))-$X495)</f>
        <v>-</v>
      </c>
      <c r="AJ495" s="382" t="str">
        <f t="array" ref="AJ495">IF(COUNT(IF($M$5:$M$103=$X495,IF($A$5:$A$103=AJ$490,$M$5:$M$103,""),""))=0,"-",AVERAGE(IF($M$5:$M$103=$X495,IF($A$5:$A$103=AJ$490,$H$5:$L$103,"")))-$X495)</f>
        <v>-</v>
      </c>
      <c r="AK495" s="384">
        <f t="array" ref="AK495">IF(COUNT(Y495:AJ495)=0,"-",AVERAGE(IF($M$5:$M$103=$X495,$H$5:$L$103,""))-$X495)</f>
        <v>1.8181818181818521E-2</v>
      </c>
      <c r="AL495" s="18"/>
      <c r="AM495" s="7"/>
      <c r="AN495" s="18"/>
      <c r="AO495" s="18"/>
      <c r="AP495" s="18"/>
      <c r="AQ495" s="18"/>
      <c r="AR495" s="18"/>
      <c r="AS495" s="18"/>
      <c r="AT495" s="18"/>
      <c r="AU495" s="18"/>
      <c r="AV495" s="18"/>
      <c r="AW495" s="18"/>
      <c r="AX495" s="18"/>
      <c r="BL495" s="11"/>
      <c r="BM495" s="11"/>
      <c r="BN495" s="11"/>
      <c r="BO495" s="75"/>
      <c r="BP495" s="75"/>
    </row>
    <row r="496" spans="1:68">
      <c r="A496" s="18"/>
      <c r="B496" s="18"/>
      <c r="C496" s="18"/>
      <c r="D496" s="18"/>
      <c r="E496" s="88"/>
      <c r="F496" s="88"/>
      <c r="G496" s="18"/>
      <c r="H496" s="89"/>
      <c r="I496" s="89"/>
      <c r="J496" s="18"/>
      <c r="K496" s="18"/>
      <c r="L496" s="18"/>
      <c r="M496" s="140"/>
      <c r="N496" s="140"/>
      <c r="O496" s="140"/>
      <c r="P496" s="140"/>
      <c r="Q496" s="140"/>
      <c r="R496" s="140"/>
      <c r="S496" s="140"/>
      <c r="T496" s="140"/>
      <c r="U496" s="18"/>
      <c r="V496" s="18"/>
      <c r="W496" s="18"/>
      <c r="X496" s="374">
        <v>5</v>
      </c>
      <c r="Y496" s="382">
        <f t="array" ref="Y496">IF(COUNT(IF($M$5:$M$103=$X496,IF($A$5:$A$103=Y$490,$M$5:$M$103,""),""))=0,"-",AVERAGE(IF($M$5:$M$103=$X496,IF($A$5:$A$103=Y$490,$H$5:$L$103,"")))-$X496)</f>
        <v>0</v>
      </c>
      <c r="Z496" s="382">
        <f t="array" ref="Z496">IF(COUNT(IF($M$5:$M$103=$X496,IF($A$5:$A$103=Z$490,$M$5:$M$103,""),""))=0,"-",AVERAGE(IF($M$5:$M$103=$X496,IF($A$5:$A$103=Z$490,$H$5:$L$103,"")))-$X496)</f>
        <v>5.714285714285694E-2</v>
      </c>
      <c r="AA496" s="382" t="str">
        <f t="array" ref="AA496">IF(COUNT(IF($M$5:$M$103=$X496,IF($A$5:$A$103=AA$490,$M$5:$M$103,""),""))=0,"-",AVERAGE(IF($M$5:$M$103=$X496,IF($A$5:$A$103=AA$490,$H$5:$L$103,"")))-$X496)</f>
        <v>-</v>
      </c>
      <c r="AB496" s="382">
        <f t="array" ref="AB496">IF(COUNT(IF($M$5:$M$103=$X496,IF($A$5:$A$103=AB$490,$M$5:$M$103,""),""))=0,"-",AVERAGE(IF($M$5:$M$103=$X496,IF($A$5:$A$103=AB$490,$H$5:$L$103,"")))-$X496)</f>
        <v>0</v>
      </c>
      <c r="AC496" s="382">
        <f t="array" ref="AC496">IF(COUNT(IF($M$5:$M$103=$X496,IF($A$5:$A$103=AC$490,$M$5:$M$103,""),""))=0,"-",AVERAGE(IF($M$5:$M$103=$X496,IF($A$5:$A$103=AC$490,$H$5:$L$103,"")))-$X496)</f>
        <v>0</v>
      </c>
      <c r="AD496" s="382" t="str">
        <f t="array" ref="AD496">IF(COUNT(IF($M$5:$M$103=$X496,IF($A$5:$A$103=AD$490,$M$5:$M$103,""),""))=0,"-",AVERAGE(IF($M$5:$M$103=$X496,IF($A$5:$A$103=AD$490,$H$5:$L$103,"")))-$X496)</f>
        <v>-</v>
      </c>
      <c r="AE496" s="382" t="str">
        <f t="array" ref="AE496">IF(COUNT(IF($M$5:$M$103=$X496,IF($A$5:$A$103=AE$490,$M$5:$M$103,""),""))=0,"-",AVERAGE(IF($M$5:$M$103=$X496,IF($A$5:$A$103=AE$490,$H$5:$L$103,"")))-$X496)</f>
        <v>-</v>
      </c>
      <c r="AF496" s="382" t="str">
        <f t="array" ref="AF496">IF(COUNT(IF($M$5:$M$103=$X496,IF($A$5:$A$103=AF$490,$M$5:$M$103,""),""))=0,"-",AVERAGE(IF($M$5:$M$103=$X496,IF($A$5:$A$103=AF$490,$H$5:$L$103,"")))-$X496)</f>
        <v>-</v>
      </c>
      <c r="AG496" s="382" t="str">
        <f t="array" ref="AG496">IF(COUNT(IF($M$5:$M$103=$X496,IF($A$5:$A$103=AG$490,$M$5:$M$103,""),""))=0,"-",AVERAGE(IF($M$5:$M$103=$X496,IF($A$5:$A$103=AG$490,$H$5:$L$103,"")))-$X496)</f>
        <v>-</v>
      </c>
      <c r="AH496" s="382" t="str">
        <f t="array" ref="AH496">IF(COUNT(IF($M$5:$M$103=$X496,IF($A$5:$A$103=AH$490,$M$5:$M$103,""),""))=0,"-",AVERAGE(IF($M$5:$M$103=$X496,IF($A$5:$A$103=AH$490,$H$5:$L$103,"")))-$X496)</f>
        <v>-</v>
      </c>
      <c r="AI496" s="382" t="str">
        <f t="array" ref="AI496">IF(COUNT(IF($M$5:$M$103=$X496,IF($A$5:$A$103=AI$490,$M$5:$M$103,""),""))=0,"-",AVERAGE(IF($M$5:$M$103=$X496,IF($A$5:$A$103=AI$490,$H$5:$L$103,"")))-$X496)</f>
        <v>-</v>
      </c>
      <c r="AJ496" s="382" t="str">
        <f t="array" ref="AJ496">IF(COUNT(IF($M$5:$M$103=$X496,IF($A$5:$A$103=AJ$490,$M$5:$M$103,""),""))=0,"-",AVERAGE(IF($M$5:$M$103=$X496,IF($A$5:$A$103=AJ$490,$H$5:$L$103,"")))-$X496)</f>
        <v>-</v>
      </c>
      <c r="AK496" s="384">
        <f t="array" ref="AK496">IF(COUNT(Y496:AJ496)=0,"-",AVERAGE(IF($M$5:$M$103=$X496,$H$5:$L$103,""))-$X496)</f>
        <v>3.076923076923066E-2</v>
      </c>
      <c r="AL496" s="18"/>
      <c r="AM496" s="7"/>
      <c r="AN496" s="18"/>
      <c r="AO496" s="18"/>
      <c r="AP496" s="18"/>
      <c r="AQ496" s="18"/>
      <c r="AR496" s="18"/>
      <c r="AS496" s="18"/>
      <c r="AT496" s="18"/>
      <c r="AU496" s="18"/>
      <c r="AV496" s="18"/>
      <c r="AW496" s="18"/>
      <c r="AX496" s="18"/>
      <c r="BL496" s="11"/>
      <c r="BM496" s="11"/>
      <c r="BN496" s="11"/>
      <c r="BO496" s="75"/>
      <c r="BP496" s="75"/>
    </row>
    <row r="497" spans="1:68">
      <c r="A497" s="18"/>
      <c r="B497" s="18"/>
      <c r="C497" s="18"/>
      <c r="D497" s="18"/>
      <c r="E497" s="88"/>
      <c r="F497" s="88"/>
      <c r="G497" s="18"/>
      <c r="H497" s="89"/>
      <c r="I497" s="89"/>
      <c r="J497" s="18"/>
      <c r="K497" s="18"/>
      <c r="L497" s="18"/>
      <c r="M497" s="140"/>
      <c r="N497" s="140"/>
      <c r="O497" s="140"/>
      <c r="P497" s="140"/>
      <c r="Q497" s="140"/>
      <c r="R497" s="140"/>
      <c r="S497" s="140"/>
      <c r="T497" s="140"/>
      <c r="U497" s="18"/>
      <c r="V497" s="18"/>
      <c r="W497" s="18"/>
      <c r="X497" s="374">
        <v>6</v>
      </c>
      <c r="Y497" s="382">
        <f t="array" ref="Y497">IF(COUNT(IF($M$5:$M$103=$X497,IF($A$5:$A$103=Y$490,$M$5:$M$103,""),""))=0,"-",AVERAGE(IF($M$5:$M$103=$X497,IF($A$5:$A$103=Y$490,$H$5:$L$103,"")))-$X497)</f>
        <v>-9.9999999999999645E-2</v>
      </c>
      <c r="Z497" s="382">
        <f t="array" ref="Z497">IF(COUNT(IF($M$5:$M$103=$X497,IF($A$5:$A$103=Z$490,$M$5:$M$103,""),""))=0,"-",AVERAGE(IF($M$5:$M$103=$X497,IF($A$5:$A$103=Z$490,$H$5:$L$103,"")))-$X497)</f>
        <v>0</v>
      </c>
      <c r="AA497" s="382">
        <f t="array" ref="AA497">IF(COUNT(IF($M$5:$M$103=$X497,IF($A$5:$A$103=AA$490,$M$5:$M$103,""),""))=0,"-",AVERAGE(IF($M$5:$M$103=$X497,IF($A$5:$A$103=AA$490,$H$5:$L$103,"")))-$X497)</f>
        <v>0</v>
      </c>
      <c r="AB497" s="382" t="str">
        <f t="array" ref="AB497">IF(COUNT(IF($M$5:$M$103=$X497,IF($A$5:$A$103=AB$490,$M$5:$M$103,""),""))=0,"-",AVERAGE(IF($M$5:$M$103=$X497,IF($A$5:$A$103=AB$490,$H$5:$L$103,"")))-$X497)</f>
        <v>-</v>
      </c>
      <c r="AC497" s="382" t="str">
        <f t="array" ref="AC497">IF(COUNT(IF($M$5:$M$103=$X497,IF($A$5:$A$103=AC$490,$M$5:$M$103,""),""))=0,"-",AVERAGE(IF($M$5:$M$103=$X497,IF($A$5:$A$103=AC$490,$H$5:$L$103,"")))-$X497)</f>
        <v>-</v>
      </c>
      <c r="AD497" s="382" t="str">
        <f t="array" ref="AD497">IF(COUNT(IF($M$5:$M$103=$X497,IF($A$5:$A$103=AD$490,$M$5:$M$103,""),""))=0,"-",AVERAGE(IF($M$5:$M$103=$X497,IF($A$5:$A$103=AD$490,$H$5:$L$103,"")))-$X497)</f>
        <v>-</v>
      </c>
      <c r="AE497" s="382" t="str">
        <f t="array" ref="AE497">IF(COUNT(IF($M$5:$M$103=$X497,IF($A$5:$A$103=AE$490,$M$5:$M$103,""),""))=0,"-",AVERAGE(IF($M$5:$M$103=$X497,IF($A$5:$A$103=AE$490,$H$5:$L$103,"")))-$X497)</f>
        <v>-</v>
      </c>
      <c r="AF497" s="382" t="str">
        <f t="array" ref="AF497">IF(COUNT(IF($M$5:$M$103=$X497,IF($A$5:$A$103=AF$490,$M$5:$M$103,""),""))=0,"-",AVERAGE(IF($M$5:$M$103=$X497,IF($A$5:$A$103=AF$490,$H$5:$L$103,"")))-$X497)</f>
        <v>-</v>
      </c>
      <c r="AG497" s="382" t="str">
        <f t="array" ref="AG497">IF(COUNT(IF($M$5:$M$103=$X497,IF($A$5:$A$103=AG$490,$M$5:$M$103,""),""))=0,"-",AVERAGE(IF($M$5:$M$103=$X497,IF($A$5:$A$103=AG$490,$H$5:$L$103,"")))-$X497)</f>
        <v>-</v>
      </c>
      <c r="AH497" s="382" t="str">
        <f t="array" ref="AH497">IF(COUNT(IF($M$5:$M$103=$X497,IF($A$5:$A$103=AH$490,$M$5:$M$103,""),""))=0,"-",AVERAGE(IF($M$5:$M$103=$X497,IF($A$5:$A$103=AH$490,$H$5:$L$103,"")))-$X497)</f>
        <v>-</v>
      </c>
      <c r="AI497" s="382" t="str">
        <f t="array" ref="AI497">IF(COUNT(IF($M$5:$M$103=$X497,IF($A$5:$A$103=AI$490,$M$5:$M$103,""),""))=0,"-",AVERAGE(IF($M$5:$M$103=$X497,IF($A$5:$A$103=AI$490,$H$5:$L$103,"")))-$X497)</f>
        <v>-</v>
      </c>
      <c r="AJ497" s="382" t="str">
        <f t="array" ref="AJ497">IF(COUNT(IF($M$5:$M$103=$X497,IF($A$5:$A$103=AJ$490,$M$5:$M$103,""),""))=0,"-",AVERAGE(IF($M$5:$M$103=$X497,IF($A$5:$A$103=AJ$490,$H$5:$L$103,"")))-$X497)</f>
        <v>-</v>
      </c>
      <c r="AK497" s="384">
        <f t="array" ref="AK497">IF(COUNT(Y497:AJ497)=0,"-",AVERAGE(IF($M$5:$M$103=$X497,$H$5:$L$103,""))-$X497)</f>
        <v>-2.857142857142847E-2</v>
      </c>
      <c r="AL497" s="18"/>
      <c r="AM497" s="7"/>
      <c r="AN497" s="18"/>
      <c r="AO497" s="18"/>
      <c r="AP497" s="18"/>
      <c r="AQ497" s="18"/>
      <c r="AR497" s="18"/>
      <c r="AS497" s="18"/>
      <c r="AT497" s="18"/>
      <c r="AU497" s="18"/>
      <c r="AV497" s="18"/>
      <c r="AW497" s="18"/>
      <c r="AX497" s="18"/>
      <c r="BL497" s="11"/>
      <c r="BM497" s="11"/>
      <c r="BN497" s="11"/>
      <c r="BO497" s="75"/>
      <c r="BP497" s="75"/>
    </row>
    <row r="498" spans="1:68">
      <c r="A498" s="18"/>
      <c r="B498" s="18"/>
      <c r="C498" s="18"/>
      <c r="D498" s="18"/>
      <c r="E498" s="88"/>
      <c r="F498" s="88"/>
      <c r="G498" s="18"/>
      <c r="H498" s="89"/>
      <c r="I498" s="89"/>
      <c r="J498" s="18"/>
      <c r="K498" s="18"/>
      <c r="L498" s="18"/>
      <c r="M498" s="140"/>
      <c r="N498" s="140"/>
      <c r="O498" s="140"/>
      <c r="P498" s="140"/>
      <c r="Q498" s="140"/>
      <c r="R498" s="140"/>
      <c r="S498" s="140"/>
      <c r="T498" s="140"/>
      <c r="U498" s="18"/>
      <c r="V498" s="18"/>
      <c r="W498" s="18"/>
      <c r="X498" s="374">
        <v>7</v>
      </c>
      <c r="Y498" s="382" t="str">
        <f t="array" ref="Y498">IF(COUNT(IF($M$5:$M$103=$X498,IF($A$5:$A$103=Y$490,$M$5:$M$103,""),""))=0,"-",AVERAGE(IF($M$5:$M$103=$X498,IF($A$5:$A$103=Y$490,$H$5:$L$103,"")))-$X498)</f>
        <v>-</v>
      </c>
      <c r="Z498" s="382" t="str">
        <f t="array" ref="Z498">IF(COUNT(IF($M$5:$M$103=$X498,IF($A$5:$A$103=Z$490,$M$5:$M$103,""),""))=0,"-",AVERAGE(IF($M$5:$M$103=$X498,IF($A$5:$A$103=Z$490,$H$5:$L$103,"")))-$X498)</f>
        <v>-</v>
      </c>
      <c r="AA498" s="382" t="str">
        <f t="array" ref="AA498">IF(COUNT(IF($M$5:$M$103=$X498,IF($A$5:$A$103=AA$490,$M$5:$M$103,""),""))=0,"-",AVERAGE(IF($M$5:$M$103=$X498,IF($A$5:$A$103=AA$490,$H$5:$L$103,"")))-$X498)</f>
        <v>-</v>
      </c>
      <c r="AB498" s="382" t="str">
        <f t="array" ref="AB498">IF(COUNT(IF($M$5:$M$103=$X498,IF($A$5:$A$103=AB$490,$M$5:$M$103,""),""))=0,"-",AVERAGE(IF($M$5:$M$103=$X498,IF($A$5:$A$103=AB$490,$H$5:$L$103,"")))-$X498)</f>
        <v>-</v>
      </c>
      <c r="AC498" s="382" t="str">
        <f t="array" ref="AC498">IF(COUNT(IF($M$5:$M$103=$X498,IF($A$5:$A$103=AC$490,$M$5:$M$103,""),""))=0,"-",AVERAGE(IF($M$5:$M$103=$X498,IF($A$5:$A$103=AC$490,$H$5:$L$103,"")))-$X498)</f>
        <v>-</v>
      </c>
      <c r="AD498" s="382" t="str">
        <f t="array" ref="AD498">IF(COUNT(IF($M$5:$M$103=$X498,IF($A$5:$A$103=AD$490,$M$5:$M$103,""),""))=0,"-",AVERAGE(IF($M$5:$M$103=$X498,IF($A$5:$A$103=AD$490,$H$5:$L$103,"")))-$X498)</f>
        <v>-</v>
      </c>
      <c r="AE498" s="382" t="str">
        <f t="array" ref="AE498">IF(COUNT(IF($M$5:$M$103=$X498,IF($A$5:$A$103=AE$490,$M$5:$M$103,""),""))=0,"-",AVERAGE(IF($M$5:$M$103=$X498,IF($A$5:$A$103=AE$490,$H$5:$L$103,"")))-$X498)</f>
        <v>-</v>
      </c>
      <c r="AF498" s="382" t="str">
        <f t="array" ref="AF498">IF(COUNT(IF($M$5:$M$103=$X498,IF($A$5:$A$103=AF$490,$M$5:$M$103,""),""))=0,"-",AVERAGE(IF($M$5:$M$103=$X498,IF($A$5:$A$103=AF$490,$H$5:$L$103,"")))-$X498)</f>
        <v>-</v>
      </c>
      <c r="AG498" s="382" t="str">
        <f t="array" ref="AG498">IF(COUNT(IF($M$5:$M$103=$X498,IF($A$5:$A$103=AG$490,$M$5:$M$103,""),""))=0,"-",AVERAGE(IF($M$5:$M$103=$X498,IF($A$5:$A$103=AG$490,$H$5:$L$103,"")))-$X498)</f>
        <v>-</v>
      </c>
      <c r="AH498" s="382" t="str">
        <f t="array" ref="AH498">IF(COUNT(IF($M$5:$M$103=$X498,IF($A$5:$A$103=AH$490,$M$5:$M$103,""),""))=0,"-",AVERAGE(IF($M$5:$M$103=$X498,IF($A$5:$A$103=AH$490,$H$5:$L$103,"")))-$X498)</f>
        <v>-</v>
      </c>
      <c r="AI498" s="382" t="str">
        <f t="array" ref="AI498">IF(COUNT(IF($M$5:$M$103=$X498,IF($A$5:$A$103=AI$490,$M$5:$M$103,""),""))=0,"-",AVERAGE(IF($M$5:$M$103=$X498,IF($A$5:$A$103=AI$490,$H$5:$L$103,"")))-$X498)</f>
        <v>-</v>
      </c>
      <c r="AJ498" s="382" t="str">
        <f t="array" ref="AJ498">IF(COUNT(IF($M$5:$M$103=$X498,IF($A$5:$A$103=AJ$490,$M$5:$M$103,""),""))=0,"-",AVERAGE(IF($M$5:$M$103=$X498,IF($A$5:$A$103=AJ$490,$H$5:$L$103,"")))-$X498)</f>
        <v>-</v>
      </c>
      <c r="AK498" s="384" t="str">
        <f t="array" ref="AK498">IF(COUNT(Y498:AJ498)=0,"-",AVERAGE(IF($M$5:$M$103=$X498,$H$5:$L$103,""))-$X498)</f>
        <v>-</v>
      </c>
      <c r="AL498" s="18"/>
      <c r="AM498" s="7"/>
      <c r="AN498" s="18"/>
      <c r="AO498" s="18"/>
      <c r="AP498" s="18"/>
      <c r="AQ498" s="18"/>
      <c r="AR498" s="18"/>
      <c r="AS498" s="18"/>
      <c r="AT498" s="18"/>
      <c r="AU498" s="18"/>
      <c r="AV498" s="18"/>
      <c r="AW498" s="18"/>
      <c r="AX498" s="18"/>
      <c r="BL498" s="11"/>
      <c r="BM498" s="11"/>
      <c r="BN498" s="11"/>
      <c r="BO498" s="75"/>
      <c r="BP498" s="75"/>
    </row>
    <row r="499" spans="1:68">
      <c r="A499" s="18"/>
      <c r="B499" s="18"/>
      <c r="C499" s="18"/>
      <c r="D499" s="18"/>
      <c r="E499" s="88"/>
      <c r="F499" s="88"/>
      <c r="G499" s="18"/>
      <c r="H499" s="89"/>
      <c r="I499" s="89"/>
      <c r="J499" s="18"/>
      <c r="K499" s="18"/>
      <c r="L499" s="18"/>
      <c r="M499" s="140"/>
      <c r="N499" s="140"/>
      <c r="O499" s="140"/>
      <c r="P499" s="140"/>
      <c r="Q499" s="140"/>
      <c r="R499" s="140"/>
      <c r="S499" s="140"/>
      <c r="T499" s="140"/>
      <c r="U499" s="18"/>
      <c r="V499" s="18"/>
      <c r="W499" s="18"/>
      <c r="X499" s="374">
        <v>8</v>
      </c>
      <c r="Y499" s="382">
        <f t="array" ref="Y499">IF(COUNT(IF($M$5:$M$103=$X499,IF($A$5:$A$103=Y$490,$M$5:$M$103,""),""))=0,"-",AVERAGE(IF($M$5:$M$103=$X499,IF($A$5:$A$103=Y$490,$H$5:$L$103,"")))-$X499)</f>
        <v>0.13333333333333286</v>
      </c>
      <c r="Z499" s="382">
        <f t="array" ref="Z499">IF(COUNT(IF($M$5:$M$103=$X499,IF($A$5:$A$103=Z$490,$M$5:$M$103,""),""))=0,"-",AVERAGE(IF($M$5:$M$103=$X499,IF($A$5:$A$103=Z$490,$H$5:$L$103,"")))-$X499)</f>
        <v>-0.40000000000000036</v>
      </c>
      <c r="AA499" s="382" t="str">
        <f t="array" ref="AA499">IF(COUNT(IF($M$5:$M$103=$X499,IF($A$5:$A$103=AA$490,$M$5:$M$103,""),""))=0,"-",AVERAGE(IF($M$5:$M$103=$X499,IF($A$5:$A$103=AA$490,$H$5:$L$103,"")))-$X499)</f>
        <v>-</v>
      </c>
      <c r="AB499" s="382" t="str">
        <f t="array" ref="AB499">IF(COUNT(IF($M$5:$M$103=$X499,IF($A$5:$A$103=AB$490,$M$5:$M$103,""),""))=0,"-",AVERAGE(IF($M$5:$M$103=$X499,IF($A$5:$A$103=AB$490,$H$5:$L$103,"")))-$X499)</f>
        <v>-</v>
      </c>
      <c r="AC499" s="382" t="str">
        <f t="array" ref="AC499">IF(COUNT(IF($M$5:$M$103=$X499,IF($A$5:$A$103=AC$490,$M$5:$M$103,""),""))=0,"-",AVERAGE(IF($M$5:$M$103=$X499,IF($A$5:$A$103=AC$490,$H$5:$L$103,"")))-$X499)</f>
        <v>-</v>
      </c>
      <c r="AD499" s="382" t="str">
        <f t="array" ref="AD499">IF(COUNT(IF($M$5:$M$103=$X499,IF($A$5:$A$103=AD$490,$M$5:$M$103,""),""))=0,"-",AVERAGE(IF($M$5:$M$103=$X499,IF($A$5:$A$103=AD$490,$H$5:$L$103,"")))-$X499)</f>
        <v>-</v>
      </c>
      <c r="AE499" s="382" t="str">
        <f t="array" ref="AE499">IF(COUNT(IF($M$5:$M$103=$X499,IF($A$5:$A$103=AE$490,$M$5:$M$103,""),""))=0,"-",AVERAGE(IF($M$5:$M$103=$X499,IF($A$5:$A$103=AE$490,$H$5:$L$103,"")))-$X499)</f>
        <v>-</v>
      </c>
      <c r="AF499" s="382" t="str">
        <f t="array" ref="AF499">IF(COUNT(IF($M$5:$M$103=$X499,IF($A$5:$A$103=AF$490,$M$5:$M$103,""),""))=0,"-",AVERAGE(IF($M$5:$M$103=$X499,IF($A$5:$A$103=AF$490,$H$5:$L$103,"")))-$X499)</f>
        <v>-</v>
      </c>
      <c r="AG499" s="382" t="str">
        <f t="array" ref="AG499">IF(COUNT(IF($M$5:$M$103=$X499,IF($A$5:$A$103=AG$490,$M$5:$M$103,""),""))=0,"-",AVERAGE(IF($M$5:$M$103=$X499,IF($A$5:$A$103=AG$490,$H$5:$L$103,"")))-$X499)</f>
        <v>-</v>
      </c>
      <c r="AH499" s="382" t="str">
        <f t="array" ref="AH499">IF(COUNT(IF($M$5:$M$103=$X499,IF($A$5:$A$103=AH$490,$M$5:$M$103,""),""))=0,"-",AVERAGE(IF($M$5:$M$103=$X499,IF($A$5:$A$103=AH$490,$H$5:$L$103,"")))-$X499)</f>
        <v>-</v>
      </c>
      <c r="AI499" s="382" t="str">
        <f t="array" ref="AI499">IF(COUNT(IF($M$5:$M$103=$X499,IF($A$5:$A$103=AI$490,$M$5:$M$103,""),""))=0,"-",AVERAGE(IF($M$5:$M$103=$X499,IF($A$5:$A$103=AI$490,$H$5:$L$103,"")))-$X499)</f>
        <v>-</v>
      </c>
      <c r="AJ499" s="382" t="str">
        <f t="array" ref="AJ499">IF(COUNT(IF($M$5:$M$103=$X499,IF($A$5:$A$103=AJ$490,$M$5:$M$103,""),""))=0,"-",AVERAGE(IF($M$5:$M$103=$X499,IF($A$5:$A$103=AJ$490,$H$5:$L$103,"")))-$X499)</f>
        <v>-</v>
      </c>
      <c r="AK499" s="384">
        <f t="array" ref="AK499">IF(COUNT(Y499:AJ499)=0,"-",AVERAGE(IF($M$5:$M$103=$X499,$H$5:$L$103,""))-$X499)</f>
        <v>0</v>
      </c>
      <c r="AL499" s="18"/>
      <c r="AM499" s="7"/>
      <c r="AN499" s="18"/>
      <c r="AO499" s="18"/>
      <c r="AP499" s="18"/>
      <c r="AQ499" s="18"/>
      <c r="AR499" s="18"/>
      <c r="AS499" s="18"/>
      <c r="AT499" s="18"/>
      <c r="AU499" s="18"/>
      <c r="AV499" s="18"/>
      <c r="AW499" s="18"/>
      <c r="AX499" s="18"/>
      <c r="BL499" s="11"/>
      <c r="BM499" s="11"/>
      <c r="BN499" s="11"/>
      <c r="BO499" s="75"/>
      <c r="BP499" s="75"/>
    </row>
    <row r="500" spans="1:68">
      <c r="A500" s="18"/>
      <c r="B500" s="18"/>
      <c r="C500" s="18"/>
      <c r="D500" s="18"/>
      <c r="E500" s="88"/>
      <c r="F500" s="88"/>
      <c r="G500" s="18"/>
      <c r="H500" s="89"/>
      <c r="I500" s="89"/>
      <c r="J500" s="18"/>
      <c r="K500" s="18"/>
      <c r="L500" s="18"/>
      <c r="M500" s="140"/>
      <c r="N500" s="140"/>
      <c r="O500" s="140"/>
      <c r="P500" s="140"/>
      <c r="Q500" s="140"/>
      <c r="R500" s="140"/>
      <c r="S500" s="140"/>
      <c r="T500" s="140"/>
      <c r="U500" s="18"/>
      <c r="V500" s="18"/>
      <c r="W500" s="18"/>
      <c r="X500" s="374">
        <v>9</v>
      </c>
      <c r="Y500" s="382" t="str">
        <f t="array" ref="Y500">IF(COUNT(IF($M$5:$M$103=$X500,IF($A$5:$A$103=Y$490,$M$5:$M$103,""),""))=0,"-",AVERAGE(IF($M$5:$M$103=$X500,IF($A$5:$A$103=Y$490,$H$5:$L$103,"")))-$X500)</f>
        <v>-</v>
      </c>
      <c r="Z500" s="382" t="str">
        <f t="array" ref="Z500">IF(COUNT(IF($M$5:$M$103=$X500,IF($A$5:$A$103=Z$490,$M$5:$M$103,""),""))=0,"-",AVERAGE(IF($M$5:$M$103=$X500,IF($A$5:$A$103=Z$490,$H$5:$L$103,"")))-$X500)</f>
        <v>-</v>
      </c>
      <c r="AA500" s="382" t="str">
        <f t="array" ref="AA500">IF(COUNT(IF($M$5:$M$103=$X500,IF($A$5:$A$103=AA$490,$M$5:$M$103,""),""))=0,"-",AVERAGE(IF($M$5:$M$103=$X500,IF($A$5:$A$103=AA$490,$H$5:$L$103,"")))-$X500)</f>
        <v>-</v>
      </c>
      <c r="AB500" s="382" t="str">
        <f t="array" ref="AB500">IF(COUNT(IF($M$5:$M$103=$X500,IF($A$5:$A$103=AB$490,$M$5:$M$103,""),""))=0,"-",AVERAGE(IF($M$5:$M$103=$X500,IF($A$5:$A$103=AB$490,$H$5:$L$103,"")))-$X500)</f>
        <v>-</v>
      </c>
      <c r="AC500" s="382" t="str">
        <f t="array" ref="AC500">IF(COUNT(IF($M$5:$M$103=$X500,IF($A$5:$A$103=AC$490,$M$5:$M$103,""),""))=0,"-",AVERAGE(IF($M$5:$M$103=$X500,IF($A$5:$A$103=AC$490,$H$5:$L$103,"")))-$X500)</f>
        <v>-</v>
      </c>
      <c r="AD500" s="382" t="str">
        <f t="array" ref="AD500">IF(COUNT(IF($M$5:$M$103=$X500,IF($A$5:$A$103=AD$490,$M$5:$M$103,""),""))=0,"-",AVERAGE(IF($M$5:$M$103=$X500,IF($A$5:$A$103=AD$490,$H$5:$L$103,"")))-$X500)</f>
        <v>-</v>
      </c>
      <c r="AE500" s="382" t="str">
        <f t="array" ref="AE500">IF(COUNT(IF($M$5:$M$103=$X500,IF($A$5:$A$103=AE$490,$M$5:$M$103,""),""))=0,"-",AVERAGE(IF($M$5:$M$103=$X500,IF($A$5:$A$103=AE$490,$H$5:$L$103,"")))-$X500)</f>
        <v>-</v>
      </c>
      <c r="AF500" s="382" t="str">
        <f t="array" ref="AF500">IF(COUNT(IF($M$5:$M$103=$X500,IF($A$5:$A$103=AF$490,$M$5:$M$103,""),""))=0,"-",AVERAGE(IF($M$5:$M$103=$X500,IF($A$5:$A$103=AF$490,$H$5:$L$103,"")))-$X500)</f>
        <v>-</v>
      </c>
      <c r="AG500" s="382" t="str">
        <f t="array" ref="AG500">IF(COUNT(IF($M$5:$M$103=$X500,IF($A$5:$A$103=AG$490,$M$5:$M$103,""),""))=0,"-",AVERAGE(IF($M$5:$M$103=$X500,IF($A$5:$A$103=AG$490,$H$5:$L$103,"")))-$X500)</f>
        <v>-</v>
      </c>
      <c r="AH500" s="382" t="str">
        <f t="array" ref="AH500">IF(COUNT(IF($M$5:$M$103=$X500,IF($A$5:$A$103=AH$490,$M$5:$M$103,""),""))=0,"-",AVERAGE(IF($M$5:$M$103=$X500,IF($A$5:$A$103=AH$490,$H$5:$L$103,"")))-$X500)</f>
        <v>-</v>
      </c>
      <c r="AI500" s="382" t="str">
        <f t="array" ref="AI500">IF(COUNT(IF($M$5:$M$103=$X500,IF($A$5:$A$103=AI$490,$M$5:$M$103,""),""))=0,"-",AVERAGE(IF($M$5:$M$103=$X500,IF($A$5:$A$103=AI$490,$H$5:$L$103,"")))-$X500)</f>
        <v>-</v>
      </c>
      <c r="AJ500" s="382" t="str">
        <f t="array" ref="AJ500">IF(COUNT(IF($M$5:$M$103=$X500,IF($A$5:$A$103=AJ$490,$M$5:$M$103,""),""))=0,"-",AVERAGE(IF($M$5:$M$103=$X500,IF($A$5:$A$103=AJ$490,$H$5:$L$103,"")))-$X500)</f>
        <v>-</v>
      </c>
      <c r="AK500" s="384" t="str">
        <f t="array" ref="AK500">IF(COUNT(Y500:AJ500)=0,"-",AVERAGE(IF($M$5:$M$103=$X500,$H$5:$L$103,""))-$X500)</f>
        <v>-</v>
      </c>
      <c r="AL500" s="18"/>
      <c r="AM500" s="7"/>
      <c r="AN500" s="18"/>
      <c r="AO500" s="18"/>
      <c r="AP500" s="18"/>
      <c r="AQ500" s="18"/>
      <c r="AR500" s="18"/>
      <c r="AS500" s="18"/>
      <c r="AT500" s="18"/>
      <c r="AU500" s="18"/>
      <c r="AV500" s="18"/>
      <c r="AW500" s="18"/>
      <c r="AX500" s="18"/>
      <c r="BL500" s="11"/>
      <c r="BM500" s="11"/>
      <c r="BN500" s="11"/>
      <c r="BO500" s="75"/>
      <c r="BP500" s="75"/>
    </row>
    <row r="501" spans="1:68">
      <c r="A501" s="18"/>
      <c r="B501" s="18"/>
      <c r="C501" s="18"/>
      <c r="D501" s="18"/>
      <c r="E501" s="88"/>
      <c r="F501" s="88"/>
      <c r="G501" s="18"/>
      <c r="H501" s="89"/>
      <c r="I501" s="89"/>
      <c r="J501" s="18"/>
      <c r="K501" s="18"/>
      <c r="L501" s="18"/>
      <c r="M501" s="140"/>
      <c r="N501" s="140"/>
      <c r="O501" s="140"/>
      <c r="P501" s="140"/>
      <c r="Q501" s="140"/>
      <c r="R501" s="140"/>
      <c r="S501" s="140"/>
      <c r="T501" s="140"/>
      <c r="U501" s="18"/>
      <c r="V501" s="18"/>
      <c r="W501" s="18"/>
      <c r="X501" s="374">
        <v>10</v>
      </c>
      <c r="Y501" s="382" t="str">
        <f t="array" ref="Y501">IF(COUNT(IF($M$5:$M$103=$X501,IF($A$5:$A$103=Y$490,$M$5:$M$103,""),""))=0,"-",AVERAGE(IF($M$5:$M$103=$X501,IF($A$5:$A$103=Y$490,$H$5:$L$103,"")))-$X501)</f>
        <v>-</v>
      </c>
      <c r="Z501" s="382" t="str">
        <f t="array" ref="Z501">IF(COUNT(IF($M$5:$M$103=$X501,IF($A$5:$A$103=Z$490,$M$5:$M$103,""),""))=0,"-",AVERAGE(IF($M$5:$M$103=$X501,IF($A$5:$A$103=Z$490,$H$5:$L$103,"")))-$X501)</f>
        <v>-</v>
      </c>
      <c r="AA501" s="382" t="str">
        <f t="array" ref="AA501">IF(COUNT(IF($M$5:$M$103=$X501,IF($A$5:$A$103=AA$490,$M$5:$M$103,""),""))=0,"-",AVERAGE(IF($M$5:$M$103=$X501,IF($A$5:$A$103=AA$490,$H$5:$L$103,"")))-$X501)</f>
        <v>-</v>
      </c>
      <c r="AB501" s="382" t="str">
        <f t="array" ref="AB501">IF(COUNT(IF($M$5:$M$103=$X501,IF($A$5:$A$103=AB$490,$M$5:$M$103,""),""))=0,"-",AVERAGE(IF($M$5:$M$103=$X501,IF($A$5:$A$103=AB$490,$H$5:$L$103,"")))-$X501)</f>
        <v>-</v>
      </c>
      <c r="AC501" s="382" t="str">
        <f t="array" ref="AC501">IF(COUNT(IF($M$5:$M$103=$X501,IF($A$5:$A$103=AC$490,$M$5:$M$103,""),""))=0,"-",AVERAGE(IF($M$5:$M$103=$X501,IF($A$5:$A$103=AC$490,$H$5:$L$103,"")))-$X501)</f>
        <v>-</v>
      </c>
      <c r="AD501" s="382" t="str">
        <f t="array" ref="AD501">IF(COUNT(IF($M$5:$M$103=$X501,IF($A$5:$A$103=AD$490,$M$5:$M$103,""),""))=0,"-",AVERAGE(IF($M$5:$M$103=$X501,IF($A$5:$A$103=AD$490,$H$5:$L$103,"")))-$X501)</f>
        <v>-</v>
      </c>
      <c r="AE501" s="382" t="str">
        <f t="array" ref="AE501">IF(COUNT(IF($M$5:$M$103=$X501,IF($A$5:$A$103=AE$490,$M$5:$M$103,""),""))=0,"-",AVERAGE(IF($M$5:$M$103=$X501,IF($A$5:$A$103=AE$490,$H$5:$L$103,"")))-$X501)</f>
        <v>-</v>
      </c>
      <c r="AF501" s="382" t="str">
        <f t="array" ref="AF501">IF(COUNT(IF($M$5:$M$103=$X501,IF($A$5:$A$103=AF$490,$M$5:$M$103,""),""))=0,"-",AVERAGE(IF($M$5:$M$103=$X501,IF($A$5:$A$103=AF$490,$H$5:$L$103,"")))-$X501)</f>
        <v>-</v>
      </c>
      <c r="AG501" s="382" t="str">
        <f t="array" ref="AG501">IF(COUNT(IF($M$5:$M$103=$X501,IF($A$5:$A$103=AG$490,$M$5:$M$103,""),""))=0,"-",AVERAGE(IF($M$5:$M$103=$X501,IF($A$5:$A$103=AG$490,$H$5:$L$103,"")))-$X501)</f>
        <v>-</v>
      </c>
      <c r="AH501" s="382" t="str">
        <f t="array" ref="AH501">IF(COUNT(IF($M$5:$M$103=$X501,IF($A$5:$A$103=AH$490,$M$5:$M$103,""),""))=0,"-",AVERAGE(IF($M$5:$M$103=$X501,IF($A$5:$A$103=AH$490,$H$5:$L$103,"")))-$X501)</f>
        <v>-</v>
      </c>
      <c r="AI501" s="382" t="str">
        <f t="array" ref="AI501">IF(COUNT(IF($M$5:$M$103=$X501,IF($A$5:$A$103=AI$490,$M$5:$M$103,""),""))=0,"-",AVERAGE(IF($M$5:$M$103=$X501,IF($A$5:$A$103=AI$490,$H$5:$L$103,"")))-$X501)</f>
        <v>-</v>
      </c>
      <c r="AJ501" s="382" t="str">
        <f t="array" ref="AJ501">IF(COUNT(IF($M$5:$M$103=$X501,IF($A$5:$A$103=AJ$490,$M$5:$M$103,""),""))=0,"-",AVERAGE(IF($M$5:$M$103=$X501,IF($A$5:$A$103=AJ$490,$H$5:$L$103,"")))-$X501)</f>
        <v>-</v>
      </c>
      <c r="AK501" s="384" t="str">
        <f t="array" ref="AK501">IF(COUNT(Y501:AJ501)=0,"-",AVERAGE(IF($M$5:$M$103=$X501,$H$5:$L$103,""))-$X501)</f>
        <v>-</v>
      </c>
      <c r="AL501" s="18"/>
      <c r="AM501" s="7"/>
      <c r="AN501" s="18"/>
      <c r="AO501" s="18"/>
      <c r="AP501" s="18"/>
      <c r="AQ501" s="18"/>
      <c r="AR501" s="18"/>
      <c r="AS501" s="18"/>
      <c r="AT501" s="18"/>
      <c r="AU501" s="18"/>
      <c r="AV501" s="18"/>
      <c r="AW501" s="18"/>
      <c r="AX501" s="18"/>
      <c r="BL501" s="11"/>
      <c r="BM501" s="11"/>
      <c r="BN501" s="11"/>
      <c r="BO501" s="75"/>
      <c r="BP501" s="75"/>
    </row>
    <row r="502" spans="1:68">
      <c r="A502" s="18"/>
      <c r="B502" s="18"/>
      <c r="C502" s="18"/>
      <c r="D502" s="18"/>
      <c r="E502" s="88"/>
      <c r="F502" s="88"/>
      <c r="G502" s="18"/>
      <c r="H502" s="89"/>
      <c r="I502" s="89"/>
      <c r="J502" s="18"/>
      <c r="K502" s="18"/>
      <c r="L502" s="18"/>
      <c r="M502" s="140"/>
      <c r="N502" s="140"/>
      <c r="O502" s="140"/>
      <c r="P502" s="140"/>
      <c r="Q502" s="140"/>
      <c r="R502" s="140"/>
      <c r="S502" s="140"/>
      <c r="T502" s="140"/>
      <c r="U502" s="18"/>
      <c r="V502" s="18"/>
      <c r="W502" s="18"/>
      <c r="X502" s="374">
        <v>11</v>
      </c>
      <c r="Y502" s="382" t="str">
        <f t="array" ref="Y502">IF(COUNT(IF($M$5:$M$103=$X502,IF($A$5:$A$103=Y$490,$M$5:$M$103,""),""))=0,"-",AVERAGE(IF($M$5:$M$103=$X502,IF($A$5:$A$103=Y$490,$H$5:$L$103,"")))-$X502)</f>
        <v>-</v>
      </c>
      <c r="Z502" s="382" t="str">
        <f t="array" ref="Z502">IF(COUNT(IF($M$5:$M$103=$X502,IF($A$5:$A$103=Z$490,$M$5:$M$103,""),""))=0,"-",AVERAGE(IF($M$5:$M$103=$X502,IF($A$5:$A$103=Z$490,$H$5:$L$103,"")))-$X502)</f>
        <v>-</v>
      </c>
      <c r="AA502" s="382" t="str">
        <f t="array" ref="AA502">IF(COUNT(IF($M$5:$M$103=$X502,IF($A$5:$A$103=AA$490,$M$5:$M$103,""),""))=0,"-",AVERAGE(IF($M$5:$M$103=$X502,IF($A$5:$A$103=AA$490,$H$5:$L$103,"")))-$X502)</f>
        <v>-</v>
      </c>
      <c r="AB502" s="382" t="str">
        <f t="array" ref="AB502">IF(COUNT(IF($M$5:$M$103=$X502,IF($A$5:$A$103=AB$490,$M$5:$M$103,""),""))=0,"-",AVERAGE(IF($M$5:$M$103=$X502,IF($A$5:$A$103=AB$490,$H$5:$L$103,"")))-$X502)</f>
        <v>-</v>
      </c>
      <c r="AC502" s="382" t="str">
        <f t="array" ref="AC502">IF(COUNT(IF($M$5:$M$103=$X502,IF($A$5:$A$103=AC$490,$M$5:$M$103,""),""))=0,"-",AVERAGE(IF($M$5:$M$103=$X502,IF($A$5:$A$103=AC$490,$H$5:$L$103,"")))-$X502)</f>
        <v>-</v>
      </c>
      <c r="AD502" s="382" t="str">
        <f t="array" ref="AD502">IF(COUNT(IF($M$5:$M$103=$X502,IF($A$5:$A$103=AD$490,$M$5:$M$103,""),""))=0,"-",AVERAGE(IF($M$5:$M$103=$X502,IF($A$5:$A$103=AD$490,$H$5:$L$103,"")))-$X502)</f>
        <v>-</v>
      </c>
      <c r="AE502" s="382" t="str">
        <f t="array" ref="AE502">IF(COUNT(IF($M$5:$M$103=$X502,IF($A$5:$A$103=AE$490,$M$5:$M$103,""),""))=0,"-",AVERAGE(IF($M$5:$M$103=$X502,IF($A$5:$A$103=AE$490,$H$5:$L$103,"")))-$X502)</f>
        <v>-</v>
      </c>
      <c r="AF502" s="382" t="str">
        <f t="array" ref="AF502">IF(COUNT(IF($M$5:$M$103=$X502,IF($A$5:$A$103=AF$490,$M$5:$M$103,""),""))=0,"-",AVERAGE(IF($M$5:$M$103=$X502,IF($A$5:$A$103=AF$490,$H$5:$L$103,"")))-$X502)</f>
        <v>-</v>
      </c>
      <c r="AG502" s="382" t="str">
        <f t="array" ref="AG502">IF(COUNT(IF($M$5:$M$103=$X502,IF($A$5:$A$103=AG$490,$M$5:$M$103,""),""))=0,"-",AVERAGE(IF($M$5:$M$103=$X502,IF($A$5:$A$103=AG$490,$H$5:$L$103,"")))-$X502)</f>
        <v>-</v>
      </c>
      <c r="AH502" s="382" t="str">
        <f t="array" ref="AH502">IF(COUNT(IF($M$5:$M$103=$X502,IF($A$5:$A$103=AH$490,$M$5:$M$103,""),""))=0,"-",AVERAGE(IF($M$5:$M$103=$X502,IF($A$5:$A$103=AH$490,$H$5:$L$103,"")))-$X502)</f>
        <v>-</v>
      </c>
      <c r="AI502" s="382" t="str">
        <f t="array" ref="AI502">IF(COUNT(IF($M$5:$M$103=$X502,IF($A$5:$A$103=AI$490,$M$5:$M$103,""),""))=0,"-",AVERAGE(IF($M$5:$M$103=$X502,IF($A$5:$A$103=AI$490,$H$5:$L$103,"")))-$X502)</f>
        <v>-</v>
      </c>
      <c r="AJ502" s="382" t="str">
        <f t="array" ref="AJ502">IF(COUNT(IF($M$5:$M$103=$X502,IF($A$5:$A$103=AJ$490,$M$5:$M$103,""),""))=0,"-",AVERAGE(IF($M$5:$M$103=$X502,IF($A$5:$A$103=AJ$490,$H$5:$L$103,"")))-$X502)</f>
        <v>-</v>
      </c>
      <c r="AK502" s="384" t="str">
        <f t="array" ref="AK502">IF(COUNT(Y502:AJ502)=0,"-",AVERAGE(IF($M$5:$M$103=$X502,$H$5:$L$103,""))-$X502)</f>
        <v>-</v>
      </c>
      <c r="AL502" s="18"/>
      <c r="AM502" s="7"/>
      <c r="AN502" s="18"/>
      <c r="AO502" s="18"/>
      <c r="AP502" s="18"/>
      <c r="AQ502" s="18"/>
      <c r="AR502" s="18"/>
      <c r="AS502" s="18"/>
      <c r="AT502" s="18"/>
      <c r="AU502" s="18"/>
      <c r="AV502" s="18"/>
      <c r="AW502" s="18"/>
      <c r="AX502" s="18"/>
      <c r="BL502" s="11"/>
      <c r="BM502" s="11"/>
      <c r="BN502" s="11"/>
      <c r="BO502" s="75"/>
      <c r="BP502" s="75"/>
    </row>
    <row r="503" spans="1:68">
      <c r="A503" s="18"/>
      <c r="B503" s="18"/>
      <c r="C503" s="18"/>
      <c r="D503" s="18"/>
      <c r="E503" s="88"/>
      <c r="F503" s="88"/>
      <c r="G503" s="18"/>
      <c r="H503" s="89"/>
      <c r="I503" s="89"/>
      <c r="J503" s="18"/>
      <c r="K503" s="18"/>
      <c r="L503" s="18"/>
      <c r="M503" s="140"/>
      <c r="N503" s="140"/>
      <c r="O503" s="140"/>
      <c r="P503" s="140"/>
      <c r="Q503" s="140"/>
      <c r="R503" s="140"/>
      <c r="S503" s="140"/>
      <c r="T503" s="140"/>
      <c r="U503" s="18"/>
      <c r="V503" s="18"/>
      <c r="W503" s="18"/>
      <c r="X503" s="374">
        <v>12</v>
      </c>
      <c r="Y503" s="382" t="str">
        <f t="array" ref="Y503">IF(COUNT(IF($M$5:$M$103=$X503,IF($A$5:$A$103=Y$490,$M$5:$M$103,""),""))=0,"-",AVERAGE(IF($M$5:$M$103=$X503,IF($A$5:$A$103=Y$490,$H$5:$L$103,"")))-$X503)</f>
        <v>-</v>
      </c>
      <c r="Z503" s="382" t="str">
        <f t="array" ref="Z503">IF(COUNT(IF($M$5:$M$103=$X503,IF($A$5:$A$103=Z$490,$M$5:$M$103,""),""))=0,"-",AVERAGE(IF($M$5:$M$103=$X503,IF($A$5:$A$103=Z$490,$H$5:$L$103,"")))-$X503)</f>
        <v>-</v>
      </c>
      <c r="AA503" s="382" t="str">
        <f t="array" ref="AA503">IF(COUNT(IF($M$5:$M$103=$X503,IF($A$5:$A$103=AA$490,$M$5:$M$103,""),""))=0,"-",AVERAGE(IF($M$5:$M$103=$X503,IF($A$5:$A$103=AA$490,$H$5:$L$103,"")))-$X503)</f>
        <v>-</v>
      </c>
      <c r="AB503" s="382" t="str">
        <f t="array" ref="AB503">IF(COUNT(IF($M$5:$M$103=$X503,IF($A$5:$A$103=AB$490,$M$5:$M$103,""),""))=0,"-",AVERAGE(IF($M$5:$M$103=$X503,IF($A$5:$A$103=AB$490,$H$5:$L$103,"")))-$X503)</f>
        <v>-</v>
      </c>
      <c r="AC503" s="382" t="str">
        <f t="array" ref="AC503">IF(COUNT(IF($M$5:$M$103=$X503,IF($A$5:$A$103=AC$490,$M$5:$M$103,""),""))=0,"-",AVERAGE(IF($M$5:$M$103=$X503,IF($A$5:$A$103=AC$490,$H$5:$L$103,"")))-$X503)</f>
        <v>-</v>
      </c>
      <c r="AD503" s="382" t="str">
        <f t="array" ref="AD503">IF(COUNT(IF($M$5:$M$103=$X503,IF($A$5:$A$103=AD$490,$M$5:$M$103,""),""))=0,"-",AVERAGE(IF($M$5:$M$103=$X503,IF($A$5:$A$103=AD$490,$H$5:$L$103,"")))-$X503)</f>
        <v>-</v>
      </c>
      <c r="AE503" s="382" t="str">
        <f t="array" ref="AE503">IF(COUNT(IF($M$5:$M$103=$X503,IF($A$5:$A$103=AE$490,$M$5:$M$103,""),""))=0,"-",AVERAGE(IF($M$5:$M$103=$X503,IF($A$5:$A$103=AE$490,$H$5:$L$103,"")))-$X503)</f>
        <v>-</v>
      </c>
      <c r="AF503" s="382" t="str">
        <f t="array" ref="AF503">IF(COUNT(IF($M$5:$M$103=$X503,IF($A$5:$A$103=AF$490,$M$5:$M$103,""),""))=0,"-",AVERAGE(IF($M$5:$M$103=$X503,IF($A$5:$A$103=AF$490,$H$5:$L$103,"")))-$X503)</f>
        <v>-</v>
      </c>
      <c r="AG503" s="382" t="str">
        <f t="array" ref="AG503">IF(COUNT(IF($M$5:$M$103=$X503,IF($A$5:$A$103=AG$490,$M$5:$M$103,""),""))=0,"-",AVERAGE(IF($M$5:$M$103=$X503,IF($A$5:$A$103=AG$490,$H$5:$L$103,"")))-$X503)</f>
        <v>-</v>
      </c>
      <c r="AH503" s="382" t="str">
        <f t="array" ref="AH503">IF(COUNT(IF($M$5:$M$103=$X503,IF($A$5:$A$103=AH$490,$M$5:$M$103,""),""))=0,"-",AVERAGE(IF($M$5:$M$103=$X503,IF($A$5:$A$103=AH$490,$H$5:$L$103,"")))-$X503)</f>
        <v>-</v>
      </c>
      <c r="AI503" s="382" t="str">
        <f t="array" ref="AI503">IF(COUNT(IF($M$5:$M$103=$X503,IF($A$5:$A$103=AI$490,$M$5:$M$103,""),""))=0,"-",AVERAGE(IF($M$5:$M$103=$X503,IF($A$5:$A$103=AI$490,$H$5:$L$103,"")))-$X503)</f>
        <v>-</v>
      </c>
      <c r="AJ503" s="382" t="str">
        <f t="array" ref="AJ503">IF(COUNT(IF($M$5:$M$103=$X503,IF($A$5:$A$103=AJ$490,$M$5:$M$103,""),""))=0,"-",AVERAGE(IF($M$5:$M$103=$X503,IF($A$5:$A$103=AJ$490,$H$5:$L$103,"")))-$X503)</f>
        <v>-</v>
      </c>
      <c r="AK503" s="384" t="str">
        <f t="array" ref="AK503">IF(COUNT(Y503:AJ503)=0,"-",AVERAGE(IF($M$5:$M$103=$X503,$H$5:$L$103,""))-$X503)</f>
        <v>-</v>
      </c>
      <c r="AL503" s="18"/>
      <c r="AM503" s="7"/>
      <c r="AN503" s="18"/>
      <c r="AO503" s="18"/>
      <c r="AP503" s="18"/>
      <c r="AQ503" s="18"/>
      <c r="AR503" s="18"/>
      <c r="AS503" s="18"/>
      <c r="AT503" s="18"/>
      <c r="AU503" s="18"/>
      <c r="AV503" s="18"/>
      <c r="AW503" s="18"/>
      <c r="AX503" s="18"/>
      <c r="BL503" s="11"/>
      <c r="BM503" s="11"/>
      <c r="BN503" s="11"/>
      <c r="BO503" s="75"/>
      <c r="BP503" s="75"/>
    </row>
    <row r="504" spans="1:68">
      <c r="A504" s="18"/>
      <c r="B504" s="18"/>
      <c r="C504" s="18"/>
      <c r="D504" s="18"/>
      <c r="E504" s="88"/>
      <c r="F504" s="88"/>
      <c r="G504" s="18"/>
      <c r="H504" s="89"/>
      <c r="I504" s="89"/>
      <c r="J504" s="18"/>
      <c r="K504" s="18"/>
      <c r="L504" s="18"/>
      <c r="M504" s="140"/>
      <c r="N504" s="140"/>
      <c r="O504" s="140"/>
      <c r="P504" s="140"/>
      <c r="Q504" s="140"/>
      <c r="R504" s="140"/>
      <c r="S504" s="140"/>
      <c r="T504" s="140"/>
      <c r="U504" s="18"/>
      <c r="V504" s="18"/>
      <c r="W504" s="18"/>
      <c r="X504" s="374">
        <v>13</v>
      </c>
      <c r="Y504" s="382" t="str">
        <f t="array" ref="Y504">IF(COUNT(IF($M$5:$M$103=$X504,IF($A$5:$A$103=Y$490,$M$5:$M$103,""),""))=0,"-",AVERAGE(IF($M$5:$M$103=$X504,IF($A$5:$A$103=Y$490,$H$5:$L$103,"")))-$X504)</f>
        <v>-</v>
      </c>
      <c r="Z504" s="382" t="str">
        <f t="array" ref="Z504">IF(COUNT(IF($M$5:$M$103=$X504,IF($A$5:$A$103=Z$490,$M$5:$M$103,""),""))=0,"-",AVERAGE(IF($M$5:$M$103=$X504,IF($A$5:$A$103=Z$490,$H$5:$L$103,"")))-$X504)</f>
        <v>-</v>
      </c>
      <c r="AA504" s="382" t="str">
        <f t="array" ref="AA504">IF(COUNT(IF($M$5:$M$103=$X504,IF($A$5:$A$103=AA$490,$M$5:$M$103,""),""))=0,"-",AVERAGE(IF($M$5:$M$103=$X504,IF($A$5:$A$103=AA$490,$H$5:$L$103,"")))-$X504)</f>
        <v>-</v>
      </c>
      <c r="AB504" s="382" t="str">
        <f t="array" ref="AB504">IF(COUNT(IF($M$5:$M$103=$X504,IF($A$5:$A$103=AB$490,$M$5:$M$103,""),""))=0,"-",AVERAGE(IF($M$5:$M$103=$X504,IF($A$5:$A$103=AB$490,$H$5:$L$103,"")))-$X504)</f>
        <v>-</v>
      </c>
      <c r="AC504" s="382" t="str">
        <f t="array" ref="AC504">IF(COUNT(IF($M$5:$M$103=$X504,IF($A$5:$A$103=AC$490,$M$5:$M$103,""),""))=0,"-",AVERAGE(IF($M$5:$M$103=$X504,IF($A$5:$A$103=AC$490,$H$5:$L$103,"")))-$X504)</f>
        <v>-</v>
      </c>
      <c r="AD504" s="382" t="str">
        <f t="array" ref="AD504">IF(COUNT(IF($M$5:$M$103=$X504,IF($A$5:$A$103=AD$490,$M$5:$M$103,""),""))=0,"-",AVERAGE(IF($M$5:$M$103=$X504,IF($A$5:$A$103=AD$490,$H$5:$L$103,"")))-$X504)</f>
        <v>-</v>
      </c>
      <c r="AE504" s="382" t="str">
        <f t="array" ref="AE504">IF(COUNT(IF($M$5:$M$103=$X504,IF($A$5:$A$103=AE$490,$M$5:$M$103,""),""))=0,"-",AVERAGE(IF($M$5:$M$103=$X504,IF($A$5:$A$103=AE$490,$H$5:$L$103,"")))-$X504)</f>
        <v>-</v>
      </c>
      <c r="AF504" s="382" t="str">
        <f t="array" ref="AF504">IF(COUNT(IF($M$5:$M$103=$X504,IF($A$5:$A$103=AF$490,$M$5:$M$103,""),""))=0,"-",AVERAGE(IF($M$5:$M$103=$X504,IF($A$5:$A$103=AF$490,$H$5:$L$103,"")))-$X504)</f>
        <v>-</v>
      </c>
      <c r="AG504" s="382" t="str">
        <f t="array" ref="AG504">IF(COUNT(IF($M$5:$M$103=$X504,IF($A$5:$A$103=AG$490,$M$5:$M$103,""),""))=0,"-",AVERAGE(IF($M$5:$M$103=$X504,IF($A$5:$A$103=AG$490,$H$5:$L$103,"")))-$X504)</f>
        <v>-</v>
      </c>
      <c r="AH504" s="382" t="str">
        <f t="array" ref="AH504">IF(COUNT(IF($M$5:$M$103=$X504,IF($A$5:$A$103=AH$490,$M$5:$M$103,""),""))=0,"-",AVERAGE(IF($M$5:$M$103=$X504,IF($A$5:$A$103=AH$490,$H$5:$L$103,"")))-$X504)</f>
        <v>-</v>
      </c>
      <c r="AI504" s="382" t="str">
        <f t="array" ref="AI504">IF(COUNT(IF($M$5:$M$103=$X504,IF($A$5:$A$103=AI$490,$M$5:$M$103,""),""))=0,"-",AVERAGE(IF($M$5:$M$103=$X504,IF($A$5:$A$103=AI$490,$H$5:$L$103,"")))-$X504)</f>
        <v>-</v>
      </c>
      <c r="AJ504" s="382" t="str">
        <f t="array" ref="AJ504">IF(COUNT(IF($M$5:$M$103=$X504,IF($A$5:$A$103=AJ$490,$M$5:$M$103,""),""))=0,"-",AVERAGE(IF($M$5:$M$103=$X504,IF($A$5:$A$103=AJ$490,$H$5:$L$103,"")))-$X504)</f>
        <v>-</v>
      </c>
      <c r="AK504" s="384" t="str">
        <f t="array" ref="AK504">IF(COUNT(Y504:AJ504)=0,"-",AVERAGE(IF($M$5:$M$103=$X504,$H$5:$L$103,""))-$X504)</f>
        <v>-</v>
      </c>
      <c r="AL504" s="18"/>
      <c r="AM504" s="7"/>
      <c r="AN504" s="18"/>
      <c r="AO504" s="18"/>
      <c r="AP504" s="18"/>
      <c r="AQ504" s="18"/>
      <c r="AR504" s="18"/>
      <c r="AS504" s="18"/>
      <c r="AT504" s="18"/>
      <c r="AU504" s="18"/>
      <c r="AV504" s="18"/>
      <c r="AW504" s="18"/>
      <c r="AX504" s="18"/>
      <c r="BL504" s="11"/>
      <c r="BM504" s="11"/>
      <c r="BN504" s="11"/>
      <c r="BO504" s="75"/>
      <c r="BP504" s="75"/>
    </row>
    <row r="505" spans="1:68">
      <c r="A505" s="18"/>
      <c r="B505" s="18"/>
      <c r="C505" s="18"/>
      <c r="D505" s="18"/>
      <c r="E505" s="88"/>
      <c r="F505" s="88"/>
      <c r="G505" s="18"/>
      <c r="H505" s="89"/>
      <c r="I505" s="89"/>
      <c r="J505" s="18"/>
      <c r="K505" s="18"/>
      <c r="L505" s="18"/>
      <c r="M505" s="140"/>
      <c r="N505" s="140"/>
      <c r="O505" s="140"/>
      <c r="P505" s="140"/>
      <c r="Q505" s="140"/>
      <c r="R505" s="140"/>
      <c r="S505" s="140"/>
      <c r="T505" s="140"/>
      <c r="U505" s="18"/>
      <c r="V505" s="18"/>
      <c r="W505" s="18"/>
      <c r="X505" s="374">
        <v>14</v>
      </c>
      <c r="Y505" s="382" t="str">
        <f t="array" ref="Y505">IF(COUNT(IF($M$5:$M$103=$X505,IF($A$5:$A$103=Y$490,$M$5:$M$103,""),""))=0,"-",AVERAGE(IF($M$5:$M$103=$X505,IF($A$5:$A$103=Y$490,$H$5:$L$103,"")))-$X505)</f>
        <v>-</v>
      </c>
      <c r="Z505" s="382" t="str">
        <f t="array" ref="Z505">IF(COUNT(IF($M$5:$M$103=$X505,IF($A$5:$A$103=Z$490,$M$5:$M$103,""),""))=0,"-",AVERAGE(IF($M$5:$M$103=$X505,IF($A$5:$A$103=Z$490,$H$5:$L$103,"")))-$X505)</f>
        <v>-</v>
      </c>
      <c r="AA505" s="382" t="str">
        <f t="array" ref="AA505">IF(COUNT(IF($M$5:$M$103=$X505,IF($A$5:$A$103=AA$490,$M$5:$M$103,""),""))=0,"-",AVERAGE(IF($M$5:$M$103=$X505,IF($A$5:$A$103=AA$490,$H$5:$L$103,"")))-$X505)</f>
        <v>-</v>
      </c>
      <c r="AB505" s="382" t="str">
        <f t="array" ref="AB505">IF(COUNT(IF($M$5:$M$103=$X505,IF($A$5:$A$103=AB$490,$M$5:$M$103,""),""))=0,"-",AVERAGE(IF($M$5:$M$103=$X505,IF($A$5:$A$103=AB$490,$H$5:$L$103,"")))-$X505)</f>
        <v>-</v>
      </c>
      <c r="AC505" s="382" t="str">
        <f t="array" ref="AC505">IF(COUNT(IF($M$5:$M$103=$X505,IF($A$5:$A$103=AC$490,$M$5:$M$103,""),""))=0,"-",AVERAGE(IF($M$5:$M$103=$X505,IF($A$5:$A$103=AC$490,$H$5:$L$103,"")))-$X505)</f>
        <v>-</v>
      </c>
      <c r="AD505" s="382" t="str">
        <f t="array" ref="AD505">IF(COUNT(IF($M$5:$M$103=$X505,IF($A$5:$A$103=AD$490,$M$5:$M$103,""),""))=0,"-",AVERAGE(IF($M$5:$M$103=$X505,IF($A$5:$A$103=AD$490,$H$5:$L$103,"")))-$X505)</f>
        <v>-</v>
      </c>
      <c r="AE505" s="382" t="str">
        <f t="array" ref="AE505">IF(COUNT(IF($M$5:$M$103=$X505,IF($A$5:$A$103=AE$490,$M$5:$M$103,""),""))=0,"-",AVERAGE(IF($M$5:$M$103=$X505,IF($A$5:$A$103=AE$490,$H$5:$L$103,"")))-$X505)</f>
        <v>-</v>
      </c>
      <c r="AF505" s="382" t="str">
        <f t="array" ref="AF505">IF(COUNT(IF($M$5:$M$103=$X505,IF($A$5:$A$103=AF$490,$M$5:$M$103,""),""))=0,"-",AVERAGE(IF($M$5:$M$103=$X505,IF($A$5:$A$103=AF$490,$H$5:$L$103,"")))-$X505)</f>
        <v>-</v>
      </c>
      <c r="AG505" s="382" t="str">
        <f t="array" ref="AG505">IF(COUNT(IF($M$5:$M$103=$X505,IF($A$5:$A$103=AG$490,$M$5:$M$103,""),""))=0,"-",AVERAGE(IF($M$5:$M$103=$X505,IF($A$5:$A$103=AG$490,$H$5:$L$103,"")))-$X505)</f>
        <v>-</v>
      </c>
      <c r="AH505" s="382" t="str">
        <f t="array" ref="AH505">IF(COUNT(IF($M$5:$M$103=$X505,IF($A$5:$A$103=AH$490,$M$5:$M$103,""),""))=0,"-",AVERAGE(IF($M$5:$M$103=$X505,IF($A$5:$A$103=AH$490,$H$5:$L$103,"")))-$X505)</f>
        <v>-</v>
      </c>
      <c r="AI505" s="382" t="str">
        <f t="array" ref="AI505">IF(COUNT(IF($M$5:$M$103=$X505,IF($A$5:$A$103=AI$490,$M$5:$M$103,""),""))=0,"-",AVERAGE(IF($M$5:$M$103=$X505,IF($A$5:$A$103=AI$490,$H$5:$L$103,"")))-$X505)</f>
        <v>-</v>
      </c>
      <c r="AJ505" s="382" t="str">
        <f t="array" ref="AJ505">IF(COUNT(IF($M$5:$M$103=$X505,IF($A$5:$A$103=AJ$490,$M$5:$M$103,""),""))=0,"-",AVERAGE(IF($M$5:$M$103=$X505,IF($A$5:$A$103=AJ$490,$H$5:$L$103,"")))-$X505)</f>
        <v>-</v>
      </c>
      <c r="AK505" s="384" t="str">
        <f t="array" ref="AK505">IF(COUNT(Y505:AJ505)=0,"-",AVERAGE(IF($M$5:$M$103=$X505,$H$5:$L$103,""))-$X505)</f>
        <v>-</v>
      </c>
      <c r="AL505" s="18"/>
      <c r="AM505" s="7"/>
      <c r="AN505" s="18"/>
      <c r="AO505" s="18"/>
      <c r="AP505" s="18"/>
      <c r="AQ505" s="18"/>
      <c r="AR505" s="18"/>
      <c r="AS505" s="18"/>
      <c r="AT505" s="18"/>
      <c r="AU505" s="18"/>
      <c r="AV505" s="18"/>
      <c r="AW505" s="18"/>
      <c r="AX505" s="18"/>
      <c r="BL505" s="11"/>
      <c r="BM505" s="11"/>
      <c r="BN505" s="11"/>
      <c r="BO505" s="75"/>
      <c r="BP505" s="75"/>
    </row>
    <row r="506" spans="1:68">
      <c r="A506" s="18"/>
      <c r="B506" s="18"/>
      <c r="C506" s="18"/>
      <c r="D506" s="18"/>
      <c r="E506" s="88"/>
      <c r="F506" s="88"/>
      <c r="G506" s="18"/>
      <c r="H506" s="89"/>
      <c r="I506" s="89"/>
      <c r="J506" s="18"/>
      <c r="K506" s="18"/>
      <c r="L506" s="18"/>
      <c r="M506" s="140"/>
      <c r="N506" s="140"/>
      <c r="O506" s="140"/>
      <c r="P506" s="140"/>
      <c r="Q506" s="140"/>
      <c r="R506" s="140"/>
      <c r="S506" s="140"/>
      <c r="T506" s="140"/>
      <c r="U506" s="18"/>
      <c r="V506" s="18"/>
      <c r="W506" s="18"/>
      <c r="X506" s="374">
        <v>15</v>
      </c>
      <c r="Y506" s="382" t="str">
        <f t="array" ref="Y506">IF(COUNT(IF($M$5:$M$103=$X506,IF($A$5:$A$103=Y$490,$M$5:$M$103,""),""))=0,"-",AVERAGE(IF($M$5:$M$103=$X506,IF($A$5:$A$103=Y$490,$H$5:$L$103,"")))-$X506)</f>
        <v>-</v>
      </c>
      <c r="Z506" s="382" t="str">
        <f t="array" ref="Z506">IF(COUNT(IF($M$5:$M$103=$X506,IF($A$5:$A$103=Z$490,$M$5:$M$103,""),""))=0,"-",AVERAGE(IF($M$5:$M$103=$X506,IF($A$5:$A$103=Z$490,$H$5:$L$103,"")))-$X506)</f>
        <v>-</v>
      </c>
      <c r="AA506" s="382" t="str">
        <f t="array" ref="AA506">IF(COUNT(IF($M$5:$M$103=$X506,IF($A$5:$A$103=AA$490,$M$5:$M$103,""),""))=0,"-",AVERAGE(IF($M$5:$M$103=$X506,IF($A$5:$A$103=AA$490,$H$5:$L$103,"")))-$X506)</f>
        <v>-</v>
      </c>
      <c r="AB506" s="382" t="str">
        <f t="array" ref="AB506">IF(COUNT(IF($M$5:$M$103=$X506,IF($A$5:$A$103=AB$490,$M$5:$M$103,""),""))=0,"-",AVERAGE(IF($M$5:$M$103=$X506,IF($A$5:$A$103=AB$490,$H$5:$L$103,"")))-$X506)</f>
        <v>-</v>
      </c>
      <c r="AC506" s="382" t="str">
        <f t="array" ref="AC506">IF(COUNT(IF($M$5:$M$103=$X506,IF($A$5:$A$103=AC$490,$M$5:$M$103,""),""))=0,"-",AVERAGE(IF($M$5:$M$103=$X506,IF($A$5:$A$103=AC$490,$H$5:$L$103,"")))-$X506)</f>
        <v>-</v>
      </c>
      <c r="AD506" s="382" t="str">
        <f t="array" ref="AD506">IF(COUNT(IF($M$5:$M$103=$X506,IF($A$5:$A$103=AD$490,$M$5:$M$103,""),""))=0,"-",AVERAGE(IF($M$5:$M$103=$X506,IF($A$5:$A$103=AD$490,$H$5:$L$103,"")))-$X506)</f>
        <v>-</v>
      </c>
      <c r="AE506" s="382" t="str">
        <f t="array" ref="AE506">IF(COUNT(IF($M$5:$M$103=$X506,IF($A$5:$A$103=AE$490,$M$5:$M$103,""),""))=0,"-",AVERAGE(IF($M$5:$M$103=$X506,IF($A$5:$A$103=AE$490,$H$5:$L$103,"")))-$X506)</f>
        <v>-</v>
      </c>
      <c r="AF506" s="382" t="str">
        <f t="array" ref="AF506">IF(COUNT(IF($M$5:$M$103=$X506,IF($A$5:$A$103=AF$490,$M$5:$M$103,""),""))=0,"-",AVERAGE(IF($M$5:$M$103=$X506,IF($A$5:$A$103=AF$490,$H$5:$L$103,"")))-$X506)</f>
        <v>-</v>
      </c>
      <c r="AG506" s="382" t="str">
        <f t="array" ref="AG506">IF(COUNT(IF($M$5:$M$103=$X506,IF($A$5:$A$103=AG$490,$M$5:$M$103,""),""))=0,"-",AVERAGE(IF($M$5:$M$103=$X506,IF($A$5:$A$103=AG$490,$H$5:$L$103,"")))-$X506)</f>
        <v>-</v>
      </c>
      <c r="AH506" s="382" t="str">
        <f t="array" ref="AH506">IF(COUNT(IF($M$5:$M$103=$X506,IF($A$5:$A$103=AH$490,$M$5:$M$103,""),""))=0,"-",AVERAGE(IF($M$5:$M$103=$X506,IF($A$5:$A$103=AH$490,$H$5:$L$103,"")))-$X506)</f>
        <v>-</v>
      </c>
      <c r="AI506" s="382" t="str">
        <f t="array" ref="AI506">IF(COUNT(IF($M$5:$M$103=$X506,IF($A$5:$A$103=AI$490,$M$5:$M$103,""),""))=0,"-",AVERAGE(IF($M$5:$M$103=$X506,IF($A$5:$A$103=AI$490,$H$5:$L$103,"")))-$X506)</f>
        <v>-</v>
      </c>
      <c r="AJ506" s="382" t="str">
        <f t="array" ref="AJ506">IF(COUNT(IF($M$5:$M$103=$X506,IF($A$5:$A$103=AJ$490,$M$5:$M$103,""),""))=0,"-",AVERAGE(IF($M$5:$M$103=$X506,IF($A$5:$A$103=AJ$490,$H$5:$L$103,"")))-$X506)</f>
        <v>-</v>
      </c>
      <c r="AK506" s="385" t="str">
        <f t="array" ref="AK506">IF(COUNT(Y506:AJ506)=0,"-",AVERAGE(IF($M$5:$M$103=$X506,$H$5:$L$103,""))-$X506)</f>
        <v>-</v>
      </c>
      <c r="AL506" s="18"/>
      <c r="AM506" s="7"/>
      <c r="AN506" s="18"/>
      <c r="AO506" s="18"/>
      <c r="AP506" s="18"/>
      <c r="AQ506" s="18"/>
      <c r="AR506" s="18"/>
      <c r="AS506" s="18"/>
      <c r="AT506" s="18"/>
      <c r="AU506" s="18"/>
      <c r="AV506" s="18"/>
      <c r="AW506" s="18"/>
      <c r="AX506" s="18"/>
      <c r="BL506" s="11"/>
      <c r="BM506" s="11"/>
      <c r="BN506" s="11"/>
      <c r="BO506" s="75"/>
      <c r="BP506" s="75"/>
    </row>
    <row r="507" spans="1:68">
      <c r="A507" s="18"/>
      <c r="B507" s="18"/>
      <c r="C507" s="18"/>
      <c r="D507" s="18"/>
      <c r="E507" s="88"/>
      <c r="F507" s="88"/>
      <c r="G507" s="18"/>
      <c r="H507" s="89"/>
      <c r="I507" s="89"/>
      <c r="J507" s="18"/>
      <c r="K507" s="18"/>
      <c r="L507" s="18"/>
      <c r="M507" s="140"/>
      <c r="N507" s="140"/>
      <c r="O507" s="140"/>
      <c r="P507" s="140"/>
      <c r="Q507" s="140"/>
      <c r="R507" s="140"/>
      <c r="S507" s="140"/>
      <c r="T507" s="140"/>
      <c r="U507" s="18"/>
      <c r="V507" s="18"/>
      <c r="W507" s="18"/>
      <c r="X507" s="421" t="s">
        <v>5</v>
      </c>
      <c r="Y507" s="387">
        <f>IF(COUNT(Y491:Y506)=0,"-",SUMPRODUCT(Y491:Y506,Y425:Y440)/Y441)</f>
        <v>3.3333333333333319E-2</v>
      </c>
      <c r="Z507" s="388">
        <f t="shared" ref="Z507:AK507" si="49">IF(COUNT(Z491:Z506)=0,"-",SUMPRODUCT(Z491:Z506,Z425:Z440)/Z441)</f>
        <v>3.9999999999999945E-2</v>
      </c>
      <c r="AA507" s="388">
        <f t="shared" si="49"/>
        <v>-1.8181818181818198E-2</v>
      </c>
      <c r="AB507" s="388">
        <f t="shared" si="49"/>
        <v>2.1052631578947295E-2</v>
      </c>
      <c r="AC507" s="388">
        <f t="shared" si="49"/>
        <v>0.17894736842105252</v>
      </c>
      <c r="AD507" s="388" t="str">
        <f t="shared" si="49"/>
        <v>-</v>
      </c>
      <c r="AE507" s="388" t="str">
        <f t="shared" si="49"/>
        <v>-</v>
      </c>
      <c r="AF507" s="388" t="str">
        <f t="shared" si="49"/>
        <v>-</v>
      </c>
      <c r="AG507" s="388" t="str">
        <f t="shared" si="49"/>
        <v>-</v>
      </c>
      <c r="AH507" s="388" t="str">
        <f t="shared" si="49"/>
        <v>-</v>
      </c>
      <c r="AI507" s="388" t="str">
        <f t="shared" si="49"/>
        <v>-</v>
      </c>
      <c r="AJ507" s="389" t="str">
        <f t="shared" si="49"/>
        <v>-</v>
      </c>
      <c r="AK507" s="390">
        <f t="shared" si="49"/>
        <v>5.4545454545454605E-2</v>
      </c>
      <c r="AL507" s="18"/>
      <c r="AM507" s="7"/>
      <c r="AN507" s="18"/>
      <c r="AO507" s="18"/>
      <c r="AP507" s="18"/>
      <c r="AQ507" s="18"/>
      <c r="AR507" s="18"/>
      <c r="AS507" s="18"/>
      <c r="AT507" s="18"/>
      <c r="AU507" s="18"/>
      <c r="AV507" s="18"/>
      <c r="AW507" s="18"/>
      <c r="AX507" s="18"/>
      <c r="BL507" s="11"/>
      <c r="BM507" s="11"/>
      <c r="BN507" s="11"/>
      <c r="BO507" s="75"/>
      <c r="BP507" s="75"/>
    </row>
    <row r="508" spans="1:68">
      <c r="A508" s="18"/>
      <c r="B508" s="18"/>
      <c r="C508" s="18"/>
      <c r="D508" s="18"/>
      <c r="E508" s="88"/>
      <c r="F508" s="88"/>
      <c r="G508" s="18"/>
      <c r="H508" s="89"/>
      <c r="I508" s="89"/>
      <c r="J508" s="18"/>
      <c r="K508" s="18"/>
      <c r="L508" s="18"/>
      <c r="M508" s="140"/>
      <c r="N508" s="140"/>
      <c r="O508" s="140"/>
      <c r="P508" s="140"/>
      <c r="Q508" s="140"/>
      <c r="R508" s="140"/>
      <c r="S508" s="140"/>
      <c r="T508" s="140"/>
      <c r="U508" s="18"/>
      <c r="V508" s="18"/>
      <c r="W508" s="18"/>
      <c r="X508" s="364" t="s">
        <v>85</v>
      </c>
      <c r="Y508" s="117"/>
      <c r="Z508" s="117"/>
      <c r="AA508" s="117"/>
      <c r="AB508" s="117"/>
      <c r="AC508" s="117"/>
      <c r="AD508" s="117"/>
      <c r="AE508" s="117"/>
      <c r="AF508" s="117"/>
      <c r="AG508" s="117"/>
      <c r="AH508" s="117"/>
      <c r="AI508" s="117"/>
      <c r="AJ508" s="117"/>
      <c r="AK508" s="117"/>
      <c r="AL508" s="18"/>
      <c r="AM508" s="7"/>
      <c r="AN508" s="18"/>
      <c r="AO508" s="18"/>
      <c r="AP508" s="18"/>
      <c r="AQ508" s="18"/>
      <c r="AR508" s="18"/>
      <c r="AS508" s="18"/>
      <c r="AT508" s="18"/>
      <c r="AU508" s="18"/>
      <c r="AV508" s="18"/>
      <c r="AW508" s="18"/>
      <c r="AX508" s="18"/>
      <c r="BL508" s="11"/>
      <c r="BM508" s="11"/>
      <c r="BN508" s="11"/>
      <c r="BO508" s="75"/>
      <c r="BP508" s="75"/>
    </row>
    <row r="509" spans="1:68">
      <c r="A509" s="18"/>
      <c r="B509" s="18"/>
      <c r="C509" s="18"/>
      <c r="D509" s="18"/>
      <c r="E509" s="88"/>
      <c r="F509" s="88"/>
      <c r="G509" s="18"/>
      <c r="H509" s="89"/>
      <c r="I509" s="89"/>
      <c r="J509" s="18"/>
      <c r="K509" s="18"/>
      <c r="L509" s="18"/>
      <c r="M509" s="140"/>
      <c r="N509" s="140"/>
      <c r="O509" s="140"/>
      <c r="P509" s="140"/>
      <c r="Q509" s="140"/>
      <c r="R509" s="140"/>
      <c r="S509" s="140"/>
      <c r="T509" s="140"/>
      <c r="U509" s="18"/>
      <c r="V509" s="18"/>
      <c r="W509" s="18"/>
      <c r="X509" s="18"/>
      <c r="Y509" s="18"/>
      <c r="Z509" s="18"/>
      <c r="AA509" s="18"/>
      <c r="AB509" s="18"/>
      <c r="AC509" s="18"/>
      <c r="AD509" s="18"/>
      <c r="AE509" s="18"/>
      <c r="AF509" s="18"/>
      <c r="AG509" s="18"/>
      <c r="AH509" s="18"/>
      <c r="AI509" s="18"/>
      <c r="AJ509" s="18"/>
      <c r="AK509" s="18"/>
      <c r="AL509" s="18"/>
      <c r="AM509" s="7"/>
      <c r="AN509" s="18"/>
      <c r="AO509" s="18"/>
      <c r="AP509" s="18"/>
      <c r="AQ509" s="18"/>
      <c r="AR509" s="18"/>
      <c r="AS509" s="18"/>
      <c r="AT509" s="18"/>
      <c r="AU509" s="18"/>
      <c r="AV509" s="18"/>
      <c r="AW509" s="18"/>
      <c r="AX509" s="18"/>
      <c r="BL509" s="11"/>
      <c r="BM509" s="11"/>
      <c r="BN509" s="11"/>
      <c r="BO509" s="75"/>
      <c r="BP509" s="75"/>
    </row>
    <row r="510" spans="1:68">
      <c r="A510" s="18"/>
      <c r="B510" s="18"/>
      <c r="C510" s="18"/>
      <c r="D510" s="18"/>
      <c r="E510" s="88"/>
      <c r="F510" s="88"/>
      <c r="G510" s="18"/>
      <c r="H510" s="89"/>
      <c r="I510" s="89"/>
      <c r="J510" s="18"/>
      <c r="K510" s="18"/>
      <c r="L510" s="18"/>
      <c r="M510" s="140"/>
      <c r="N510" s="140"/>
      <c r="O510" s="140"/>
      <c r="P510" s="140"/>
      <c r="Q510" s="140"/>
      <c r="R510" s="140"/>
      <c r="S510" s="140"/>
      <c r="T510" s="140"/>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BL510" s="11"/>
      <c r="BM510" s="11"/>
      <c r="BN510" s="11"/>
      <c r="BO510" s="75"/>
      <c r="BP510" s="75"/>
    </row>
    <row r="511" spans="1:68" ht="23.25">
      <c r="A511" s="18"/>
      <c r="B511" s="18"/>
      <c r="C511" s="18"/>
      <c r="D511" s="18"/>
      <c r="E511" s="88"/>
      <c r="F511" s="88"/>
      <c r="G511" s="18"/>
      <c r="H511" s="89"/>
      <c r="I511" s="89"/>
      <c r="J511" s="18"/>
      <c r="K511" s="18"/>
      <c r="L511" s="18"/>
      <c r="M511" s="140"/>
      <c r="N511" s="140"/>
      <c r="O511" s="140"/>
      <c r="P511" s="140"/>
      <c r="Q511" s="140"/>
      <c r="R511" s="140"/>
      <c r="S511" s="140"/>
      <c r="T511" s="140"/>
      <c r="U511" s="18"/>
      <c r="V511" s="91" t="str">
        <f>F1</f>
        <v>Nordsjøtorsk HI 2016, ALDER</v>
      </c>
      <c r="W511" s="263"/>
      <c r="X511" s="263"/>
      <c r="Y511" s="263"/>
      <c r="Z511" s="263"/>
      <c r="AA511" s="263"/>
      <c r="AB511" s="263"/>
      <c r="AC511" s="263"/>
      <c r="AD511" s="263"/>
      <c r="AE511" s="263"/>
      <c r="AF511" s="263"/>
      <c r="AG511" s="263"/>
      <c r="AH511" s="263"/>
      <c r="AI511" s="263"/>
      <c r="AJ511" s="263"/>
      <c r="AK511" s="263"/>
      <c r="AL511" s="263"/>
      <c r="AM511" s="263"/>
      <c r="AN511" s="263"/>
      <c r="AO511" s="263"/>
      <c r="AP511" s="263"/>
      <c r="AQ511" s="263"/>
      <c r="AR511" s="117"/>
      <c r="AS511" s="117"/>
      <c r="AT511" s="117"/>
      <c r="AU511" s="117"/>
      <c r="AV511" s="117"/>
      <c r="AW511" s="18"/>
      <c r="AX511" s="18"/>
      <c r="BL511" s="11"/>
      <c r="BM511" s="11"/>
      <c r="BN511" s="11"/>
      <c r="BO511" s="75"/>
      <c r="BP511" s="75"/>
    </row>
    <row r="512" spans="1:68" ht="15.75">
      <c r="A512" s="18"/>
      <c r="B512" s="18"/>
      <c r="C512" s="18"/>
      <c r="D512" s="18"/>
      <c r="E512" s="88"/>
      <c r="F512" s="88"/>
      <c r="G512" s="18"/>
      <c r="H512" s="89"/>
      <c r="I512" s="89"/>
      <c r="J512" s="18"/>
      <c r="K512" s="18"/>
      <c r="L512" s="18"/>
      <c r="M512" s="140"/>
      <c r="N512" s="140"/>
      <c r="O512" s="140"/>
      <c r="P512" s="140"/>
      <c r="Q512" s="140"/>
      <c r="R512" s="140"/>
      <c r="S512" s="140"/>
      <c r="T512" s="140"/>
      <c r="U512" s="18"/>
      <c r="V512" s="113"/>
      <c r="W512" s="113"/>
      <c r="X512" s="113"/>
      <c r="Y512" s="113"/>
      <c r="Z512" s="113"/>
      <c r="AA512" s="113"/>
      <c r="AB512" s="113"/>
      <c r="AC512" s="113"/>
      <c r="AD512" s="113"/>
      <c r="AE512" s="113"/>
      <c r="AF512" s="113"/>
      <c r="AG512" s="113"/>
      <c r="AH512" s="113"/>
      <c r="AI512" s="113"/>
      <c r="AJ512" s="113"/>
      <c r="AK512" s="113"/>
      <c r="AL512" s="113"/>
      <c r="AM512" s="113"/>
      <c r="AN512" s="113"/>
      <c r="AO512" s="113"/>
      <c r="AP512" s="113"/>
      <c r="AQ512" s="113"/>
      <c r="AR512" s="117"/>
      <c r="AS512" s="117"/>
      <c r="AT512" s="117"/>
      <c r="AU512" s="117"/>
      <c r="AV512" s="117"/>
      <c r="AW512" s="18"/>
      <c r="AX512" s="18"/>
      <c r="BL512" s="11"/>
      <c r="BM512" s="11"/>
      <c r="BN512" s="11"/>
      <c r="BO512" s="75"/>
      <c r="BP512" s="75"/>
    </row>
    <row r="513" spans="1:68" ht="18.75">
      <c r="A513" s="18"/>
      <c r="B513" s="18"/>
      <c r="C513" s="18"/>
      <c r="D513" s="18"/>
      <c r="E513" s="88"/>
      <c r="F513" s="88"/>
      <c r="G513" s="18"/>
      <c r="H513" s="89"/>
      <c r="I513" s="89"/>
      <c r="J513" s="18"/>
      <c r="K513" s="18"/>
      <c r="L513" s="18"/>
      <c r="M513" s="140"/>
      <c r="N513" s="140"/>
      <c r="O513" s="140"/>
      <c r="P513" s="140"/>
      <c r="Q513" s="140"/>
      <c r="R513" s="140"/>
      <c r="S513" s="140"/>
      <c r="T513" s="140"/>
      <c r="U513" s="18"/>
      <c r="V513" s="219" t="s">
        <v>97</v>
      </c>
      <c r="W513" s="422"/>
      <c r="X513" s="422"/>
      <c r="Y513" s="423"/>
      <c r="Z513" s="95"/>
      <c r="AA513" s="424"/>
      <c r="AB513" s="93"/>
      <c r="AC513" s="93"/>
      <c r="AD513" s="93"/>
      <c r="AE513" s="93"/>
      <c r="AF513" s="93"/>
      <c r="AG513" s="93"/>
      <c r="AH513" s="93"/>
      <c r="AI513" s="93"/>
      <c r="AJ513" s="93"/>
      <c r="AK513" s="93"/>
      <c r="AL513" s="93"/>
      <c r="AM513" s="93"/>
      <c r="AN513" s="93"/>
      <c r="AO513" s="93"/>
      <c r="AP513" s="93"/>
      <c r="AQ513" s="93"/>
      <c r="AR513" s="95"/>
      <c r="AS513" s="117"/>
      <c r="AT513" s="117"/>
      <c r="AU513" s="117"/>
      <c r="AV513" s="117"/>
      <c r="AW513" s="18"/>
      <c r="AX513" s="18"/>
      <c r="BL513" s="11"/>
      <c r="BM513" s="11"/>
      <c r="BN513" s="11"/>
      <c r="BO513" s="75"/>
      <c r="BP513" s="75"/>
    </row>
    <row r="514" spans="1:68" ht="18.75">
      <c r="A514" s="213"/>
      <c r="B514" s="213"/>
      <c r="C514" s="213"/>
      <c r="D514" s="213"/>
      <c r="E514" s="329"/>
      <c r="F514" s="329"/>
      <c r="G514" s="213"/>
      <c r="H514" s="330"/>
      <c r="I514" s="330"/>
      <c r="J514" s="213"/>
      <c r="K514" s="213"/>
      <c r="L514" s="213"/>
      <c r="M514" s="247"/>
      <c r="N514" s="247"/>
      <c r="O514" s="247"/>
      <c r="P514" s="247"/>
      <c r="Q514" s="247"/>
      <c r="R514" s="247"/>
      <c r="S514" s="247"/>
      <c r="T514" s="247"/>
      <c r="U514" s="18"/>
      <c r="V514" s="92"/>
      <c r="W514" s="101"/>
      <c r="X514" s="92"/>
      <c r="Y514" s="423"/>
      <c r="Z514" s="95"/>
      <c r="AA514" s="424"/>
      <c r="AB514" s="93"/>
      <c r="AC514" s="93"/>
      <c r="AD514" s="93"/>
      <c r="AE514" s="93"/>
      <c r="AF514" s="93"/>
      <c r="AG514" s="93"/>
      <c r="AH514" s="93"/>
      <c r="AI514" s="93"/>
      <c r="AJ514" s="93"/>
      <c r="AK514" s="93"/>
      <c r="AL514" s="93"/>
      <c r="AM514" s="93"/>
      <c r="AN514" s="93"/>
      <c r="AO514" s="93"/>
      <c r="AP514" s="93"/>
      <c r="AQ514" s="93"/>
      <c r="AR514" s="95"/>
      <c r="AS514" s="117"/>
      <c r="AT514" s="117"/>
      <c r="AU514" s="117"/>
      <c r="AV514" s="117"/>
      <c r="AW514" s="18"/>
      <c r="AX514" s="18"/>
      <c r="BL514" s="11"/>
      <c r="BM514" s="11"/>
      <c r="BN514" s="11"/>
      <c r="BO514" s="75"/>
      <c r="BP514" s="75"/>
    </row>
    <row r="515" spans="1:68" ht="18.75">
      <c r="A515" s="332" t="s">
        <v>98</v>
      </c>
      <c r="B515" s="333"/>
      <c r="C515" s="334"/>
      <c r="D515" s="333" t="s">
        <v>67</v>
      </c>
      <c r="E515" s="335"/>
      <c r="F515" s="333" t="s">
        <v>67</v>
      </c>
      <c r="G515" s="334"/>
      <c r="H515" s="333" t="s">
        <v>67</v>
      </c>
      <c r="I515" s="333"/>
      <c r="J515" s="334"/>
      <c r="K515" s="334"/>
      <c r="L515" s="334"/>
      <c r="M515" s="336"/>
      <c r="N515" s="333" t="s">
        <v>67</v>
      </c>
      <c r="O515" s="336"/>
      <c r="P515" s="333" t="s">
        <v>67</v>
      </c>
      <c r="Q515" s="336"/>
      <c r="R515" s="333" t="s">
        <v>67</v>
      </c>
      <c r="S515" s="336"/>
      <c r="T515" s="336"/>
      <c r="U515" s="18"/>
      <c r="V515" s="93"/>
      <c r="W515" s="93"/>
      <c r="X515" s="93"/>
      <c r="Y515" s="423"/>
      <c r="Z515" s="95"/>
      <c r="AA515" s="425"/>
      <c r="AB515" s="425"/>
      <c r="AC515" s="425"/>
      <c r="AD515" s="425"/>
      <c r="AE515" s="425"/>
      <c r="AF515" s="425"/>
      <c r="AG515" s="425"/>
      <c r="AH515" s="425"/>
      <c r="AI515" s="425"/>
      <c r="AJ515" s="425"/>
      <c r="AK515" s="425"/>
      <c r="AL515" s="425"/>
      <c r="AM515" s="425"/>
      <c r="AN515" s="425"/>
      <c r="AO515" s="425"/>
      <c r="AP515" s="425"/>
      <c r="AQ515" s="425"/>
      <c r="AR515" s="95"/>
      <c r="AS515" s="117"/>
      <c r="AT515" s="117"/>
      <c r="AU515" s="117"/>
      <c r="AV515" s="117"/>
      <c r="AW515" s="18"/>
      <c r="AX515" s="18"/>
      <c r="BL515" s="11"/>
      <c r="BM515" s="11"/>
      <c r="BN515" s="11"/>
      <c r="BO515" s="75"/>
      <c r="BP515" s="75"/>
    </row>
    <row r="516" spans="1:68" ht="15.75">
      <c r="A516" s="213"/>
      <c r="B516" s="213"/>
      <c r="C516" s="213"/>
      <c r="D516" s="213"/>
      <c r="E516" s="329"/>
      <c r="F516" s="329"/>
      <c r="G516" s="213"/>
      <c r="H516" s="330"/>
      <c r="I516" s="330"/>
      <c r="J516" s="213"/>
      <c r="K516" s="213"/>
      <c r="L516" s="213"/>
      <c r="M516" s="213"/>
      <c r="N516" s="213"/>
      <c r="O516" s="213"/>
      <c r="P516" s="213"/>
      <c r="Q516" s="213"/>
      <c r="R516" s="213"/>
      <c r="S516" s="213"/>
      <c r="T516" s="213"/>
      <c r="U516" s="18"/>
      <c r="V516" s="113"/>
      <c r="W516" s="113"/>
      <c r="X516" s="113"/>
      <c r="Y516" s="110"/>
      <c r="Z516" s="110"/>
      <c r="AA516" s="110"/>
      <c r="AB516" s="110"/>
      <c r="AC516" s="110"/>
      <c r="AD516" s="110"/>
      <c r="AE516" s="110"/>
      <c r="AF516" s="110"/>
      <c r="AG516" s="110"/>
      <c r="AH516" s="110"/>
      <c r="AI516" s="110"/>
      <c r="AJ516" s="110"/>
      <c r="AK516" s="110"/>
      <c r="AL516" s="110"/>
      <c r="AM516" s="110"/>
      <c r="AN516" s="110"/>
      <c r="AO516" s="110"/>
      <c r="AP516" s="110"/>
      <c r="AQ516" s="110"/>
      <c r="AR516" s="117"/>
      <c r="AS516" s="117"/>
      <c r="AT516" s="117"/>
      <c r="AU516" s="117"/>
      <c r="AV516" s="117"/>
      <c r="AW516" s="18"/>
      <c r="AX516" s="18"/>
      <c r="BL516" s="11"/>
      <c r="BM516" s="11"/>
      <c r="BN516" s="11"/>
      <c r="BO516" s="75"/>
      <c r="BP516" s="75"/>
    </row>
    <row r="517" spans="1:68">
      <c r="A517" s="18"/>
      <c r="B517" s="18"/>
      <c r="C517" s="18"/>
      <c r="D517" s="18"/>
      <c r="E517" s="88"/>
      <c r="F517" s="88"/>
      <c r="G517" s="18"/>
      <c r="H517" s="89"/>
      <c r="I517" s="89"/>
      <c r="J517" s="18"/>
      <c r="K517" s="18"/>
      <c r="L517" s="18"/>
      <c r="M517" s="140"/>
      <c r="N517" s="140"/>
      <c r="O517" s="140"/>
      <c r="P517" s="140"/>
      <c r="Q517" s="140"/>
      <c r="R517" s="140"/>
      <c r="S517" s="140"/>
      <c r="T517" s="140"/>
      <c r="U517" s="18"/>
      <c r="V517" s="117"/>
      <c r="W517" s="117"/>
      <c r="X517" s="135"/>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c r="AT517" s="117"/>
      <c r="AU517" s="117"/>
      <c r="AV517" s="117"/>
      <c r="AW517" s="18"/>
      <c r="AX517" s="18"/>
      <c r="BL517" s="11"/>
      <c r="BM517" s="11"/>
      <c r="BN517" s="11"/>
      <c r="BO517" s="75"/>
      <c r="BP517" s="75"/>
    </row>
    <row r="518" spans="1:68">
      <c r="A518" s="18"/>
      <c r="B518" s="18"/>
      <c r="C518" s="18"/>
      <c r="D518" s="18"/>
      <c r="E518" s="88"/>
      <c r="F518" s="88"/>
      <c r="G518" s="18"/>
      <c r="H518" s="89"/>
      <c r="I518" s="89"/>
      <c r="J518" s="18"/>
      <c r="K518" s="18"/>
      <c r="L518" s="18"/>
      <c r="M518" s="140"/>
      <c r="N518" s="140"/>
      <c r="O518" s="140"/>
      <c r="P518" s="140"/>
      <c r="Q518" s="140"/>
      <c r="R518" s="140"/>
      <c r="S518" s="140"/>
      <c r="T518" s="140"/>
      <c r="U518" s="18"/>
      <c r="V518" s="117"/>
      <c r="W518" s="117"/>
      <c r="X518" s="135"/>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c r="AT518" s="117"/>
      <c r="AU518" s="117"/>
      <c r="AV518" s="117"/>
      <c r="AW518" s="18"/>
      <c r="AX518" s="18"/>
      <c r="BL518" s="11"/>
      <c r="BM518" s="11"/>
      <c r="BN518" s="11"/>
      <c r="BO518" s="75"/>
      <c r="BP518" s="75"/>
    </row>
    <row r="519" spans="1:68" ht="19.5">
      <c r="A519" s="18"/>
      <c r="B519" s="18"/>
      <c r="C519" s="18"/>
      <c r="D519" s="18"/>
      <c r="E519" s="88"/>
      <c r="F519" s="88"/>
      <c r="G519" s="18"/>
      <c r="H519" s="89"/>
      <c r="I519" s="89"/>
      <c r="J519" s="18"/>
      <c r="K519" s="18"/>
      <c r="L519" s="18"/>
      <c r="M519" s="140"/>
      <c r="N519" s="140"/>
      <c r="O519" s="140"/>
      <c r="P519" s="140"/>
      <c r="Q519" s="140"/>
      <c r="R519" s="140"/>
      <c r="S519" s="140"/>
      <c r="T519" s="140"/>
      <c r="U519" s="18"/>
      <c r="V519" s="592" t="str">
        <f>H3</f>
        <v>Harald</v>
      </c>
      <c r="W519" s="592"/>
      <c r="X519" s="135"/>
      <c r="Y519" s="117"/>
      <c r="Z519" s="117"/>
      <c r="AA519" s="117"/>
      <c r="AB519" s="117"/>
      <c r="AC519" s="117"/>
      <c r="AD519" s="117"/>
      <c r="AE519" s="117"/>
      <c r="AF519" s="117"/>
      <c r="AG519" s="117"/>
      <c r="AH519" s="117"/>
      <c r="AI519" s="117"/>
      <c r="AJ519" s="117"/>
      <c r="AK519" s="117"/>
      <c r="AL519" s="117"/>
      <c r="AM519" s="117"/>
      <c r="AN519" s="117"/>
      <c r="AO519" s="117"/>
      <c r="AP519" s="529" t="str">
        <f>J3</f>
        <v>Stian</v>
      </c>
      <c r="AQ519" s="426"/>
      <c r="AR519" s="117"/>
      <c r="AS519" s="117"/>
      <c r="AT519" s="117"/>
      <c r="AU519" s="117"/>
      <c r="AV519" s="117"/>
      <c r="AW519" s="18"/>
      <c r="AX519" s="18"/>
      <c r="BL519" s="11"/>
      <c r="BM519" s="11"/>
      <c r="BN519" s="11"/>
      <c r="BO519" s="75"/>
      <c r="BP519" s="75"/>
    </row>
    <row r="520" spans="1:68">
      <c r="A520" s="18"/>
      <c r="B520" s="18"/>
      <c r="C520" s="18"/>
      <c r="D520" s="18"/>
      <c r="E520" s="88"/>
      <c r="F520" s="88"/>
      <c r="G520" s="18"/>
      <c r="H520" s="89"/>
      <c r="I520" s="89"/>
      <c r="J520" s="18"/>
      <c r="K520" s="18"/>
      <c r="L520" s="18"/>
      <c r="M520" s="140"/>
      <c r="N520" s="140"/>
      <c r="O520" s="140"/>
      <c r="P520" s="140"/>
      <c r="Q520" s="140"/>
      <c r="R520" s="140"/>
      <c r="S520" s="140"/>
      <c r="T520" s="140"/>
      <c r="U520" s="18"/>
      <c r="V520" s="579" t="str">
        <f>H4</f>
        <v>Reader 1</v>
      </c>
      <c r="W520" s="579"/>
      <c r="X520" s="135"/>
      <c r="Y520" s="117"/>
      <c r="Z520" s="117"/>
      <c r="AA520" s="117"/>
      <c r="AB520" s="117"/>
      <c r="AC520" s="117"/>
      <c r="AD520" s="117"/>
      <c r="AE520" s="117"/>
      <c r="AF520" s="117"/>
      <c r="AG520" s="117"/>
      <c r="AH520" s="117"/>
      <c r="AI520" s="117"/>
      <c r="AJ520" s="117"/>
      <c r="AK520" s="117"/>
      <c r="AL520" s="117"/>
      <c r="AM520" s="117"/>
      <c r="AN520" s="117"/>
      <c r="AO520" s="117"/>
      <c r="AP520" s="579" t="str">
        <f>J4</f>
        <v>Reader 3</v>
      </c>
      <c r="AQ520" s="579"/>
      <c r="AR520" s="117"/>
      <c r="AS520" s="117"/>
      <c r="AT520" s="117"/>
      <c r="AU520" s="117"/>
      <c r="AV520" s="117"/>
      <c r="AW520" s="18"/>
      <c r="AX520" s="18"/>
      <c r="BL520" s="11"/>
      <c r="BM520" s="11"/>
      <c r="BN520" s="11"/>
      <c r="BO520" s="75"/>
      <c r="BP520" s="75"/>
    </row>
    <row r="521" spans="1:68">
      <c r="A521" s="18"/>
      <c r="B521" s="18"/>
      <c r="C521" s="18"/>
      <c r="D521" s="18"/>
      <c r="E521" s="88"/>
      <c r="F521" s="88"/>
      <c r="G521" s="18"/>
      <c r="H521" s="89"/>
      <c r="I521" s="89"/>
      <c r="J521" s="18"/>
      <c r="K521" s="18"/>
      <c r="L521" s="18"/>
      <c r="M521" s="140"/>
      <c r="N521" s="140"/>
      <c r="O521" s="140"/>
      <c r="P521" s="140"/>
      <c r="Q521" s="140"/>
      <c r="R521" s="140"/>
      <c r="S521" s="140"/>
      <c r="T521" s="140"/>
      <c r="U521" s="18"/>
      <c r="V521" s="579"/>
      <c r="W521" s="579"/>
      <c r="X521" s="135"/>
      <c r="Y521" s="117"/>
      <c r="Z521" s="117"/>
      <c r="AA521" s="117"/>
      <c r="AB521" s="117"/>
      <c r="AC521" s="117"/>
      <c r="AD521" s="117"/>
      <c r="AE521" s="117"/>
      <c r="AF521" s="117"/>
      <c r="AG521" s="117"/>
      <c r="AH521" s="117"/>
      <c r="AI521" s="117"/>
      <c r="AJ521" s="117"/>
      <c r="AK521" s="117"/>
      <c r="AL521" s="117"/>
      <c r="AM521" s="117"/>
      <c r="AN521" s="117"/>
      <c r="AO521" s="117"/>
      <c r="AP521" s="579"/>
      <c r="AQ521" s="579"/>
      <c r="AR521" s="117"/>
      <c r="AS521" s="117"/>
      <c r="AT521" s="117"/>
      <c r="AU521" s="117"/>
      <c r="AV521" s="117"/>
      <c r="AW521" s="18"/>
      <c r="AX521" s="18"/>
      <c r="BL521" s="11"/>
      <c r="BM521" s="11"/>
      <c r="BN521" s="11"/>
      <c r="BO521" s="75"/>
      <c r="BP521" s="75"/>
    </row>
    <row r="522" spans="1:68">
      <c r="A522" s="18"/>
      <c r="B522" s="18"/>
      <c r="C522" s="18"/>
      <c r="D522" s="18"/>
      <c r="E522" s="88"/>
      <c r="F522" s="88"/>
      <c r="G522" s="18"/>
      <c r="H522" s="89"/>
      <c r="I522" s="89"/>
      <c r="J522" s="18"/>
      <c r="K522" s="18"/>
      <c r="L522" s="18"/>
      <c r="M522" s="140"/>
      <c r="N522" s="140"/>
      <c r="O522" s="140"/>
      <c r="P522" s="140"/>
      <c r="Q522" s="140"/>
      <c r="R522" s="140"/>
      <c r="S522" s="140"/>
      <c r="T522" s="140"/>
      <c r="U522" s="18"/>
      <c r="V522" s="579"/>
      <c r="W522" s="579"/>
      <c r="X522" s="135"/>
      <c r="Y522" s="117"/>
      <c r="Z522" s="117"/>
      <c r="AA522" s="117"/>
      <c r="AB522" s="117"/>
      <c r="AC522" s="117"/>
      <c r="AD522" s="117"/>
      <c r="AE522" s="117"/>
      <c r="AF522" s="117"/>
      <c r="AG522" s="117"/>
      <c r="AH522" s="117"/>
      <c r="AI522" s="117"/>
      <c r="AJ522" s="117"/>
      <c r="AK522" s="117"/>
      <c r="AL522" s="117"/>
      <c r="AM522" s="117"/>
      <c r="AN522" s="117"/>
      <c r="AO522" s="117"/>
      <c r="AP522" s="579"/>
      <c r="AQ522" s="579"/>
      <c r="AR522" s="117"/>
      <c r="AS522" s="117"/>
      <c r="AT522" s="117"/>
      <c r="AU522" s="117"/>
      <c r="AV522" s="117"/>
      <c r="AW522" s="18"/>
      <c r="AX522" s="18"/>
      <c r="BL522" s="11"/>
      <c r="BM522" s="11"/>
      <c r="BN522" s="11"/>
      <c r="BO522" s="75"/>
      <c r="BP522" s="75"/>
    </row>
    <row r="523" spans="1:68">
      <c r="A523" s="18"/>
      <c r="B523" s="18"/>
      <c r="C523" s="18"/>
      <c r="D523" s="18"/>
      <c r="E523" s="88"/>
      <c r="F523" s="88"/>
      <c r="G523" s="18"/>
      <c r="H523" s="89"/>
      <c r="I523" s="89"/>
      <c r="J523" s="18"/>
      <c r="K523" s="18"/>
      <c r="L523" s="18"/>
      <c r="M523" s="140"/>
      <c r="N523" s="140"/>
      <c r="O523" s="140"/>
      <c r="P523" s="140"/>
      <c r="Q523" s="140"/>
      <c r="R523" s="140"/>
      <c r="S523" s="140"/>
      <c r="T523" s="140"/>
      <c r="U523" s="18"/>
      <c r="V523" s="579"/>
      <c r="W523" s="579"/>
      <c r="X523" s="135"/>
      <c r="Y523" s="117"/>
      <c r="Z523" s="117"/>
      <c r="AA523" s="117"/>
      <c r="AB523" s="117"/>
      <c r="AC523" s="117"/>
      <c r="AD523" s="117"/>
      <c r="AE523" s="117"/>
      <c r="AF523" s="117"/>
      <c r="AG523" s="117"/>
      <c r="AH523" s="117"/>
      <c r="AI523" s="117"/>
      <c r="AJ523" s="117"/>
      <c r="AK523" s="117"/>
      <c r="AL523" s="117"/>
      <c r="AM523" s="117"/>
      <c r="AN523" s="117"/>
      <c r="AO523" s="117"/>
      <c r="AP523" s="579"/>
      <c r="AQ523" s="579"/>
      <c r="AR523" s="117"/>
      <c r="AS523" s="117"/>
      <c r="AT523" s="117"/>
      <c r="AU523" s="117"/>
      <c r="AV523" s="117"/>
      <c r="AW523" s="18"/>
      <c r="AX523" s="18"/>
      <c r="BL523" s="11"/>
      <c r="BM523" s="11"/>
      <c r="BN523" s="11"/>
      <c r="BO523" s="75"/>
      <c r="BP523" s="75"/>
    </row>
    <row r="524" spans="1:68">
      <c r="A524" s="18"/>
      <c r="B524" s="18"/>
      <c r="C524" s="18"/>
      <c r="D524" s="18"/>
      <c r="E524" s="88"/>
      <c r="F524" s="88"/>
      <c r="G524" s="18"/>
      <c r="H524" s="89"/>
      <c r="I524" s="89"/>
      <c r="J524" s="18"/>
      <c r="K524" s="18"/>
      <c r="L524" s="18"/>
      <c r="M524" s="140"/>
      <c r="N524" s="140"/>
      <c r="O524" s="140"/>
      <c r="P524" s="140"/>
      <c r="Q524" s="140"/>
      <c r="R524" s="140"/>
      <c r="S524" s="140"/>
      <c r="T524" s="140"/>
      <c r="U524" s="18"/>
      <c r="V524" s="579"/>
      <c r="W524" s="579"/>
      <c r="X524" s="135"/>
      <c r="Y524" s="117"/>
      <c r="Z524" s="117"/>
      <c r="AA524" s="117"/>
      <c r="AB524" s="117"/>
      <c r="AC524" s="117"/>
      <c r="AD524" s="117"/>
      <c r="AE524" s="117"/>
      <c r="AF524" s="117"/>
      <c r="AG524" s="117"/>
      <c r="AH524" s="117"/>
      <c r="AI524" s="117"/>
      <c r="AJ524" s="117"/>
      <c r="AK524" s="117"/>
      <c r="AL524" s="117"/>
      <c r="AM524" s="117"/>
      <c r="AN524" s="117"/>
      <c r="AO524" s="117"/>
      <c r="AP524" s="579"/>
      <c r="AQ524" s="579"/>
      <c r="AR524" s="117"/>
      <c r="AS524" s="117"/>
      <c r="AT524" s="117"/>
      <c r="AU524" s="117"/>
      <c r="AV524" s="117"/>
      <c r="AW524" s="18"/>
      <c r="AX524" s="18"/>
      <c r="BL524" s="11"/>
      <c r="BM524" s="11"/>
      <c r="BN524" s="11"/>
      <c r="BO524" s="75"/>
      <c r="BP524" s="75"/>
    </row>
    <row r="525" spans="1:68">
      <c r="A525" s="18"/>
      <c r="B525" s="18"/>
      <c r="C525" s="18"/>
      <c r="D525" s="18"/>
      <c r="E525" s="88"/>
      <c r="F525" s="88"/>
      <c r="G525" s="18"/>
      <c r="H525" s="89"/>
      <c r="I525" s="89"/>
      <c r="J525" s="18"/>
      <c r="K525" s="18"/>
      <c r="L525" s="18"/>
      <c r="M525" s="140"/>
      <c r="N525" s="140"/>
      <c r="O525" s="140"/>
      <c r="P525" s="140"/>
      <c r="Q525" s="140"/>
      <c r="R525" s="140"/>
      <c r="S525" s="140"/>
      <c r="T525" s="140"/>
      <c r="U525" s="18"/>
      <c r="V525" s="579"/>
      <c r="W525" s="579"/>
      <c r="X525" s="135"/>
      <c r="Y525" s="117"/>
      <c r="Z525" s="117"/>
      <c r="AA525" s="117"/>
      <c r="AB525" s="117"/>
      <c r="AC525" s="117"/>
      <c r="AD525" s="117"/>
      <c r="AE525" s="117"/>
      <c r="AF525" s="117"/>
      <c r="AG525" s="117"/>
      <c r="AH525" s="117"/>
      <c r="AI525" s="117"/>
      <c r="AJ525" s="117"/>
      <c r="AK525" s="117"/>
      <c r="AL525" s="117"/>
      <c r="AM525" s="117"/>
      <c r="AN525" s="117"/>
      <c r="AO525" s="117"/>
      <c r="AP525" s="579"/>
      <c r="AQ525" s="579"/>
      <c r="AR525" s="117"/>
      <c r="AS525" s="117"/>
      <c r="AT525" s="117"/>
      <c r="AU525" s="117"/>
      <c r="AV525" s="117"/>
      <c r="AW525" s="18"/>
      <c r="AX525" s="18"/>
      <c r="BL525" s="11"/>
      <c r="BM525" s="11"/>
      <c r="BN525" s="11"/>
      <c r="BO525" s="75"/>
      <c r="BP525" s="75"/>
    </row>
    <row r="526" spans="1:68">
      <c r="A526" s="18"/>
      <c r="B526" s="18"/>
      <c r="C526" s="18"/>
      <c r="D526" s="18"/>
      <c r="E526" s="88"/>
      <c r="F526" s="88"/>
      <c r="G526" s="18"/>
      <c r="H526" s="89"/>
      <c r="I526" s="89"/>
      <c r="J526" s="18"/>
      <c r="K526" s="18"/>
      <c r="L526" s="18"/>
      <c r="M526" s="140"/>
      <c r="N526" s="140"/>
      <c r="O526" s="140"/>
      <c r="P526" s="140"/>
      <c r="Q526" s="140"/>
      <c r="R526" s="140"/>
      <c r="S526" s="140"/>
      <c r="T526" s="140"/>
      <c r="U526" s="18"/>
      <c r="V526" s="579"/>
      <c r="W526" s="579"/>
      <c r="X526" s="135"/>
      <c r="Y526" s="117"/>
      <c r="Z526" s="117"/>
      <c r="AA526" s="117"/>
      <c r="AB526" s="117"/>
      <c r="AC526" s="117"/>
      <c r="AD526" s="117"/>
      <c r="AE526" s="117"/>
      <c r="AF526" s="117"/>
      <c r="AG526" s="117"/>
      <c r="AH526" s="117"/>
      <c r="AI526" s="117"/>
      <c r="AJ526" s="117"/>
      <c r="AK526" s="117"/>
      <c r="AL526" s="117"/>
      <c r="AM526" s="117"/>
      <c r="AN526" s="117"/>
      <c r="AO526" s="117"/>
      <c r="AP526" s="579"/>
      <c r="AQ526" s="579"/>
      <c r="AR526" s="117"/>
      <c r="AS526" s="117"/>
      <c r="AT526" s="117"/>
      <c r="AU526" s="117"/>
      <c r="AV526" s="117"/>
      <c r="AW526" s="18"/>
      <c r="AX526" s="18"/>
      <c r="BL526" s="11"/>
      <c r="BM526" s="11"/>
      <c r="BN526" s="11"/>
      <c r="BO526" s="75"/>
      <c r="BP526" s="75"/>
    </row>
    <row r="527" spans="1:68">
      <c r="A527" s="18"/>
      <c r="B527" s="18"/>
      <c r="C527" s="18"/>
      <c r="D527" s="18"/>
      <c r="E527" s="88"/>
      <c r="F527" s="88"/>
      <c r="G527" s="18"/>
      <c r="H527" s="89"/>
      <c r="I527" s="89"/>
      <c r="J527" s="18"/>
      <c r="K527" s="18"/>
      <c r="L527" s="18"/>
      <c r="M527" s="140"/>
      <c r="N527" s="140"/>
      <c r="O527" s="140"/>
      <c r="P527" s="140"/>
      <c r="Q527" s="140"/>
      <c r="R527" s="140"/>
      <c r="S527" s="140"/>
      <c r="T527" s="140"/>
      <c r="U527" s="18"/>
      <c r="V527" s="579"/>
      <c r="W527" s="579"/>
      <c r="X527" s="117"/>
      <c r="Y527" s="117"/>
      <c r="Z527" s="117"/>
      <c r="AA527" s="117"/>
      <c r="AB527" s="117"/>
      <c r="AC527" s="117"/>
      <c r="AD527" s="117"/>
      <c r="AE527" s="117"/>
      <c r="AF527" s="117"/>
      <c r="AG527" s="117"/>
      <c r="AH527" s="117"/>
      <c r="AI527" s="117"/>
      <c r="AJ527" s="117"/>
      <c r="AK527" s="117"/>
      <c r="AL527" s="117"/>
      <c r="AM527" s="117"/>
      <c r="AN527" s="117"/>
      <c r="AO527" s="117"/>
      <c r="AP527" s="579"/>
      <c r="AQ527" s="579"/>
      <c r="AR527" s="117"/>
      <c r="AS527" s="117"/>
      <c r="AT527" s="117"/>
      <c r="AU527" s="117"/>
      <c r="AV527" s="117"/>
      <c r="AW527" s="18"/>
      <c r="AX527" s="18"/>
      <c r="BL527" s="11"/>
      <c r="BM527" s="11"/>
      <c r="BN527" s="11"/>
      <c r="BO527" s="75"/>
      <c r="BP527" s="75"/>
    </row>
    <row r="528" spans="1:68">
      <c r="A528" s="18"/>
      <c r="B528" s="18"/>
      <c r="C528" s="18"/>
      <c r="D528" s="18"/>
      <c r="E528" s="88"/>
      <c r="F528" s="88"/>
      <c r="G528" s="18"/>
      <c r="H528" s="89"/>
      <c r="I528" s="89"/>
      <c r="J528" s="18"/>
      <c r="K528" s="18"/>
      <c r="L528" s="18"/>
      <c r="M528" s="140"/>
      <c r="N528" s="140"/>
      <c r="O528" s="140"/>
      <c r="P528" s="140"/>
      <c r="Q528" s="140"/>
      <c r="R528" s="140"/>
      <c r="S528" s="140"/>
      <c r="T528" s="140"/>
      <c r="U528" s="18"/>
      <c r="V528" s="579"/>
      <c r="W528" s="579"/>
      <c r="X528" s="117"/>
      <c r="Y528" s="117"/>
      <c r="Z528" s="117"/>
      <c r="AA528" s="117"/>
      <c r="AB528" s="117"/>
      <c r="AC528" s="117"/>
      <c r="AD528" s="117"/>
      <c r="AE528" s="117"/>
      <c r="AF528" s="117"/>
      <c r="AG528" s="117"/>
      <c r="AH528" s="117"/>
      <c r="AI528" s="117"/>
      <c r="AJ528" s="117"/>
      <c r="AK528" s="117"/>
      <c r="AL528" s="117"/>
      <c r="AM528" s="117"/>
      <c r="AN528" s="117"/>
      <c r="AO528" s="117"/>
      <c r="AP528" s="579"/>
      <c r="AQ528" s="579"/>
      <c r="AR528" s="117"/>
      <c r="AS528" s="117"/>
      <c r="AT528" s="117"/>
      <c r="AU528" s="117"/>
      <c r="AV528" s="117"/>
      <c r="AW528" s="18"/>
      <c r="AX528" s="18"/>
      <c r="BL528" s="11"/>
      <c r="BM528" s="11"/>
      <c r="BN528" s="11"/>
      <c r="BO528" s="75"/>
      <c r="BP528" s="75"/>
    </row>
    <row r="529" spans="1:68">
      <c r="A529" s="18"/>
      <c r="B529" s="18"/>
      <c r="C529" s="18"/>
      <c r="D529" s="18"/>
      <c r="E529" s="88"/>
      <c r="F529" s="88"/>
      <c r="G529" s="18"/>
      <c r="H529" s="89"/>
      <c r="I529" s="89"/>
      <c r="J529" s="18"/>
      <c r="K529" s="18"/>
      <c r="L529" s="18"/>
      <c r="M529" s="140"/>
      <c r="N529" s="140"/>
      <c r="O529" s="140"/>
      <c r="P529" s="140"/>
      <c r="Q529" s="140"/>
      <c r="R529" s="140"/>
      <c r="S529" s="140"/>
      <c r="T529" s="140"/>
      <c r="U529" s="18"/>
      <c r="V529" s="579"/>
      <c r="W529" s="579"/>
      <c r="X529" s="117"/>
      <c r="Y529" s="117"/>
      <c r="Z529" s="117"/>
      <c r="AA529" s="117"/>
      <c r="AB529" s="117"/>
      <c r="AC529" s="117"/>
      <c r="AD529" s="117"/>
      <c r="AE529" s="117"/>
      <c r="AF529" s="117"/>
      <c r="AG529" s="117"/>
      <c r="AH529" s="117"/>
      <c r="AI529" s="117"/>
      <c r="AJ529" s="117"/>
      <c r="AK529" s="117"/>
      <c r="AL529" s="117"/>
      <c r="AM529" s="117"/>
      <c r="AN529" s="117"/>
      <c r="AO529" s="117"/>
      <c r="AP529" s="579"/>
      <c r="AQ529" s="579"/>
      <c r="AR529" s="117"/>
      <c r="AS529" s="117"/>
      <c r="AT529" s="117"/>
      <c r="AU529" s="117"/>
      <c r="AV529" s="117"/>
      <c r="AW529" s="18"/>
      <c r="AX529" s="18"/>
      <c r="BL529" s="11"/>
      <c r="BM529" s="11"/>
      <c r="BN529" s="11"/>
      <c r="BO529" s="75"/>
      <c r="BP529" s="75"/>
    </row>
    <row r="530" spans="1:68">
      <c r="A530" s="18"/>
      <c r="B530" s="18"/>
      <c r="C530" s="18"/>
      <c r="D530" s="18"/>
      <c r="E530" s="88"/>
      <c r="F530" s="88"/>
      <c r="G530" s="18"/>
      <c r="H530" s="89"/>
      <c r="I530" s="89"/>
      <c r="J530" s="18"/>
      <c r="K530" s="18"/>
      <c r="L530" s="18"/>
      <c r="M530" s="140"/>
      <c r="N530" s="140"/>
      <c r="O530" s="140"/>
      <c r="P530" s="140"/>
      <c r="Q530" s="140"/>
      <c r="R530" s="140"/>
      <c r="S530" s="140"/>
      <c r="T530" s="140"/>
      <c r="U530" s="18"/>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c r="AT530" s="117"/>
      <c r="AU530" s="117"/>
      <c r="AV530" s="117"/>
      <c r="AW530" s="18"/>
      <c r="AX530" s="18"/>
      <c r="BL530" s="11"/>
      <c r="BM530" s="11"/>
      <c r="BN530" s="11"/>
      <c r="BO530" s="75"/>
      <c r="BP530" s="75"/>
    </row>
    <row r="531" spans="1:68">
      <c r="A531" s="18"/>
      <c r="B531" s="18"/>
      <c r="C531" s="18"/>
      <c r="D531" s="18"/>
      <c r="E531" s="88"/>
      <c r="F531" s="88"/>
      <c r="G531" s="18"/>
      <c r="H531" s="89"/>
      <c r="I531" s="89"/>
      <c r="J531" s="18"/>
      <c r="K531" s="18"/>
      <c r="L531" s="18"/>
      <c r="M531" s="140"/>
      <c r="N531" s="140"/>
      <c r="O531" s="140"/>
      <c r="P531" s="140"/>
      <c r="Q531" s="140"/>
      <c r="R531" s="140"/>
      <c r="S531" s="140"/>
      <c r="T531" s="140"/>
      <c r="U531" s="18"/>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c r="AT531" s="117"/>
      <c r="AU531" s="117"/>
      <c r="AV531" s="117"/>
      <c r="AW531" s="18"/>
      <c r="AX531" s="18"/>
      <c r="BL531" s="11"/>
      <c r="BM531" s="11"/>
      <c r="BN531" s="11"/>
      <c r="BO531" s="75"/>
      <c r="BP531" s="75"/>
    </row>
    <row r="532" spans="1:68" ht="20.25">
      <c r="A532" s="18"/>
      <c r="B532" s="18"/>
      <c r="C532" s="18"/>
      <c r="D532" s="18"/>
      <c r="E532" s="88"/>
      <c r="F532" s="88"/>
      <c r="G532" s="18"/>
      <c r="H532" s="89"/>
      <c r="I532" s="89"/>
      <c r="J532" s="18"/>
      <c r="K532" s="18"/>
      <c r="L532" s="18"/>
      <c r="M532" s="140"/>
      <c r="N532" s="140"/>
      <c r="O532" s="140"/>
      <c r="P532" s="140"/>
      <c r="Q532" s="140"/>
      <c r="R532" s="140"/>
      <c r="S532" s="140"/>
      <c r="T532" s="140"/>
      <c r="U532" s="18"/>
      <c r="V532" s="586" t="str">
        <f>I3</f>
        <v>Hildegun</v>
      </c>
      <c r="W532" s="586"/>
      <c r="X532" s="117"/>
      <c r="Y532" s="117"/>
      <c r="Z532" s="117"/>
      <c r="AA532" s="117"/>
      <c r="AB532" s="117"/>
      <c r="AC532" s="117"/>
      <c r="AD532" s="117"/>
      <c r="AE532" s="117"/>
      <c r="AF532" s="117"/>
      <c r="AG532" s="117"/>
      <c r="AH532" s="117"/>
      <c r="AI532" s="117"/>
      <c r="AJ532" s="117"/>
      <c r="AK532" s="117"/>
      <c r="AL532" s="117"/>
      <c r="AM532" s="117"/>
      <c r="AN532" s="117"/>
      <c r="AO532" s="117"/>
      <c r="AP532" s="528" t="str">
        <f>K3</f>
        <v>Eirik</v>
      </c>
      <c r="AQ532" s="428"/>
      <c r="AR532" s="117"/>
      <c r="AS532" s="117"/>
      <c r="AT532" s="117"/>
      <c r="AU532" s="117"/>
      <c r="AV532" s="117"/>
      <c r="AW532" s="18"/>
      <c r="AX532" s="18"/>
      <c r="BL532" s="11"/>
      <c r="BM532" s="11"/>
      <c r="BN532" s="11"/>
      <c r="BO532" s="75"/>
      <c r="BP532" s="75"/>
    </row>
    <row r="533" spans="1:68">
      <c r="A533" s="18"/>
      <c r="B533" s="18"/>
      <c r="C533" s="18"/>
      <c r="D533" s="18"/>
      <c r="E533" s="88"/>
      <c r="F533" s="88"/>
      <c r="G533" s="18"/>
      <c r="H533" s="89"/>
      <c r="I533" s="89"/>
      <c r="J533" s="18"/>
      <c r="K533" s="18"/>
      <c r="L533" s="18"/>
      <c r="M533" s="140"/>
      <c r="N533" s="140"/>
      <c r="O533" s="140"/>
      <c r="P533" s="140"/>
      <c r="Q533" s="140"/>
      <c r="R533" s="140"/>
      <c r="S533" s="140"/>
      <c r="T533" s="140"/>
      <c r="U533" s="18"/>
      <c r="V533" s="579" t="str">
        <f>I4</f>
        <v>Reader 2</v>
      </c>
      <c r="W533" s="579"/>
      <c r="X533" s="117"/>
      <c r="Y533" s="117"/>
      <c r="Z533" s="117"/>
      <c r="AA533" s="117"/>
      <c r="AB533" s="117"/>
      <c r="AC533" s="117"/>
      <c r="AD533" s="117"/>
      <c r="AE533" s="117"/>
      <c r="AF533" s="117"/>
      <c r="AG533" s="117"/>
      <c r="AH533" s="117"/>
      <c r="AI533" s="117"/>
      <c r="AJ533" s="117"/>
      <c r="AK533" s="117"/>
      <c r="AL533" s="117"/>
      <c r="AM533" s="117"/>
      <c r="AN533" s="117"/>
      <c r="AO533" s="117"/>
      <c r="AP533" s="579" t="str">
        <f>K4</f>
        <v>Reader 4</v>
      </c>
      <c r="AQ533" s="579"/>
      <c r="AR533" s="117"/>
      <c r="AS533" s="117"/>
      <c r="AT533" s="117"/>
      <c r="AU533" s="117"/>
      <c r="AV533" s="117"/>
      <c r="AW533" s="18"/>
      <c r="AX533" s="18"/>
      <c r="BL533" s="11"/>
      <c r="BM533" s="11"/>
      <c r="BN533" s="11"/>
      <c r="BO533" s="75"/>
      <c r="BP533" s="75"/>
    </row>
    <row r="534" spans="1:68">
      <c r="A534" s="18"/>
      <c r="B534" s="18"/>
      <c r="C534" s="18"/>
      <c r="D534" s="18"/>
      <c r="E534" s="88"/>
      <c r="F534" s="88"/>
      <c r="G534" s="18"/>
      <c r="H534" s="89"/>
      <c r="I534" s="89"/>
      <c r="J534" s="18"/>
      <c r="K534" s="18"/>
      <c r="L534" s="18"/>
      <c r="M534" s="140"/>
      <c r="N534" s="140"/>
      <c r="O534" s="140"/>
      <c r="P534" s="140"/>
      <c r="Q534" s="140"/>
      <c r="R534" s="140"/>
      <c r="S534" s="140"/>
      <c r="T534" s="140"/>
      <c r="U534" s="18"/>
      <c r="V534" s="579"/>
      <c r="W534" s="579"/>
      <c r="X534" s="117"/>
      <c r="Y534" s="117"/>
      <c r="Z534" s="117"/>
      <c r="AA534" s="117"/>
      <c r="AB534" s="117"/>
      <c r="AC534" s="117"/>
      <c r="AD534" s="117"/>
      <c r="AE534" s="117"/>
      <c r="AF534" s="117"/>
      <c r="AG534" s="117"/>
      <c r="AH534" s="117"/>
      <c r="AI534" s="117"/>
      <c r="AJ534" s="117"/>
      <c r="AK534" s="117"/>
      <c r="AL534" s="117"/>
      <c r="AM534" s="117"/>
      <c r="AN534" s="117"/>
      <c r="AO534" s="117"/>
      <c r="AP534" s="579"/>
      <c r="AQ534" s="579"/>
      <c r="AR534" s="117"/>
      <c r="AS534" s="117"/>
      <c r="AT534" s="117"/>
      <c r="AU534" s="117"/>
      <c r="AV534" s="117"/>
      <c r="AW534" s="18"/>
      <c r="AX534" s="18"/>
      <c r="BL534" s="11"/>
      <c r="BM534" s="11"/>
      <c r="BN534" s="11"/>
      <c r="BO534" s="75"/>
      <c r="BP534" s="75"/>
    </row>
    <row r="535" spans="1:68">
      <c r="A535" s="18"/>
      <c r="B535" s="18"/>
      <c r="C535" s="18"/>
      <c r="D535" s="18"/>
      <c r="E535" s="88"/>
      <c r="F535" s="88"/>
      <c r="G535" s="18"/>
      <c r="H535" s="89"/>
      <c r="I535" s="89"/>
      <c r="J535" s="18"/>
      <c r="K535" s="18"/>
      <c r="L535" s="18"/>
      <c r="M535" s="140"/>
      <c r="N535" s="140"/>
      <c r="O535" s="140"/>
      <c r="P535" s="140"/>
      <c r="Q535" s="140"/>
      <c r="R535" s="140"/>
      <c r="S535" s="140"/>
      <c r="T535" s="140"/>
      <c r="U535" s="18"/>
      <c r="V535" s="579"/>
      <c r="W535" s="579"/>
      <c r="X535" s="117"/>
      <c r="Y535" s="117"/>
      <c r="Z535" s="117"/>
      <c r="AA535" s="117"/>
      <c r="AB535" s="117"/>
      <c r="AC535" s="117"/>
      <c r="AD535" s="117"/>
      <c r="AE535" s="117"/>
      <c r="AF535" s="117"/>
      <c r="AG535" s="117"/>
      <c r="AH535" s="117"/>
      <c r="AI535" s="117"/>
      <c r="AJ535" s="117"/>
      <c r="AK535" s="117"/>
      <c r="AL535" s="117"/>
      <c r="AM535" s="117"/>
      <c r="AN535" s="117"/>
      <c r="AO535" s="117"/>
      <c r="AP535" s="579"/>
      <c r="AQ535" s="579"/>
      <c r="AR535" s="117"/>
      <c r="AS535" s="117"/>
      <c r="AT535" s="117"/>
      <c r="AU535" s="117"/>
      <c r="AV535" s="117"/>
      <c r="AW535" s="18"/>
      <c r="AX535" s="18"/>
      <c r="BL535" s="11"/>
      <c r="BM535" s="11"/>
      <c r="BN535" s="11"/>
      <c r="BO535" s="75"/>
      <c r="BP535" s="75"/>
    </row>
    <row r="536" spans="1:68">
      <c r="A536" s="18"/>
      <c r="B536" s="18"/>
      <c r="C536" s="18"/>
      <c r="D536" s="18"/>
      <c r="E536" s="88"/>
      <c r="F536" s="88"/>
      <c r="G536" s="18"/>
      <c r="H536" s="89"/>
      <c r="I536" s="89"/>
      <c r="J536" s="18"/>
      <c r="K536" s="18"/>
      <c r="L536" s="18"/>
      <c r="M536" s="140"/>
      <c r="N536" s="140"/>
      <c r="O536" s="140"/>
      <c r="P536" s="140"/>
      <c r="Q536" s="140"/>
      <c r="R536" s="140"/>
      <c r="S536" s="140"/>
      <c r="T536" s="140"/>
      <c r="U536" s="18"/>
      <c r="V536" s="579"/>
      <c r="W536" s="579"/>
      <c r="X536" s="117"/>
      <c r="Y536" s="117"/>
      <c r="Z536" s="117"/>
      <c r="AA536" s="117"/>
      <c r="AB536" s="117"/>
      <c r="AC536" s="117"/>
      <c r="AD536" s="117"/>
      <c r="AE536" s="117"/>
      <c r="AF536" s="117"/>
      <c r="AG536" s="117"/>
      <c r="AH536" s="117"/>
      <c r="AI536" s="117"/>
      <c r="AJ536" s="117"/>
      <c r="AK536" s="117"/>
      <c r="AL536" s="117"/>
      <c r="AM536" s="117"/>
      <c r="AN536" s="117"/>
      <c r="AO536" s="117"/>
      <c r="AP536" s="579"/>
      <c r="AQ536" s="579"/>
      <c r="AR536" s="117"/>
      <c r="AS536" s="117"/>
      <c r="AT536" s="117"/>
      <c r="AU536" s="117"/>
      <c r="AV536" s="117"/>
      <c r="AW536" s="18"/>
      <c r="AX536" s="18"/>
      <c r="BL536" s="11"/>
      <c r="BM536" s="11"/>
      <c r="BN536" s="11"/>
      <c r="BO536" s="75"/>
      <c r="BP536" s="75"/>
    </row>
    <row r="537" spans="1:68">
      <c r="A537" s="18"/>
      <c r="B537" s="18"/>
      <c r="C537" s="18"/>
      <c r="D537" s="18"/>
      <c r="E537" s="88"/>
      <c r="F537" s="88"/>
      <c r="G537" s="18"/>
      <c r="H537" s="89"/>
      <c r="I537" s="89"/>
      <c r="J537" s="18"/>
      <c r="K537" s="18"/>
      <c r="L537" s="18"/>
      <c r="M537" s="140"/>
      <c r="N537" s="140"/>
      <c r="O537" s="140"/>
      <c r="P537" s="140"/>
      <c r="Q537" s="140"/>
      <c r="R537" s="140"/>
      <c r="S537" s="140"/>
      <c r="T537" s="140"/>
      <c r="U537" s="18"/>
      <c r="V537" s="579"/>
      <c r="W537" s="579"/>
      <c r="X537" s="117"/>
      <c r="Y537" s="117"/>
      <c r="Z537" s="117"/>
      <c r="AA537" s="117"/>
      <c r="AB537" s="117"/>
      <c r="AC537" s="117"/>
      <c r="AD537" s="117"/>
      <c r="AE537" s="117"/>
      <c r="AF537" s="117"/>
      <c r="AG537" s="117"/>
      <c r="AH537" s="117"/>
      <c r="AI537" s="117"/>
      <c r="AJ537" s="117"/>
      <c r="AK537" s="117"/>
      <c r="AL537" s="117"/>
      <c r="AM537" s="117"/>
      <c r="AN537" s="117"/>
      <c r="AO537" s="117"/>
      <c r="AP537" s="579"/>
      <c r="AQ537" s="579"/>
      <c r="AR537" s="117"/>
      <c r="AS537" s="117"/>
      <c r="AT537" s="117"/>
      <c r="AU537" s="117"/>
      <c r="AV537" s="117"/>
      <c r="AW537" s="18"/>
      <c r="AX537" s="18"/>
      <c r="BL537" s="11"/>
      <c r="BM537" s="11"/>
      <c r="BN537" s="11"/>
      <c r="BO537" s="75"/>
      <c r="BP537" s="75"/>
    </row>
    <row r="538" spans="1:68">
      <c r="A538" s="18"/>
      <c r="B538" s="18"/>
      <c r="C538" s="18"/>
      <c r="D538" s="18"/>
      <c r="E538" s="88"/>
      <c r="F538" s="88"/>
      <c r="G538" s="18"/>
      <c r="H538" s="89"/>
      <c r="I538" s="89"/>
      <c r="J538" s="18"/>
      <c r="K538" s="18"/>
      <c r="L538" s="18"/>
      <c r="M538" s="140"/>
      <c r="N538" s="140"/>
      <c r="O538" s="140"/>
      <c r="P538" s="140"/>
      <c r="Q538" s="140"/>
      <c r="R538" s="140"/>
      <c r="S538" s="140"/>
      <c r="T538" s="140"/>
      <c r="U538" s="18"/>
      <c r="V538" s="579"/>
      <c r="W538" s="579"/>
      <c r="X538" s="117"/>
      <c r="Y538" s="117"/>
      <c r="Z538" s="117"/>
      <c r="AA538" s="117"/>
      <c r="AB538" s="117"/>
      <c r="AC538" s="117"/>
      <c r="AD538" s="117"/>
      <c r="AE538" s="117"/>
      <c r="AF538" s="117"/>
      <c r="AG538" s="117"/>
      <c r="AH538" s="117"/>
      <c r="AI538" s="117"/>
      <c r="AJ538" s="117"/>
      <c r="AK538" s="117"/>
      <c r="AL538" s="117"/>
      <c r="AM538" s="117"/>
      <c r="AN538" s="117"/>
      <c r="AO538" s="117"/>
      <c r="AP538" s="579"/>
      <c r="AQ538" s="579"/>
      <c r="AR538" s="117"/>
      <c r="AS538" s="117"/>
      <c r="AT538" s="117"/>
      <c r="AU538" s="117"/>
      <c r="AV538" s="117"/>
      <c r="AW538" s="18"/>
      <c r="AX538" s="18"/>
      <c r="BL538" s="11"/>
      <c r="BM538" s="11"/>
      <c r="BN538" s="11"/>
      <c r="BO538" s="75"/>
      <c r="BP538" s="75"/>
    </row>
    <row r="539" spans="1:68">
      <c r="A539" s="18"/>
      <c r="B539" s="18"/>
      <c r="C539" s="18"/>
      <c r="D539" s="18"/>
      <c r="E539" s="88"/>
      <c r="F539" s="88"/>
      <c r="G539" s="18"/>
      <c r="H539" s="89"/>
      <c r="I539" s="89"/>
      <c r="J539" s="18"/>
      <c r="K539" s="18"/>
      <c r="L539" s="18"/>
      <c r="M539" s="140"/>
      <c r="N539" s="140"/>
      <c r="O539" s="140"/>
      <c r="P539" s="140"/>
      <c r="Q539" s="140"/>
      <c r="R539" s="140"/>
      <c r="S539" s="140"/>
      <c r="T539" s="140"/>
      <c r="U539" s="18"/>
      <c r="V539" s="579"/>
      <c r="W539" s="579"/>
      <c r="X539" s="117"/>
      <c r="Y539" s="117"/>
      <c r="Z539" s="117"/>
      <c r="AA539" s="117"/>
      <c r="AB539" s="117"/>
      <c r="AC539" s="117"/>
      <c r="AD539" s="117"/>
      <c r="AE539" s="117"/>
      <c r="AF539" s="117"/>
      <c r="AG539" s="117"/>
      <c r="AH539" s="117"/>
      <c r="AI539" s="117"/>
      <c r="AJ539" s="117"/>
      <c r="AK539" s="117"/>
      <c r="AL539" s="117"/>
      <c r="AM539" s="117"/>
      <c r="AN539" s="117"/>
      <c r="AO539" s="117"/>
      <c r="AP539" s="579"/>
      <c r="AQ539" s="579"/>
      <c r="AR539" s="117"/>
      <c r="AS539" s="117"/>
      <c r="AT539" s="117"/>
      <c r="AU539" s="117"/>
      <c r="AV539" s="117"/>
      <c r="AW539" s="18"/>
      <c r="AX539" s="18"/>
      <c r="BL539" s="11"/>
      <c r="BM539" s="11"/>
      <c r="BN539" s="11"/>
      <c r="BO539" s="75"/>
      <c r="BP539" s="75"/>
    </row>
    <row r="540" spans="1:68" ht="18">
      <c r="A540" s="18"/>
      <c r="B540" s="18"/>
      <c r="C540" s="18"/>
      <c r="D540" s="18"/>
      <c r="E540" s="88"/>
      <c r="F540" s="88"/>
      <c r="G540" s="18"/>
      <c r="H540" s="89"/>
      <c r="I540" s="89"/>
      <c r="J540" s="18"/>
      <c r="K540" s="18"/>
      <c r="L540" s="18"/>
      <c r="M540" s="140"/>
      <c r="N540" s="140"/>
      <c r="O540" s="140"/>
      <c r="P540" s="140"/>
      <c r="Q540" s="140"/>
      <c r="R540" s="140"/>
      <c r="S540" s="140"/>
      <c r="T540" s="140"/>
      <c r="U540" s="18"/>
      <c r="V540" s="579"/>
      <c r="W540" s="579"/>
      <c r="X540" s="95"/>
      <c r="Y540" s="95"/>
      <c r="Z540" s="95"/>
      <c r="AA540" s="95"/>
      <c r="AB540" s="95"/>
      <c r="AC540" s="95"/>
      <c r="AD540" s="95"/>
      <c r="AE540" s="95"/>
      <c r="AF540" s="95"/>
      <c r="AG540" s="95"/>
      <c r="AH540" s="95"/>
      <c r="AI540" s="95"/>
      <c r="AJ540" s="95"/>
      <c r="AK540" s="95"/>
      <c r="AL540" s="95"/>
      <c r="AM540" s="95"/>
      <c r="AN540" s="95"/>
      <c r="AO540" s="95"/>
      <c r="AP540" s="579"/>
      <c r="AQ540" s="579"/>
      <c r="AR540" s="117"/>
      <c r="AS540" s="117"/>
      <c r="AT540" s="117"/>
      <c r="AU540" s="117"/>
      <c r="AV540" s="117"/>
      <c r="AW540" s="18"/>
      <c r="AX540" s="18"/>
      <c r="BL540" s="11"/>
      <c r="BM540" s="11"/>
      <c r="BN540" s="11"/>
      <c r="BO540" s="75"/>
      <c r="BP540" s="75"/>
    </row>
    <row r="541" spans="1:68">
      <c r="A541" s="18"/>
      <c r="B541" s="18"/>
      <c r="C541" s="18"/>
      <c r="D541" s="18"/>
      <c r="E541" s="88"/>
      <c r="F541" s="88"/>
      <c r="G541" s="18"/>
      <c r="H541" s="89"/>
      <c r="I541" s="89"/>
      <c r="J541" s="18"/>
      <c r="K541" s="18"/>
      <c r="L541" s="18"/>
      <c r="M541" s="140"/>
      <c r="N541" s="140"/>
      <c r="O541" s="140"/>
      <c r="P541" s="140"/>
      <c r="Q541" s="140"/>
      <c r="R541" s="140"/>
      <c r="S541" s="140"/>
      <c r="T541" s="140"/>
      <c r="U541" s="18"/>
      <c r="V541" s="579"/>
      <c r="W541" s="579"/>
      <c r="X541" s="117"/>
      <c r="Y541" s="117"/>
      <c r="Z541" s="117"/>
      <c r="AA541" s="117"/>
      <c r="AB541" s="117"/>
      <c r="AC541" s="117"/>
      <c r="AD541" s="117"/>
      <c r="AE541" s="117"/>
      <c r="AF541" s="117"/>
      <c r="AG541" s="117"/>
      <c r="AH541" s="117"/>
      <c r="AI541" s="117"/>
      <c r="AJ541" s="117"/>
      <c r="AK541" s="117"/>
      <c r="AL541" s="117"/>
      <c r="AM541" s="117"/>
      <c r="AN541" s="117"/>
      <c r="AO541" s="117"/>
      <c r="AP541" s="579"/>
      <c r="AQ541" s="579"/>
      <c r="AR541" s="117"/>
      <c r="AS541" s="117"/>
      <c r="AT541" s="117"/>
      <c r="AU541" s="117"/>
      <c r="AV541" s="117"/>
      <c r="AW541" s="18"/>
      <c r="AX541" s="18"/>
      <c r="BL541" s="11"/>
      <c r="BM541" s="11"/>
      <c r="BN541" s="11"/>
      <c r="BO541" s="75"/>
      <c r="BP541" s="75"/>
    </row>
    <row r="542" spans="1:68">
      <c r="A542" s="18"/>
      <c r="B542" s="18"/>
      <c r="C542" s="18"/>
      <c r="D542" s="18"/>
      <c r="E542" s="88"/>
      <c r="F542" s="88"/>
      <c r="G542" s="18"/>
      <c r="H542" s="89"/>
      <c r="I542" s="89"/>
      <c r="J542" s="18"/>
      <c r="K542" s="18"/>
      <c r="L542" s="18"/>
      <c r="M542" s="140"/>
      <c r="N542" s="140"/>
      <c r="O542" s="140"/>
      <c r="P542" s="140"/>
      <c r="Q542" s="140"/>
      <c r="R542" s="140"/>
      <c r="S542" s="140"/>
      <c r="T542" s="140"/>
      <c r="U542" s="18"/>
      <c r="V542" s="579"/>
      <c r="W542" s="579"/>
      <c r="X542" s="117"/>
      <c r="Y542" s="117"/>
      <c r="Z542" s="117"/>
      <c r="AA542" s="117"/>
      <c r="AB542" s="117"/>
      <c r="AC542" s="117"/>
      <c r="AD542" s="117"/>
      <c r="AE542" s="117"/>
      <c r="AF542" s="117"/>
      <c r="AG542" s="117"/>
      <c r="AH542" s="117"/>
      <c r="AI542" s="117"/>
      <c r="AJ542" s="117"/>
      <c r="AK542" s="117"/>
      <c r="AL542" s="117"/>
      <c r="AM542" s="117"/>
      <c r="AN542" s="117"/>
      <c r="AO542" s="117"/>
      <c r="AP542" s="579"/>
      <c r="AQ542" s="579"/>
      <c r="AR542" s="117"/>
      <c r="AS542" s="117"/>
      <c r="AT542" s="117"/>
      <c r="AU542" s="117"/>
      <c r="AV542" s="117"/>
      <c r="AW542" s="18"/>
      <c r="AX542" s="18"/>
      <c r="BL542" s="11"/>
      <c r="BM542" s="11"/>
      <c r="BN542" s="11"/>
      <c r="BO542" s="75"/>
      <c r="BP542" s="75"/>
    </row>
    <row r="543" spans="1:68">
      <c r="A543" s="18"/>
      <c r="B543" s="18"/>
      <c r="C543" s="18"/>
      <c r="D543" s="18"/>
      <c r="E543" s="88"/>
      <c r="F543" s="88"/>
      <c r="G543" s="18"/>
      <c r="H543" s="89"/>
      <c r="I543" s="89"/>
      <c r="J543" s="18"/>
      <c r="K543" s="18"/>
      <c r="L543" s="18"/>
      <c r="M543" s="140"/>
      <c r="N543" s="140"/>
      <c r="O543" s="140"/>
      <c r="P543" s="140"/>
      <c r="Q543" s="140"/>
      <c r="R543" s="140"/>
      <c r="S543" s="140"/>
      <c r="T543" s="140"/>
      <c r="U543" s="18"/>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c r="AT543" s="117"/>
      <c r="AU543" s="117"/>
      <c r="AV543" s="117"/>
      <c r="AW543" s="18"/>
      <c r="AX543" s="18"/>
      <c r="BL543" s="11"/>
      <c r="BM543" s="11"/>
      <c r="BN543" s="11"/>
      <c r="BO543" s="75"/>
      <c r="BP543" s="75"/>
    </row>
    <row r="544" spans="1:68">
      <c r="A544" s="18"/>
      <c r="B544" s="18"/>
      <c r="C544" s="18"/>
      <c r="D544" s="18"/>
      <c r="E544" s="88"/>
      <c r="F544" s="88"/>
      <c r="G544" s="18"/>
      <c r="H544" s="89"/>
      <c r="I544" s="89"/>
      <c r="J544" s="18"/>
      <c r="K544" s="18"/>
      <c r="L544" s="18"/>
      <c r="M544" s="140"/>
      <c r="N544" s="140"/>
      <c r="O544" s="140"/>
      <c r="P544" s="140"/>
      <c r="Q544" s="140"/>
      <c r="R544" s="140"/>
      <c r="S544" s="140"/>
      <c r="T544" s="140"/>
      <c r="U544" s="18"/>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c r="AT544" s="117"/>
      <c r="AU544" s="117"/>
      <c r="AV544" s="117"/>
      <c r="AW544" s="18"/>
      <c r="AX544" s="18"/>
      <c r="BL544" s="11"/>
      <c r="BM544" s="11"/>
      <c r="BN544" s="11"/>
      <c r="BO544" s="75"/>
      <c r="BP544" s="75"/>
    </row>
    <row r="545" spans="1:68" ht="20.25">
      <c r="A545" s="18"/>
      <c r="B545" s="18"/>
      <c r="C545" s="18"/>
      <c r="D545" s="18"/>
      <c r="E545" s="88"/>
      <c r="F545" s="88"/>
      <c r="G545" s="18"/>
      <c r="H545" s="89"/>
      <c r="I545" s="89"/>
      <c r="J545" s="18"/>
      <c r="K545" s="18"/>
      <c r="L545" s="18"/>
      <c r="M545" s="140"/>
      <c r="N545" s="140"/>
      <c r="O545" s="140"/>
      <c r="P545" s="140"/>
      <c r="Q545" s="140"/>
      <c r="R545" s="140"/>
      <c r="S545" s="140"/>
      <c r="T545" s="140"/>
      <c r="U545" s="18"/>
      <c r="V545" s="586" t="e">
        <f>#REF!</f>
        <v>#REF!</v>
      </c>
      <c r="W545" s="586"/>
      <c r="X545" s="117"/>
      <c r="Y545" s="117"/>
      <c r="Z545" s="117"/>
      <c r="AA545" s="117"/>
      <c r="AB545" s="117"/>
      <c r="AC545" s="117"/>
      <c r="AD545" s="117"/>
      <c r="AE545" s="117"/>
      <c r="AF545" s="117"/>
      <c r="AG545" s="117"/>
      <c r="AH545" s="117"/>
      <c r="AI545" s="117"/>
      <c r="AJ545" s="117"/>
      <c r="AK545" s="117"/>
      <c r="AL545" s="117"/>
      <c r="AM545" s="117"/>
      <c r="AN545" s="117"/>
      <c r="AO545" s="117"/>
      <c r="AP545" s="528" t="e">
        <f>#REF!</f>
        <v>#REF!</v>
      </c>
      <c r="AQ545" s="428"/>
      <c r="AR545" s="117"/>
      <c r="AS545" s="117"/>
      <c r="AT545" s="117"/>
      <c r="AU545" s="117"/>
      <c r="AV545" s="117"/>
      <c r="AW545" s="18"/>
      <c r="AX545" s="18"/>
      <c r="BL545" s="11"/>
      <c r="BM545" s="11"/>
      <c r="BN545" s="11"/>
      <c r="BO545" s="75"/>
      <c r="BP545" s="75"/>
    </row>
    <row r="546" spans="1:68">
      <c r="A546" s="18"/>
      <c r="B546" s="18"/>
      <c r="C546" s="18"/>
      <c r="D546" s="18"/>
      <c r="E546" s="88"/>
      <c r="F546" s="88"/>
      <c r="G546" s="18"/>
      <c r="H546" s="89"/>
      <c r="I546" s="89"/>
      <c r="J546" s="18"/>
      <c r="K546" s="18"/>
      <c r="L546" s="18"/>
      <c r="M546" s="140"/>
      <c r="N546" s="140"/>
      <c r="O546" s="140"/>
      <c r="P546" s="140"/>
      <c r="Q546" s="140"/>
      <c r="R546" s="140"/>
      <c r="S546" s="140"/>
      <c r="T546" s="140"/>
      <c r="U546" s="18"/>
      <c r="V546" s="579" t="e">
        <f>#REF!</f>
        <v>#REF!</v>
      </c>
      <c r="W546" s="579"/>
      <c r="X546" s="117"/>
      <c r="Y546" s="117"/>
      <c r="Z546" s="117"/>
      <c r="AA546" s="117"/>
      <c r="AB546" s="117"/>
      <c r="AC546" s="117"/>
      <c r="AD546" s="117"/>
      <c r="AE546" s="117"/>
      <c r="AF546" s="117"/>
      <c r="AG546" s="117"/>
      <c r="AH546" s="117"/>
      <c r="AI546" s="117"/>
      <c r="AJ546" s="117"/>
      <c r="AK546" s="117"/>
      <c r="AL546" s="117"/>
      <c r="AM546" s="117"/>
      <c r="AN546" s="117"/>
      <c r="AO546" s="117"/>
      <c r="AP546" s="579" t="e">
        <f>#REF!</f>
        <v>#REF!</v>
      </c>
      <c r="AQ546" s="579"/>
      <c r="AR546" s="117"/>
      <c r="AS546" s="117"/>
      <c r="AT546" s="117"/>
      <c r="AU546" s="117"/>
      <c r="AV546" s="117"/>
      <c r="AW546" s="18"/>
      <c r="AX546" s="18"/>
      <c r="BL546" s="11"/>
      <c r="BM546" s="11"/>
      <c r="BN546" s="11"/>
      <c r="BO546" s="75"/>
      <c r="BP546" s="75"/>
    </row>
    <row r="547" spans="1:68">
      <c r="A547" s="18"/>
      <c r="B547" s="18"/>
      <c r="C547" s="18"/>
      <c r="D547" s="18"/>
      <c r="E547" s="88"/>
      <c r="F547" s="88"/>
      <c r="G547" s="18"/>
      <c r="H547" s="89"/>
      <c r="I547" s="89"/>
      <c r="J547" s="18"/>
      <c r="K547" s="18"/>
      <c r="L547" s="18"/>
      <c r="M547" s="140"/>
      <c r="N547" s="140"/>
      <c r="O547" s="140"/>
      <c r="P547" s="140"/>
      <c r="Q547" s="140"/>
      <c r="R547" s="140"/>
      <c r="S547" s="140"/>
      <c r="T547" s="140"/>
      <c r="U547" s="18"/>
      <c r="V547" s="579"/>
      <c r="W547" s="579"/>
      <c r="X547" s="117"/>
      <c r="Y547" s="117"/>
      <c r="Z547" s="117"/>
      <c r="AA547" s="117"/>
      <c r="AB547" s="117"/>
      <c r="AC547" s="117"/>
      <c r="AD547" s="117"/>
      <c r="AE547" s="117"/>
      <c r="AF547" s="117"/>
      <c r="AG547" s="117"/>
      <c r="AH547" s="117"/>
      <c r="AI547" s="117"/>
      <c r="AJ547" s="117"/>
      <c r="AK547" s="117"/>
      <c r="AL547" s="117"/>
      <c r="AM547" s="117"/>
      <c r="AN547" s="117"/>
      <c r="AO547" s="117"/>
      <c r="AP547" s="579"/>
      <c r="AQ547" s="579"/>
      <c r="AR547" s="117"/>
      <c r="AS547" s="117"/>
      <c r="AT547" s="117"/>
      <c r="AU547" s="117"/>
      <c r="AV547" s="117"/>
      <c r="AW547" s="18"/>
      <c r="AX547" s="18"/>
      <c r="BL547" s="11"/>
      <c r="BM547" s="11"/>
      <c r="BN547" s="11"/>
      <c r="BO547" s="75"/>
      <c r="BP547" s="75"/>
    </row>
    <row r="548" spans="1:68">
      <c r="A548" s="18"/>
      <c r="B548" s="18"/>
      <c r="C548" s="18"/>
      <c r="D548" s="18"/>
      <c r="E548" s="88"/>
      <c r="F548" s="88"/>
      <c r="G548" s="18"/>
      <c r="H548" s="89"/>
      <c r="I548" s="89"/>
      <c r="J548" s="18"/>
      <c r="K548" s="18"/>
      <c r="L548" s="18"/>
      <c r="M548" s="140"/>
      <c r="N548" s="140"/>
      <c r="O548" s="140"/>
      <c r="P548" s="140"/>
      <c r="Q548" s="140"/>
      <c r="R548" s="140"/>
      <c r="S548" s="140"/>
      <c r="T548" s="140"/>
      <c r="U548" s="18"/>
      <c r="V548" s="579"/>
      <c r="W548" s="579"/>
      <c r="X548" s="117"/>
      <c r="Y548" s="117"/>
      <c r="Z548" s="117"/>
      <c r="AA548" s="117"/>
      <c r="AB548" s="117"/>
      <c r="AC548" s="117"/>
      <c r="AD548" s="117"/>
      <c r="AE548" s="117"/>
      <c r="AF548" s="117"/>
      <c r="AG548" s="117"/>
      <c r="AH548" s="117"/>
      <c r="AI548" s="117"/>
      <c r="AJ548" s="117"/>
      <c r="AK548" s="117"/>
      <c r="AL548" s="117"/>
      <c r="AM548" s="117"/>
      <c r="AN548" s="117"/>
      <c r="AO548" s="117"/>
      <c r="AP548" s="579"/>
      <c r="AQ548" s="579"/>
      <c r="AR548" s="117"/>
      <c r="AS548" s="117"/>
      <c r="AT548" s="117"/>
      <c r="AU548" s="117"/>
      <c r="AV548" s="117"/>
      <c r="AW548" s="18"/>
      <c r="AX548" s="18"/>
      <c r="BL548" s="11"/>
      <c r="BM548" s="11"/>
      <c r="BN548" s="11"/>
      <c r="BO548" s="75"/>
      <c r="BP548" s="75"/>
    </row>
    <row r="549" spans="1:68">
      <c r="A549" s="18"/>
      <c r="B549" s="18"/>
      <c r="C549" s="18"/>
      <c r="D549" s="18"/>
      <c r="E549" s="88"/>
      <c r="F549" s="88"/>
      <c r="G549" s="18"/>
      <c r="H549" s="89"/>
      <c r="I549" s="89"/>
      <c r="J549" s="18"/>
      <c r="K549" s="18"/>
      <c r="L549" s="18"/>
      <c r="M549" s="140"/>
      <c r="N549" s="140"/>
      <c r="O549" s="140"/>
      <c r="P549" s="140"/>
      <c r="Q549" s="140"/>
      <c r="R549" s="140"/>
      <c r="S549" s="140"/>
      <c r="T549" s="140"/>
      <c r="U549" s="18"/>
      <c r="V549" s="579"/>
      <c r="W549" s="579"/>
      <c r="X549" s="117"/>
      <c r="Y549" s="117"/>
      <c r="Z549" s="117"/>
      <c r="AA549" s="117"/>
      <c r="AB549" s="117"/>
      <c r="AC549" s="117"/>
      <c r="AD549" s="117"/>
      <c r="AE549" s="117"/>
      <c r="AF549" s="117"/>
      <c r="AG549" s="117"/>
      <c r="AH549" s="117"/>
      <c r="AI549" s="117"/>
      <c r="AJ549" s="117"/>
      <c r="AK549" s="117"/>
      <c r="AL549" s="117"/>
      <c r="AM549" s="117"/>
      <c r="AN549" s="117"/>
      <c r="AO549" s="117"/>
      <c r="AP549" s="579"/>
      <c r="AQ549" s="579"/>
      <c r="AR549" s="117"/>
      <c r="AS549" s="117"/>
      <c r="AT549" s="117"/>
      <c r="AU549" s="117"/>
      <c r="AV549" s="117"/>
      <c r="AW549" s="18"/>
      <c r="AX549" s="18"/>
      <c r="BL549" s="11"/>
      <c r="BM549" s="11"/>
      <c r="BN549" s="11"/>
      <c r="BO549" s="75"/>
      <c r="BP549" s="75"/>
    </row>
    <row r="550" spans="1:68">
      <c r="A550" s="18"/>
      <c r="B550" s="18"/>
      <c r="C550" s="18"/>
      <c r="D550" s="18"/>
      <c r="E550" s="88"/>
      <c r="F550" s="88"/>
      <c r="G550" s="18"/>
      <c r="H550" s="89"/>
      <c r="I550" s="89"/>
      <c r="J550" s="18"/>
      <c r="K550" s="18"/>
      <c r="L550" s="18"/>
      <c r="M550" s="140"/>
      <c r="N550" s="140"/>
      <c r="O550" s="140"/>
      <c r="P550" s="140"/>
      <c r="Q550" s="140"/>
      <c r="R550" s="140"/>
      <c r="S550" s="140"/>
      <c r="T550" s="140"/>
      <c r="U550" s="18"/>
      <c r="V550" s="579"/>
      <c r="W550" s="579"/>
      <c r="X550" s="117"/>
      <c r="Y550" s="117"/>
      <c r="Z550" s="117"/>
      <c r="AA550" s="117"/>
      <c r="AB550" s="117"/>
      <c r="AC550" s="117"/>
      <c r="AD550" s="117"/>
      <c r="AE550" s="117"/>
      <c r="AF550" s="117"/>
      <c r="AG550" s="117"/>
      <c r="AH550" s="117"/>
      <c r="AI550" s="117"/>
      <c r="AJ550" s="117"/>
      <c r="AK550" s="117"/>
      <c r="AL550" s="117"/>
      <c r="AM550" s="117"/>
      <c r="AN550" s="117"/>
      <c r="AO550" s="117"/>
      <c r="AP550" s="579"/>
      <c r="AQ550" s="579"/>
      <c r="AR550" s="117"/>
      <c r="AS550" s="117"/>
      <c r="AT550" s="117"/>
      <c r="AU550" s="117"/>
      <c r="AV550" s="117"/>
      <c r="AW550" s="18"/>
      <c r="AX550" s="18"/>
      <c r="BL550" s="11"/>
      <c r="BM550" s="11"/>
      <c r="BN550" s="11"/>
      <c r="BO550" s="75"/>
      <c r="BP550" s="75"/>
    </row>
    <row r="551" spans="1:68">
      <c r="A551" s="18"/>
      <c r="B551" s="18"/>
      <c r="C551" s="18"/>
      <c r="D551" s="18"/>
      <c r="E551" s="88"/>
      <c r="F551" s="88"/>
      <c r="G551" s="18"/>
      <c r="H551" s="89"/>
      <c r="I551" s="89"/>
      <c r="J551" s="18"/>
      <c r="K551" s="18"/>
      <c r="L551" s="18"/>
      <c r="M551" s="140"/>
      <c r="N551" s="140"/>
      <c r="O551" s="140"/>
      <c r="P551" s="140"/>
      <c r="Q551" s="140"/>
      <c r="R551" s="140"/>
      <c r="S551" s="140"/>
      <c r="T551" s="140"/>
      <c r="U551" s="18"/>
      <c r="V551" s="579"/>
      <c r="W551" s="579"/>
      <c r="X551" s="117"/>
      <c r="Y551" s="117"/>
      <c r="Z551" s="117"/>
      <c r="AA551" s="117"/>
      <c r="AB551" s="117"/>
      <c r="AC551" s="117"/>
      <c r="AD551" s="117"/>
      <c r="AE551" s="117"/>
      <c r="AF551" s="117"/>
      <c r="AG551" s="117"/>
      <c r="AH551" s="117"/>
      <c r="AI551" s="117"/>
      <c r="AJ551" s="117"/>
      <c r="AK551" s="117"/>
      <c r="AL551" s="117"/>
      <c r="AM551" s="117"/>
      <c r="AN551" s="117"/>
      <c r="AO551" s="117"/>
      <c r="AP551" s="579"/>
      <c r="AQ551" s="579"/>
      <c r="AR551" s="117"/>
      <c r="AS551" s="117"/>
      <c r="AT551" s="117"/>
      <c r="AU551" s="117"/>
      <c r="AV551" s="117"/>
      <c r="AW551" s="18"/>
      <c r="AX551" s="18"/>
      <c r="BL551" s="11"/>
      <c r="BM551" s="11"/>
      <c r="BN551" s="11"/>
      <c r="BO551" s="75"/>
      <c r="BP551" s="75"/>
    </row>
    <row r="552" spans="1:68">
      <c r="A552" s="18"/>
      <c r="B552" s="18"/>
      <c r="C552" s="18"/>
      <c r="D552" s="18"/>
      <c r="E552" s="88"/>
      <c r="F552" s="88"/>
      <c r="G552" s="18"/>
      <c r="H552" s="89"/>
      <c r="I552" s="89"/>
      <c r="J552" s="18"/>
      <c r="K552" s="18"/>
      <c r="L552" s="18"/>
      <c r="M552" s="140"/>
      <c r="N552" s="140"/>
      <c r="O552" s="140"/>
      <c r="P552" s="140"/>
      <c r="Q552" s="140"/>
      <c r="R552" s="140"/>
      <c r="S552" s="140"/>
      <c r="T552" s="140"/>
      <c r="U552" s="18"/>
      <c r="V552" s="579"/>
      <c r="W552" s="579"/>
      <c r="X552" s="117"/>
      <c r="Y552" s="117"/>
      <c r="Z552" s="117"/>
      <c r="AA552" s="117"/>
      <c r="AB552" s="117"/>
      <c r="AC552" s="117"/>
      <c r="AD552" s="117"/>
      <c r="AE552" s="117"/>
      <c r="AF552" s="117"/>
      <c r="AG552" s="117"/>
      <c r="AH552" s="117"/>
      <c r="AI552" s="117"/>
      <c r="AJ552" s="117"/>
      <c r="AK552" s="117"/>
      <c r="AL552" s="117"/>
      <c r="AM552" s="117"/>
      <c r="AN552" s="117"/>
      <c r="AO552" s="117"/>
      <c r="AP552" s="579"/>
      <c r="AQ552" s="579"/>
      <c r="AR552" s="117"/>
      <c r="AS552" s="117"/>
      <c r="AT552" s="117"/>
      <c r="AU552" s="117"/>
      <c r="AV552" s="117"/>
      <c r="AW552" s="18"/>
      <c r="AX552" s="18"/>
      <c r="BL552" s="11"/>
      <c r="BM552" s="11"/>
      <c r="BN552" s="11"/>
      <c r="BO552" s="75"/>
      <c r="BP552" s="75"/>
    </row>
    <row r="553" spans="1:68">
      <c r="A553" s="18"/>
      <c r="B553" s="18"/>
      <c r="C553" s="18"/>
      <c r="D553" s="18"/>
      <c r="E553" s="88"/>
      <c r="F553" s="88"/>
      <c r="G553" s="18"/>
      <c r="H553" s="89"/>
      <c r="I553" s="89"/>
      <c r="J553" s="18"/>
      <c r="K553" s="18"/>
      <c r="L553" s="18"/>
      <c r="M553" s="140"/>
      <c r="N553" s="140"/>
      <c r="O553" s="140"/>
      <c r="P553" s="140"/>
      <c r="Q553" s="140"/>
      <c r="R553" s="140"/>
      <c r="S553" s="140"/>
      <c r="T553" s="140"/>
      <c r="U553" s="18"/>
      <c r="V553" s="579"/>
      <c r="W553" s="579"/>
      <c r="X553" s="117"/>
      <c r="Y553" s="117"/>
      <c r="Z553" s="117"/>
      <c r="AA553" s="117"/>
      <c r="AB553" s="117"/>
      <c r="AC553" s="117"/>
      <c r="AD553" s="117"/>
      <c r="AE553" s="117"/>
      <c r="AF553" s="117"/>
      <c r="AG553" s="117"/>
      <c r="AH553" s="117"/>
      <c r="AI553" s="117"/>
      <c r="AJ553" s="117"/>
      <c r="AK553" s="117"/>
      <c r="AL553" s="117"/>
      <c r="AM553" s="117"/>
      <c r="AN553" s="117"/>
      <c r="AO553" s="117"/>
      <c r="AP553" s="579"/>
      <c r="AQ553" s="579"/>
      <c r="AR553" s="117"/>
      <c r="AS553" s="117"/>
      <c r="AT553" s="117"/>
      <c r="AU553" s="117"/>
      <c r="AV553" s="117"/>
      <c r="AW553" s="18"/>
      <c r="AX553" s="18"/>
      <c r="BL553" s="11"/>
      <c r="BM553" s="11"/>
      <c r="BN553" s="11"/>
      <c r="BO553" s="75"/>
      <c r="BP553" s="75"/>
    </row>
    <row r="554" spans="1:68">
      <c r="A554" s="18"/>
      <c r="B554" s="18"/>
      <c r="C554" s="18"/>
      <c r="D554" s="18"/>
      <c r="E554" s="88"/>
      <c r="F554" s="88"/>
      <c r="G554" s="18"/>
      <c r="H554" s="89"/>
      <c r="I554" s="89"/>
      <c r="J554" s="18"/>
      <c r="K554" s="18"/>
      <c r="L554" s="18"/>
      <c r="M554" s="140"/>
      <c r="N554" s="140"/>
      <c r="O554" s="140"/>
      <c r="P554" s="140"/>
      <c r="Q554" s="140"/>
      <c r="R554" s="140"/>
      <c r="S554" s="140"/>
      <c r="T554" s="140"/>
      <c r="U554" s="18"/>
      <c r="V554" s="579"/>
      <c r="W554" s="579"/>
      <c r="X554" s="117"/>
      <c r="Y554" s="117"/>
      <c r="Z554" s="117"/>
      <c r="AA554" s="117"/>
      <c r="AB554" s="117"/>
      <c r="AC554" s="117"/>
      <c r="AD554" s="117"/>
      <c r="AE554" s="117"/>
      <c r="AF554" s="117"/>
      <c r="AG554" s="117"/>
      <c r="AH554" s="117"/>
      <c r="AI554" s="117"/>
      <c r="AJ554" s="117"/>
      <c r="AK554" s="117"/>
      <c r="AL554" s="117"/>
      <c r="AM554" s="117"/>
      <c r="AN554" s="117"/>
      <c r="AO554" s="117"/>
      <c r="AP554" s="579"/>
      <c r="AQ554" s="579"/>
      <c r="AR554" s="117"/>
      <c r="AS554" s="117"/>
      <c r="AT554" s="117"/>
      <c r="AU554" s="117"/>
      <c r="AV554" s="117"/>
      <c r="AW554" s="18"/>
      <c r="AX554" s="18"/>
      <c r="BL554" s="11"/>
      <c r="BM554" s="11"/>
      <c r="BN554" s="11"/>
      <c r="BO554" s="75"/>
      <c r="BP554" s="75"/>
    </row>
    <row r="555" spans="1:68">
      <c r="A555" s="18"/>
      <c r="B555" s="18"/>
      <c r="C555" s="18"/>
      <c r="D555" s="18"/>
      <c r="E555" s="88"/>
      <c r="F555" s="88"/>
      <c r="G555" s="18"/>
      <c r="H555" s="89"/>
      <c r="I555" s="89"/>
      <c r="J555" s="18"/>
      <c r="K555" s="18"/>
      <c r="L555" s="18"/>
      <c r="M555" s="140"/>
      <c r="N555" s="140"/>
      <c r="O555" s="140"/>
      <c r="P555" s="140"/>
      <c r="Q555" s="140"/>
      <c r="R555" s="140"/>
      <c r="S555" s="140"/>
      <c r="T555" s="140"/>
      <c r="U555" s="18"/>
      <c r="V555" s="579"/>
      <c r="W555" s="579"/>
      <c r="X555" s="117"/>
      <c r="Y555" s="117"/>
      <c r="Z555" s="117"/>
      <c r="AA555" s="117"/>
      <c r="AB555" s="117"/>
      <c r="AC555" s="117"/>
      <c r="AD555" s="117"/>
      <c r="AE555" s="117"/>
      <c r="AF555" s="117"/>
      <c r="AG555" s="117"/>
      <c r="AH555" s="117"/>
      <c r="AI555" s="117"/>
      <c r="AJ555" s="117"/>
      <c r="AK555" s="117"/>
      <c r="AL555" s="117"/>
      <c r="AM555" s="117"/>
      <c r="AN555" s="117"/>
      <c r="AO555" s="117"/>
      <c r="AP555" s="579"/>
      <c r="AQ555" s="579"/>
      <c r="AR555" s="117"/>
      <c r="AS555" s="117"/>
      <c r="AT555" s="117"/>
      <c r="AU555" s="117"/>
      <c r="AV555" s="117"/>
      <c r="AW555" s="18"/>
      <c r="AX555" s="18"/>
      <c r="BL555" s="11"/>
      <c r="BM555" s="11"/>
      <c r="BN555" s="11"/>
      <c r="BO555" s="75"/>
      <c r="BP555" s="75"/>
    </row>
    <row r="556" spans="1:68" ht="20.25">
      <c r="A556" s="18"/>
      <c r="B556" s="18"/>
      <c r="C556" s="18"/>
      <c r="D556" s="18"/>
      <c r="E556" s="88"/>
      <c r="F556" s="88"/>
      <c r="G556" s="18"/>
      <c r="H556" s="89"/>
      <c r="I556" s="89"/>
      <c r="J556" s="18"/>
      <c r="K556" s="18"/>
      <c r="L556" s="18"/>
      <c r="M556" s="140"/>
      <c r="N556" s="140"/>
      <c r="O556" s="140"/>
      <c r="P556" s="140"/>
      <c r="Q556" s="140"/>
      <c r="R556" s="140"/>
      <c r="S556" s="140"/>
      <c r="T556" s="140"/>
      <c r="U556" s="18"/>
      <c r="V556" s="427"/>
      <c r="W556" s="427"/>
      <c r="X556" s="117"/>
      <c r="Y556" s="117"/>
      <c r="Z556" s="117"/>
      <c r="AA556" s="117"/>
      <c r="AB556" s="117"/>
      <c r="AC556" s="117"/>
      <c r="AD556" s="117"/>
      <c r="AE556" s="117"/>
      <c r="AF556" s="117"/>
      <c r="AG556" s="117"/>
      <c r="AH556" s="117"/>
      <c r="AI556" s="117"/>
      <c r="AJ556" s="117"/>
      <c r="AK556" s="117"/>
      <c r="AL556" s="117"/>
      <c r="AM556" s="117"/>
      <c r="AN556" s="117"/>
      <c r="AO556" s="117"/>
      <c r="AP556" s="528" t="str">
        <f>L3</f>
        <v>Atle</v>
      </c>
      <c r="AQ556" s="428"/>
      <c r="AR556" s="117"/>
      <c r="AS556" s="117"/>
      <c r="AT556" s="117"/>
      <c r="AU556" s="117"/>
      <c r="AV556" s="117"/>
      <c r="AW556" s="18"/>
      <c r="AX556" s="18"/>
      <c r="BL556" s="11"/>
      <c r="BM556" s="11"/>
      <c r="BN556" s="11"/>
      <c r="BO556" s="75"/>
      <c r="BP556" s="75"/>
    </row>
    <row r="557" spans="1:68" ht="20.25">
      <c r="A557" s="18"/>
      <c r="B557" s="18"/>
      <c r="C557" s="18"/>
      <c r="D557" s="18"/>
      <c r="E557" s="88"/>
      <c r="F557" s="88"/>
      <c r="G557" s="18"/>
      <c r="H557" s="89"/>
      <c r="I557" s="89"/>
      <c r="J557" s="18"/>
      <c r="K557" s="18"/>
      <c r="L557" s="18"/>
      <c r="M557" s="140"/>
      <c r="N557" s="140"/>
      <c r="O557" s="140"/>
      <c r="P557" s="140"/>
      <c r="Q557" s="140"/>
      <c r="R557" s="140"/>
      <c r="S557" s="140"/>
      <c r="T557" s="140"/>
      <c r="U557" s="18"/>
      <c r="V557" s="586" t="e">
        <f>#REF!</f>
        <v>#REF!</v>
      </c>
      <c r="W557" s="586"/>
      <c r="X557" s="117"/>
      <c r="Y557" s="117"/>
      <c r="Z557" s="117"/>
      <c r="AA557" s="117"/>
      <c r="AB557" s="117"/>
      <c r="AC557" s="117"/>
      <c r="AD557" s="117"/>
      <c r="AE557" s="117"/>
      <c r="AF557" s="117"/>
      <c r="AG557" s="117"/>
      <c r="AH557" s="117"/>
      <c r="AI557" s="117"/>
      <c r="AJ557" s="117"/>
      <c r="AK557" s="117"/>
      <c r="AL557" s="117"/>
      <c r="AM557" s="117"/>
      <c r="AN557" s="117"/>
      <c r="AO557" s="117"/>
      <c r="AP557" s="579" t="str">
        <f>L4</f>
        <v>Reader 5</v>
      </c>
      <c r="AQ557" s="579"/>
      <c r="AR557" s="117"/>
      <c r="AS557" s="117"/>
      <c r="AT557" s="117"/>
      <c r="AU557" s="117"/>
      <c r="AV557" s="117"/>
      <c r="AW557" s="18"/>
      <c r="AX557" s="18"/>
      <c r="BL557" s="11"/>
      <c r="BM557" s="11"/>
      <c r="BN557" s="11"/>
      <c r="BO557" s="75"/>
      <c r="BP557" s="75"/>
    </row>
    <row r="558" spans="1:68">
      <c r="A558" s="18"/>
      <c r="B558" s="18"/>
      <c r="C558" s="18"/>
      <c r="D558" s="18"/>
      <c r="E558" s="88"/>
      <c r="F558" s="88"/>
      <c r="G558" s="18"/>
      <c r="H558" s="89"/>
      <c r="I558" s="89"/>
      <c r="J558" s="18"/>
      <c r="K558" s="18"/>
      <c r="L558" s="18"/>
      <c r="M558" s="140"/>
      <c r="N558" s="140"/>
      <c r="O558" s="140"/>
      <c r="P558" s="140"/>
      <c r="Q558" s="140"/>
      <c r="R558" s="140"/>
      <c r="S558" s="140"/>
      <c r="T558" s="140"/>
      <c r="U558" s="18"/>
      <c r="V558" s="579" t="e">
        <f>#REF!</f>
        <v>#REF!</v>
      </c>
      <c r="W558" s="579"/>
      <c r="X558" s="117"/>
      <c r="Y558" s="117"/>
      <c r="Z558" s="117"/>
      <c r="AA558" s="117"/>
      <c r="AB558" s="117"/>
      <c r="AC558" s="117"/>
      <c r="AD558" s="117"/>
      <c r="AE558" s="117"/>
      <c r="AF558" s="117"/>
      <c r="AG558" s="117"/>
      <c r="AH558" s="117"/>
      <c r="AI558" s="117"/>
      <c r="AJ558" s="117"/>
      <c r="AK558" s="117"/>
      <c r="AL558" s="117"/>
      <c r="AM558" s="117"/>
      <c r="AN558" s="117"/>
      <c r="AO558" s="117"/>
      <c r="AP558" s="579"/>
      <c r="AQ558" s="579"/>
      <c r="AR558" s="117"/>
      <c r="AS558" s="117"/>
      <c r="AT558" s="117"/>
      <c r="AU558" s="117"/>
      <c r="AV558" s="117"/>
      <c r="AW558" s="18"/>
      <c r="AX558" s="18"/>
      <c r="BL558" s="11"/>
      <c r="BM558" s="11"/>
      <c r="BN558" s="11"/>
      <c r="BO558" s="75"/>
      <c r="BP558" s="75"/>
    </row>
    <row r="559" spans="1:68">
      <c r="A559" s="18"/>
      <c r="B559" s="18"/>
      <c r="C559" s="18"/>
      <c r="D559" s="18"/>
      <c r="E559" s="88"/>
      <c r="F559" s="88"/>
      <c r="G559" s="18"/>
      <c r="H559" s="89"/>
      <c r="I559" s="89"/>
      <c r="J559" s="18"/>
      <c r="K559" s="18"/>
      <c r="L559" s="18"/>
      <c r="M559" s="140"/>
      <c r="N559" s="140"/>
      <c r="O559" s="140"/>
      <c r="P559" s="140"/>
      <c r="Q559" s="140"/>
      <c r="R559" s="140"/>
      <c r="S559" s="140"/>
      <c r="T559" s="140"/>
      <c r="U559" s="18"/>
      <c r="V559" s="579"/>
      <c r="W559" s="579"/>
      <c r="X559" s="117"/>
      <c r="Y559" s="117"/>
      <c r="Z559" s="117"/>
      <c r="AA559" s="117"/>
      <c r="AB559" s="117"/>
      <c r="AC559" s="117"/>
      <c r="AD559" s="117"/>
      <c r="AE559" s="117"/>
      <c r="AF559" s="117"/>
      <c r="AG559" s="117"/>
      <c r="AH559" s="117"/>
      <c r="AI559" s="117"/>
      <c r="AJ559" s="117"/>
      <c r="AK559" s="117"/>
      <c r="AL559" s="117"/>
      <c r="AM559" s="117"/>
      <c r="AN559" s="117"/>
      <c r="AO559" s="117"/>
      <c r="AP559" s="579"/>
      <c r="AQ559" s="579"/>
      <c r="AR559" s="117"/>
      <c r="AS559" s="117"/>
      <c r="AT559" s="117"/>
      <c r="AU559" s="117"/>
      <c r="AV559" s="117"/>
      <c r="AW559" s="18"/>
      <c r="AX559" s="18"/>
      <c r="BL559" s="11"/>
      <c r="BM559" s="11"/>
      <c r="BN559" s="11"/>
      <c r="BO559" s="75"/>
      <c r="BP559" s="75"/>
    </row>
    <row r="560" spans="1:68">
      <c r="A560" s="18"/>
      <c r="B560" s="18"/>
      <c r="C560" s="18"/>
      <c r="D560" s="18"/>
      <c r="E560" s="88"/>
      <c r="F560" s="88"/>
      <c r="G560" s="18"/>
      <c r="H560" s="89"/>
      <c r="I560" s="89"/>
      <c r="J560" s="18"/>
      <c r="K560" s="18"/>
      <c r="L560" s="18"/>
      <c r="M560" s="140"/>
      <c r="N560" s="140"/>
      <c r="O560" s="140"/>
      <c r="P560" s="140"/>
      <c r="Q560" s="140"/>
      <c r="R560" s="140"/>
      <c r="S560" s="140"/>
      <c r="T560" s="140"/>
      <c r="U560" s="18"/>
      <c r="V560" s="579"/>
      <c r="W560" s="579"/>
      <c r="X560" s="117"/>
      <c r="Y560" s="117"/>
      <c r="Z560" s="117"/>
      <c r="AA560" s="117"/>
      <c r="AB560" s="117"/>
      <c r="AC560" s="117"/>
      <c r="AD560" s="117"/>
      <c r="AE560" s="117"/>
      <c r="AF560" s="117"/>
      <c r="AG560" s="117"/>
      <c r="AH560" s="117"/>
      <c r="AI560" s="117"/>
      <c r="AJ560" s="117"/>
      <c r="AK560" s="117"/>
      <c r="AL560" s="117"/>
      <c r="AM560" s="117"/>
      <c r="AN560" s="117"/>
      <c r="AO560" s="117"/>
      <c r="AP560" s="579"/>
      <c r="AQ560" s="579"/>
      <c r="AR560" s="117"/>
      <c r="AS560" s="117"/>
      <c r="AT560" s="117"/>
      <c r="AU560" s="117"/>
      <c r="AV560" s="117"/>
      <c r="AW560" s="18"/>
      <c r="AX560" s="18"/>
      <c r="BL560" s="11"/>
      <c r="BM560" s="11"/>
      <c r="BN560" s="11"/>
      <c r="BO560" s="75"/>
      <c r="BP560" s="75"/>
    </row>
    <row r="561" spans="1:68">
      <c r="A561" s="18"/>
      <c r="B561" s="18"/>
      <c r="C561" s="18"/>
      <c r="D561" s="18"/>
      <c r="E561" s="88"/>
      <c r="F561" s="88"/>
      <c r="G561" s="18"/>
      <c r="H561" s="89"/>
      <c r="I561" s="89"/>
      <c r="J561" s="18"/>
      <c r="K561" s="18"/>
      <c r="L561" s="18"/>
      <c r="M561" s="140"/>
      <c r="N561" s="140"/>
      <c r="O561" s="140"/>
      <c r="P561" s="140"/>
      <c r="Q561" s="140"/>
      <c r="R561" s="140"/>
      <c r="S561" s="140"/>
      <c r="T561" s="140"/>
      <c r="U561" s="18"/>
      <c r="V561" s="579"/>
      <c r="W561" s="579"/>
      <c r="X561" s="117"/>
      <c r="Y561" s="117"/>
      <c r="Z561" s="117"/>
      <c r="AA561" s="117"/>
      <c r="AB561" s="117"/>
      <c r="AC561" s="117"/>
      <c r="AD561" s="117"/>
      <c r="AE561" s="117"/>
      <c r="AF561" s="117"/>
      <c r="AG561" s="117"/>
      <c r="AH561" s="117"/>
      <c r="AI561" s="117"/>
      <c r="AJ561" s="117"/>
      <c r="AK561" s="117"/>
      <c r="AL561" s="117"/>
      <c r="AM561" s="117"/>
      <c r="AN561" s="117"/>
      <c r="AO561" s="117"/>
      <c r="AP561" s="579"/>
      <c r="AQ561" s="579"/>
      <c r="AR561" s="117"/>
      <c r="AS561" s="117"/>
      <c r="AT561" s="117"/>
      <c r="AU561" s="117"/>
      <c r="AV561" s="117"/>
      <c r="AW561" s="18"/>
      <c r="AX561" s="18"/>
      <c r="BL561" s="11"/>
      <c r="BM561" s="11"/>
      <c r="BN561" s="11"/>
      <c r="BO561" s="75"/>
      <c r="BP561" s="75"/>
    </row>
    <row r="562" spans="1:68">
      <c r="A562" s="18"/>
      <c r="B562" s="18"/>
      <c r="C562" s="18"/>
      <c r="D562" s="18"/>
      <c r="E562" s="88"/>
      <c r="F562" s="88"/>
      <c r="G562" s="18"/>
      <c r="H562" s="89"/>
      <c r="I562" s="89"/>
      <c r="J562" s="18"/>
      <c r="K562" s="18"/>
      <c r="L562" s="18"/>
      <c r="M562" s="140"/>
      <c r="N562" s="140"/>
      <c r="O562" s="140"/>
      <c r="P562" s="140"/>
      <c r="Q562" s="140"/>
      <c r="R562" s="140"/>
      <c r="S562" s="140"/>
      <c r="T562" s="140"/>
      <c r="U562" s="18"/>
      <c r="V562" s="579"/>
      <c r="W562" s="579"/>
      <c r="X562" s="117"/>
      <c r="Y562" s="117"/>
      <c r="Z562" s="117"/>
      <c r="AA562" s="117"/>
      <c r="AB562" s="117"/>
      <c r="AC562" s="117"/>
      <c r="AD562" s="117"/>
      <c r="AE562" s="117"/>
      <c r="AF562" s="117"/>
      <c r="AG562" s="117"/>
      <c r="AH562" s="117"/>
      <c r="AI562" s="117"/>
      <c r="AJ562" s="117"/>
      <c r="AK562" s="117"/>
      <c r="AL562" s="117"/>
      <c r="AM562" s="117"/>
      <c r="AN562" s="117"/>
      <c r="AO562" s="117"/>
      <c r="AP562" s="579"/>
      <c r="AQ562" s="579"/>
      <c r="AR562" s="117"/>
      <c r="AS562" s="117"/>
      <c r="AT562" s="117"/>
      <c r="AU562" s="117"/>
      <c r="AV562" s="117"/>
      <c r="AW562" s="18"/>
      <c r="AX562" s="18"/>
      <c r="BL562" s="11"/>
      <c r="BM562" s="11"/>
      <c r="BN562" s="11"/>
      <c r="BO562" s="75"/>
      <c r="BP562" s="75"/>
    </row>
    <row r="563" spans="1:68">
      <c r="A563" s="18"/>
      <c r="B563" s="18"/>
      <c r="C563" s="18"/>
      <c r="D563" s="18"/>
      <c r="E563" s="88"/>
      <c r="F563" s="88"/>
      <c r="G563" s="18"/>
      <c r="H563" s="89"/>
      <c r="I563" s="89"/>
      <c r="J563" s="18"/>
      <c r="K563" s="18"/>
      <c r="L563" s="18"/>
      <c r="M563" s="140"/>
      <c r="N563" s="140"/>
      <c r="O563" s="140"/>
      <c r="P563" s="140"/>
      <c r="Q563" s="140"/>
      <c r="R563" s="140"/>
      <c r="S563" s="140"/>
      <c r="T563" s="140"/>
      <c r="U563" s="18"/>
      <c r="V563" s="579"/>
      <c r="W563" s="579"/>
      <c r="X563" s="117"/>
      <c r="Y563" s="117"/>
      <c r="Z563" s="117"/>
      <c r="AA563" s="117"/>
      <c r="AB563" s="117"/>
      <c r="AC563" s="117"/>
      <c r="AD563" s="117"/>
      <c r="AE563" s="117"/>
      <c r="AF563" s="117"/>
      <c r="AG563" s="117"/>
      <c r="AH563" s="117"/>
      <c r="AI563" s="117"/>
      <c r="AJ563" s="117"/>
      <c r="AK563" s="117"/>
      <c r="AL563" s="117"/>
      <c r="AM563" s="117"/>
      <c r="AN563" s="117"/>
      <c r="AO563" s="117"/>
      <c r="AP563" s="579"/>
      <c r="AQ563" s="579"/>
      <c r="AR563" s="117"/>
      <c r="AS563" s="117"/>
      <c r="AT563" s="117"/>
      <c r="AU563" s="117"/>
      <c r="AV563" s="117"/>
      <c r="AW563" s="18"/>
      <c r="AX563" s="18"/>
      <c r="BL563" s="11"/>
      <c r="BM563" s="11"/>
      <c r="BN563" s="11"/>
      <c r="BO563" s="75"/>
      <c r="BP563" s="75"/>
    </row>
    <row r="564" spans="1:68">
      <c r="A564" s="18"/>
      <c r="B564" s="18"/>
      <c r="C564" s="18"/>
      <c r="D564" s="18"/>
      <c r="E564" s="88"/>
      <c r="F564" s="88"/>
      <c r="G564" s="18"/>
      <c r="H564" s="89"/>
      <c r="I564" s="89"/>
      <c r="J564" s="18"/>
      <c r="K564" s="18"/>
      <c r="L564" s="18"/>
      <c r="M564" s="140"/>
      <c r="N564" s="140"/>
      <c r="O564" s="140"/>
      <c r="P564" s="140"/>
      <c r="Q564" s="140"/>
      <c r="R564" s="140"/>
      <c r="S564" s="140"/>
      <c r="T564" s="140"/>
      <c r="U564" s="18"/>
      <c r="V564" s="579"/>
      <c r="W564" s="579"/>
      <c r="X564" s="117"/>
      <c r="Y564" s="117"/>
      <c r="Z564" s="117"/>
      <c r="AA564" s="117"/>
      <c r="AB564" s="117"/>
      <c r="AC564" s="117"/>
      <c r="AD564" s="117"/>
      <c r="AE564" s="117"/>
      <c r="AF564" s="117"/>
      <c r="AG564" s="117"/>
      <c r="AH564" s="117"/>
      <c r="AI564" s="117"/>
      <c r="AJ564" s="117"/>
      <c r="AK564" s="117"/>
      <c r="AL564" s="117"/>
      <c r="AM564" s="117"/>
      <c r="AN564" s="117"/>
      <c r="AO564" s="117"/>
      <c r="AP564" s="579"/>
      <c r="AQ564" s="579"/>
      <c r="AR564" s="117"/>
      <c r="AS564" s="117"/>
      <c r="AT564" s="117"/>
      <c r="AU564" s="117"/>
      <c r="AV564" s="117"/>
      <c r="AW564" s="18"/>
      <c r="AX564" s="18"/>
      <c r="BL564" s="11"/>
      <c r="BM564" s="11"/>
      <c r="BN564" s="11"/>
      <c r="BO564" s="75"/>
      <c r="BP564" s="75"/>
    </row>
    <row r="565" spans="1:68">
      <c r="A565" s="18"/>
      <c r="B565" s="18"/>
      <c r="C565" s="18"/>
      <c r="D565" s="18"/>
      <c r="E565" s="88"/>
      <c r="F565" s="88"/>
      <c r="G565" s="18"/>
      <c r="H565" s="89"/>
      <c r="I565" s="89"/>
      <c r="J565" s="18"/>
      <c r="K565" s="18"/>
      <c r="L565" s="18"/>
      <c r="M565" s="140"/>
      <c r="N565" s="140"/>
      <c r="O565" s="140"/>
      <c r="P565" s="140"/>
      <c r="Q565" s="140"/>
      <c r="R565" s="140"/>
      <c r="S565" s="140"/>
      <c r="T565" s="140"/>
      <c r="U565" s="18"/>
      <c r="V565" s="579"/>
      <c r="W565" s="579"/>
      <c r="X565" s="117"/>
      <c r="Y565" s="117"/>
      <c r="Z565" s="117"/>
      <c r="AA565" s="117"/>
      <c r="AB565" s="117"/>
      <c r="AC565" s="117"/>
      <c r="AD565" s="117"/>
      <c r="AE565" s="117"/>
      <c r="AF565" s="117"/>
      <c r="AG565" s="117"/>
      <c r="AH565" s="117"/>
      <c r="AI565" s="117"/>
      <c r="AJ565" s="117"/>
      <c r="AK565" s="117"/>
      <c r="AL565" s="117"/>
      <c r="AM565" s="117"/>
      <c r="AN565" s="117"/>
      <c r="AO565" s="117"/>
      <c r="AP565" s="579"/>
      <c r="AQ565" s="579"/>
      <c r="AR565" s="117"/>
      <c r="AS565" s="117"/>
      <c r="AT565" s="117"/>
      <c r="AU565" s="117"/>
      <c r="AV565" s="117"/>
      <c r="AW565" s="18"/>
      <c r="AX565" s="18"/>
      <c r="BL565" s="11"/>
      <c r="BM565" s="11"/>
      <c r="BN565" s="11"/>
      <c r="BO565" s="75"/>
      <c r="BP565" s="75"/>
    </row>
    <row r="566" spans="1:68">
      <c r="A566" s="18"/>
      <c r="B566" s="18"/>
      <c r="C566" s="18"/>
      <c r="D566" s="18"/>
      <c r="E566" s="88"/>
      <c r="F566" s="88"/>
      <c r="G566" s="18"/>
      <c r="H566" s="89"/>
      <c r="I566" s="89"/>
      <c r="J566" s="18"/>
      <c r="K566" s="18"/>
      <c r="L566" s="18"/>
      <c r="M566" s="140"/>
      <c r="N566" s="140"/>
      <c r="O566" s="140"/>
      <c r="P566" s="140"/>
      <c r="Q566" s="140"/>
      <c r="R566" s="140"/>
      <c r="S566" s="140"/>
      <c r="T566" s="140"/>
      <c r="U566" s="18"/>
      <c r="V566" s="579"/>
      <c r="W566" s="579"/>
      <c r="X566" s="117"/>
      <c r="Y566" s="117"/>
      <c r="Z566" s="117"/>
      <c r="AA566" s="117"/>
      <c r="AB566" s="117"/>
      <c r="AC566" s="117"/>
      <c r="AD566" s="117"/>
      <c r="AE566" s="117"/>
      <c r="AF566" s="117"/>
      <c r="AG566" s="117"/>
      <c r="AH566" s="117"/>
      <c r="AI566" s="117"/>
      <c r="AJ566" s="117"/>
      <c r="AK566" s="117"/>
      <c r="AL566" s="117"/>
      <c r="AM566" s="117"/>
      <c r="AN566" s="117"/>
      <c r="AO566" s="117"/>
      <c r="AP566" s="579"/>
      <c r="AQ566" s="579"/>
      <c r="AR566" s="117"/>
      <c r="AS566" s="117"/>
      <c r="AT566" s="117"/>
      <c r="AU566" s="117"/>
      <c r="AV566" s="117"/>
      <c r="AW566" s="18"/>
      <c r="AX566" s="18"/>
      <c r="BL566" s="11"/>
      <c r="BM566" s="11"/>
      <c r="BN566" s="11"/>
      <c r="BO566" s="75"/>
      <c r="BP566" s="75"/>
    </row>
    <row r="567" spans="1:68">
      <c r="A567" s="18"/>
      <c r="B567" s="18"/>
      <c r="C567" s="18"/>
      <c r="D567" s="18"/>
      <c r="E567" s="88"/>
      <c r="F567" s="88"/>
      <c r="G567" s="18"/>
      <c r="H567" s="89"/>
      <c r="I567" s="89"/>
      <c r="J567" s="18"/>
      <c r="K567" s="18"/>
      <c r="L567" s="18"/>
      <c r="M567" s="140"/>
      <c r="N567" s="140"/>
      <c r="O567" s="140"/>
      <c r="P567" s="140"/>
      <c r="Q567" s="140"/>
      <c r="R567" s="140"/>
      <c r="S567" s="140"/>
      <c r="T567" s="140"/>
      <c r="U567" s="18"/>
      <c r="V567" s="579"/>
      <c r="W567" s="579"/>
      <c r="X567" s="117"/>
      <c r="Y567" s="117"/>
      <c r="Z567" s="117"/>
      <c r="AA567" s="117"/>
      <c r="AB567" s="117"/>
      <c r="AC567" s="117"/>
      <c r="AD567" s="117"/>
      <c r="AE567" s="117"/>
      <c r="AF567" s="117"/>
      <c r="AG567" s="117"/>
      <c r="AH567" s="117"/>
      <c r="AI567" s="117"/>
      <c r="AJ567" s="117"/>
      <c r="AK567" s="117"/>
      <c r="AL567" s="117"/>
      <c r="AM567" s="117"/>
      <c r="AN567" s="117"/>
      <c r="AO567" s="117"/>
      <c r="AP567" s="427"/>
      <c r="AQ567" s="427"/>
      <c r="AR567" s="117"/>
      <c r="AS567" s="117"/>
      <c r="AT567" s="117"/>
      <c r="AU567" s="117"/>
      <c r="AV567" s="117"/>
      <c r="AW567" s="18"/>
      <c r="AX567" s="18"/>
      <c r="BL567" s="11"/>
      <c r="BM567" s="11"/>
      <c r="BN567" s="11"/>
      <c r="BO567" s="75"/>
      <c r="BP567" s="75"/>
    </row>
    <row r="568" spans="1:68">
      <c r="A568" s="18"/>
      <c r="B568" s="18"/>
      <c r="C568" s="18"/>
      <c r="D568" s="18"/>
      <c r="E568" s="88"/>
      <c r="F568" s="88"/>
      <c r="G568" s="18"/>
      <c r="H568" s="89"/>
      <c r="I568" s="89"/>
      <c r="J568" s="18"/>
      <c r="K568" s="18"/>
      <c r="L568" s="18"/>
      <c r="M568" s="140"/>
      <c r="N568" s="140"/>
      <c r="O568" s="140"/>
      <c r="P568" s="140"/>
      <c r="Q568" s="140"/>
      <c r="R568" s="140"/>
      <c r="S568" s="140"/>
      <c r="T568" s="140"/>
      <c r="U568" s="18"/>
      <c r="V568" s="427"/>
      <c r="W568" s="427"/>
      <c r="X568" s="117"/>
      <c r="Y568" s="117"/>
      <c r="Z568" s="117"/>
      <c r="AA568" s="117"/>
      <c r="AB568" s="117"/>
      <c r="AC568" s="117"/>
      <c r="AD568" s="117"/>
      <c r="AE568" s="117"/>
      <c r="AF568" s="117"/>
      <c r="AG568" s="117"/>
      <c r="AH568" s="117"/>
      <c r="AI568" s="117"/>
      <c r="AJ568" s="117"/>
      <c r="AK568" s="117"/>
      <c r="AL568" s="117"/>
      <c r="AM568" s="117"/>
      <c r="AN568" s="117"/>
      <c r="AO568" s="117"/>
      <c r="AP568" s="427"/>
      <c r="AQ568" s="427"/>
      <c r="AR568" s="117"/>
      <c r="AS568" s="117"/>
      <c r="AT568" s="117"/>
      <c r="AU568" s="117"/>
      <c r="AV568" s="117"/>
      <c r="AW568" s="18"/>
      <c r="AX568" s="18"/>
      <c r="BL568" s="11"/>
      <c r="BM568" s="11"/>
      <c r="BN568" s="11"/>
      <c r="BO568" s="75"/>
      <c r="BP568" s="75"/>
    </row>
    <row r="569" spans="1:68">
      <c r="A569" s="18"/>
      <c r="B569" s="18"/>
      <c r="C569" s="18"/>
      <c r="D569" s="18"/>
      <c r="E569" s="88"/>
      <c r="F569" s="88"/>
      <c r="G569" s="18"/>
      <c r="H569" s="89"/>
      <c r="I569" s="89"/>
      <c r="J569" s="18"/>
      <c r="K569" s="18"/>
      <c r="L569" s="18"/>
      <c r="M569" s="140"/>
      <c r="N569" s="140"/>
      <c r="O569" s="140"/>
      <c r="P569" s="140"/>
      <c r="Q569" s="140"/>
      <c r="R569" s="140"/>
      <c r="S569" s="140"/>
      <c r="T569" s="140"/>
      <c r="U569" s="18"/>
      <c r="V569" s="427"/>
      <c r="W569" s="427"/>
      <c r="X569" s="117"/>
      <c r="Y569" s="117"/>
      <c r="Z569" s="117"/>
      <c r="AA569" s="117"/>
      <c r="AB569" s="117"/>
      <c r="AC569" s="117"/>
      <c r="AD569" s="117"/>
      <c r="AE569" s="117"/>
      <c r="AF569" s="117"/>
      <c r="AG569" s="117"/>
      <c r="AH569" s="117"/>
      <c r="AI569" s="117"/>
      <c r="AJ569" s="117"/>
      <c r="AK569" s="117"/>
      <c r="AL569" s="117"/>
      <c r="AM569" s="117"/>
      <c r="AN569" s="117"/>
      <c r="AO569" s="117"/>
      <c r="AP569" s="427"/>
      <c r="AQ569" s="427"/>
      <c r="AR569" s="117"/>
      <c r="AS569" s="117"/>
      <c r="AT569" s="117"/>
      <c r="AU569" s="117"/>
      <c r="AV569" s="117"/>
      <c r="AW569" s="18"/>
      <c r="AX569" s="18"/>
      <c r="BL569" s="11"/>
      <c r="BM569" s="11"/>
      <c r="BN569" s="11"/>
      <c r="BO569" s="75"/>
      <c r="BP569" s="75"/>
    </row>
    <row r="570" spans="1:68" ht="12.75" customHeight="1">
      <c r="A570" s="18"/>
      <c r="B570" s="18"/>
      <c r="C570" s="18"/>
      <c r="D570" s="18"/>
      <c r="E570" s="88"/>
      <c r="F570" s="88"/>
      <c r="G570" s="18"/>
      <c r="H570" s="89"/>
      <c r="I570" s="89"/>
      <c r="J570" s="18"/>
      <c r="K570" s="18"/>
      <c r="L570" s="18"/>
      <c r="M570" s="140"/>
      <c r="N570" s="140"/>
      <c r="O570" s="140"/>
      <c r="P570" s="140"/>
      <c r="Q570" s="140"/>
      <c r="R570" s="140"/>
      <c r="S570" s="140"/>
      <c r="T570" s="140"/>
      <c r="U570" s="18"/>
      <c r="V570" s="427"/>
      <c r="W570" s="530" t="e">
        <f>#REF!</f>
        <v>#REF!</v>
      </c>
      <c r="X570" s="117"/>
      <c r="Y570" s="117"/>
      <c r="Z570" s="117"/>
      <c r="AA570" s="117"/>
      <c r="AB570" s="117"/>
      <c r="AC570" s="117"/>
      <c r="AD570" s="117"/>
      <c r="AE570" s="117"/>
      <c r="AF570" s="117"/>
      <c r="AG570" s="117"/>
      <c r="AH570" s="117"/>
      <c r="AI570" s="117"/>
      <c r="AJ570" s="117"/>
      <c r="AK570" s="117"/>
      <c r="AL570" s="117"/>
      <c r="AM570" s="117"/>
      <c r="AN570" s="117"/>
      <c r="AO570" s="117"/>
      <c r="AP570" s="427"/>
      <c r="AQ570" s="427"/>
      <c r="AR570" s="117"/>
      <c r="AS570" s="117"/>
      <c r="AT570" s="117"/>
      <c r="AU570" s="117"/>
      <c r="AV570" s="117"/>
      <c r="AW570" s="18"/>
      <c r="AX570" s="18"/>
      <c r="BL570" s="11"/>
      <c r="BM570" s="11"/>
      <c r="BN570" s="11"/>
      <c r="BO570" s="75"/>
      <c r="BP570" s="75"/>
    </row>
    <row r="571" spans="1:68">
      <c r="A571" s="18"/>
      <c r="B571" s="18"/>
      <c r="C571" s="18"/>
      <c r="D571" s="18"/>
      <c r="E571" s="88"/>
      <c r="F571" s="88"/>
      <c r="G571" s="18"/>
      <c r="H571" s="89"/>
      <c r="I571" s="89"/>
      <c r="J571" s="18"/>
      <c r="K571" s="18"/>
      <c r="L571" s="18"/>
      <c r="M571" s="140"/>
      <c r="N571" s="140"/>
      <c r="O571" s="140"/>
      <c r="P571" s="140"/>
      <c r="Q571" s="140"/>
      <c r="R571" s="140"/>
      <c r="S571" s="140"/>
      <c r="T571" s="140"/>
      <c r="U571" s="18"/>
      <c r="V571" s="579" t="e">
        <f>#REF!</f>
        <v>#REF!</v>
      </c>
      <c r="W571" s="579"/>
      <c r="X571" s="117"/>
      <c r="Y571" s="117"/>
      <c r="Z571" s="117"/>
      <c r="AA571" s="117"/>
      <c r="AB571" s="117"/>
      <c r="AC571" s="117"/>
      <c r="AD571" s="117"/>
      <c r="AE571" s="117"/>
      <c r="AF571" s="117"/>
      <c r="AG571" s="117"/>
      <c r="AH571" s="117"/>
      <c r="AI571" s="117"/>
      <c r="AJ571" s="117"/>
      <c r="AK571" s="117"/>
      <c r="AL571" s="117"/>
      <c r="AM571" s="117"/>
      <c r="AN571" s="117"/>
      <c r="AO571" s="117"/>
      <c r="AP571" s="527"/>
      <c r="AQ571" s="427"/>
      <c r="AR571" s="117"/>
      <c r="AS571" s="117"/>
      <c r="AT571" s="117"/>
      <c r="AU571" s="117"/>
      <c r="AV571" s="117"/>
      <c r="AW571" s="18"/>
      <c r="AX571" s="18"/>
      <c r="BL571" s="11"/>
      <c r="BM571" s="11"/>
      <c r="BN571" s="11"/>
      <c r="BO571" s="75"/>
      <c r="BP571" s="75"/>
    </row>
    <row r="572" spans="1:68">
      <c r="A572" s="18"/>
      <c r="B572" s="18"/>
      <c r="C572" s="18"/>
      <c r="D572" s="18"/>
      <c r="E572" s="88"/>
      <c r="F572" s="88"/>
      <c r="G572" s="18"/>
      <c r="H572" s="89"/>
      <c r="I572" s="89"/>
      <c r="J572" s="18"/>
      <c r="K572" s="18"/>
      <c r="L572" s="18"/>
      <c r="M572" s="140"/>
      <c r="N572" s="140"/>
      <c r="O572" s="140"/>
      <c r="P572" s="140"/>
      <c r="Q572" s="140"/>
      <c r="R572" s="140"/>
      <c r="S572" s="140"/>
      <c r="T572" s="140"/>
      <c r="U572" s="18"/>
      <c r="V572" s="579"/>
      <c r="W572" s="579"/>
      <c r="X572" s="117"/>
      <c r="Y572" s="117"/>
      <c r="Z572" s="117"/>
      <c r="AA572" s="117"/>
      <c r="AB572" s="117"/>
      <c r="AC572" s="117"/>
      <c r="AD572" s="117"/>
      <c r="AE572" s="117"/>
      <c r="AF572" s="117"/>
      <c r="AG572" s="117"/>
      <c r="AH572" s="117"/>
      <c r="AI572" s="117"/>
      <c r="AJ572" s="117"/>
      <c r="AK572" s="117"/>
      <c r="AL572" s="117"/>
      <c r="AM572" s="117"/>
      <c r="AN572" s="117"/>
      <c r="AO572" s="117"/>
      <c r="AP572" s="427"/>
      <c r="AQ572" s="427"/>
      <c r="AR572" s="117"/>
      <c r="AS572" s="117"/>
      <c r="AT572" s="117"/>
      <c r="AU572" s="117"/>
      <c r="AV572" s="117"/>
      <c r="AW572" s="18"/>
      <c r="AX572" s="18"/>
      <c r="BL572" s="11"/>
      <c r="BM572" s="11"/>
      <c r="BN572" s="11"/>
      <c r="BO572" s="75"/>
      <c r="BP572" s="75"/>
    </row>
    <row r="573" spans="1:68">
      <c r="A573" s="18"/>
      <c r="B573" s="18"/>
      <c r="C573" s="18"/>
      <c r="D573" s="18"/>
      <c r="E573" s="88"/>
      <c r="F573" s="88"/>
      <c r="G573" s="18"/>
      <c r="H573" s="89"/>
      <c r="I573" s="89"/>
      <c r="J573" s="18"/>
      <c r="K573" s="18"/>
      <c r="L573" s="18"/>
      <c r="M573" s="140"/>
      <c r="N573" s="140"/>
      <c r="O573" s="140"/>
      <c r="P573" s="140"/>
      <c r="Q573" s="140"/>
      <c r="R573" s="140"/>
      <c r="S573" s="140"/>
      <c r="T573" s="140"/>
      <c r="U573" s="18"/>
      <c r="V573" s="579"/>
      <c r="W573" s="579"/>
      <c r="X573" s="117"/>
      <c r="Y573" s="117"/>
      <c r="Z573" s="117"/>
      <c r="AA573" s="117"/>
      <c r="AB573" s="117"/>
      <c r="AC573" s="117"/>
      <c r="AD573" s="117"/>
      <c r="AE573" s="117"/>
      <c r="AF573" s="117"/>
      <c r="AG573" s="117"/>
      <c r="AH573" s="117"/>
      <c r="AI573" s="117"/>
      <c r="AJ573" s="117"/>
      <c r="AK573" s="117"/>
      <c r="AL573" s="117"/>
      <c r="AM573" s="117"/>
      <c r="AN573" s="117"/>
      <c r="AO573" s="117"/>
      <c r="AP573" s="579" t="s">
        <v>121</v>
      </c>
      <c r="AQ573" s="579"/>
      <c r="AR573" s="117"/>
      <c r="AS573" s="117"/>
      <c r="AT573" s="117"/>
      <c r="AU573" s="117"/>
      <c r="AV573" s="117"/>
      <c r="AW573" s="18"/>
      <c r="AX573" s="18"/>
      <c r="BA573" s="526"/>
      <c r="BL573" s="11"/>
      <c r="BM573" s="11"/>
      <c r="BN573" s="11"/>
      <c r="BO573" s="75"/>
      <c r="BP573" s="75"/>
    </row>
    <row r="574" spans="1:68">
      <c r="A574" s="18"/>
      <c r="B574" s="18"/>
      <c r="C574" s="18"/>
      <c r="D574" s="18"/>
      <c r="E574" s="88"/>
      <c r="F574" s="88"/>
      <c r="G574" s="18"/>
      <c r="H574" s="89"/>
      <c r="I574" s="89"/>
      <c r="J574" s="18"/>
      <c r="K574" s="18"/>
      <c r="L574" s="18"/>
      <c r="M574" s="140"/>
      <c r="N574" s="140"/>
      <c r="O574" s="140"/>
      <c r="P574" s="140"/>
      <c r="Q574" s="140"/>
      <c r="R574" s="140"/>
      <c r="S574" s="140"/>
      <c r="T574" s="140"/>
      <c r="U574" s="18"/>
      <c r="V574" s="579"/>
      <c r="W574" s="579"/>
      <c r="X574" s="117"/>
      <c r="Y574" s="117"/>
      <c r="Z574" s="117"/>
      <c r="AA574" s="117"/>
      <c r="AB574" s="117"/>
      <c r="AC574" s="117"/>
      <c r="AD574" s="117"/>
      <c r="AE574" s="117"/>
      <c r="AF574" s="117"/>
      <c r="AG574" s="117"/>
      <c r="AH574" s="117"/>
      <c r="AI574" s="117"/>
      <c r="AJ574" s="117"/>
      <c r="AK574" s="117"/>
      <c r="AL574" s="117"/>
      <c r="AM574" s="117"/>
      <c r="AN574" s="117"/>
      <c r="AO574" s="117"/>
      <c r="AP574" s="579"/>
      <c r="AQ574" s="579"/>
      <c r="AR574" s="117"/>
      <c r="AS574" s="117"/>
      <c r="AT574" s="117"/>
      <c r="AU574" s="117"/>
      <c r="AV574" s="117"/>
      <c r="AW574" s="18"/>
      <c r="AX574" s="18"/>
      <c r="BL574" s="11"/>
      <c r="BM574" s="11"/>
      <c r="BN574" s="11"/>
      <c r="BO574" s="75"/>
      <c r="BP574" s="75"/>
    </row>
    <row r="575" spans="1:68">
      <c r="A575" s="18"/>
      <c r="B575" s="18"/>
      <c r="C575" s="18"/>
      <c r="D575" s="18"/>
      <c r="E575" s="88"/>
      <c r="F575" s="88"/>
      <c r="G575" s="18"/>
      <c r="H575" s="89"/>
      <c r="I575" s="89"/>
      <c r="J575" s="18"/>
      <c r="K575" s="18"/>
      <c r="L575" s="18"/>
      <c r="M575" s="140"/>
      <c r="N575" s="140"/>
      <c r="O575" s="140"/>
      <c r="P575" s="140"/>
      <c r="Q575" s="140"/>
      <c r="R575" s="140"/>
      <c r="S575" s="140"/>
      <c r="T575" s="140"/>
      <c r="U575" s="18"/>
      <c r="V575" s="579"/>
      <c r="W575" s="579"/>
      <c r="X575" s="117"/>
      <c r="Y575" s="117"/>
      <c r="Z575" s="117"/>
      <c r="AA575" s="117"/>
      <c r="AB575" s="117"/>
      <c r="AC575" s="117"/>
      <c r="AD575" s="117"/>
      <c r="AE575" s="117"/>
      <c r="AF575" s="117"/>
      <c r="AG575" s="117"/>
      <c r="AH575" s="117"/>
      <c r="AI575" s="117"/>
      <c r="AJ575" s="117"/>
      <c r="AK575" s="117"/>
      <c r="AL575" s="117"/>
      <c r="AM575" s="117"/>
      <c r="AN575" s="117"/>
      <c r="AO575" s="117"/>
      <c r="AP575" s="579"/>
      <c r="AQ575" s="579"/>
      <c r="AR575" s="117"/>
      <c r="AS575" s="117"/>
      <c r="AT575" s="117"/>
      <c r="AU575" s="117"/>
      <c r="AV575" s="117"/>
      <c r="AW575" s="18"/>
      <c r="AX575" s="18"/>
      <c r="BL575" s="11"/>
      <c r="BM575" s="11"/>
      <c r="BN575" s="11"/>
      <c r="BO575" s="75"/>
      <c r="BP575" s="75"/>
    </row>
    <row r="576" spans="1:68">
      <c r="A576" s="18"/>
      <c r="B576" s="18"/>
      <c r="C576" s="18"/>
      <c r="D576" s="18"/>
      <c r="E576" s="88"/>
      <c r="F576" s="88"/>
      <c r="G576" s="18"/>
      <c r="H576" s="89"/>
      <c r="I576" s="89"/>
      <c r="J576" s="18"/>
      <c r="K576" s="18"/>
      <c r="L576" s="18"/>
      <c r="M576" s="140"/>
      <c r="N576" s="140"/>
      <c r="O576" s="140"/>
      <c r="P576" s="140"/>
      <c r="Q576" s="140"/>
      <c r="R576" s="140"/>
      <c r="S576" s="140"/>
      <c r="T576" s="140"/>
      <c r="U576" s="18"/>
      <c r="V576" s="579"/>
      <c r="W576" s="579"/>
      <c r="X576" s="117"/>
      <c r="Y576" s="117"/>
      <c r="Z576" s="117"/>
      <c r="AA576" s="117"/>
      <c r="AB576" s="117"/>
      <c r="AC576" s="117"/>
      <c r="AD576" s="117"/>
      <c r="AE576" s="117"/>
      <c r="AF576" s="117"/>
      <c r="AG576" s="117"/>
      <c r="AH576" s="117"/>
      <c r="AI576" s="117"/>
      <c r="AJ576" s="117"/>
      <c r="AK576" s="117"/>
      <c r="AL576" s="117"/>
      <c r="AM576" s="117"/>
      <c r="AN576" s="117"/>
      <c r="AO576" s="117"/>
      <c r="AP576" s="579"/>
      <c r="AQ576" s="579"/>
      <c r="AR576" s="117"/>
      <c r="AS576" s="117"/>
      <c r="AT576" s="117"/>
      <c r="AU576" s="117"/>
      <c r="AV576" s="117"/>
      <c r="AW576" s="18"/>
      <c r="AX576" s="18"/>
      <c r="BL576" s="11"/>
      <c r="BM576" s="11"/>
      <c r="BN576" s="11"/>
      <c r="BO576" s="75"/>
      <c r="BP576" s="75"/>
    </row>
    <row r="577" spans="1:68">
      <c r="A577" s="18"/>
      <c r="B577" s="18"/>
      <c r="C577" s="18"/>
      <c r="D577" s="18"/>
      <c r="E577" s="88"/>
      <c r="F577" s="88"/>
      <c r="G577" s="18"/>
      <c r="H577" s="89"/>
      <c r="I577" s="89"/>
      <c r="J577" s="18"/>
      <c r="K577" s="18"/>
      <c r="L577" s="18"/>
      <c r="M577" s="140"/>
      <c r="N577" s="140"/>
      <c r="O577" s="140"/>
      <c r="P577" s="140"/>
      <c r="Q577" s="140"/>
      <c r="R577" s="140"/>
      <c r="S577" s="140"/>
      <c r="T577" s="140"/>
      <c r="U577" s="18"/>
      <c r="V577" s="579"/>
      <c r="W577" s="579"/>
      <c r="X577" s="117"/>
      <c r="Y577" s="117"/>
      <c r="Z577" s="117"/>
      <c r="AA577" s="117"/>
      <c r="AB577" s="117"/>
      <c r="AC577" s="117"/>
      <c r="AD577" s="117"/>
      <c r="AE577" s="117"/>
      <c r="AF577" s="117"/>
      <c r="AG577" s="117"/>
      <c r="AH577" s="117"/>
      <c r="AI577" s="117"/>
      <c r="AJ577" s="117"/>
      <c r="AK577" s="117"/>
      <c r="AL577" s="117"/>
      <c r="AM577" s="117"/>
      <c r="AN577" s="117"/>
      <c r="AO577" s="117"/>
      <c r="AP577" s="579"/>
      <c r="AQ577" s="579"/>
      <c r="AR577" s="117"/>
      <c r="AS577" s="117"/>
      <c r="AT577" s="117"/>
      <c r="AU577" s="117"/>
      <c r="AV577" s="117"/>
      <c r="AW577" s="18"/>
      <c r="AX577" s="18"/>
      <c r="BL577" s="11"/>
      <c r="BM577" s="11"/>
      <c r="BN577" s="11"/>
      <c r="BO577" s="75"/>
      <c r="BP577" s="75"/>
    </row>
    <row r="578" spans="1:68">
      <c r="A578" s="18"/>
      <c r="B578" s="18"/>
      <c r="C578" s="18"/>
      <c r="D578" s="18"/>
      <c r="E578" s="88"/>
      <c r="F578" s="88"/>
      <c r="G578" s="18"/>
      <c r="H578" s="89"/>
      <c r="I578" s="89"/>
      <c r="J578" s="18"/>
      <c r="K578" s="18"/>
      <c r="L578" s="18"/>
      <c r="M578" s="140"/>
      <c r="N578" s="140"/>
      <c r="O578" s="140"/>
      <c r="P578" s="140"/>
      <c r="Q578" s="140"/>
      <c r="R578" s="140"/>
      <c r="S578" s="140"/>
      <c r="T578" s="140"/>
      <c r="U578" s="18"/>
      <c r="V578" s="579"/>
      <c r="W578" s="579"/>
      <c r="X578" s="117"/>
      <c r="Y578" s="117"/>
      <c r="Z578" s="117"/>
      <c r="AA578" s="117"/>
      <c r="AB578" s="117"/>
      <c r="AC578" s="117"/>
      <c r="AD578" s="117"/>
      <c r="AE578" s="117"/>
      <c r="AF578" s="117"/>
      <c r="AG578" s="117"/>
      <c r="AH578" s="117"/>
      <c r="AI578" s="117"/>
      <c r="AJ578" s="117"/>
      <c r="AK578" s="117"/>
      <c r="AL578" s="117"/>
      <c r="AM578" s="117"/>
      <c r="AN578" s="117"/>
      <c r="AO578" s="117"/>
      <c r="AP578" s="579"/>
      <c r="AQ578" s="579"/>
      <c r="AR578" s="117"/>
      <c r="AS578" s="117"/>
      <c r="AT578" s="117"/>
      <c r="AU578" s="117"/>
      <c r="AV578" s="117"/>
      <c r="AW578" s="18"/>
      <c r="AX578" s="18"/>
      <c r="BL578" s="11"/>
      <c r="BM578" s="11"/>
      <c r="BN578" s="11"/>
      <c r="BO578" s="75"/>
      <c r="BP578" s="75"/>
    </row>
    <row r="579" spans="1:68">
      <c r="A579" s="18"/>
      <c r="B579" s="18"/>
      <c r="C579" s="18"/>
      <c r="D579" s="18"/>
      <c r="E579" s="88"/>
      <c r="F579" s="88"/>
      <c r="G579" s="18"/>
      <c r="H579" s="89"/>
      <c r="I579" s="89"/>
      <c r="J579" s="18"/>
      <c r="K579" s="18"/>
      <c r="L579" s="18"/>
      <c r="M579" s="140"/>
      <c r="N579" s="140"/>
      <c r="O579" s="140"/>
      <c r="P579" s="140"/>
      <c r="Q579" s="140"/>
      <c r="R579" s="140"/>
      <c r="S579" s="140"/>
      <c r="T579" s="140"/>
      <c r="U579" s="18"/>
      <c r="V579" s="579"/>
      <c r="W579" s="579"/>
      <c r="X579" s="117"/>
      <c r="Y579" s="117"/>
      <c r="Z579" s="117"/>
      <c r="AA579" s="117"/>
      <c r="AB579" s="117"/>
      <c r="AC579" s="117"/>
      <c r="AD579" s="117"/>
      <c r="AE579" s="117"/>
      <c r="AF579" s="117"/>
      <c r="AG579" s="117"/>
      <c r="AH579" s="117"/>
      <c r="AI579" s="117"/>
      <c r="AJ579" s="117"/>
      <c r="AK579" s="117"/>
      <c r="AL579" s="117"/>
      <c r="AM579" s="117"/>
      <c r="AN579" s="117"/>
      <c r="AO579" s="117"/>
      <c r="AP579" s="579"/>
      <c r="AQ579" s="579"/>
      <c r="AR579" s="117"/>
      <c r="AS579" s="117"/>
      <c r="AT579" s="117"/>
      <c r="AU579" s="117"/>
      <c r="AV579" s="117"/>
      <c r="AW579" s="18"/>
      <c r="AX579" s="18"/>
      <c r="BL579" s="11"/>
      <c r="BM579" s="11"/>
      <c r="BN579" s="11"/>
      <c r="BO579" s="75"/>
      <c r="BP579" s="75"/>
    </row>
    <row r="580" spans="1:68" ht="12.75" customHeight="1">
      <c r="A580" s="18"/>
      <c r="B580" s="18"/>
      <c r="C580" s="18"/>
      <c r="D580" s="18"/>
      <c r="E580" s="88"/>
      <c r="F580" s="88"/>
      <c r="G580" s="18"/>
      <c r="H580" s="89"/>
      <c r="I580" s="89"/>
      <c r="J580" s="18"/>
      <c r="K580" s="18"/>
      <c r="L580" s="18"/>
      <c r="M580" s="140"/>
      <c r="N580" s="140"/>
      <c r="O580" s="140"/>
      <c r="P580" s="140"/>
      <c r="Q580" s="140"/>
      <c r="R580" s="140"/>
      <c r="S580" s="140"/>
      <c r="T580" s="140"/>
      <c r="U580" s="18"/>
      <c r="V580" s="579"/>
      <c r="W580" s="579"/>
      <c r="X580" s="117"/>
      <c r="Y580" s="117"/>
      <c r="Z580" s="117"/>
      <c r="AA580" s="117"/>
      <c r="AB580" s="117"/>
      <c r="AC580" s="117"/>
      <c r="AD580" s="117"/>
      <c r="AE580" s="117"/>
      <c r="AF580" s="117"/>
      <c r="AG580" s="117"/>
      <c r="AH580" s="117"/>
      <c r="AI580" s="117"/>
      <c r="AJ580" s="117"/>
      <c r="AK580" s="117"/>
      <c r="AL580" s="117"/>
      <c r="AM580" s="117"/>
      <c r="AN580" s="117"/>
      <c r="AO580" s="117"/>
      <c r="AP580" s="579"/>
      <c r="AQ580" s="579"/>
      <c r="AR580" s="117"/>
      <c r="AS580" s="117"/>
      <c r="AT580" s="117"/>
      <c r="AU580" s="117"/>
      <c r="AV580" s="117"/>
      <c r="AW580" s="18"/>
      <c r="AX580" s="18"/>
      <c r="BL580" s="11"/>
      <c r="BM580" s="11"/>
      <c r="BN580" s="11"/>
      <c r="BO580" s="75"/>
      <c r="BP580" s="75"/>
    </row>
    <row r="581" spans="1:68" ht="12.75" customHeight="1">
      <c r="A581" s="18"/>
      <c r="B581" s="18"/>
      <c r="C581" s="18"/>
      <c r="D581" s="18"/>
      <c r="E581" s="88"/>
      <c r="F581" s="88"/>
      <c r="G581" s="18"/>
      <c r="H581" s="89"/>
      <c r="I581" s="89"/>
      <c r="J581" s="18"/>
      <c r="K581" s="18"/>
      <c r="L581" s="18"/>
      <c r="M581" s="140"/>
      <c r="N581" s="140"/>
      <c r="O581" s="140"/>
      <c r="P581" s="140"/>
      <c r="Q581" s="140"/>
      <c r="R581" s="140"/>
      <c r="S581" s="140"/>
      <c r="T581" s="140"/>
      <c r="U581" s="18"/>
      <c r="V581" s="427"/>
      <c r="W581" s="427"/>
      <c r="X581" s="117"/>
      <c r="Y581" s="117"/>
      <c r="Z581" s="117"/>
      <c r="AA581" s="117"/>
      <c r="AB581" s="117"/>
      <c r="AC581" s="117"/>
      <c r="AD581" s="117"/>
      <c r="AE581" s="117"/>
      <c r="AF581" s="117"/>
      <c r="AG581" s="117"/>
      <c r="AH581" s="117"/>
      <c r="AI581" s="117"/>
      <c r="AJ581" s="117"/>
      <c r="AK581" s="117"/>
      <c r="AL581" s="117"/>
      <c r="AM581" s="117"/>
      <c r="AN581" s="117"/>
      <c r="AO581" s="117"/>
      <c r="AP581" s="579"/>
      <c r="AQ581" s="579"/>
      <c r="AR581" s="117"/>
      <c r="AS581" s="117"/>
      <c r="AT581" s="117"/>
      <c r="AU581" s="117"/>
      <c r="AV581" s="117"/>
      <c r="AW581" s="18"/>
      <c r="AX581" s="18"/>
      <c r="BL581" s="11"/>
      <c r="BM581" s="11"/>
      <c r="BN581" s="11"/>
      <c r="BO581" s="75"/>
      <c r="BP581" s="75"/>
    </row>
    <row r="582" spans="1:68">
      <c r="A582" s="18"/>
      <c r="B582" s="18"/>
      <c r="C582" s="18"/>
      <c r="D582" s="18"/>
      <c r="E582" s="88"/>
      <c r="F582" s="88"/>
      <c r="G582" s="18"/>
      <c r="H582" s="89"/>
      <c r="I582" s="89"/>
      <c r="J582" s="18"/>
      <c r="K582" s="18"/>
      <c r="L582" s="18"/>
      <c r="M582" s="140"/>
      <c r="N582" s="140"/>
      <c r="O582" s="140"/>
      <c r="P582" s="140"/>
      <c r="Q582" s="140"/>
      <c r="R582" s="140"/>
      <c r="S582" s="140"/>
      <c r="T582" s="140"/>
      <c r="U582" s="18"/>
      <c r="V582" s="427"/>
      <c r="W582" s="427"/>
      <c r="X582" s="117"/>
      <c r="Y582" s="117"/>
      <c r="Z582" s="117"/>
      <c r="AA582" s="117"/>
      <c r="AB582" s="117"/>
      <c r="AC582" s="117"/>
      <c r="AD582" s="117"/>
      <c r="AE582" s="117"/>
      <c r="AF582" s="117"/>
      <c r="AG582" s="117"/>
      <c r="AH582" s="117"/>
      <c r="AI582" s="117"/>
      <c r="AJ582" s="117"/>
      <c r="AK582" s="117"/>
      <c r="AL582" s="117"/>
      <c r="AM582" s="117"/>
      <c r="AN582" s="117"/>
      <c r="AO582" s="117"/>
      <c r="AP582" s="579"/>
      <c r="AQ582" s="579"/>
      <c r="AR582" s="117"/>
      <c r="AS582" s="117"/>
      <c r="AT582" s="117"/>
      <c r="AU582" s="117"/>
      <c r="AV582" s="117"/>
      <c r="AW582" s="18"/>
      <c r="AX582" s="18"/>
      <c r="BL582" s="11"/>
      <c r="BM582" s="11"/>
      <c r="BN582" s="11"/>
      <c r="BO582" s="75"/>
      <c r="BP582" s="75"/>
    </row>
    <row r="583" spans="1:68" ht="20.25">
      <c r="A583" s="18"/>
      <c r="B583" s="18"/>
      <c r="C583" s="18"/>
      <c r="D583" s="18"/>
      <c r="E583" s="88"/>
      <c r="F583" s="88"/>
      <c r="G583" s="18"/>
      <c r="H583" s="89"/>
      <c r="I583" s="89"/>
      <c r="J583" s="18"/>
      <c r="K583" s="18"/>
      <c r="L583" s="18"/>
      <c r="M583" s="140"/>
      <c r="N583" s="140"/>
      <c r="O583" s="140"/>
      <c r="P583" s="140"/>
      <c r="Q583" s="140"/>
      <c r="R583" s="140"/>
      <c r="S583" s="140"/>
      <c r="T583" s="140"/>
      <c r="U583" s="18"/>
      <c r="V583" s="427"/>
      <c r="W583" s="530"/>
      <c r="X583" s="117"/>
      <c r="Y583" s="117"/>
      <c r="Z583" s="117"/>
      <c r="AA583" s="117"/>
      <c r="AB583" s="117"/>
      <c r="AC583" s="117"/>
      <c r="AD583" s="117"/>
      <c r="AE583" s="117"/>
      <c r="AF583" s="117"/>
      <c r="AG583" s="117"/>
      <c r="AH583" s="117"/>
      <c r="AI583" s="117"/>
      <c r="AJ583" s="117"/>
      <c r="AK583" s="117"/>
      <c r="AL583" s="117"/>
      <c r="AM583" s="117"/>
      <c r="AN583" s="117"/>
      <c r="AO583" s="117"/>
      <c r="AP583" s="427"/>
      <c r="AQ583" s="427"/>
      <c r="AR583" s="117"/>
      <c r="AS583" s="117"/>
      <c r="AT583" s="117"/>
      <c r="AU583" s="117"/>
      <c r="AV583" s="117"/>
      <c r="AW583" s="18"/>
      <c r="AX583" s="18"/>
      <c r="BL583" s="11"/>
      <c r="BM583" s="11"/>
      <c r="BN583" s="11"/>
      <c r="BO583" s="75"/>
      <c r="BP583" s="75"/>
    </row>
    <row r="584" spans="1:68">
      <c r="A584" s="18"/>
      <c r="B584" s="18"/>
      <c r="C584" s="18"/>
      <c r="D584" s="18"/>
      <c r="E584" s="88"/>
      <c r="F584" s="88"/>
      <c r="G584" s="18"/>
      <c r="H584" s="89"/>
      <c r="I584" s="89"/>
      <c r="J584" s="18"/>
      <c r="K584" s="18"/>
      <c r="L584" s="18"/>
      <c r="M584" s="140"/>
      <c r="N584" s="140"/>
      <c r="O584" s="140"/>
      <c r="P584" s="140"/>
      <c r="Q584" s="140"/>
      <c r="R584" s="140"/>
      <c r="S584" s="140"/>
      <c r="T584" s="140"/>
      <c r="U584" s="18"/>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c r="AT584" s="117"/>
      <c r="AU584" s="117"/>
      <c r="AV584" s="117"/>
      <c r="AW584" s="18"/>
      <c r="AX584" s="18"/>
      <c r="BL584" s="11"/>
      <c r="BM584" s="11"/>
      <c r="BN584" s="11"/>
      <c r="BO584" s="75"/>
      <c r="BP584" s="75"/>
    </row>
    <row r="585" spans="1:68" ht="20.25">
      <c r="A585" s="18"/>
      <c r="B585" s="18"/>
      <c r="C585" s="18"/>
      <c r="D585" s="18"/>
      <c r="E585" s="88"/>
      <c r="F585" s="88"/>
      <c r="G585" s="18"/>
      <c r="H585" s="89"/>
      <c r="I585" s="89"/>
      <c r="J585" s="18"/>
      <c r="K585" s="18"/>
      <c r="L585" s="18"/>
      <c r="M585" s="140"/>
      <c r="N585" s="140"/>
      <c r="O585" s="140"/>
      <c r="P585" s="140"/>
      <c r="Q585" s="140"/>
      <c r="R585" s="140"/>
      <c r="S585" s="140"/>
      <c r="T585" s="140"/>
      <c r="U585" s="18"/>
      <c r="V585" s="117"/>
      <c r="W585" s="524"/>
      <c r="X585" s="117"/>
      <c r="Y585" s="117"/>
      <c r="Z585" s="117"/>
      <c r="AA585" s="117"/>
      <c r="AB585" s="117"/>
      <c r="AC585" s="117"/>
      <c r="AD585" s="117"/>
      <c r="AE585" s="117"/>
      <c r="AF585" s="117"/>
      <c r="AG585" s="117"/>
      <c r="AH585" s="117"/>
      <c r="AI585" s="117"/>
      <c r="AJ585" s="117"/>
      <c r="AK585" s="117"/>
      <c r="AL585" s="117"/>
      <c r="AM585" s="117"/>
      <c r="AN585" s="117"/>
      <c r="AO585" s="117"/>
      <c r="AP585" s="91"/>
      <c r="AQ585" s="117"/>
      <c r="AR585" s="117"/>
      <c r="AS585" s="117"/>
      <c r="AT585" s="117"/>
      <c r="AU585" s="117"/>
      <c r="AV585" s="117"/>
      <c r="AW585" s="18"/>
      <c r="AX585" s="18"/>
      <c r="BL585" s="11"/>
      <c r="BM585" s="11"/>
      <c r="BN585" s="11"/>
      <c r="BO585" s="75"/>
      <c r="BP585" s="75"/>
    </row>
    <row r="586" spans="1:68">
      <c r="A586" s="18"/>
      <c r="B586" s="18"/>
      <c r="C586" s="18"/>
      <c r="D586" s="18"/>
      <c r="E586" s="88"/>
      <c r="F586" s="88"/>
      <c r="G586" s="18"/>
      <c r="H586" s="89"/>
      <c r="I586" s="89"/>
      <c r="J586" s="18"/>
      <c r="K586" s="18"/>
      <c r="L586" s="18"/>
      <c r="M586" s="140"/>
      <c r="N586" s="140"/>
      <c r="O586" s="140"/>
      <c r="P586" s="140"/>
      <c r="Q586" s="140"/>
      <c r="R586" s="140"/>
      <c r="S586" s="140"/>
      <c r="T586" s="140"/>
      <c r="U586" s="18"/>
      <c r="V586" s="579"/>
      <c r="W586" s="579"/>
      <c r="X586" s="117"/>
      <c r="Y586" s="117"/>
      <c r="Z586" s="117"/>
      <c r="AA586" s="117"/>
      <c r="AB586" s="117"/>
      <c r="AC586" s="117"/>
      <c r="AD586" s="117"/>
      <c r="AE586" s="117"/>
      <c r="AF586" s="117"/>
      <c r="AG586" s="117"/>
      <c r="AH586" s="117"/>
      <c r="AI586" s="117"/>
      <c r="AJ586" s="117"/>
      <c r="AK586" s="117"/>
      <c r="AL586" s="117"/>
      <c r="AM586" s="117"/>
      <c r="AN586" s="117"/>
      <c r="AO586" s="117"/>
      <c r="AP586" s="579"/>
      <c r="AQ586" s="579"/>
      <c r="AR586" s="117"/>
      <c r="AS586" s="117"/>
      <c r="AT586" s="117"/>
      <c r="AU586" s="117"/>
      <c r="AV586" s="117"/>
      <c r="AW586" s="18"/>
      <c r="AX586" s="18"/>
      <c r="BL586" s="11"/>
      <c r="BM586" s="11"/>
      <c r="BN586" s="11"/>
      <c r="BO586" s="75"/>
      <c r="BP586" s="75"/>
    </row>
    <row r="587" spans="1:68">
      <c r="A587" s="18"/>
      <c r="B587" s="18"/>
      <c r="C587" s="18"/>
      <c r="D587" s="18"/>
      <c r="E587" s="88"/>
      <c r="F587" s="88"/>
      <c r="G587" s="18"/>
      <c r="H587" s="89"/>
      <c r="I587" s="89"/>
      <c r="J587" s="18"/>
      <c r="K587" s="18"/>
      <c r="L587" s="18"/>
      <c r="M587" s="140"/>
      <c r="N587" s="140"/>
      <c r="O587" s="140"/>
      <c r="P587" s="140"/>
      <c r="Q587" s="140"/>
      <c r="R587" s="140"/>
      <c r="S587" s="140"/>
      <c r="T587" s="140"/>
      <c r="U587" s="18"/>
      <c r="V587" s="579"/>
      <c r="W587" s="579"/>
      <c r="X587" s="117"/>
      <c r="Y587" s="117"/>
      <c r="Z587" s="117"/>
      <c r="AA587" s="117"/>
      <c r="AB587" s="117"/>
      <c r="AC587" s="117"/>
      <c r="AD587" s="117"/>
      <c r="AE587" s="117"/>
      <c r="AF587" s="117"/>
      <c r="AG587" s="117"/>
      <c r="AH587" s="117"/>
      <c r="AI587" s="117"/>
      <c r="AJ587" s="117"/>
      <c r="AK587" s="117"/>
      <c r="AL587" s="117"/>
      <c r="AM587" s="117"/>
      <c r="AN587" s="117"/>
      <c r="AO587" s="117"/>
      <c r="AP587" s="579"/>
      <c r="AQ587" s="579"/>
      <c r="AR587" s="117"/>
      <c r="AS587" s="117"/>
      <c r="AT587" s="117"/>
      <c r="AU587" s="117"/>
      <c r="AV587" s="117"/>
      <c r="AW587" s="18"/>
      <c r="AX587" s="18"/>
      <c r="BL587" s="11"/>
      <c r="BM587" s="11"/>
      <c r="BN587" s="11"/>
      <c r="BO587" s="75"/>
      <c r="BP587" s="75"/>
    </row>
    <row r="588" spans="1:68">
      <c r="A588" s="18"/>
      <c r="B588" s="18"/>
      <c r="C588" s="18"/>
      <c r="D588" s="18"/>
      <c r="E588" s="88"/>
      <c r="F588" s="88"/>
      <c r="G588" s="18"/>
      <c r="H588" s="89"/>
      <c r="I588" s="89"/>
      <c r="J588" s="18"/>
      <c r="K588" s="18"/>
      <c r="L588" s="18"/>
      <c r="M588" s="140"/>
      <c r="N588" s="140"/>
      <c r="O588" s="140"/>
      <c r="P588" s="140"/>
      <c r="Q588" s="140"/>
      <c r="R588" s="140"/>
      <c r="S588" s="140"/>
      <c r="T588" s="140"/>
      <c r="U588" s="18"/>
      <c r="V588" s="579"/>
      <c r="W588" s="579"/>
      <c r="X588" s="117"/>
      <c r="Y588" s="117"/>
      <c r="Z588" s="117"/>
      <c r="AA588" s="117"/>
      <c r="AB588" s="117"/>
      <c r="AC588" s="117"/>
      <c r="AD588" s="117"/>
      <c r="AE588" s="117"/>
      <c r="AF588" s="117"/>
      <c r="AG588" s="117"/>
      <c r="AH588" s="117"/>
      <c r="AI588" s="117"/>
      <c r="AJ588" s="117"/>
      <c r="AK588" s="117"/>
      <c r="AL588" s="117"/>
      <c r="AM588" s="117"/>
      <c r="AN588" s="117"/>
      <c r="AO588" s="117"/>
      <c r="AP588" s="579"/>
      <c r="AQ588" s="579"/>
      <c r="AR588" s="117"/>
      <c r="AS588" s="117"/>
      <c r="AT588" s="117"/>
      <c r="AU588" s="117"/>
      <c r="AV588" s="117"/>
      <c r="AW588" s="18"/>
      <c r="AX588" s="18"/>
      <c r="BL588" s="11"/>
      <c r="BM588" s="11"/>
      <c r="BN588" s="11"/>
      <c r="BO588" s="75"/>
      <c r="BP588" s="75"/>
    </row>
    <row r="589" spans="1:68">
      <c r="A589" s="18"/>
      <c r="B589" s="18"/>
      <c r="C589" s="18"/>
      <c r="D589" s="18"/>
      <c r="E589" s="88"/>
      <c r="F589" s="88"/>
      <c r="G589" s="18"/>
      <c r="H589" s="89"/>
      <c r="I589" s="89"/>
      <c r="J589" s="18"/>
      <c r="K589" s="18"/>
      <c r="L589" s="18"/>
      <c r="M589" s="140"/>
      <c r="N589" s="140"/>
      <c r="O589" s="140"/>
      <c r="P589" s="140"/>
      <c r="Q589" s="140"/>
      <c r="R589" s="140"/>
      <c r="S589" s="140"/>
      <c r="T589" s="140"/>
      <c r="U589" s="18"/>
      <c r="V589" s="579"/>
      <c r="W589" s="579"/>
      <c r="X589" s="117"/>
      <c r="Y589" s="117"/>
      <c r="Z589" s="117"/>
      <c r="AA589" s="117"/>
      <c r="AB589" s="117"/>
      <c r="AC589" s="117"/>
      <c r="AD589" s="117"/>
      <c r="AE589" s="117"/>
      <c r="AF589" s="117"/>
      <c r="AG589" s="117"/>
      <c r="AH589" s="117"/>
      <c r="AI589" s="117"/>
      <c r="AJ589" s="117"/>
      <c r="AK589" s="117"/>
      <c r="AL589" s="117"/>
      <c r="AM589" s="117"/>
      <c r="AN589" s="117"/>
      <c r="AO589" s="117"/>
      <c r="AP589" s="579"/>
      <c r="AQ589" s="579"/>
      <c r="AR589" s="117"/>
      <c r="AS589" s="117"/>
      <c r="AT589" s="117"/>
      <c r="AU589" s="117"/>
      <c r="AV589" s="117"/>
      <c r="AW589" s="18"/>
      <c r="AX589" s="18"/>
      <c r="BL589" s="11"/>
      <c r="BM589" s="11"/>
      <c r="BN589" s="11"/>
      <c r="BO589" s="75"/>
      <c r="BP589" s="75"/>
    </row>
    <row r="590" spans="1:68">
      <c r="A590" s="18"/>
      <c r="B590" s="18"/>
      <c r="C590" s="18"/>
      <c r="D590" s="18"/>
      <c r="E590" s="88"/>
      <c r="F590" s="88"/>
      <c r="G590" s="18"/>
      <c r="H590" s="89"/>
      <c r="I590" s="89"/>
      <c r="J590" s="18"/>
      <c r="K590" s="18"/>
      <c r="L590" s="18"/>
      <c r="M590" s="140"/>
      <c r="N590" s="140"/>
      <c r="O590" s="140"/>
      <c r="P590" s="140"/>
      <c r="Q590" s="140"/>
      <c r="R590" s="140"/>
      <c r="S590" s="140"/>
      <c r="T590" s="140"/>
      <c r="U590" s="18"/>
      <c r="V590" s="579"/>
      <c r="W590" s="579"/>
      <c r="X590" s="117"/>
      <c r="Y590" s="117"/>
      <c r="Z590" s="117"/>
      <c r="AA590" s="117"/>
      <c r="AB590" s="117"/>
      <c r="AC590" s="117"/>
      <c r="AD590" s="117"/>
      <c r="AE590" s="117"/>
      <c r="AF590" s="117"/>
      <c r="AG590" s="117"/>
      <c r="AH590" s="117"/>
      <c r="AI590" s="117"/>
      <c r="AJ590" s="117"/>
      <c r="AK590" s="117"/>
      <c r="AL590" s="117"/>
      <c r="AM590" s="117"/>
      <c r="AN590" s="117"/>
      <c r="AO590" s="117"/>
      <c r="AP590" s="579"/>
      <c r="AQ590" s="579"/>
      <c r="AR590" s="117"/>
      <c r="AS590" s="117"/>
      <c r="AT590" s="117"/>
      <c r="AU590" s="117"/>
      <c r="AV590" s="117"/>
      <c r="AW590" s="18"/>
      <c r="AX590" s="18"/>
      <c r="BL590" s="11"/>
      <c r="BM590" s="11"/>
      <c r="BN590" s="11"/>
      <c r="BO590" s="75"/>
      <c r="BP590" s="75"/>
    </row>
    <row r="591" spans="1:68">
      <c r="A591" s="18"/>
      <c r="B591" s="18"/>
      <c r="C591" s="18"/>
      <c r="D591" s="18"/>
      <c r="E591" s="88"/>
      <c r="F591" s="88"/>
      <c r="G591" s="18"/>
      <c r="H591" s="89"/>
      <c r="I591" s="89"/>
      <c r="J591" s="18"/>
      <c r="K591" s="18"/>
      <c r="L591" s="18"/>
      <c r="M591" s="140"/>
      <c r="N591" s="140"/>
      <c r="O591" s="140"/>
      <c r="P591" s="140"/>
      <c r="Q591" s="140"/>
      <c r="R591" s="140"/>
      <c r="S591" s="140"/>
      <c r="T591" s="140"/>
      <c r="U591" s="18"/>
      <c r="V591" s="579"/>
      <c r="W591" s="579"/>
      <c r="X591" s="117"/>
      <c r="Y591" s="117"/>
      <c r="Z591" s="117"/>
      <c r="AA591" s="117"/>
      <c r="AB591" s="117"/>
      <c r="AC591" s="117"/>
      <c r="AD591" s="117"/>
      <c r="AE591" s="117"/>
      <c r="AF591" s="117"/>
      <c r="AG591" s="117"/>
      <c r="AH591" s="117"/>
      <c r="AI591" s="117"/>
      <c r="AJ591" s="117"/>
      <c r="AK591" s="117"/>
      <c r="AL591" s="117"/>
      <c r="AM591" s="117"/>
      <c r="AN591" s="117"/>
      <c r="AO591" s="117"/>
      <c r="AP591" s="579"/>
      <c r="AQ591" s="579"/>
      <c r="AR591" s="117"/>
      <c r="AS591" s="117"/>
      <c r="AT591" s="117"/>
      <c r="AU591" s="117"/>
      <c r="AV591" s="117"/>
      <c r="AW591" s="18"/>
      <c r="AX591" s="18"/>
      <c r="BL591" s="11"/>
      <c r="BM591" s="11"/>
      <c r="BN591" s="11"/>
      <c r="BO591" s="75"/>
      <c r="BP591" s="75"/>
    </row>
    <row r="592" spans="1:68">
      <c r="A592" s="18"/>
      <c r="B592" s="18"/>
      <c r="C592" s="18"/>
      <c r="D592" s="18"/>
      <c r="E592" s="88"/>
      <c r="F592" s="88"/>
      <c r="G592" s="18"/>
      <c r="H592" s="89"/>
      <c r="I592" s="89"/>
      <c r="J592" s="18"/>
      <c r="K592" s="18"/>
      <c r="L592" s="18"/>
      <c r="M592" s="140"/>
      <c r="N592" s="140"/>
      <c r="O592" s="140"/>
      <c r="P592" s="140"/>
      <c r="Q592" s="140"/>
      <c r="R592" s="140"/>
      <c r="S592" s="140"/>
      <c r="T592" s="140"/>
      <c r="U592" s="18"/>
      <c r="V592" s="579"/>
      <c r="W592" s="579"/>
      <c r="X592" s="117"/>
      <c r="Y592" s="117"/>
      <c r="Z592" s="117"/>
      <c r="AA592" s="117"/>
      <c r="AB592" s="117"/>
      <c r="AC592" s="117"/>
      <c r="AD592" s="117"/>
      <c r="AE592" s="117"/>
      <c r="AF592" s="117"/>
      <c r="AG592" s="117"/>
      <c r="AH592" s="117"/>
      <c r="AI592" s="117"/>
      <c r="AJ592" s="117"/>
      <c r="AK592" s="117"/>
      <c r="AL592" s="117"/>
      <c r="AM592" s="117"/>
      <c r="AN592" s="117"/>
      <c r="AO592" s="117"/>
      <c r="AP592" s="579"/>
      <c r="AQ592" s="579"/>
      <c r="AR592" s="117"/>
      <c r="AS592" s="117"/>
      <c r="AT592" s="117"/>
      <c r="AU592" s="117"/>
      <c r="AV592" s="117"/>
      <c r="AW592" s="18"/>
      <c r="AX592" s="18"/>
      <c r="BL592" s="11"/>
      <c r="BM592" s="11"/>
      <c r="BN592" s="11"/>
      <c r="BO592" s="75"/>
      <c r="BP592" s="75"/>
    </row>
    <row r="593" spans="1:68">
      <c r="A593" s="18"/>
      <c r="B593" s="18"/>
      <c r="C593" s="18"/>
      <c r="D593" s="18"/>
      <c r="E593" s="88"/>
      <c r="F593" s="88"/>
      <c r="G593" s="18"/>
      <c r="H593" s="89"/>
      <c r="I593" s="89"/>
      <c r="J593" s="18"/>
      <c r="K593" s="18"/>
      <c r="L593" s="18"/>
      <c r="M593" s="140"/>
      <c r="N593" s="140"/>
      <c r="O593" s="140"/>
      <c r="P593" s="140"/>
      <c r="Q593" s="140"/>
      <c r="R593" s="140"/>
      <c r="S593" s="140"/>
      <c r="T593" s="140"/>
      <c r="U593" s="18"/>
      <c r="V593" s="579"/>
      <c r="W593" s="579"/>
      <c r="X593" s="117"/>
      <c r="Y593" s="117"/>
      <c r="Z593" s="117"/>
      <c r="AA593" s="117"/>
      <c r="AB593" s="117"/>
      <c r="AC593" s="117"/>
      <c r="AD593" s="117"/>
      <c r="AE593" s="117"/>
      <c r="AF593" s="117"/>
      <c r="AG593" s="117"/>
      <c r="AH593" s="117"/>
      <c r="AI593" s="117"/>
      <c r="AJ593" s="117"/>
      <c r="AK593" s="117"/>
      <c r="AL593" s="117"/>
      <c r="AM593" s="117"/>
      <c r="AN593" s="117"/>
      <c r="AO593" s="117"/>
      <c r="AP593" s="579"/>
      <c r="AQ593" s="579"/>
      <c r="AR593" s="117"/>
      <c r="AS593" s="117"/>
      <c r="AT593" s="117"/>
      <c r="AU593" s="117"/>
      <c r="AV593" s="117"/>
      <c r="AW593" s="18"/>
      <c r="AX593" s="18"/>
      <c r="BL593" s="11"/>
      <c r="BM593" s="11"/>
      <c r="BN593" s="11"/>
      <c r="BO593" s="75"/>
      <c r="BP593" s="75"/>
    </row>
    <row r="594" spans="1:68" ht="18">
      <c r="A594" s="18"/>
      <c r="B594" s="18"/>
      <c r="C594" s="18"/>
      <c r="D594" s="18"/>
      <c r="E594" s="88"/>
      <c r="F594" s="88"/>
      <c r="G594" s="18"/>
      <c r="H594" s="89"/>
      <c r="I594" s="89"/>
      <c r="J594" s="18"/>
      <c r="K594" s="18"/>
      <c r="L594" s="18"/>
      <c r="M594" s="140"/>
      <c r="N594" s="140"/>
      <c r="O594" s="140"/>
      <c r="P594" s="140"/>
      <c r="Q594" s="140"/>
      <c r="R594" s="140"/>
      <c r="S594" s="140"/>
      <c r="T594" s="140"/>
      <c r="U594" s="18"/>
      <c r="V594" s="579"/>
      <c r="W594" s="579"/>
      <c r="X594" s="95"/>
      <c r="Y594" s="95"/>
      <c r="Z594" s="95"/>
      <c r="AA594" s="95"/>
      <c r="AB594" s="95"/>
      <c r="AC594" s="95"/>
      <c r="AD594" s="95"/>
      <c r="AE594" s="95"/>
      <c r="AF594" s="95"/>
      <c r="AG594" s="95"/>
      <c r="AH594" s="95"/>
      <c r="AI594" s="95"/>
      <c r="AJ594" s="95"/>
      <c r="AK594" s="95"/>
      <c r="AL594" s="95"/>
      <c r="AM594" s="95"/>
      <c r="AN594" s="95"/>
      <c r="AO594" s="95"/>
      <c r="AP594" s="579"/>
      <c r="AQ594" s="579"/>
      <c r="AR594" s="117"/>
      <c r="AS594" s="117"/>
      <c r="AT594" s="117"/>
      <c r="AU594" s="117"/>
      <c r="AV594" s="117"/>
      <c r="AW594" s="18"/>
      <c r="AX594" s="18"/>
      <c r="BL594" s="11"/>
      <c r="BM594" s="11"/>
      <c r="BN594" s="11"/>
      <c r="BO594" s="75"/>
      <c r="BP594" s="75"/>
    </row>
    <row r="595" spans="1:68">
      <c r="A595" s="18"/>
      <c r="B595" s="18"/>
      <c r="C595" s="18"/>
      <c r="D595" s="18"/>
      <c r="E595" s="88"/>
      <c r="F595" s="88"/>
      <c r="G595" s="18"/>
      <c r="H595" s="89"/>
      <c r="I595" s="89"/>
      <c r="J595" s="18"/>
      <c r="K595" s="18"/>
      <c r="L595" s="18"/>
      <c r="M595" s="140"/>
      <c r="N595" s="140"/>
      <c r="O595" s="140"/>
      <c r="P595" s="140"/>
      <c r="Q595" s="140"/>
      <c r="R595" s="140"/>
      <c r="S595" s="140"/>
      <c r="T595" s="140"/>
      <c r="U595" s="18"/>
      <c r="V595" s="579"/>
      <c r="W595" s="579"/>
      <c r="X595" s="117"/>
      <c r="Y595" s="117"/>
      <c r="Z595" s="117"/>
      <c r="AA595" s="117"/>
      <c r="AB595" s="117"/>
      <c r="AC595" s="117"/>
      <c r="AD595" s="117"/>
      <c r="AE595" s="117"/>
      <c r="AF595" s="117"/>
      <c r="AG595" s="117"/>
      <c r="AH595" s="117"/>
      <c r="AI595" s="117"/>
      <c r="AJ595" s="117"/>
      <c r="AK595" s="117"/>
      <c r="AL595" s="117"/>
      <c r="AM595" s="117"/>
      <c r="AN595" s="117"/>
      <c r="AO595" s="117"/>
      <c r="AP595" s="579"/>
      <c r="AQ595" s="579"/>
      <c r="AR595" s="117"/>
      <c r="AS595" s="117"/>
      <c r="AT595" s="117"/>
      <c r="AU595" s="117"/>
      <c r="AV595" s="117"/>
      <c r="AW595" s="18"/>
      <c r="AX595" s="18"/>
      <c r="BL595" s="11"/>
      <c r="BM595" s="11"/>
      <c r="BN595" s="11"/>
      <c r="BO595" s="75"/>
      <c r="BP595" s="75"/>
    </row>
    <row r="596" spans="1:68">
      <c r="A596" s="18"/>
      <c r="B596" s="18"/>
      <c r="C596" s="18"/>
      <c r="D596" s="18"/>
      <c r="E596" s="88"/>
      <c r="F596" s="88"/>
      <c r="G596" s="18"/>
      <c r="H596" s="89"/>
      <c r="I596" s="89"/>
      <c r="J596" s="18"/>
      <c r="K596" s="18"/>
      <c r="L596" s="18"/>
      <c r="M596" s="140"/>
      <c r="N596" s="140"/>
      <c r="O596" s="140"/>
      <c r="P596" s="140"/>
      <c r="Q596" s="140"/>
      <c r="R596" s="140"/>
      <c r="S596" s="140"/>
      <c r="T596" s="140"/>
      <c r="U596" s="18"/>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c r="AT596" s="117"/>
      <c r="AU596" s="117"/>
      <c r="AV596" s="117"/>
      <c r="AW596" s="18"/>
      <c r="AX596" s="18"/>
      <c r="BL596" s="11"/>
      <c r="BM596" s="11"/>
      <c r="BN596" s="11"/>
      <c r="BO596" s="75"/>
      <c r="BP596" s="75"/>
    </row>
    <row r="597" spans="1:68">
      <c r="A597" s="18"/>
      <c r="B597" s="18"/>
      <c r="C597" s="18"/>
      <c r="D597" s="18"/>
      <c r="E597" s="88"/>
      <c r="F597" s="88"/>
      <c r="G597" s="18"/>
      <c r="H597" s="89"/>
      <c r="I597" s="89"/>
      <c r="J597" s="18"/>
      <c r="K597" s="18"/>
      <c r="L597" s="18"/>
      <c r="M597" s="140"/>
      <c r="N597" s="140"/>
      <c r="O597" s="140"/>
      <c r="P597" s="140"/>
      <c r="Q597" s="140"/>
      <c r="R597" s="140"/>
      <c r="S597" s="140"/>
      <c r="T597" s="140"/>
      <c r="U597" s="18"/>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c r="AT597" s="117"/>
      <c r="AU597" s="117"/>
      <c r="AV597" s="117"/>
      <c r="AW597" s="18"/>
      <c r="AX597" s="18"/>
      <c r="BL597" s="11"/>
      <c r="BM597" s="11"/>
      <c r="BN597" s="11"/>
      <c r="BO597" s="75"/>
      <c r="BP597" s="75"/>
    </row>
    <row r="598" spans="1:68" ht="20.25">
      <c r="A598" s="18"/>
      <c r="B598" s="18"/>
      <c r="C598" s="18"/>
      <c r="D598" s="18"/>
      <c r="E598" s="88"/>
      <c r="F598" s="88"/>
      <c r="G598" s="18"/>
      <c r="H598" s="89"/>
      <c r="I598" s="89"/>
      <c r="J598" s="18"/>
      <c r="K598" s="18"/>
      <c r="L598" s="18"/>
      <c r="M598" s="140"/>
      <c r="N598" s="140"/>
      <c r="O598" s="140"/>
      <c r="P598" s="140"/>
      <c r="Q598" s="140"/>
      <c r="R598" s="140"/>
      <c r="S598" s="140"/>
      <c r="T598" s="140"/>
      <c r="U598" s="18"/>
      <c r="V598" s="117"/>
      <c r="W598" s="525"/>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c r="AT598" s="117"/>
      <c r="AU598" s="117"/>
      <c r="AV598" s="117"/>
      <c r="AW598" s="18"/>
      <c r="AX598" s="18"/>
      <c r="BL598" s="11"/>
      <c r="BM598" s="11"/>
      <c r="BN598" s="11"/>
      <c r="BO598" s="75"/>
      <c r="BP598" s="75"/>
    </row>
    <row r="599" spans="1:68">
      <c r="A599" s="18"/>
      <c r="B599" s="18"/>
      <c r="C599" s="18"/>
      <c r="D599" s="18"/>
      <c r="E599" s="88"/>
      <c r="F599" s="88"/>
      <c r="G599" s="18"/>
      <c r="H599" s="89"/>
      <c r="I599" s="89"/>
      <c r="J599" s="18"/>
      <c r="K599" s="18"/>
      <c r="L599" s="18"/>
      <c r="M599" s="140"/>
      <c r="N599" s="140"/>
      <c r="O599" s="140"/>
      <c r="P599" s="140"/>
      <c r="Q599" s="140"/>
      <c r="R599" s="140"/>
      <c r="S599" s="140"/>
      <c r="T599" s="140"/>
      <c r="U599" s="18"/>
      <c r="V599" s="591"/>
      <c r="W599" s="591"/>
      <c r="X599" s="117"/>
      <c r="Y599" s="117"/>
      <c r="Z599" s="117"/>
      <c r="AA599" s="117"/>
      <c r="AB599" s="117"/>
      <c r="AC599" s="117"/>
      <c r="AD599" s="117"/>
      <c r="AE599" s="117"/>
      <c r="AF599" s="117"/>
      <c r="AG599" s="117"/>
      <c r="AH599" s="117"/>
      <c r="AI599" s="117"/>
      <c r="AJ599" s="117"/>
      <c r="AK599" s="117"/>
      <c r="AL599" s="117"/>
      <c r="AM599" s="117"/>
      <c r="AN599" s="117"/>
      <c r="AO599" s="117"/>
      <c r="AP599" s="428"/>
      <c r="AQ599" s="428"/>
      <c r="AR599" s="117"/>
      <c r="AS599" s="117"/>
      <c r="AT599" s="117"/>
      <c r="AU599" s="117"/>
      <c r="AV599" s="117"/>
      <c r="AW599" s="18"/>
      <c r="AX599" s="18"/>
      <c r="BL599" s="11"/>
      <c r="BM599" s="11"/>
      <c r="BN599" s="11"/>
      <c r="BO599" s="75"/>
      <c r="BP599" s="75"/>
    </row>
    <row r="600" spans="1:68">
      <c r="A600" s="18"/>
      <c r="B600" s="18"/>
      <c r="C600" s="18"/>
      <c r="D600" s="18"/>
      <c r="E600" s="88"/>
      <c r="F600" s="88"/>
      <c r="G600" s="18"/>
      <c r="H600" s="89"/>
      <c r="I600" s="89"/>
      <c r="J600" s="18"/>
      <c r="K600" s="18"/>
      <c r="L600" s="18"/>
      <c r="M600" s="140"/>
      <c r="N600" s="140"/>
      <c r="O600" s="140"/>
      <c r="P600" s="140"/>
      <c r="Q600" s="140"/>
      <c r="R600" s="140"/>
      <c r="S600" s="140"/>
      <c r="T600" s="140"/>
      <c r="U600" s="18"/>
      <c r="V600" s="579"/>
      <c r="W600" s="579"/>
      <c r="X600" s="117"/>
      <c r="Y600" s="117"/>
      <c r="Z600" s="117"/>
      <c r="AA600" s="117"/>
      <c r="AB600" s="117"/>
      <c r="AC600" s="117"/>
      <c r="AD600" s="117"/>
      <c r="AE600" s="117"/>
      <c r="AF600" s="117"/>
      <c r="AG600" s="117"/>
      <c r="AH600" s="117"/>
      <c r="AI600" s="117"/>
      <c r="AJ600" s="117"/>
      <c r="AK600" s="117"/>
      <c r="AL600" s="117"/>
      <c r="AM600" s="117"/>
      <c r="AN600" s="117"/>
      <c r="AO600" s="117"/>
      <c r="AP600" s="579"/>
      <c r="AQ600" s="579"/>
      <c r="AR600" s="117"/>
      <c r="AS600" s="117"/>
      <c r="AT600" s="117"/>
      <c r="AU600" s="117"/>
      <c r="AV600" s="117"/>
      <c r="AW600" s="18"/>
      <c r="AX600" s="18"/>
      <c r="BL600" s="11"/>
      <c r="BM600" s="11"/>
      <c r="BN600" s="11"/>
      <c r="BO600" s="75"/>
      <c r="BP600" s="75"/>
    </row>
    <row r="601" spans="1:68">
      <c r="A601" s="18"/>
      <c r="B601" s="18"/>
      <c r="C601" s="18"/>
      <c r="D601" s="18"/>
      <c r="E601" s="88"/>
      <c r="F601" s="88"/>
      <c r="G601" s="18"/>
      <c r="H601" s="89"/>
      <c r="I601" s="89"/>
      <c r="J601" s="18"/>
      <c r="K601" s="18"/>
      <c r="L601" s="18"/>
      <c r="M601" s="140"/>
      <c r="N601" s="140"/>
      <c r="O601" s="140"/>
      <c r="P601" s="140"/>
      <c r="Q601" s="140"/>
      <c r="R601" s="140"/>
      <c r="S601" s="140"/>
      <c r="T601" s="140"/>
      <c r="U601" s="18"/>
      <c r="V601" s="579"/>
      <c r="W601" s="579"/>
      <c r="X601" s="117"/>
      <c r="Y601" s="117"/>
      <c r="Z601" s="117"/>
      <c r="AA601" s="117"/>
      <c r="AB601" s="117"/>
      <c r="AC601" s="117"/>
      <c r="AD601" s="117"/>
      <c r="AE601" s="117"/>
      <c r="AF601" s="117"/>
      <c r="AG601" s="117"/>
      <c r="AH601" s="117"/>
      <c r="AI601" s="117"/>
      <c r="AJ601" s="117"/>
      <c r="AK601" s="117"/>
      <c r="AL601" s="117"/>
      <c r="AM601" s="117"/>
      <c r="AN601" s="117"/>
      <c r="AO601" s="117"/>
      <c r="AP601" s="579"/>
      <c r="AQ601" s="579"/>
      <c r="AR601" s="117"/>
      <c r="AS601" s="117"/>
      <c r="AT601" s="117"/>
      <c r="AU601" s="117"/>
      <c r="AV601" s="117"/>
      <c r="AW601" s="18"/>
      <c r="AX601" s="18"/>
      <c r="BL601" s="11"/>
      <c r="BM601" s="11"/>
      <c r="BN601" s="11"/>
      <c r="BO601" s="75"/>
      <c r="BP601" s="75"/>
    </row>
    <row r="602" spans="1:68">
      <c r="A602" s="18"/>
      <c r="B602" s="18"/>
      <c r="C602" s="18"/>
      <c r="D602" s="18"/>
      <c r="E602" s="88"/>
      <c r="F602" s="88"/>
      <c r="G602" s="18"/>
      <c r="H602" s="89"/>
      <c r="I602" s="89"/>
      <c r="J602" s="18"/>
      <c r="K602" s="18"/>
      <c r="L602" s="18"/>
      <c r="M602" s="140"/>
      <c r="N602" s="140"/>
      <c r="O602" s="140"/>
      <c r="P602" s="140"/>
      <c r="Q602" s="140"/>
      <c r="R602" s="140"/>
      <c r="S602" s="140"/>
      <c r="T602" s="140"/>
      <c r="U602" s="18"/>
      <c r="V602" s="579"/>
      <c r="W602" s="579"/>
      <c r="X602" s="117"/>
      <c r="Y602" s="117"/>
      <c r="Z602" s="117"/>
      <c r="AA602" s="117"/>
      <c r="AB602" s="117"/>
      <c r="AC602" s="117"/>
      <c r="AD602" s="117"/>
      <c r="AE602" s="117"/>
      <c r="AF602" s="117"/>
      <c r="AG602" s="117"/>
      <c r="AH602" s="117"/>
      <c r="AI602" s="117"/>
      <c r="AJ602" s="117"/>
      <c r="AK602" s="117"/>
      <c r="AL602" s="117"/>
      <c r="AM602" s="117"/>
      <c r="AN602" s="117"/>
      <c r="AO602" s="117"/>
      <c r="AP602" s="579"/>
      <c r="AQ602" s="579"/>
      <c r="AR602" s="117"/>
      <c r="AS602" s="117"/>
      <c r="AT602" s="117"/>
      <c r="AU602" s="117"/>
      <c r="AV602" s="117"/>
      <c r="AW602" s="18"/>
      <c r="AX602" s="18"/>
      <c r="BL602" s="11"/>
      <c r="BM602" s="11"/>
      <c r="BN602" s="11"/>
      <c r="BO602" s="75"/>
      <c r="BP602" s="75"/>
    </row>
    <row r="603" spans="1:68">
      <c r="A603" s="18"/>
      <c r="B603" s="18"/>
      <c r="C603" s="18"/>
      <c r="D603" s="18"/>
      <c r="E603" s="88"/>
      <c r="F603" s="88"/>
      <c r="G603" s="18"/>
      <c r="H603" s="89"/>
      <c r="I603" s="89"/>
      <c r="J603" s="18"/>
      <c r="K603" s="18"/>
      <c r="L603" s="18"/>
      <c r="M603" s="140"/>
      <c r="N603" s="140"/>
      <c r="O603" s="140"/>
      <c r="P603" s="140"/>
      <c r="Q603" s="140"/>
      <c r="R603" s="140"/>
      <c r="S603" s="140"/>
      <c r="T603" s="140"/>
      <c r="U603" s="18"/>
      <c r="V603" s="579"/>
      <c r="W603" s="579"/>
      <c r="X603" s="117"/>
      <c r="Y603" s="117"/>
      <c r="Z603" s="117"/>
      <c r="AA603" s="117"/>
      <c r="AB603" s="117"/>
      <c r="AC603" s="117"/>
      <c r="AD603" s="117"/>
      <c r="AE603" s="117"/>
      <c r="AF603" s="117"/>
      <c r="AG603" s="117"/>
      <c r="AH603" s="117"/>
      <c r="AI603" s="117"/>
      <c r="AJ603" s="117"/>
      <c r="AK603" s="117"/>
      <c r="AL603" s="117"/>
      <c r="AM603" s="117"/>
      <c r="AN603" s="117"/>
      <c r="AO603" s="117"/>
      <c r="AP603" s="579"/>
      <c r="AQ603" s="579"/>
      <c r="AR603" s="117"/>
      <c r="AS603" s="117"/>
      <c r="AT603" s="117"/>
      <c r="AU603" s="117"/>
      <c r="AV603" s="117"/>
      <c r="AW603" s="18"/>
      <c r="AX603" s="18"/>
      <c r="BL603" s="11"/>
      <c r="BM603" s="11"/>
      <c r="BN603" s="11"/>
      <c r="BO603" s="75"/>
      <c r="BP603" s="75"/>
    </row>
    <row r="604" spans="1:68">
      <c r="A604" s="18"/>
      <c r="B604" s="18"/>
      <c r="C604" s="18"/>
      <c r="D604" s="18"/>
      <c r="E604" s="88"/>
      <c r="F604" s="88"/>
      <c r="G604" s="18"/>
      <c r="H604" s="89"/>
      <c r="I604" s="89"/>
      <c r="J604" s="18"/>
      <c r="K604" s="18"/>
      <c r="L604" s="18"/>
      <c r="M604" s="140"/>
      <c r="N604" s="140"/>
      <c r="O604" s="140"/>
      <c r="P604" s="140"/>
      <c r="Q604" s="140"/>
      <c r="R604" s="140"/>
      <c r="S604" s="140"/>
      <c r="T604" s="140"/>
      <c r="U604" s="18"/>
      <c r="V604" s="579"/>
      <c r="W604" s="579"/>
      <c r="X604" s="117"/>
      <c r="Y604" s="117"/>
      <c r="Z604" s="117"/>
      <c r="AA604" s="117"/>
      <c r="AB604" s="117"/>
      <c r="AC604" s="117"/>
      <c r="AD604" s="117"/>
      <c r="AE604" s="117"/>
      <c r="AF604" s="117"/>
      <c r="AG604" s="117"/>
      <c r="AH604" s="117"/>
      <c r="AI604" s="117"/>
      <c r="AJ604" s="117"/>
      <c r="AK604" s="117"/>
      <c r="AL604" s="117"/>
      <c r="AM604" s="117"/>
      <c r="AN604" s="117"/>
      <c r="AO604" s="117"/>
      <c r="AP604" s="579"/>
      <c r="AQ604" s="579"/>
      <c r="AR604" s="117"/>
      <c r="AS604" s="117"/>
      <c r="AT604" s="117"/>
      <c r="AU604" s="117"/>
      <c r="AV604" s="117"/>
      <c r="AW604" s="18"/>
      <c r="AX604" s="18"/>
      <c r="BL604" s="11"/>
      <c r="BM604" s="11"/>
      <c r="BN604" s="11"/>
      <c r="BO604" s="75"/>
      <c r="BP604" s="75"/>
    </row>
    <row r="605" spans="1:68">
      <c r="A605" s="18"/>
      <c r="B605" s="18"/>
      <c r="C605" s="18"/>
      <c r="D605" s="18"/>
      <c r="E605" s="88"/>
      <c r="F605" s="88"/>
      <c r="G605" s="18"/>
      <c r="H605" s="89"/>
      <c r="I605" s="89"/>
      <c r="J605" s="18"/>
      <c r="K605" s="18"/>
      <c r="L605" s="18"/>
      <c r="M605" s="140"/>
      <c r="N605" s="140"/>
      <c r="O605" s="140"/>
      <c r="P605" s="140"/>
      <c r="Q605" s="140"/>
      <c r="R605" s="140"/>
      <c r="S605" s="140"/>
      <c r="T605" s="140"/>
      <c r="U605" s="18"/>
      <c r="V605" s="579"/>
      <c r="W605" s="579"/>
      <c r="X605" s="117"/>
      <c r="Y605" s="117"/>
      <c r="Z605" s="117"/>
      <c r="AA605" s="117"/>
      <c r="AB605" s="117"/>
      <c r="AC605" s="117"/>
      <c r="AD605" s="117"/>
      <c r="AE605" s="117"/>
      <c r="AF605" s="117"/>
      <c r="AG605" s="117"/>
      <c r="AH605" s="117"/>
      <c r="AI605" s="117"/>
      <c r="AJ605" s="117"/>
      <c r="AK605" s="117"/>
      <c r="AL605" s="117"/>
      <c r="AM605" s="117"/>
      <c r="AN605" s="117"/>
      <c r="AO605" s="117"/>
      <c r="AP605" s="579"/>
      <c r="AQ605" s="579"/>
      <c r="AR605" s="117"/>
      <c r="AS605" s="117"/>
      <c r="AT605" s="117"/>
      <c r="AU605" s="117"/>
      <c r="AV605" s="117"/>
      <c r="AW605" s="18"/>
      <c r="AX605" s="18"/>
      <c r="BL605" s="11"/>
      <c r="BM605" s="11"/>
      <c r="BN605" s="11"/>
      <c r="BO605" s="75"/>
      <c r="BP605" s="75"/>
    </row>
    <row r="606" spans="1:68">
      <c r="A606" s="18"/>
      <c r="B606" s="18"/>
      <c r="C606" s="18"/>
      <c r="D606" s="18"/>
      <c r="E606" s="88"/>
      <c r="F606" s="88"/>
      <c r="G606" s="18"/>
      <c r="H606" s="89"/>
      <c r="I606" s="89"/>
      <c r="J606" s="18"/>
      <c r="K606" s="18"/>
      <c r="L606" s="18"/>
      <c r="M606" s="140"/>
      <c r="N606" s="140"/>
      <c r="O606" s="140"/>
      <c r="P606" s="140"/>
      <c r="Q606" s="140"/>
      <c r="R606" s="140"/>
      <c r="S606" s="140"/>
      <c r="T606" s="140"/>
      <c r="U606" s="18"/>
      <c r="V606" s="579"/>
      <c r="W606" s="579"/>
      <c r="X606" s="117"/>
      <c r="Y606" s="117"/>
      <c r="Z606" s="117"/>
      <c r="AA606" s="117"/>
      <c r="AB606" s="117"/>
      <c r="AC606" s="117"/>
      <c r="AD606" s="117"/>
      <c r="AE606" s="117"/>
      <c r="AF606" s="117"/>
      <c r="AG606" s="117"/>
      <c r="AH606" s="117"/>
      <c r="AI606" s="117"/>
      <c r="AJ606" s="117"/>
      <c r="AK606" s="117"/>
      <c r="AL606" s="117"/>
      <c r="AM606" s="117"/>
      <c r="AN606" s="117"/>
      <c r="AO606" s="117"/>
      <c r="AP606" s="579"/>
      <c r="AQ606" s="579"/>
      <c r="AR606" s="117"/>
      <c r="AS606" s="117"/>
      <c r="AT606" s="117"/>
      <c r="AU606" s="117"/>
      <c r="AV606" s="117"/>
      <c r="AW606" s="18"/>
      <c r="AX606" s="18"/>
      <c r="BL606" s="11"/>
      <c r="BM606" s="11"/>
      <c r="BN606" s="11"/>
      <c r="BO606" s="75"/>
      <c r="BP606" s="75"/>
    </row>
    <row r="607" spans="1:68">
      <c r="A607" s="18"/>
      <c r="B607" s="18"/>
      <c r="C607" s="18"/>
      <c r="D607" s="18"/>
      <c r="E607" s="88"/>
      <c r="F607" s="88"/>
      <c r="G607" s="18"/>
      <c r="H607" s="89"/>
      <c r="I607" s="89"/>
      <c r="J607" s="18"/>
      <c r="K607" s="18"/>
      <c r="L607" s="18"/>
      <c r="M607" s="140"/>
      <c r="N607" s="140"/>
      <c r="O607" s="140"/>
      <c r="P607" s="140"/>
      <c r="Q607" s="140"/>
      <c r="R607" s="140"/>
      <c r="S607" s="140"/>
      <c r="T607" s="140"/>
      <c r="U607" s="18"/>
      <c r="V607" s="579"/>
      <c r="W607" s="579"/>
      <c r="X607" s="117"/>
      <c r="Y607" s="117"/>
      <c r="Z607" s="117"/>
      <c r="AA607" s="117"/>
      <c r="AB607" s="117"/>
      <c r="AC607" s="117"/>
      <c r="AD607" s="117"/>
      <c r="AE607" s="117"/>
      <c r="AF607" s="117"/>
      <c r="AG607" s="117"/>
      <c r="AH607" s="117"/>
      <c r="AI607" s="117"/>
      <c r="AJ607" s="117"/>
      <c r="AK607" s="117"/>
      <c r="AL607" s="117"/>
      <c r="AM607" s="117"/>
      <c r="AN607" s="117"/>
      <c r="AO607" s="117"/>
      <c r="AP607" s="579"/>
      <c r="AQ607" s="579"/>
      <c r="AR607" s="117"/>
      <c r="AS607" s="117"/>
      <c r="AT607" s="117"/>
      <c r="AU607" s="117"/>
      <c r="AV607" s="117"/>
      <c r="AW607" s="18"/>
      <c r="AX607" s="18"/>
      <c r="BL607" s="11"/>
      <c r="BM607" s="11"/>
      <c r="BN607" s="11"/>
      <c r="BO607" s="75"/>
      <c r="BP607" s="75"/>
    </row>
    <row r="608" spans="1:68">
      <c r="A608" s="18"/>
      <c r="B608" s="18"/>
      <c r="C608" s="18"/>
      <c r="D608" s="18"/>
      <c r="E608" s="88"/>
      <c r="F608" s="88"/>
      <c r="G608" s="18"/>
      <c r="H608" s="89"/>
      <c r="I608" s="89"/>
      <c r="J608" s="18"/>
      <c r="K608" s="18"/>
      <c r="L608" s="18"/>
      <c r="M608" s="140"/>
      <c r="N608" s="140"/>
      <c r="O608" s="140"/>
      <c r="P608" s="140"/>
      <c r="Q608" s="140"/>
      <c r="R608" s="140"/>
      <c r="S608" s="140"/>
      <c r="T608" s="140"/>
      <c r="U608" s="18"/>
      <c r="V608" s="579"/>
      <c r="W608" s="579"/>
      <c r="X608" s="117"/>
      <c r="Y608" s="117"/>
      <c r="Z608" s="117"/>
      <c r="AA608" s="117"/>
      <c r="AB608" s="117"/>
      <c r="AC608" s="117"/>
      <c r="AD608" s="117"/>
      <c r="AE608" s="117"/>
      <c r="AF608" s="117"/>
      <c r="AG608" s="117"/>
      <c r="AH608" s="117"/>
      <c r="AI608" s="117"/>
      <c r="AJ608" s="117"/>
      <c r="AK608" s="117"/>
      <c r="AL608" s="117"/>
      <c r="AM608" s="117"/>
      <c r="AN608" s="117"/>
      <c r="AO608" s="117"/>
      <c r="AP608" s="579"/>
      <c r="AQ608" s="579"/>
      <c r="AR608" s="117"/>
      <c r="AS608" s="117"/>
      <c r="AT608" s="117"/>
      <c r="AU608" s="117"/>
      <c r="AV608" s="117"/>
      <c r="AW608" s="18"/>
      <c r="AX608" s="18"/>
      <c r="BL608" s="11"/>
      <c r="BM608" s="11"/>
      <c r="BN608" s="11"/>
      <c r="BO608" s="75"/>
      <c r="BP608" s="75"/>
    </row>
    <row r="609" spans="1:68">
      <c r="A609" s="18"/>
      <c r="B609" s="18"/>
      <c r="C609" s="18"/>
      <c r="D609" s="18"/>
      <c r="E609" s="88"/>
      <c r="F609" s="88"/>
      <c r="G609" s="18"/>
      <c r="H609" s="89"/>
      <c r="I609" s="89"/>
      <c r="J609" s="18"/>
      <c r="K609" s="18"/>
      <c r="L609" s="18"/>
      <c r="M609" s="140"/>
      <c r="N609" s="140"/>
      <c r="O609" s="140"/>
      <c r="P609" s="140"/>
      <c r="Q609" s="140"/>
      <c r="R609" s="140"/>
      <c r="S609" s="140"/>
      <c r="T609" s="140"/>
      <c r="U609" s="18"/>
      <c r="V609" s="579"/>
      <c r="W609" s="579"/>
      <c r="X609" s="117"/>
      <c r="Y609" s="117"/>
      <c r="Z609" s="117"/>
      <c r="AA609" s="117"/>
      <c r="AB609" s="117"/>
      <c r="AC609" s="117"/>
      <c r="AD609" s="117"/>
      <c r="AE609" s="117"/>
      <c r="AF609" s="117"/>
      <c r="AG609" s="117"/>
      <c r="AH609" s="117"/>
      <c r="AI609" s="117"/>
      <c r="AJ609" s="117"/>
      <c r="AK609" s="117"/>
      <c r="AL609" s="117"/>
      <c r="AM609" s="117"/>
      <c r="AN609" s="117"/>
      <c r="AO609" s="117"/>
      <c r="AP609" s="579"/>
      <c r="AQ609" s="579"/>
      <c r="AR609" s="117"/>
      <c r="AS609" s="117"/>
      <c r="AT609" s="117"/>
      <c r="AU609" s="117"/>
      <c r="AV609" s="117"/>
      <c r="AW609" s="18"/>
      <c r="AX609" s="18"/>
      <c r="BL609" s="11"/>
      <c r="BM609" s="11"/>
      <c r="BN609" s="11"/>
      <c r="BO609" s="75"/>
      <c r="BP609" s="75"/>
    </row>
    <row r="610" spans="1:68">
      <c r="A610" s="18"/>
      <c r="B610" s="18"/>
      <c r="C610" s="18"/>
      <c r="D610" s="18"/>
      <c r="E610" s="88"/>
      <c r="F610" s="88"/>
      <c r="G610" s="18"/>
      <c r="H610" s="89"/>
      <c r="I610" s="89"/>
      <c r="J610" s="18"/>
      <c r="K610" s="18"/>
      <c r="L610" s="18"/>
      <c r="M610" s="140"/>
      <c r="N610" s="140"/>
      <c r="O610" s="140"/>
      <c r="P610" s="140"/>
      <c r="Q610" s="140"/>
      <c r="R610" s="140"/>
      <c r="S610" s="140"/>
      <c r="T610" s="140"/>
      <c r="U610" s="18"/>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c r="AT610" s="117"/>
      <c r="AU610" s="117"/>
      <c r="AV610" s="117"/>
      <c r="AW610" s="18"/>
      <c r="AX610" s="18"/>
      <c r="BL610" s="11"/>
      <c r="BM610" s="11"/>
      <c r="BN610" s="11"/>
      <c r="BO610" s="75"/>
      <c r="BP610" s="75"/>
    </row>
    <row r="611" spans="1:68">
      <c r="A611" s="18"/>
      <c r="B611" s="18"/>
      <c r="C611" s="18"/>
      <c r="D611" s="18"/>
      <c r="E611" s="88"/>
      <c r="F611" s="88"/>
      <c r="G611" s="18"/>
      <c r="H611" s="89"/>
      <c r="I611" s="89"/>
      <c r="J611" s="18"/>
      <c r="K611" s="18"/>
      <c r="L611" s="18"/>
      <c r="M611" s="140"/>
      <c r="N611" s="140"/>
      <c r="O611" s="140"/>
      <c r="P611" s="140"/>
      <c r="Q611" s="140"/>
      <c r="R611" s="140"/>
      <c r="S611" s="140"/>
      <c r="T611" s="140"/>
      <c r="U611" s="18"/>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c r="AT611" s="117"/>
      <c r="AU611" s="117"/>
      <c r="AV611" s="117"/>
      <c r="AW611" s="18"/>
      <c r="AX611" s="18"/>
      <c r="BL611" s="11"/>
      <c r="BM611" s="11"/>
      <c r="BN611" s="11"/>
      <c r="BO611" s="75"/>
      <c r="BP611" s="75"/>
    </row>
    <row r="612" spans="1:68">
      <c r="A612" s="18"/>
      <c r="B612" s="18"/>
      <c r="C612" s="18"/>
      <c r="D612" s="18"/>
      <c r="E612" s="88"/>
      <c r="F612" s="88"/>
      <c r="G612" s="18"/>
      <c r="H612" s="89"/>
      <c r="I612" s="89"/>
      <c r="J612" s="18"/>
      <c r="K612" s="18"/>
      <c r="L612" s="18"/>
      <c r="M612" s="140"/>
      <c r="N612" s="140"/>
      <c r="O612" s="140"/>
      <c r="P612" s="140"/>
      <c r="Q612" s="140"/>
      <c r="R612" s="140"/>
      <c r="S612" s="140"/>
      <c r="T612" s="140"/>
      <c r="U612" s="18"/>
      <c r="V612" s="591"/>
      <c r="W612" s="591"/>
      <c r="X612" s="117"/>
      <c r="Y612" s="117"/>
      <c r="Z612" s="117"/>
      <c r="AA612" s="117"/>
      <c r="AB612" s="117"/>
      <c r="AC612" s="117"/>
      <c r="AD612" s="117"/>
      <c r="AE612" s="117"/>
      <c r="AF612" s="117"/>
      <c r="AG612" s="117"/>
      <c r="AH612" s="117"/>
      <c r="AI612" s="117"/>
      <c r="AK612" s="117"/>
      <c r="AL612" s="117"/>
      <c r="AM612" s="117"/>
      <c r="AN612" s="117"/>
      <c r="AO612" s="117"/>
      <c r="AP612" s="428"/>
      <c r="AQ612" s="428"/>
      <c r="AR612" s="117"/>
      <c r="AS612" s="117"/>
      <c r="AT612" s="117"/>
      <c r="AU612" s="117"/>
      <c r="AV612" s="117"/>
      <c r="AW612" s="18"/>
      <c r="AX612" s="18"/>
      <c r="BL612" s="11"/>
      <c r="BM612" s="11"/>
      <c r="BN612" s="11"/>
      <c r="BO612" s="75"/>
      <c r="BP612" s="75"/>
    </row>
    <row r="613" spans="1:68">
      <c r="A613" s="18"/>
      <c r="B613" s="18"/>
      <c r="C613" s="18"/>
      <c r="D613" s="18"/>
      <c r="E613" s="88"/>
      <c r="F613" s="88"/>
      <c r="G613" s="18"/>
      <c r="H613" s="89"/>
      <c r="I613" s="89"/>
      <c r="J613" s="18"/>
      <c r="K613" s="18"/>
      <c r="L613" s="18"/>
      <c r="M613" s="140"/>
      <c r="N613" s="140"/>
      <c r="O613" s="140"/>
      <c r="P613" s="140"/>
      <c r="Q613" s="140"/>
      <c r="R613" s="140"/>
      <c r="S613" s="140"/>
      <c r="T613" s="140"/>
      <c r="U613" s="18"/>
      <c r="V613" s="579"/>
      <c r="W613" s="579"/>
      <c r="X613" s="117"/>
      <c r="Y613" s="117"/>
      <c r="Z613" s="117"/>
      <c r="AA613" s="117"/>
      <c r="AB613" s="117"/>
      <c r="AC613" s="117"/>
      <c r="AD613" s="117"/>
      <c r="AE613" s="117"/>
      <c r="AF613" s="117"/>
      <c r="AG613" s="117"/>
      <c r="AH613" s="117"/>
      <c r="AI613" s="117"/>
      <c r="AJ613" s="117"/>
      <c r="AK613" s="117"/>
      <c r="AL613" s="117"/>
      <c r="AM613" s="117"/>
      <c r="AN613" s="117"/>
      <c r="AO613" s="117"/>
      <c r="AP613" s="579"/>
      <c r="AQ613" s="579"/>
      <c r="AR613" s="117"/>
      <c r="AS613" s="117"/>
      <c r="AT613" s="117"/>
      <c r="AU613" s="117"/>
      <c r="AV613" s="117"/>
      <c r="AW613" s="18"/>
      <c r="AX613" s="18"/>
      <c r="BL613" s="11"/>
      <c r="BM613" s="11"/>
      <c r="BN613" s="11"/>
      <c r="BO613" s="75"/>
      <c r="BP613" s="75"/>
    </row>
    <row r="614" spans="1:68">
      <c r="A614" s="18"/>
      <c r="B614" s="18"/>
      <c r="C614" s="18"/>
      <c r="D614" s="18"/>
      <c r="E614" s="88"/>
      <c r="F614" s="88"/>
      <c r="G614" s="18"/>
      <c r="H614" s="89"/>
      <c r="I614" s="89"/>
      <c r="J614" s="18"/>
      <c r="K614" s="18"/>
      <c r="L614" s="18"/>
      <c r="M614" s="140"/>
      <c r="N614" s="140"/>
      <c r="O614" s="140"/>
      <c r="P614" s="140"/>
      <c r="Q614" s="140"/>
      <c r="R614" s="140"/>
      <c r="S614" s="140"/>
      <c r="T614" s="140"/>
      <c r="U614" s="18"/>
      <c r="V614" s="579"/>
      <c r="W614" s="579"/>
      <c r="X614" s="117"/>
      <c r="Y614" s="117"/>
      <c r="Z614" s="117"/>
      <c r="AA614" s="117"/>
      <c r="AB614" s="117"/>
      <c r="AC614" s="117"/>
      <c r="AD614" s="117"/>
      <c r="AE614" s="117"/>
      <c r="AF614" s="117"/>
      <c r="AG614" s="117"/>
      <c r="AH614" s="117"/>
      <c r="AI614" s="117"/>
      <c r="AJ614" s="117"/>
      <c r="AK614" s="117"/>
      <c r="AL614" s="117"/>
      <c r="AM614" s="117"/>
      <c r="AN614" s="117"/>
      <c r="AO614" s="117"/>
      <c r="AP614" s="579"/>
      <c r="AQ614" s="579"/>
      <c r="AR614" s="117"/>
      <c r="AS614" s="117"/>
      <c r="AT614" s="117"/>
      <c r="AU614" s="117"/>
      <c r="AV614" s="117"/>
      <c r="AW614" s="18"/>
      <c r="AX614" s="18"/>
      <c r="BL614" s="11"/>
      <c r="BM614" s="11"/>
      <c r="BN614" s="11"/>
      <c r="BO614" s="75"/>
      <c r="BP614" s="75"/>
    </row>
    <row r="615" spans="1:68">
      <c r="A615" s="18"/>
      <c r="B615" s="18"/>
      <c r="C615" s="18"/>
      <c r="D615" s="18"/>
      <c r="E615" s="88"/>
      <c r="F615" s="88"/>
      <c r="G615" s="18"/>
      <c r="H615" s="89"/>
      <c r="I615" s="89"/>
      <c r="J615" s="18"/>
      <c r="K615" s="18"/>
      <c r="L615" s="18"/>
      <c r="M615" s="140"/>
      <c r="N615" s="140"/>
      <c r="O615" s="140"/>
      <c r="P615" s="140"/>
      <c r="Q615" s="140"/>
      <c r="R615" s="140"/>
      <c r="S615" s="140"/>
      <c r="T615" s="140"/>
      <c r="U615" s="18"/>
      <c r="V615" s="579"/>
      <c r="W615" s="579"/>
      <c r="X615" s="117"/>
      <c r="Y615" s="117"/>
      <c r="Z615" s="117"/>
      <c r="AA615" s="117"/>
      <c r="AB615" s="117"/>
      <c r="AC615" s="117"/>
      <c r="AD615" s="117"/>
      <c r="AE615" s="117"/>
      <c r="AF615" s="117"/>
      <c r="AG615" s="117"/>
      <c r="AH615" s="117"/>
      <c r="AI615" s="117"/>
      <c r="AJ615" s="117"/>
      <c r="AK615" s="117"/>
      <c r="AL615" s="117"/>
      <c r="AM615" s="117"/>
      <c r="AN615" s="117"/>
      <c r="AO615" s="117"/>
      <c r="AP615" s="579"/>
      <c r="AQ615" s="579"/>
      <c r="AR615" s="117"/>
      <c r="AS615" s="117"/>
      <c r="AT615" s="117"/>
      <c r="AU615" s="117"/>
      <c r="AV615" s="117"/>
      <c r="AW615" s="18"/>
      <c r="AX615" s="18"/>
      <c r="BL615" s="11"/>
      <c r="BM615" s="11"/>
      <c r="BN615" s="11"/>
      <c r="BO615" s="75"/>
      <c r="BP615" s="75"/>
    </row>
    <row r="616" spans="1:68">
      <c r="A616" s="18"/>
      <c r="B616" s="18"/>
      <c r="C616" s="18"/>
      <c r="D616" s="18"/>
      <c r="E616" s="88"/>
      <c r="F616" s="88"/>
      <c r="G616" s="18"/>
      <c r="H616" s="89"/>
      <c r="I616" s="89"/>
      <c r="J616" s="18"/>
      <c r="K616" s="18"/>
      <c r="L616" s="18"/>
      <c r="M616" s="140"/>
      <c r="N616" s="140"/>
      <c r="O616" s="140"/>
      <c r="P616" s="140"/>
      <c r="Q616" s="140"/>
      <c r="R616" s="140"/>
      <c r="S616" s="140"/>
      <c r="T616" s="140"/>
      <c r="U616" s="18"/>
      <c r="V616" s="579"/>
      <c r="W616" s="579"/>
      <c r="X616" s="117"/>
      <c r="Y616" s="117"/>
      <c r="Z616" s="117"/>
      <c r="AA616" s="117"/>
      <c r="AB616" s="117"/>
      <c r="AC616" s="117"/>
      <c r="AD616" s="117"/>
      <c r="AE616" s="117"/>
      <c r="AF616" s="117"/>
      <c r="AG616" s="117"/>
      <c r="AH616" s="117"/>
      <c r="AI616" s="117"/>
      <c r="AJ616" s="117"/>
      <c r="AK616" s="117"/>
      <c r="AL616" s="117"/>
      <c r="AM616" s="117"/>
      <c r="AN616" s="117"/>
      <c r="AO616" s="117"/>
      <c r="AP616" s="579"/>
      <c r="AQ616" s="579"/>
      <c r="AR616" s="117"/>
      <c r="AS616" s="117"/>
      <c r="AT616" s="117"/>
      <c r="AU616" s="117"/>
      <c r="AV616" s="117"/>
      <c r="AW616" s="18"/>
      <c r="AX616" s="18"/>
      <c r="BL616" s="11"/>
      <c r="BM616" s="11"/>
      <c r="BN616" s="11"/>
      <c r="BO616" s="75"/>
      <c r="BP616" s="75"/>
    </row>
    <row r="617" spans="1:68">
      <c r="A617" s="18"/>
      <c r="B617" s="18"/>
      <c r="C617" s="18"/>
      <c r="D617" s="18"/>
      <c r="E617" s="88"/>
      <c r="F617" s="88"/>
      <c r="G617" s="18"/>
      <c r="H617" s="89"/>
      <c r="I617" s="89"/>
      <c r="J617" s="18"/>
      <c r="K617" s="18"/>
      <c r="L617" s="18"/>
      <c r="M617" s="140"/>
      <c r="N617" s="140"/>
      <c r="O617" s="140"/>
      <c r="P617" s="140"/>
      <c r="Q617" s="140"/>
      <c r="R617" s="140"/>
      <c r="S617" s="140"/>
      <c r="T617" s="140"/>
      <c r="U617" s="18"/>
      <c r="V617" s="579"/>
      <c r="W617" s="579"/>
      <c r="X617" s="117"/>
      <c r="Y617" s="117"/>
      <c r="Z617" s="117"/>
      <c r="AA617" s="117"/>
      <c r="AB617" s="117"/>
      <c r="AC617" s="117"/>
      <c r="AD617" s="117"/>
      <c r="AE617" s="117"/>
      <c r="AF617" s="117"/>
      <c r="AG617" s="117"/>
      <c r="AH617" s="117"/>
      <c r="AI617" s="117"/>
      <c r="AJ617" s="117"/>
      <c r="AK617" s="117"/>
      <c r="AL617" s="117"/>
      <c r="AM617" s="117"/>
      <c r="AN617" s="117"/>
      <c r="AO617" s="117"/>
      <c r="AP617" s="579"/>
      <c r="AQ617" s="579"/>
      <c r="AR617" s="117"/>
      <c r="AS617" s="117"/>
      <c r="AT617" s="117"/>
      <c r="AU617" s="117"/>
      <c r="AV617" s="117"/>
      <c r="AW617" s="18"/>
      <c r="AX617" s="18"/>
      <c r="BL617" s="11"/>
      <c r="BM617" s="11"/>
      <c r="BN617" s="11"/>
      <c r="BO617" s="75"/>
      <c r="BP617" s="75"/>
    </row>
    <row r="618" spans="1:68">
      <c r="A618" s="18"/>
      <c r="B618" s="18"/>
      <c r="C618" s="18"/>
      <c r="D618" s="18"/>
      <c r="E618" s="88"/>
      <c r="F618" s="88"/>
      <c r="G618" s="18"/>
      <c r="H618" s="89"/>
      <c r="I618" s="89"/>
      <c r="J618" s="18"/>
      <c r="K618" s="18"/>
      <c r="L618" s="18"/>
      <c r="M618" s="140"/>
      <c r="N618" s="140"/>
      <c r="O618" s="140"/>
      <c r="P618" s="140"/>
      <c r="Q618" s="140"/>
      <c r="R618" s="140"/>
      <c r="S618" s="140"/>
      <c r="T618" s="140"/>
      <c r="U618" s="18"/>
      <c r="V618" s="579"/>
      <c r="W618" s="579"/>
      <c r="X618" s="117"/>
      <c r="Y618" s="117"/>
      <c r="Z618" s="117"/>
      <c r="AA618" s="117"/>
      <c r="AB618" s="117"/>
      <c r="AC618" s="117"/>
      <c r="AD618" s="117"/>
      <c r="AE618" s="117"/>
      <c r="AF618" s="117"/>
      <c r="AG618" s="117"/>
      <c r="AH618" s="117"/>
      <c r="AI618" s="117"/>
      <c r="AJ618" s="117"/>
      <c r="AK618" s="117"/>
      <c r="AL618" s="117"/>
      <c r="AM618" s="117"/>
      <c r="AN618" s="117"/>
      <c r="AO618" s="117"/>
      <c r="AP618" s="579"/>
      <c r="AQ618" s="579"/>
      <c r="AR618" s="117"/>
      <c r="AS618" s="117"/>
      <c r="AT618" s="117"/>
      <c r="AU618" s="117"/>
      <c r="AV618" s="117"/>
      <c r="AW618" s="18"/>
      <c r="AX618" s="18"/>
      <c r="BL618" s="11"/>
      <c r="BM618" s="11"/>
      <c r="BN618" s="11"/>
      <c r="BO618" s="75"/>
      <c r="BP618" s="75"/>
    </row>
    <row r="619" spans="1:68">
      <c r="A619" s="18"/>
      <c r="B619" s="18"/>
      <c r="C619" s="18"/>
      <c r="D619" s="18"/>
      <c r="E619" s="88"/>
      <c r="F619" s="88"/>
      <c r="G619" s="18"/>
      <c r="H619" s="89"/>
      <c r="I619" s="89"/>
      <c r="J619" s="18"/>
      <c r="K619" s="18"/>
      <c r="L619" s="18"/>
      <c r="M619" s="140"/>
      <c r="N619" s="140"/>
      <c r="O619" s="140"/>
      <c r="P619" s="140"/>
      <c r="Q619" s="140"/>
      <c r="R619" s="140"/>
      <c r="S619" s="140"/>
      <c r="T619" s="140"/>
      <c r="U619" s="18"/>
      <c r="V619" s="579"/>
      <c r="W619" s="579"/>
      <c r="X619" s="117"/>
      <c r="Y619" s="117"/>
      <c r="Z619" s="117"/>
      <c r="AA619" s="117"/>
      <c r="AB619" s="117"/>
      <c r="AC619" s="117"/>
      <c r="AD619" s="117"/>
      <c r="AE619" s="117"/>
      <c r="AF619" s="117"/>
      <c r="AG619" s="117"/>
      <c r="AH619" s="117"/>
      <c r="AI619" s="117"/>
      <c r="AJ619" s="117"/>
      <c r="AK619" s="117"/>
      <c r="AL619" s="117"/>
      <c r="AM619" s="117"/>
      <c r="AN619" s="117"/>
      <c r="AO619" s="117"/>
      <c r="AP619" s="579"/>
      <c r="AQ619" s="579"/>
      <c r="AR619" s="117"/>
      <c r="AS619" s="117"/>
      <c r="AT619" s="117"/>
      <c r="AU619" s="117"/>
      <c r="AV619" s="117"/>
      <c r="AW619" s="18"/>
      <c r="AX619" s="18"/>
      <c r="BL619" s="11"/>
      <c r="BM619" s="11"/>
      <c r="BN619" s="11"/>
      <c r="BO619" s="75"/>
      <c r="BP619" s="75"/>
    </row>
    <row r="620" spans="1:68">
      <c r="A620" s="18"/>
      <c r="B620" s="18"/>
      <c r="C620" s="18"/>
      <c r="D620" s="18"/>
      <c r="E620" s="88"/>
      <c r="F620" s="88"/>
      <c r="G620" s="18"/>
      <c r="H620" s="89"/>
      <c r="I620" s="89"/>
      <c r="J620" s="18"/>
      <c r="K620" s="18"/>
      <c r="L620" s="18"/>
      <c r="M620" s="140"/>
      <c r="N620" s="140"/>
      <c r="O620" s="140"/>
      <c r="P620" s="140"/>
      <c r="Q620" s="140"/>
      <c r="R620" s="140"/>
      <c r="S620" s="140"/>
      <c r="T620" s="140"/>
      <c r="U620" s="18"/>
      <c r="V620" s="579"/>
      <c r="W620" s="579"/>
      <c r="X620" s="117"/>
      <c r="Y620" s="117"/>
      <c r="Z620" s="117"/>
      <c r="AA620" s="117"/>
      <c r="AB620" s="117"/>
      <c r="AC620" s="117"/>
      <c r="AD620" s="117"/>
      <c r="AE620" s="117"/>
      <c r="AF620" s="117"/>
      <c r="AG620" s="117"/>
      <c r="AH620" s="117"/>
      <c r="AI620" s="117"/>
      <c r="AJ620" s="117"/>
      <c r="AK620" s="117"/>
      <c r="AL620" s="117"/>
      <c r="AM620" s="117"/>
      <c r="AN620" s="117"/>
      <c r="AO620" s="117"/>
      <c r="AP620" s="579"/>
      <c r="AQ620" s="579"/>
      <c r="AR620" s="117"/>
      <c r="AS620" s="117"/>
      <c r="AT620" s="117"/>
      <c r="AU620" s="117"/>
      <c r="AV620" s="117"/>
      <c r="AW620" s="18"/>
      <c r="AX620" s="18"/>
      <c r="BL620" s="11"/>
      <c r="BM620" s="11"/>
      <c r="BN620" s="11"/>
      <c r="BO620" s="75"/>
      <c r="BP620" s="75"/>
    </row>
    <row r="621" spans="1:68">
      <c r="A621" s="18"/>
      <c r="B621" s="18"/>
      <c r="C621" s="18"/>
      <c r="D621" s="18"/>
      <c r="E621" s="88"/>
      <c r="F621" s="88"/>
      <c r="G621" s="18"/>
      <c r="H621" s="89"/>
      <c r="I621" s="89"/>
      <c r="J621" s="18"/>
      <c r="K621" s="18"/>
      <c r="L621" s="18"/>
      <c r="M621" s="140"/>
      <c r="N621" s="140"/>
      <c r="O621" s="140"/>
      <c r="P621" s="140"/>
      <c r="Q621" s="140"/>
      <c r="R621" s="140"/>
      <c r="S621" s="140"/>
      <c r="T621" s="140"/>
      <c r="U621" s="18"/>
      <c r="V621" s="579"/>
      <c r="W621" s="579"/>
      <c r="X621" s="117"/>
      <c r="Y621" s="117"/>
      <c r="Z621" s="117"/>
      <c r="AA621" s="117"/>
      <c r="AB621" s="117"/>
      <c r="AC621" s="117"/>
      <c r="AD621" s="117"/>
      <c r="AE621" s="117"/>
      <c r="AF621" s="117"/>
      <c r="AG621" s="117"/>
      <c r="AH621" s="117"/>
      <c r="AI621" s="117"/>
      <c r="AJ621" s="117"/>
      <c r="AK621" s="117"/>
      <c r="AL621" s="117"/>
      <c r="AM621" s="117"/>
      <c r="AN621" s="117"/>
      <c r="AO621" s="117"/>
      <c r="AP621" s="579"/>
      <c r="AQ621" s="579"/>
      <c r="AR621" s="117"/>
      <c r="AS621" s="117"/>
      <c r="AT621" s="117"/>
      <c r="AU621" s="117"/>
      <c r="AV621" s="117"/>
      <c r="AW621" s="18"/>
      <c r="AX621" s="18"/>
      <c r="BL621" s="11"/>
      <c r="BM621" s="11"/>
      <c r="BN621" s="11"/>
      <c r="BO621" s="75"/>
      <c r="BP621" s="75"/>
    </row>
    <row r="622" spans="1:68">
      <c r="A622" s="18"/>
      <c r="B622" s="18"/>
      <c r="C622" s="18"/>
      <c r="D622" s="18"/>
      <c r="E622" s="88"/>
      <c r="F622" s="88"/>
      <c r="G622" s="18"/>
      <c r="H622" s="89"/>
      <c r="I622" s="89"/>
      <c r="J622" s="18"/>
      <c r="K622" s="18"/>
      <c r="L622" s="18"/>
      <c r="M622" s="140"/>
      <c r="N622" s="140"/>
      <c r="O622" s="140"/>
      <c r="P622" s="140"/>
      <c r="Q622" s="140"/>
      <c r="R622" s="140"/>
      <c r="S622" s="140"/>
      <c r="T622" s="140"/>
      <c r="U622" s="18"/>
      <c r="V622" s="579"/>
      <c r="W622" s="579"/>
      <c r="X622" s="117"/>
      <c r="Y622" s="117"/>
      <c r="Z622" s="117"/>
      <c r="AA622" s="117"/>
      <c r="AB622" s="117"/>
      <c r="AC622" s="117"/>
      <c r="AD622" s="117"/>
      <c r="AE622" s="117"/>
      <c r="AF622" s="117"/>
      <c r="AG622" s="117"/>
      <c r="AH622" s="117"/>
      <c r="AI622" s="117"/>
      <c r="AJ622" s="117"/>
      <c r="AK622" s="117"/>
      <c r="AL622" s="117"/>
      <c r="AM622" s="117"/>
      <c r="AN622" s="117"/>
      <c r="AO622" s="117"/>
      <c r="AP622" s="579"/>
      <c r="AQ622" s="579"/>
      <c r="AR622" s="117"/>
      <c r="AS622" s="117"/>
      <c r="AT622" s="117"/>
      <c r="AU622" s="117"/>
      <c r="AV622" s="117"/>
      <c r="AW622" s="18"/>
      <c r="AX622" s="18"/>
      <c r="BL622" s="11"/>
      <c r="BM622" s="11"/>
      <c r="BN622" s="11"/>
      <c r="BO622" s="75"/>
      <c r="BP622" s="75"/>
    </row>
    <row r="623" spans="1:68">
      <c r="A623" s="18"/>
      <c r="B623" s="18"/>
      <c r="C623" s="18"/>
      <c r="D623" s="18"/>
      <c r="E623" s="88"/>
      <c r="F623" s="88"/>
      <c r="G623" s="18"/>
      <c r="H623" s="89"/>
      <c r="I623" s="89"/>
      <c r="J623" s="18"/>
      <c r="K623" s="18"/>
      <c r="L623" s="18"/>
      <c r="M623" s="140"/>
      <c r="N623" s="140"/>
      <c r="O623" s="140"/>
      <c r="P623" s="140"/>
      <c r="Q623" s="140"/>
      <c r="R623" s="140"/>
      <c r="S623" s="140"/>
      <c r="T623" s="140"/>
      <c r="U623" s="18"/>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c r="AT623" s="117"/>
      <c r="AU623" s="117"/>
      <c r="AV623" s="117"/>
      <c r="AW623" s="18"/>
      <c r="AX623" s="18"/>
      <c r="BL623" s="11"/>
      <c r="BM623" s="11"/>
      <c r="BN623" s="11"/>
      <c r="BO623" s="75"/>
      <c r="BP623" s="75"/>
    </row>
    <row r="624" spans="1:68">
      <c r="A624" s="18"/>
      <c r="B624" s="18"/>
      <c r="C624" s="18"/>
      <c r="D624" s="18"/>
      <c r="E624" s="88"/>
      <c r="F624" s="88"/>
      <c r="G624" s="18"/>
      <c r="H624" s="89"/>
      <c r="I624" s="89"/>
      <c r="J624" s="18"/>
      <c r="K624" s="18"/>
      <c r="L624" s="18"/>
      <c r="M624" s="140"/>
      <c r="N624" s="140"/>
      <c r="O624" s="140"/>
      <c r="P624" s="140"/>
      <c r="Q624" s="140"/>
      <c r="R624" s="140"/>
      <c r="S624" s="140"/>
      <c r="T624" s="140"/>
      <c r="U624" s="18"/>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c r="AT624" s="117"/>
      <c r="AU624" s="117"/>
      <c r="AV624" s="117"/>
      <c r="AW624" s="18"/>
      <c r="AX624" s="18"/>
      <c r="BL624" s="11"/>
      <c r="BM624" s="11"/>
      <c r="BN624" s="11"/>
      <c r="BO624" s="75"/>
      <c r="BP624" s="75"/>
    </row>
    <row r="625" spans="1:68">
      <c r="A625" s="18"/>
      <c r="B625" s="18"/>
      <c r="C625" s="18"/>
      <c r="D625" s="18"/>
      <c r="E625" s="88"/>
      <c r="F625" s="88"/>
      <c r="G625" s="18"/>
      <c r="H625" s="89"/>
      <c r="I625" s="89"/>
      <c r="J625" s="18"/>
      <c r="K625" s="18"/>
      <c r="L625" s="18"/>
      <c r="M625" s="140"/>
      <c r="N625" s="140"/>
      <c r="O625" s="140"/>
      <c r="P625" s="140"/>
      <c r="Q625" s="140"/>
      <c r="R625" s="140"/>
      <c r="S625" s="140"/>
      <c r="T625" s="140"/>
      <c r="U625" s="18"/>
      <c r="V625" s="591"/>
      <c r="W625" s="591"/>
      <c r="X625" s="117"/>
      <c r="Y625" s="117"/>
      <c r="Z625" s="117"/>
      <c r="AA625" s="117"/>
      <c r="AB625" s="117"/>
      <c r="AC625" s="117"/>
      <c r="AD625" s="117"/>
      <c r="AE625" s="117"/>
      <c r="AF625" s="117"/>
      <c r="AG625" s="117"/>
      <c r="AH625" s="117"/>
      <c r="AI625" s="117"/>
      <c r="AJ625" s="117"/>
      <c r="AK625" s="117"/>
      <c r="AL625" s="117"/>
      <c r="AM625" s="117"/>
      <c r="AN625" s="117"/>
      <c r="AO625" s="117"/>
      <c r="AP625" s="428"/>
      <c r="AQ625" s="428"/>
      <c r="AR625" s="117"/>
      <c r="AS625" s="117"/>
      <c r="AT625" s="117"/>
      <c r="AU625" s="117"/>
      <c r="AV625" s="117"/>
      <c r="AW625" s="18"/>
      <c r="AX625" s="18"/>
      <c r="BL625" s="11"/>
      <c r="BM625" s="11"/>
      <c r="BN625" s="11"/>
      <c r="BO625" s="75"/>
      <c r="BP625" s="75"/>
    </row>
    <row r="626" spans="1:68">
      <c r="A626" s="18"/>
      <c r="B626" s="18"/>
      <c r="C626" s="18"/>
      <c r="D626" s="18"/>
      <c r="E626" s="88"/>
      <c r="F626" s="88"/>
      <c r="G626" s="18"/>
      <c r="H626" s="89"/>
      <c r="I626" s="89"/>
      <c r="J626" s="18"/>
      <c r="K626" s="18"/>
      <c r="L626" s="18"/>
      <c r="M626" s="140"/>
      <c r="N626" s="140"/>
      <c r="O626" s="140"/>
      <c r="P626" s="140"/>
      <c r="Q626" s="140"/>
      <c r="R626" s="140"/>
      <c r="S626" s="140"/>
      <c r="T626" s="140"/>
      <c r="U626" s="18"/>
      <c r="V626" s="579"/>
      <c r="W626" s="579"/>
      <c r="X626" s="117"/>
      <c r="Y626" s="117"/>
      <c r="Z626" s="117"/>
      <c r="AA626" s="117"/>
      <c r="AB626" s="117"/>
      <c r="AC626" s="117"/>
      <c r="AD626" s="117"/>
      <c r="AE626" s="117"/>
      <c r="AF626" s="117"/>
      <c r="AG626" s="117"/>
      <c r="AH626" s="117"/>
      <c r="AI626" s="117"/>
      <c r="AJ626" s="117"/>
      <c r="AK626" s="117"/>
      <c r="AL626" s="117"/>
      <c r="AM626" s="117"/>
      <c r="AN626" s="117"/>
      <c r="AO626" s="117"/>
      <c r="AP626" s="579"/>
      <c r="AQ626" s="579"/>
      <c r="AR626" s="117"/>
      <c r="AS626" s="117"/>
      <c r="AT626" s="117"/>
      <c r="AU626" s="117"/>
      <c r="AV626" s="117"/>
      <c r="AW626" s="18"/>
      <c r="AX626" s="18"/>
      <c r="BL626" s="11"/>
      <c r="BM626" s="11"/>
      <c r="BN626" s="11"/>
      <c r="BO626" s="75"/>
      <c r="BP626" s="75"/>
    </row>
    <row r="627" spans="1:68" ht="12.75" customHeight="1">
      <c r="A627" s="18"/>
      <c r="B627" s="18"/>
      <c r="C627" s="18"/>
      <c r="D627" s="18"/>
      <c r="E627" s="88"/>
      <c r="F627" s="88"/>
      <c r="G627" s="18"/>
      <c r="H627" s="89"/>
      <c r="I627" s="89"/>
      <c r="J627" s="18"/>
      <c r="K627" s="18"/>
      <c r="L627" s="18"/>
      <c r="M627" s="140"/>
      <c r="N627" s="140"/>
      <c r="O627" s="140"/>
      <c r="P627" s="140"/>
      <c r="Q627" s="140"/>
      <c r="R627" s="140"/>
      <c r="S627" s="140"/>
      <c r="T627" s="140"/>
      <c r="U627" s="18"/>
      <c r="V627" s="579"/>
      <c r="W627" s="579"/>
      <c r="X627" s="117"/>
      <c r="Y627" s="117"/>
      <c r="Z627" s="117"/>
      <c r="AA627" s="117"/>
      <c r="AB627" s="117"/>
      <c r="AC627" s="117"/>
      <c r="AD627" s="117"/>
      <c r="AE627" s="117"/>
      <c r="AF627" s="117"/>
      <c r="AG627" s="117"/>
      <c r="AH627" s="117"/>
      <c r="AI627" s="117"/>
      <c r="AJ627" s="117"/>
      <c r="AK627" s="117"/>
      <c r="AL627" s="117"/>
      <c r="AM627" s="117"/>
      <c r="AN627" s="117"/>
      <c r="AO627" s="117"/>
      <c r="AP627" s="579"/>
      <c r="AQ627" s="579"/>
      <c r="AR627" s="117"/>
      <c r="AS627" s="117"/>
      <c r="AT627" s="117"/>
      <c r="AU627" s="117"/>
      <c r="AV627" s="117"/>
      <c r="AW627" s="18"/>
      <c r="AX627" s="18"/>
      <c r="BL627" s="11"/>
      <c r="BM627" s="11"/>
      <c r="BN627" s="11"/>
      <c r="BO627" s="75"/>
      <c r="BP627" s="75"/>
    </row>
    <row r="628" spans="1:68">
      <c r="A628" s="18"/>
      <c r="B628" s="18"/>
      <c r="C628" s="18"/>
      <c r="D628" s="18"/>
      <c r="E628" s="88"/>
      <c r="F628" s="88"/>
      <c r="G628" s="18"/>
      <c r="H628" s="89"/>
      <c r="I628" s="89"/>
      <c r="J628" s="18"/>
      <c r="K628" s="18"/>
      <c r="L628" s="18"/>
      <c r="M628" s="140"/>
      <c r="N628" s="140"/>
      <c r="O628" s="140"/>
      <c r="P628" s="140"/>
      <c r="Q628" s="140"/>
      <c r="R628" s="140"/>
      <c r="S628" s="140"/>
      <c r="T628" s="140"/>
      <c r="U628" s="18"/>
      <c r="V628" s="579"/>
      <c r="W628" s="579"/>
      <c r="X628" s="117"/>
      <c r="Y628" s="117"/>
      <c r="Z628" s="117"/>
      <c r="AA628" s="117"/>
      <c r="AB628" s="117"/>
      <c r="AC628" s="117"/>
      <c r="AD628" s="117"/>
      <c r="AE628" s="117"/>
      <c r="AF628" s="117"/>
      <c r="AG628" s="117"/>
      <c r="AH628" s="117"/>
      <c r="AI628" s="117"/>
      <c r="AJ628" s="117"/>
      <c r="AK628" s="117"/>
      <c r="AL628" s="117"/>
      <c r="AM628" s="117"/>
      <c r="AN628" s="117"/>
      <c r="AO628" s="117"/>
      <c r="AP628" s="579"/>
      <c r="AQ628" s="579"/>
      <c r="AR628" s="117"/>
      <c r="AS628" s="117"/>
      <c r="AT628" s="117"/>
      <c r="AU628" s="117"/>
      <c r="AV628" s="117"/>
      <c r="AW628" s="18"/>
      <c r="AX628" s="18"/>
      <c r="BL628" s="11"/>
      <c r="BM628" s="11"/>
      <c r="BN628" s="11"/>
      <c r="BO628" s="75"/>
      <c r="BP628" s="75"/>
    </row>
    <row r="629" spans="1:68">
      <c r="A629" s="18"/>
      <c r="B629" s="18"/>
      <c r="C629" s="18"/>
      <c r="D629" s="18"/>
      <c r="E629" s="88"/>
      <c r="F629" s="88"/>
      <c r="G629" s="18"/>
      <c r="H629" s="89"/>
      <c r="I629" s="89"/>
      <c r="J629" s="18"/>
      <c r="K629" s="18"/>
      <c r="L629" s="18"/>
      <c r="M629" s="140"/>
      <c r="N629" s="140"/>
      <c r="O629" s="140"/>
      <c r="P629" s="140"/>
      <c r="Q629" s="140"/>
      <c r="R629" s="140"/>
      <c r="S629" s="140"/>
      <c r="T629" s="140"/>
      <c r="U629" s="18"/>
      <c r="V629" s="579"/>
      <c r="W629" s="579"/>
      <c r="X629" s="117"/>
      <c r="Y629" s="117"/>
      <c r="Z629" s="117"/>
      <c r="AA629" s="117"/>
      <c r="AB629" s="117"/>
      <c r="AC629" s="117"/>
      <c r="AD629" s="117"/>
      <c r="AE629" s="117"/>
      <c r="AF629" s="117"/>
      <c r="AG629" s="117"/>
      <c r="AH629" s="117"/>
      <c r="AI629" s="117"/>
      <c r="AJ629" s="117"/>
      <c r="AK629" s="117"/>
      <c r="AL629" s="117"/>
      <c r="AM629" s="117"/>
      <c r="AN629" s="117"/>
      <c r="AO629" s="117"/>
      <c r="AP629" s="579"/>
      <c r="AQ629" s="579"/>
      <c r="AR629" s="117"/>
      <c r="AS629" s="117"/>
      <c r="AT629" s="117"/>
      <c r="AU629" s="117"/>
      <c r="AV629" s="117"/>
      <c r="AW629" s="18"/>
      <c r="AX629" s="18"/>
      <c r="BL629" s="11"/>
      <c r="BM629" s="11"/>
      <c r="BN629" s="11"/>
      <c r="BO629" s="75"/>
      <c r="BP629" s="75"/>
    </row>
    <row r="630" spans="1:68">
      <c r="A630" s="18"/>
      <c r="B630" s="18"/>
      <c r="C630" s="18"/>
      <c r="D630" s="18"/>
      <c r="E630" s="88"/>
      <c r="F630" s="88"/>
      <c r="G630" s="18"/>
      <c r="H630" s="89"/>
      <c r="I630" s="89"/>
      <c r="J630" s="18"/>
      <c r="K630" s="18"/>
      <c r="L630" s="18"/>
      <c r="M630" s="140"/>
      <c r="N630" s="140"/>
      <c r="O630" s="140"/>
      <c r="P630" s="140"/>
      <c r="Q630" s="140"/>
      <c r="R630" s="140"/>
      <c r="S630" s="140"/>
      <c r="T630" s="140"/>
      <c r="U630" s="18"/>
      <c r="V630" s="579"/>
      <c r="W630" s="579"/>
      <c r="X630" s="117"/>
      <c r="Y630" s="117"/>
      <c r="Z630" s="117"/>
      <c r="AA630" s="117"/>
      <c r="AB630" s="117"/>
      <c r="AC630" s="117"/>
      <c r="AD630" s="117"/>
      <c r="AE630" s="117"/>
      <c r="AF630" s="117"/>
      <c r="AG630" s="117"/>
      <c r="AH630" s="117"/>
      <c r="AI630" s="117"/>
      <c r="AJ630" s="117"/>
      <c r="AK630" s="117"/>
      <c r="AL630" s="117"/>
      <c r="AM630" s="117"/>
      <c r="AN630" s="117"/>
      <c r="AO630" s="117"/>
      <c r="AP630" s="579"/>
      <c r="AQ630" s="579"/>
      <c r="AR630" s="117"/>
      <c r="AS630" s="117"/>
      <c r="AT630" s="117"/>
      <c r="AU630" s="117"/>
      <c r="AV630" s="117"/>
      <c r="AW630" s="18"/>
      <c r="AX630" s="18"/>
      <c r="BL630" s="11"/>
      <c r="BM630" s="11"/>
      <c r="BN630" s="11"/>
      <c r="BO630" s="75"/>
      <c r="BP630" s="75"/>
    </row>
    <row r="631" spans="1:68">
      <c r="A631" s="18"/>
      <c r="B631" s="18"/>
      <c r="C631" s="18"/>
      <c r="D631" s="18"/>
      <c r="E631" s="88"/>
      <c r="F631" s="88"/>
      <c r="G631" s="18"/>
      <c r="H631" s="89"/>
      <c r="I631" s="89"/>
      <c r="J631" s="18"/>
      <c r="K631" s="18"/>
      <c r="L631" s="18"/>
      <c r="M631" s="140"/>
      <c r="N631" s="140"/>
      <c r="O631" s="140"/>
      <c r="P631" s="140"/>
      <c r="Q631" s="140"/>
      <c r="R631" s="140"/>
      <c r="S631" s="140"/>
      <c r="T631" s="140"/>
      <c r="U631" s="18"/>
      <c r="V631" s="579"/>
      <c r="W631" s="579"/>
      <c r="X631" s="117"/>
      <c r="Y631" s="117"/>
      <c r="Z631" s="117"/>
      <c r="AA631" s="117"/>
      <c r="AB631" s="117"/>
      <c r="AC631" s="117"/>
      <c r="AD631" s="117"/>
      <c r="AE631" s="117"/>
      <c r="AF631" s="117"/>
      <c r="AG631" s="117"/>
      <c r="AH631" s="117"/>
      <c r="AI631" s="117"/>
      <c r="AJ631" s="117"/>
      <c r="AK631" s="117"/>
      <c r="AL631" s="117"/>
      <c r="AM631" s="117"/>
      <c r="AN631" s="117"/>
      <c r="AO631" s="117"/>
      <c r="AP631" s="579"/>
      <c r="AQ631" s="579"/>
      <c r="AR631" s="117"/>
      <c r="AS631" s="117"/>
      <c r="AT631" s="117"/>
      <c r="AU631" s="117"/>
      <c r="AV631" s="117"/>
      <c r="AW631" s="18"/>
      <c r="AX631" s="18"/>
      <c r="BL631" s="11"/>
      <c r="BM631" s="11"/>
      <c r="BN631" s="11"/>
      <c r="BO631" s="75"/>
      <c r="BP631" s="75"/>
    </row>
    <row r="632" spans="1:68">
      <c r="A632" s="18"/>
      <c r="B632" s="18"/>
      <c r="C632" s="18"/>
      <c r="D632" s="18"/>
      <c r="E632" s="88"/>
      <c r="F632" s="88"/>
      <c r="G632" s="18"/>
      <c r="H632" s="89"/>
      <c r="I632" s="89"/>
      <c r="J632" s="18"/>
      <c r="K632" s="18"/>
      <c r="L632" s="18"/>
      <c r="M632" s="140"/>
      <c r="N632" s="140"/>
      <c r="O632" s="140"/>
      <c r="P632" s="140"/>
      <c r="Q632" s="140"/>
      <c r="R632" s="140"/>
      <c r="S632" s="140"/>
      <c r="T632" s="140"/>
      <c r="U632" s="18"/>
      <c r="V632" s="579"/>
      <c r="W632" s="579"/>
      <c r="X632" s="117"/>
      <c r="Y632" s="117"/>
      <c r="Z632" s="117"/>
      <c r="AA632" s="117"/>
      <c r="AB632" s="117"/>
      <c r="AC632" s="117"/>
      <c r="AD632" s="117"/>
      <c r="AE632" s="117"/>
      <c r="AF632" s="117"/>
      <c r="AG632" s="117"/>
      <c r="AH632" s="117"/>
      <c r="AI632" s="117"/>
      <c r="AJ632" s="117"/>
      <c r="AK632" s="117"/>
      <c r="AL632" s="117"/>
      <c r="AM632" s="117"/>
      <c r="AN632" s="117"/>
      <c r="AO632" s="117"/>
      <c r="AP632" s="579"/>
      <c r="AQ632" s="579"/>
      <c r="AR632" s="117"/>
      <c r="AS632" s="117"/>
      <c r="AT632" s="117"/>
      <c r="AU632" s="117"/>
      <c r="AV632" s="117"/>
      <c r="AW632" s="18"/>
      <c r="AX632" s="18"/>
      <c r="BL632" s="11"/>
      <c r="BM632" s="11"/>
      <c r="BN632" s="11"/>
      <c r="BO632" s="75"/>
      <c r="BP632" s="75"/>
    </row>
    <row r="633" spans="1:68">
      <c r="A633" s="18"/>
      <c r="B633" s="18"/>
      <c r="C633" s="18"/>
      <c r="D633" s="18"/>
      <c r="E633" s="88"/>
      <c r="F633" s="88"/>
      <c r="G633" s="18"/>
      <c r="H633" s="89"/>
      <c r="I633" s="89"/>
      <c r="J633" s="18"/>
      <c r="K633" s="18"/>
      <c r="L633" s="18"/>
      <c r="M633" s="140"/>
      <c r="N633" s="140"/>
      <c r="O633" s="140"/>
      <c r="P633" s="140"/>
      <c r="Q633" s="140"/>
      <c r="R633" s="140"/>
      <c r="S633" s="140"/>
      <c r="T633" s="140"/>
      <c r="U633" s="18"/>
      <c r="V633" s="579"/>
      <c r="W633" s="579"/>
      <c r="X633" s="117"/>
      <c r="Y633" s="117"/>
      <c r="Z633" s="117"/>
      <c r="AA633" s="117"/>
      <c r="AB633" s="117"/>
      <c r="AC633" s="117"/>
      <c r="AD633" s="117"/>
      <c r="AE633" s="117"/>
      <c r="AF633" s="117"/>
      <c r="AG633" s="117"/>
      <c r="AH633" s="117"/>
      <c r="AI633" s="117"/>
      <c r="AJ633" s="117"/>
      <c r="AK633" s="117"/>
      <c r="AL633" s="117"/>
      <c r="AM633" s="117"/>
      <c r="AN633" s="117"/>
      <c r="AO633" s="117"/>
      <c r="AP633" s="579"/>
      <c r="AQ633" s="579"/>
      <c r="AR633" s="117"/>
      <c r="AS633" s="117"/>
      <c r="AT633" s="117"/>
      <c r="AU633" s="117"/>
      <c r="AV633" s="117"/>
      <c r="AW633" s="18"/>
      <c r="AX633" s="18"/>
      <c r="BL633" s="11"/>
      <c r="BM633" s="11"/>
      <c r="BN633" s="11"/>
      <c r="BO633" s="75"/>
      <c r="BP633" s="75"/>
    </row>
    <row r="634" spans="1:68">
      <c r="A634" s="18"/>
      <c r="B634" s="18"/>
      <c r="C634" s="18"/>
      <c r="D634" s="18"/>
      <c r="E634" s="88"/>
      <c r="F634" s="88"/>
      <c r="G634" s="18"/>
      <c r="H634" s="89"/>
      <c r="I634" s="89"/>
      <c r="J634" s="18"/>
      <c r="K634" s="18"/>
      <c r="L634" s="18"/>
      <c r="M634" s="140"/>
      <c r="N634" s="140"/>
      <c r="O634" s="140"/>
      <c r="P634" s="140"/>
      <c r="Q634" s="140"/>
      <c r="R634" s="140"/>
      <c r="S634" s="140"/>
      <c r="T634" s="140"/>
      <c r="U634" s="18"/>
      <c r="V634" s="579"/>
      <c r="W634" s="579"/>
      <c r="X634" s="117"/>
      <c r="Y634" s="117"/>
      <c r="Z634" s="117"/>
      <c r="AA634" s="117"/>
      <c r="AB634" s="117"/>
      <c r="AC634" s="117"/>
      <c r="AD634" s="117"/>
      <c r="AE634" s="117"/>
      <c r="AF634" s="117"/>
      <c r="AG634" s="117"/>
      <c r="AH634" s="117"/>
      <c r="AI634" s="117"/>
      <c r="AJ634" s="117"/>
      <c r="AK634" s="117"/>
      <c r="AL634" s="117"/>
      <c r="AM634" s="117"/>
      <c r="AN634" s="117"/>
      <c r="AO634" s="117"/>
      <c r="AP634" s="579"/>
      <c r="AQ634" s="579"/>
      <c r="AR634" s="117"/>
      <c r="AS634" s="117"/>
      <c r="AT634" s="117"/>
      <c r="AU634" s="117"/>
      <c r="AV634" s="117"/>
      <c r="AW634" s="18"/>
      <c r="AX634" s="18"/>
      <c r="BL634" s="11"/>
      <c r="BM634" s="11"/>
      <c r="BN634" s="11"/>
      <c r="BO634" s="75"/>
      <c r="BP634" s="75"/>
    </row>
    <row r="635" spans="1:68">
      <c r="A635" s="18"/>
      <c r="B635" s="18"/>
      <c r="C635" s="18"/>
      <c r="D635" s="18"/>
      <c r="E635" s="88"/>
      <c r="F635" s="88"/>
      <c r="G635" s="18"/>
      <c r="H635" s="89"/>
      <c r="I635" s="89"/>
      <c r="J635" s="18"/>
      <c r="K635" s="18"/>
      <c r="L635" s="18"/>
      <c r="M635" s="140"/>
      <c r="N635" s="140"/>
      <c r="O635" s="140"/>
      <c r="P635" s="140"/>
      <c r="Q635" s="140"/>
      <c r="R635" s="140"/>
      <c r="S635" s="140"/>
      <c r="T635" s="140"/>
      <c r="U635" s="18"/>
      <c r="V635" s="579"/>
      <c r="W635" s="579"/>
      <c r="X635" s="117"/>
      <c r="Y635" s="117"/>
      <c r="Z635" s="117"/>
      <c r="AA635" s="117"/>
      <c r="AB635" s="117"/>
      <c r="AC635" s="117"/>
      <c r="AD635" s="117"/>
      <c r="AE635" s="117"/>
      <c r="AF635" s="117"/>
      <c r="AG635" s="117"/>
      <c r="AH635" s="117"/>
      <c r="AI635" s="117"/>
      <c r="AJ635" s="117"/>
      <c r="AK635" s="117"/>
      <c r="AL635" s="117"/>
      <c r="AM635" s="117"/>
      <c r="AN635" s="117"/>
      <c r="AO635" s="117"/>
      <c r="AP635" s="579"/>
      <c r="AQ635" s="579"/>
      <c r="AR635" s="117"/>
      <c r="AS635" s="117"/>
      <c r="AT635" s="117"/>
      <c r="AU635" s="117"/>
      <c r="AV635" s="117"/>
      <c r="AW635" s="18"/>
      <c r="AX635" s="18"/>
      <c r="BL635" s="11"/>
      <c r="BM635" s="11"/>
      <c r="BN635" s="11"/>
      <c r="BO635" s="75"/>
      <c r="BP635" s="75"/>
    </row>
    <row r="636" spans="1:68">
      <c r="A636" s="18"/>
      <c r="B636" s="18"/>
      <c r="C636" s="18"/>
      <c r="D636" s="18"/>
      <c r="E636" s="88"/>
      <c r="F636" s="88"/>
      <c r="G636" s="18"/>
      <c r="H636" s="89"/>
      <c r="I636" s="89"/>
      <c r="J636" s="18"/>
      <c r="K636" s="18"/>
      <c r="L636" s="18"/>
      <c r="M636" s="140"/>
      <c r="N636" s="140"/>
      <c r="O636" s="140"/>
      <c r="P636" s="140"/>
      <c r="Q636" s="140"/>
      <c r="R636" s="140"/>
      <c r="S636" s="140"/>
      <c r="T636" s="140"/>
      <c r="U636" s="18"/>
      <c r="V636" s="427"/>
      <c r="W636" s="427"/>
      <c r="X636" s="117"/>
      <c r="Y636" s="117"/>
      <c r="Z636" s="117"/>
      <c r="AA636" s="117"/>
      <c r="AB636" s="117"/>
      <c r="AC636" s="117"/>
      <c r="AD636" s="117"/>
      <c r="AE636" s="117"/>
      <c r="AF636" s="117"/>
      <c r="AG636" s="117"/>
      <c r="AH636" s="117"/>
      <c r="AI636" s="117"/>
      <c r="AJ636" s="117"/>
      <c r="AK636" s="117"/>
      <c r="AL636" s="117"/>
      <c r="AM636" s="117"/>
      <c r="AN636" s="117"/>
      <c r="AO636" s="117"/>
      <c r="AP636" s="427"/>
      <c r="AQ636" s="427"/>
      <c r="AR636" s="117"/>
      <c r="AS636" s="117"/>
      <c r="AT636" s="18"/>
      <c r="AU636" s="18"/>
      <c r="AV636" s="18"/>
      <c r="AW636" s="18"/>
      <c r="AX636" s="18"/>
      <c r="BL636" s="11"/>
      <c r="BM636" s="11"/>
      <c r="BN636" s="11"/>
      <c r="BO636" s="75"/>
      <c r="BP636" s="75"/>
    </row>
    <row r="637" spans="1:68">
      <c r="A637" s="18"/>
      <c r="B637" s="18"/>
      <c r="C637" s="18"/>
      <c r="D637" s="18"/>
      <c r="E637" s="88"/>
      <c r="F637" s="88"/>
      <c r="G637" s="18"/>
      <c r="H637" s="89"/>
      <c r="I637" s="89"/>
      <c r="J637" s="18"/>
      <c r="K637" s="18"/>
      <c r="L637" s="18"/>
      <c r="M637" s="140"/>
      <c r="N637" s="140"/>
      <c r="O637" s="140"/>
      <c r="P637" s="140"/>
      <c r="Q637" s="140"/>
      <c r="R637" s="140"/>
      <c r="S637" s="140"/>
      <c r="T637" s="140"/>
      <c r="U637" s="18"/>
      <c r="V637" s="427"/>
      <c r="W637" s="427"/>
      <c r="X637" s="117"/>
      <c r="Y637" s="117"/>
      <c r="Z637" s="117"/>
      <c r="AA637" s="117"/>
      <c r="AB637" s="117"/>
      <c r="AC637" s="117"/>
      <c r="AD637" s="117"/>
      <c r="AE637" s="117"/>
      <c r="AF637" s="117"/>
      <c r="AG637" s="117"/>
      <c r="AH637" s="117"/>
      <c r="AI637" s="117"/>
      <c r="AJ637" s="117"/>
      <c r="AK637" s="117"/>
      <c r="AL637" s="117"/>
      <c r="AM637" s="117"/>
      <c r="AN637" s="117"/>
      <c r="AO637" s="117"/>
      <c r="AP637" s="427"/>
      <c r="AQ637" s="427"/>
      <c r="AR637" s="117"/>
      <c r="AS637" s="117"/>
      <c r="AT637" s="18"/>
      <c r="AU637" s="18"/>
      <c r="AV637" s="18"/>
      <c r="AW637" s="18"/>
      <c r="AX637" s="18"/>
      <c r="BL637" s="11"/>
      <c r="BM637" s="11"/>
      <c r="BN637" s="11"/>
      <c r="BO637" s="75"/>
      <c r="BP637" s="75"/>
    </row>
    <row r="638" spans="1:68">
      <c r="A638" s="18"/>
      <c r="B638" s="18"/>
      <c r="C638" s="18"/>
      <c r="D638" s="18"/>
      <c r="E638" s="88"/>
      <c r="F638" s="88"/>
      <c r="G638" s="18"/>
      <c r="H638" s="89"/>
      <c r="I638" s="89"/>
      <c r="J638" s="18"/>
      <c r="K638" s="18"/>
      <c r="L638" s="18"/>
      <c r="M638" s="140"/>
      <c r="N638" s="140"/>
      <c r="O638" s="140"/>
      <c r="P638" s="140"/>
      <c r="Q638" s="140"/>
      <c r="R638" s="140"/>
      <c r="S638" s="140"/>
      <c r="T638" s="140"/>
      <c r="U638" s="18"/>
      <c r="V638" s="591"/>
      <c r="W638" s="591"/>
      <c r="X638" s="117"/>
      <c r="Y638" s="117"/>
      <c r="Z638" s="117"/>
      <c r="AA638" s="117"/>
      <c r="AB638" s="117"/>
      <c r="AC638" s="117"/>
      <c r="AD638" s="117"/>
      <c r="AE638" s="117"/>
      <c r="AF638" s="117"/>
      <c r="AG638" s="117"/>
      <c r="AH638" s="117"/>
      <c r="AI638" s="117"/>
      <c r="AJ638" s="117"/>
      <c r="AK638" s="117"/>
      <c r="AL638" s="117"/>
      <c r="AM638" s="117"/>
      <c r="AN638" s="117"/>
      <c r="AO638" s="117"/>
      <c r="AP638" s="429"/>
      <c r="AQ638" s="427"/>
      <c r="AR638" s="117"/>
      <c r="AS638" s="117"/>
      <c r="AT638" s="18"/>
      <c r="AU638" s="18"/>
      <c r="AV638" s="18"/>
      <c r="AW638" s="18"/>
      <c r="AX638" s="18"/>
      <c r="BL638" s="11"/>
      <c r="BM638" s="11"/>
      <c r="BN638" s="11"/>
      <c r="BO638" s="75"/>
      <c r="BP638" s="75"/>
    </row>
    <row r="639" spans="1:68">
      <c r="A639" s="18"/>
      <c r="B639" s="18"/>
      <c r="C639" s="18"/>
      <c r="D639" s="18"/>
      <c r="E639" s="88"/>
      <c r="F639" s="88"/>
      <c r="G639" s="18"/>
      <c r="H639" s="89"/>
      <c r="I639" s="89"/>
      <c r="J639" s="18"/>
      <c r="K639" s="18"/>
      <c r="L639" s="18"/>
      <c r="M639" s="140"/>
      <c r="N639" s="140"/>
      <c r="O639" s="140"/>
      <c r="P639" s="140"/>
      <c r="Q639" s="140"/>
      <c r="R639" s="140"/>
      <c r="S639" s="140"/>
      <c r="T639" s="140"/>
      <c r="U639" s="18"/>
      <c r="V639" s="579"/>
      <c r="W639" s="579"/>
      <c r="X639" s="117"/>
      <c r="Y639" s="117"/>
      <c r="Z639" s="117"/>
      <c r="AA639" s="117"/>
      <c r="AB639" s="117"/>
      <c r="AC639" s="117"/>
      <c r="AD639" s="117"/>
      <c r="AE639" s="117"/>
      <c r="AF639" s="117"/>
      <c r="AG639" s="117"/>
      <c r="AH639" s="117"/>
      <c r="AI639" s="117"/>
      <c r="AJ639" s="117"/>
      <c r="AK639" s="117"/>
      <c r="AL639" s="117"/>
      <c r="AM639" s="117"/>
      <c r="AN639" s="117"/>
      <c r="AO639" s="117"/>
      <c r="AP639" s="579"/>
      <c r="AQ639" s="579"/>
      <c r="AR639" s="117"/>
      <c r="AS639" s="117"/>
      <c r="AT639" s="18"/>
      <c r="AU639" s="18"/>
      <c r="AV639" s="18"/>
      <c r="AW639" s="18"/>
      <c r="AX639" s="18"/>
      <c r="BL639" s="11"/>
      <c r="BM639" s="11"/>
      <c r="BN639" s="11"/>
      <c r="BO639" s="75"/>
      <c r="BP639" s="75"/>
    </row>
    <row r="640" spans="1:68">
      <c r="A640" s="18"/>
      <c r="B640" s="18"/>
      <c r="C640" s="18"/>
      <c r="D640" s="18"/>
      <c r="E640" s="88"/>
      <c r="F640" s="88"/>
      <c r="G640" s="18"/>
      <c r="H640" s="89"/>
      <c r="I640" s="89"/>
      <c r="J640" s="18"/>
      <c r="K640" s="18"/>
      <c r="L640" s="18"/>
      <c r="M640" s="140"/>
      <c r="N640" s="140"/>
      <c r="O640" s="140"/>
      <c r="P640" s="140"/>
      <c r="Q640" s="140"/>
      <c r="R640" s="140"/>
      <c r="S640" s="140"/>
      <c r="T640" s="140"/>
      <c r="U640" s="18"/>
      <c r="V640" s="579"/>
      <c r="W640" s="579"/>
      <c r="X640" s="117"/>
      <c r="Y640" s="117"/>
      <c r="Z640" s="117"/>
      <c r="AA640" s="117"/>
      <c r="AB640" s="117"/>
      <c r="AC640" s="117"/>
      <c r="AD640" s="117"/>
      <c r="AE640" s="117"/>
      <c r="AF640" s="117"/>
      <c r="AG640" s="117"/>
      <c r="AH640" s="117"/>
      <c r="AI640" s="117"/>
      <c r="AJ640" s="117"/>
      <c r="AK640" s="117"/>
      <c r="AL640" s="117"/>
      <c r="AM640" s="117"/>
      <c r="AN640" s="117"/>
      <c r="AO640" s="117"/>
      <c r="AP640" s="579"/>
      <c r="AQ640" s="579"/>
      <c r="AR640" s="117"/>
      <c r="AS640" s="117"/>
      <c r="AT640" s="18"/>
      <c r="AU640" s="18"/>
      <c r="AV640" s="18"/>
      <c r="AW640" s="18"/>
      <c r="AX640" s="18"/>
      <c r="BL640" s="11"/>
      <c r="BM640" s="11"/>
      <c r="BN640" s="11"/>
      <c r="BO640" s="75"/>
      <c r="BP640" s="75"/>
    </row>
    <row r="641" spans="1:68">
      <c r="A641" s="18"/>
      <c r="B641" s="18"/>
      <c r="C641" s="18"/>
      <c r="D641" s="18"/>
      <c r="E641" s="88"/>
      <c r="F641" s="88"/>
      <c r="G641" s="18"/>
      <c r="H641" s="89"/>
      <c r="I641" s="89"/>
      <c r="J641" s="18"/>
      <c r="K641" s="18"/>
      <c r="L641" s="18"/>
      <c r="M641" s="140"/>
      <c r="N641" s="140"/>
      <c r="O641" s="140"/>
      <c r="P641" s="140"/>
      <c r="Q641" s="140"/>
      <c r="R641" s="140"/>
      <c r="S641" s="140"/>
      <c r="T641" s="140"/>
      <c r="U641" s="18"/>
      <c r="V641" s="579"/>
      <c r="W641" s="579"/>
      <c r="X641" s="117"/>
      <c r="Y641" s="117"/>
      <c r="Z641" s="117"/>
      <c r="AA641" s="117"/>
      <c r="AB641" s="117"/>
      <c r="AC641" s="117"/>
      <c r="AD641" s="117"/>
      <c r="AE641" s="117"/>
      <c r="AF641" s="117"/>
      <c r="AG641" s="117"/>
      <c r="AH641" s="117"/>
      <c r="AI641" s="117"/>
      <c r="AJ641" s="117"/>
      <c r="AK641" s="117"/>
      <c r="AL641" s="117"/>
      <c r="AM641" s="117"/>
      <c r="AN641" s="117"/>
      <c r="AO641" s="117"/>
      <c r="AP641" s="579"/>
      <c r="AQ641" s="579"/>
      <c r="AR641" s="117"/>
      <c r="AS641" s="117"/>
      <c r="AT641" s="18"/>
      <c r="AU641" s="18"/>
      <c r="AV641" s="18"/>
      <c r="AW641" s="18"/>
      <c r="AX641" s="18"/>
      <c r="BL641" s="11"/>
      <c r="BM641" s="11"/>
      <c r="BN641" s="11"/>
      <c r="BO641" s="75"/>
      <c r="BP641" s="75"/>
    </row>
    <row r="642" spans="1:68">
      <c r="A642" s="18"/>
      <c r="B642" s="18"/>
      <c r="C642" s="18"/>
      <c r="D642" s="18"/>
      <c r="E642" s="88"/>
      <c r="F642" s="88"/>
      <c r="G642" s="18"/>
      <c r="H642" s="89"/>
      <c r="I642" s="89"/>
      <c r="J642" s="18"/>
      <c r="K642" s="18"/>
      <c r="L642" s="18"/>
      <c r="M642" s="140"/>
      <c r="N642" s="140"/>
      <c r="O642" s="140"/>
      <c r="P642" s="140"/>
      <c r="Q642" s="140"/>
      <c r="R642" s="140"/>
      <c r="S642" s="140"/>
      <c r="T642" s="140"/>
      <c r="U642" s="18"/>
      <c r="V642" s="579"/>
      <c r="W642" s="579"/>
      <c r="X642" s="117"/>
      <c r="Y642" s="117"/>
      <c r="Z642" s="117"/>
      <c r="AA642" s="117"/>
      <c r="AB642" s="117"/>
      <c r="AC642" s="117"/>
      <c r="AD642" s="117"/>
      <c r="AE642" s="117"/>
      <c r="AF642" s="117"/>
      <c r="AG642" s="117"/>
      <c r="AH642" s="117"/>
      <c r="AI642" s="117"/>
      <c r="AJ642" s="117"/>
      <c r="AK642" s="117"/>
      <c r="AL642" s="117"/>
      <c r="AM642" s="117"/>
      <c r="AN642" s="117"/>
      <c r="AO642" s="117"/>
      <c r="AP642" s="579"/>
      <c r="AQ642" s="579"/>
      <c r="AR642" s="117"/>
      <c r="AS642" s="117"/>
      <c r="AT642" s="18"/>
      <c r="AU642" s="18"/>
      <c r="AV642" s="18"/>
      <c r="AW642" s="18"/>
      <c r="AX642" s="18"/>
      <c r="BL642" s="11"/>
      <c r="BM642" s="11"/>
      <c r="BN642" s="11"/>
      <c r="BO642" s="75"/>
      <c r="BP642" s="75"/>
    </row>
    <row r="643" spans="1:68">
      <c r="A643" s="18"/>
      <c r="B643" s="18"/>
      <c r="C643" s="18"/>
      <c r="D643" s="18"/>
      <c r="E643" s="88"/>
      <c r="F643" s="88"/>
      <c r="G643" s="18"/>
      <c r="H643" s="89"/>
      <c r="I643" s="89"/>
      <c r="J643" s="18"/>
      <c r="K643" s="18"/>
      <c r="L643" s="18"/>
      <c r="M643" s="140"/>
      <c r="N643" s="140"/>
      <c r="O643" s="140"/>
      <c r="P643" s="140"/>
      <c r="Q643" s="140"/>
      <c r="R643" s="140"/>
      <c r="S643" s="140"/>
      <c r="T643" s="140"/>
      <c r="U643" s="18"/>
      <c r="V643" s="579"/>
      <c r="W643" s="579"/>
      <c r="X643" s="117"/>
      <c r="Y643" s="117"/>
      <c r="Z643" s="117"/>
      <c r="AA643" s="117"/>
      <c r="AB643" s="117"/>
      <c r="AC643" s="117"/>
      <c r="AD643" s="117"/>
      <c r="AE643" s="117"/>
      <c r="AF643" s="117"/>
      <c r="AG643" s="117"/>
      <c r="AH643" s="117"/>
      <c r="AI643" s="117"/>
      <c r="AJ643" s="117"/>
      <c r="AK643" s="117"/>
      <c r="AL643" s="117"/>
      <c r="AM643" s="117"/>
      <c r="AN643" s="117"/>
      <c r="AO643" s="117"/>
      <c r="AP643" s="579"/>
      <c r="AQ643" s="579"/>
      <c r="AR643" s="117"/>
      <c r="AS643" s="117"/>
      <c r="AT643" s="18"/>
      <c r="AU643" s="18"/>
      <c r="AV643" s="18"/>
      <c r="AW643" s="18"/>
      <c r="AX643" s="18"/>
      <c r="BL643" s="11"/>
      <c r="BM643" s="11"/>
      <c r="BN643" s="11"/>
      <c r="BO643" s="75"/>
      <c r="BP643" s="75"/>
    </row>
    <row r="644" spans="1:68">
      <c r="A644" s="18"/>
      <c r="B644" s="18"/>
      <c r="C644" s="18"/>
      <c r="D644" s="18"/>
      <c r="E644" s="88"/>
      <c r="F644" s="88"/>
      <c r="G644" s="18"/>
      <c r="H644" s="89"/>
      <c r="I644" s="89"/>
      <c r="J644" s="18"/>
      <c r="K644" s="18"/>
      <c r="L644" s="18"/>
      <c r="M644" s="140"/>
      <c r="N644" s="140"/>
      <c r="O644" s="140"/>
      <c r="P644" s="140"/>
      <c r="Q644" s="140"/>
      <c r="R644" s="140"/>
      <c r="S644" s="140"/>
      <c r="T644" s="140"/>
      <c r="U644" s="18"/>
      <c r="V644" s="579"/>
      <c r="W644" s="579"/>
      <c r="X644" s="117"/>
      <c r="Y644" s="117"/>
      <c r="Z644" s="117"/>
      <c r="AA644" s="117"/>
      <c r="AB644" s="117"/>
      <c r="AC644" s="117"/>
      <c r="AD644" s="117"/>
      <c r="AE644" s="117"/>
      <c r="AF644" s="117"/>
      <c r="AG644" s="117"/>
      <c r="AH644" s="117"/>
      <c r="AI644" s="117"/>
      <c r="AJ644" s="117"/>
      <c r="AK644" s="117"/>
      <c r="AL644" s="117"/>
      <c r="AM644" s="117"/>
      <c r="AN644" s="117"/>
      <c r="AO644" s="117"/>
      <c r="AP644" s="579"/>
      <c r="AQ644" s="579"/>
      <c r="AR644" s="117"/>
      <c r="AS644" s="117"/>
      <c r="AT644" s="18"/>
      <c r="AU644" s="18"/>
      <c r="AV644" s="18"/>
      <c r="AW644" s="18"/>
      <c r="AX644" s="18"/>
      <c r="BL644" s="11"/>
      <c r="BM644" s="11"/>
      <c r="BN644" s="11"/>
      <c r="BO644" s="75"/>
      <c r="BP644" s="75"/>
    </row>
    <row r="645" spans="1:68">
      <c r="A645" s="18"/>
      <c r="B645" s="18"/>
      <c r="C645" s="18"/>
      <c r="D645" s="18"/>
      <c r="E645" s="88"/>
      <c r="F645" s="88"/>
      <c r="G645" s="18"/>
      <c r="H645" s="89"/>
      <c r="I645" s="89"/>
      <c r="J645" s="18"/>
      <c r="K645" s="18"/>
      <c r="L645" s="18"/>
      <c r="M645" s="140"/>
      <c r="N645" s="140"/>
      <c r="O645" s="140"/>
      <c r="P645" s="140"/>
      <c r="Q645" s="140"/>
      <c r="R645" s="140"/>
      <c r="S645" s="140"/>
      <c r="T645" s="140"/>
      <c r="U645" s="18"/>
      <c r="V645" s="579"/>
      <c r="W645" s="579"/>
      <c r="X645" s="117"/>
      <c r="Y645" s="117"/>
      <c r="Z645" s="117"/>
      <c r="AA645" s="117"/>
      <c r="AB645" s="117"/>
      <c r="AC645" s="117"/>
      <c r="AD645" s="117"/>
      <c r="AE645" s="117"/>
      <c r="AF645" s="117"/>
      <c r="AG645" s="117"/>
      <c r="AH645" s="117"/>
      <c r="AI645" s="117"/>
      <c r="AJ645" s="117"/>
      <c r="AK645" s="117"/>
      <c r="AL645" s="117"/>
      <c r="AM645" s="117"/>
      <c r="AN645" s="117"/>
      <c r="AO645" s="117"/>
      <c r="AP645" s="579"/>
      <c r="AQ645" s="579"/>
      <c r="AR645" s="117"/>
      <c r="AS645" s="117"/>
      <c r="AT645" s="18"/>
      <c r="AU645" s="18"/>
      <c r="AV645" s="18"/>
      <c r="AW645" s="18"/>
      <c r="AX645" s="18"/>
      <c r="BL645" s="11"/>
      <c r="BM645" s="11"/>
      <c r="BN645" s="11"/>
      <c r="BO645" s="75"/>
      <c r="BP645" s="75"/>
    </row>
    <row r="646" spans="1:68">
      <c r="A646" s="18"/>
      <c r="B646" s="18"/>
      <c r="C646" s="18"/>
      <c r="D646" s="18"/>
      <c r="E646" s="88"/>
      <c r="F646" s="88"/>
      <c r="G646" s="18"/>
      <c r="H646" s="89"/>
      <c r="I646" s="89"/>
      <c r="J646" s="18"/>
      <c r="K646" s="18"/>
      <c r="L646" s="18"/>
      <c r="M646" s="140"/>
      <c r="N646" s="140"/>
      <c r="O646" s="140"/>
      <c r="P646" s="140"/>
      <c r="Q646" s="140"/>
      <c r="R646" s="140"/>
      <c r="S646" s="140"/>
      <c r="T646" s="140"/>
      <c r="U646" s="18"/>
      <c r="V646" s="579"/>
      <c r="W646" s="579"/>
      <c r="X646" s="117"/>
      <c r="Y646" s="117"/>
      <c r="Z646" s="117"/>
      <c r="AA646" s="117"/>
      <c r="AB646" s="117"/>
      <c r="AC646" s="117"/>
      <c r="AD646" s="117"/>
      <c r="AE646" s="117"/>
      <c r="AF646" s="117"/>
      <c r="AG646" s="117"/>
      <c r="AH646" s="117"/>
      <c r="AI646" s="117"/>
      <c r="AJ646" s="117"/>
      <c r="AK646" s="117"/>
      <c r="AL646" s="117"/>
      <c r="AM646" s="117"/>
      <c r="AN646" s="117"/>
      <c r="AO646" s="117"/>
      <c r="AP646" s="579"/>
      <c r="AQ646" s="579"/>
      <c r="AR646" s="117"/>
      <c r="AS646" s="117"/>
      <c r="AT646" s="18"/>
      <c r="AU646" s="18"/>
      <c r="AV646" s="18"/>
      <c r="AW646" s="18"/>
      <c r="AX646" s="18"/>
      <c r="BL646" s="11"/>
      <c r="BM646" s="11"/>
      <c r="BN646" s="11"/>
      <c r="BO646" s="75"/>
      <c r="BP646" s="75"/>
    </row>
    <row r="647" spans="1:68">
      <c r="A647" s="18"/>
      <c r="B647" s="18"/>
      <c r="C647" s="18"/>
      <c r="D647" s="18"/>
      <c r="E647" s="88"/>
      <c r="F647" s="88"/>
      <c r="G647" s="18"/>
      <c r="H647" s="89"/>
      <c r="I647" s="89"/>
      <c r="J647" s="18"/>
      <c r="K647" s="18"/>
      <c r="L647" s="18"/>
      <c r="M647" s="140"/>
      <c r="N647" s="140"/>
      <c r="O647" s="140"/>
      <c r="P647" s="140"/>
      <c r="Q647" s="140"/>
      <c r="R647" s="140"/>
      <c r="S647" s="140"/>
      <c r="T647" s="140"/>
      <c r="U647" s="18"/>
      <c r="V647" s="579"/>
      <c r="W647" s="579"/>
      <c r="X647" s="117"/>
      <c r="Y647" s="117"/>
      <c r="Z647" s="117"/>
      <c r="AA647" s="117"/>
      <c r="AB647" s="117"/>
      <c r="AC647" s="117"/>
      <c r="AD647" s="117"/>
      <c r="AE647" s="117"/>
      <c r="AF647" s="117"/>
      <c r="AG647" s="117"/>
      <c r="AH647" s="117"/>
      <c r="AI647" s="117"/>
      <c r="AJ647" s="117"/>
      <c r="AK647" s="117"/>
      <c r="AL647" s="117"/>
      <c r="AM647" s="117"/>
      <c r="AN647" s="117"/>
      <c r="AO647" s="117"/>
      <c r="AP647" s="579"/>
      <c r="AQ647" s="579"/>
      <c r="AR647" s="117"/>
      <c r="AS647" s="117"/>
      <c r="AT647" s="18"/>
      <c r="AU647" s="18"/>
      <c r="AV647" s="18"/>
      <c r="AW647" s="18"/>
      <c r="AX647" s="18"/>
      <c r="BL647" s="11"/>
      <c r="BM647" s="11"/>
      <c r="BN647" s="11"/>
      <c r="BO647" s="75"/>
      <c r="BP647" s="75"/>
    </row>
    <row r="648" spans="1:68">
      <c r="A648" s="18"/>
      <c r="B648" s="18"/>
      <c r="C648" s="18"/>
      <c r="D648" s="18"/>
      <c r="E648" s="88"/>
      <c r="F648" s="88"/>
      <c r="G648" s="18"/>
      <c r="H648" s="89"/>
      <c r="I648" s="89"/>
      <c r="J648" s="18"/>
      <c r="K648" s="18"/>
      <c r="L648" s="18"/>
      <c r="M648" s="140"/>
      <c r="N648" s="140"/>
      <c r="O648" s="140"/>
      <c r="P648" s="140"/>
      <c r="Q648" s="140"/>
      <c r="R648" s="140"/>
      <c r="S648" s="140"/>
      <c r="T648" s="140"/>
      <c r="U648" s="18"/>
      <c r="V648" s="579"/>
      <c r="W648" s="579"/>
      <c r="X648" s="117"/>
      <c r="Y648" s="117"/>
      <c r="Z648" s="117"/>
      <c r="AA648" s="117"/>
      <c r="AB648" s="117"/>
      <c r="AC648" s="117"/>
      <c r="AD648" s="117"/>
      <c r="AE648" s="117"/>
      <c r="AF648" s="117"/>
      <c r="AG648" s="117"/>
      <c r="AH648" s="117"/>
      <c r="AI648" s="117"/>
      <c r="AJ648" s="117"/>
      <c r="AK648" s="117"/>
      <c r="AL648" s="117"/>
      <c r="AM648" s="117"/>
      <c r="AN648" s="117"/>
      <c r="AO648" s="117"/>
      <c r="AP648" s="579"/>
      <c r="AQ648" s="579"/>
      <c r="AR648" s="117"/>
      <c r="AS648" s="117"/>
      <c r="AT648" s="18"/>
      <c r="AU648" s="18"/>
      <c r="AV648" s="18"/>
      <c r="AW648" s="18"/>
      <c r="AX648" s="18"/>
      <c r="BL648" s="11"/>
      <c r="BM648" s="11"/>
      <c r="BN648" s="11"/>
      <c r="BO648" s="75"/>
      <c r="BP648" s="75"/>
    </row>
    <row r="649" spans="1:68">
      <c r="A649" s="18"/>
      <c r="B649" s="18"/>
      <c r="C649" s="18"/>
      <c r="D649" s="18"/>
      <c r="E649" s="88"/>
      <c r="F649" s="88"/>
      <c r="G649" s="18"/>
      <c r="H649" s="89"/>
      <c r="I649" s="89"/>
      <c r="J649" s="18"/>
      <c r="K649" s="18"/>
      <c r="L649" s="18"/>
      <c r="M649" s="140"/>
      <c r="N649" s="140"/>
      <c r="O649" s="140"/>
      <c r="P649" s="140"/>
      <c r="Q649" s="140"/>
      <c r="R649" s="140"/>
      <c r="S649" s="140"/>
      <c r="T649" s="140"/>
      <c r="U649" s="18"/>
      <c r="V649" s="427"/>
      <c r="W649" s="427"/>
      <c r="X649" s="117"/>
      <c r="Y649" s="117"/>
      <c r="Z649" s="117"/>
      <c r="AA649" s="117"/>
      <c r="AB649" s="117"/>
      <c r="AC649" s="117"/>
      <c r="AD649" s="117"/>
      <c r="AE649" s="117"/>
      <c r="AF649" s="117"/>
      <c r="AG649" s="117"/>
      <c r="AH649" s="117"/>
      <c r="AI649" s="117"/>
      <c r="AJ649" s="117"/>
      <c r="AK649" s="117"/>
      <c r="AL649" s="117"/>
      <c r="AM649" s="117"/>
      <c r="AN649" s="117"/>
      <c r="AO649" s="117"/>
      <c r="AP649" s="427"/>
      <c r="AQ649" s="427"/>
      <c r="AR649" s="117"/>
      <c r="AS649" s="117"/>
      <c r="AT649" s="18"/>
      <c r="AU649" s="18"/>
      <c r="AV649" s="18"/>
      <c r="AW649" s="18"/>
      <c r="AX649" s="18"/>
      <c r="BL649" s="11"/>
      <c r="BM649" s="11"/>
      <c r="BN649" s="11"/>
      <c r="BO649" s="75"/>
      <c r="BP649" s="75"/>
    </row>
    <row r="650" spans="1:68">
      <c r="A650" s="18"/>
      <c r="B650" s="18"/>
      <c r="C650" s="18"/>
      <c r="D650" s="18"/>
      <c r="E650" s="88"/>
      <c r="F650" s="88"/>
      <c r="G650" s="18"/>
      <c r="H650" s="89"/>
      <c r="I650" s="89"/>
      <c r="J650" s="18"/>
      <c r="K650" s="18"/>
      <c r="L650" s="18"/>
      <c r="M650" s="140"/>
      <c r="N650" s="140"/>
      <c r="O650" s="140"/>
      <c r="P650" s="140"/>
      <c r="Q650" s="140"/>
      <c r="R650" s="140"/>
      <c r="S650" s="140"/>
      <c r="T650" s="140"/>
      <c r="U650" s="18"/>
      <c r="V650" s="427"/>
      <c r="W650" s="427"/>
      <c r="X650" s="117"/>
      <c r="Y650" s="117"/>
      <c r="Z650" s="117"/>
      <c r="AA650" s="117"/>
      <c r="AB650" s="117"/>
      <c r="AC650" s="117"/>
      <c r="AD650" s="117"/>
      <c r="AE650" s="117"/>
      <c r="AF650" s="117"/>
      <c r="AG650" s="117"/>
      <c r="AH650" s="117"/>
      <c r="AI650" s="117"/>
      <c r="AJ650" s="117"/>
      <c r="AK650" s="117"/>
      <c r="AL650" s="117"/>
      <c r="AM650" s="117"/>
      <c r="AN650" s="117"/>
      <c r="AO650" s="117"/>
      <c r="AP650" s="427"/>
      <c r="AQ650" s="427"/>
      <c r="AR650" s="117"/>
      <c r="AS650" s="117"/>
      <c r="AT650" s="18"/>
      <c r="AU650" s="18"/>
      <c r="AV650" s="18"/>
      <c r="AW650" s="18"/>
      <c r="AX650" s="18"/>
      <c r="BL650" s="11"/>
      <c r="BM650" s="11"/>
      <c r="BN650" s="11"/>
      <c r="BO650" s="75"/>
      <c r="BP650" s="75"/>
    </row>
    <row r="651" spans="1:68">
      <c r="A651" s="18"/>
      <c r="B651" s="18"/>
      <c r="C651" s="18"/>
      <c r="D651" s="18"/>
      <c r="E651" s="88"/>
      <c r="F651" s="88"/>
      <c r="G651" s="18"/>
      <c r="H651" s="89"/>
      <c r="I651" s="89"/>
      <c r="J651" s="18"/>
      <c r="K651" s="18"/>
      <c r="L651" s="18"/>
      <c r="M651" s="140"/>
      <c r="N651" s="140"/>
      <c r="O651" s="140"/>
      <c r="P651" s="140"/>
      <c r="Q651" s="140"/>
      <c r="R651" s="140"/>
      <c r="S651" s="140"/>
      <c r="T651" s="140"/>
      <c r="U651" s="18"/>
      <c r="V651" s="591"/>
      <c r="W651" s="591"/>
      <c r="X651" s="117"/>
      <c r="Y651" s="117"/>
      <c r="Z651" s="117"/>
      <c r="AA651" s="117"/>
      <c r="AB651" s="117"/>
      <c r="AC651" s="117"/>
      <c r="AD651" s="117"/>
      <c r="AE651" s="117"/>
      <c r="AF651" s="117"/>
      <c r="AG651" s="117"/>
      <c r="AH651" s="117"/>
      <c r="AI651" s="117"/>
      <c r="AJ651" s="117"/>
      <c r="AK651" s="117"/>
      <c r="AL651" s="117"/>
      <c r="AM651" s="117"/>
      <c r="AN651" s="117"/>
      <c r="AO651" s="117"/>
      <c r="AP651" s="427"/>
      <c r="AQ651" s="427"/>
      <c r="AR651" s="117"/>
      <c r="AS651" s="117"/>
      <c r="AT651" s="18"/>
      <c r="AU651" s="18"/>
      <c r="AV651" s="18"/>
      <c r="AW651" s="18"/>
      <c r="AX651" s="18"/>
      <c r="BL651" s="11"/>
      <c r="BM651" s="11"/>
      <c r="BN651" s="11"/>
      <c r="BO651" s="75"/>
      <c r="BP651" s="75"/>
    </row>
    <row r="652" spans="1:68">
      <c r="A652" s="18"/>
      <c r="B652" s="18"/>
      <c r="C652" s="18"/>
      <c r="D652" s="18"/>
      <c r="E652" s="88"/>
      <c r="F652" s="88"/>
      <c r="G652" s="18"/>
      <c r="H652" s="89"/>
      <c r="I652" s="89"/>
      <c r="J652" s="18"/>
      <c r="K652" s="18"/>
      <c r="L652" s="18"/>
      <c r="M652" s="140"/>
      <c r="N652" s="140"/>
      <c r="O652" s="140"/>
      <c r="P652" s="140"/>
      <c r="Q652" s="140"/>
      <c r="R652" s="140"/>
      <c r="S652" s="140"/>
      <c r="T652" s="140"/>
      <c r="U652" s="18"/>
      <c r="V652" s="427"/>
      <c r="W652" s="427"/>
      <c r="X652" s="117"/>
      <c r="Y652" s="117"/>
      <c r="Z652" s="117"/>
      <c r="AA652" s="117"/>
      <c r="AB652" s="117"/>
      <c r="AC652" s="117"/>
      <c r="AD652" s="117"/>
      <c r="AE652" s="117"/>
      <c r="AF652" s="117"/>
      <c r="AG652" s="117"/>
      <c r="AH652" s="117"/>
      <c r="AI652" s="117"/>
      <c r="AJ652" s="117"/>
      <c r="AK652" s="117"/>
      <c r="AL652" s="117"/>
      <c r="AM652" s="117"/>
      <c r="AN652" s="117"/>
      <c r="AO652" s="117"/>
      <c r="AP652" s="579"/>
      <c r="AQ652" s="579"/>
      <c r="AR652" s="117"/>
      <c r="AS652" s="117"/>
      <c r="AT652" s="18"/>
      <c r="AU652" s="18"/>
      <c r="AV652" s="18"/>
      <c r="AW652" s="18"/>
      <c r="AX652" s="18"/>
      <c r="BL652" s="11"/>
      <c r="BM652" s="11"/>
      <c r="BN652" s="11"/>
      <c r="BO652" s="75"/>
      <c r="BP652" s="75"/>
    </row>
    <row r="653" spans="1:68">
      <c r="A653" s="18"/>
      <c r="B653" s="18"/>
      <c r="C653" s="18"/>
      <c r="D653" s="18"/>
      <c r="E653" s="88"/>
      <c r="F653" s="88"/>
      <c r="G653" s="18"/>
      <c r="H653" s="89"/>
      <c r="I653" s="89"/>
      <c r="J653" s="18"/>
      <c r="K653" s="18"/>
      <c r="L653" s="18"/>
      <c r="M653" s="140"/>
      <c r="N653" s="140"/>
      <c r="O653" s="140"/>
      <c r="P653" s="140"/>
      <c r="Q653" s="140"/>
      <c r="R653" s="140"/>
      <c r="S653" s="140"/>
      <c r="T653" s="140"/>
      <c r="U653" s="18"/>
      <c r="V653" s="427"/>
      <c r="W653" s="427"/>
      <c r="X653" s="117"/>
      <c r="Y653" s="117"/>
      <c r="Z653" s="117"/>
      <c r="AA653" s="117"/>
      <c r="AB653" s="117"/>
      <c r="AC653" s="117"/>
      <c r="AD653" s="117"/>
      <c r="AE653" s="117"/>
      <c r="AF653" s="117"/>
      <c r="AG653" s="117"/>
      <c r="AH653" s="117"/>
      <c r="AI653" s="117"/>
      <c r="AJ653" s="117"/>
      <c r="AK653" s="117"/>
      <c r="AL653" s="117"/>
      <c r="AM653" s="117"/>
      <c r="AN653" s="117"/>
      <c r="AO653" s="117"/>
      <c r="AP653" s="579"/>
      <c r="AQ653" s="579"/>
      <c r="AR653" s="117"/>
      <c r="AS653" s="117"/>
      <c r="AT653" s="18"/>
      <c r="AU653" s="18"/>
      <c r="AV653" s="18"/>
      <c r="AW653" s="18"/>
      <c r="AX653" s="18"/>
      <c r="BL653" s="11"/>
      <c r="BM653" s="11"/>
      <c r="BN653" s="11"/>
      <c r="BO653" s="75"/>
      <c r="BP653" s="75"/>
    </row>
    <row r="654" spans="1:68">
      <c r="A654" s="18"/>
      <c r="B654" s="18"/>
      <c r="C654" s="18"/>
      <c r="D654" s="18"/>
      <c r="E654" s="88"/>
      <c r="F654" s="88"/>
      <c r="G654" s="18"/>
      <c r="H654" s="89"/>
      <c r="I654" s="89"/>
      <c r="J654" s="18"/>
      <c r="K654" s="18"/>
      <c r="L654" s="18"/>
      <c r="M654" s="140"/>
      <c r="N654" s="140"/>
      <c r="O654" s="140"/>
      <c r="P654" s="140"/>
      <c r="Q654" s="140"/>
      <c r="R654" s="140"/>
      <c r="S654" s="140"/>
      <c r="T654" s="140"/>
      <c r="U654" s="18"/>
      <c r="V654" s="427"/>
      <c r="W654" s="427"/>
      <c r="X654" s="117"/>
      <c r="Y654" s="117"/>
      <c r="Z654" s="117"/>
      <c r="AA654" s="117"/>
      <c r="AB654" s="117"/>
      <c r="AC654" s="117"/>
      <c r="AD654" s="117"/>
      <c r="AE654" s="117"/>
      <c r="AF654" s="117"/>
      <c r="AG654" s="117"/>
      <c r="AH654" s="117"/>
      <c r="AI654" s="117"/>
      <c r="AJ654" s="117"/>
      <c r="AK654" s="117"/>
      <c r="AL654" s="117"/>
      <c r="AM654" s="117"/>
      <c r="AN654" s="117"/>
      <c r="AO654" s="117"/>
      <c r="AP654" s="579"/>
      <c r="AQ654" s="579"/>
      <c r="AR654" s="117"/>
      <c r="AS654" s="117"/>
      <c r="AT654" s="18"/>
      <c r="AU654" s="18"/>
      <c r="AV654" s="18"/>
      <c r="AW654" s="18"/>
      <c r="AX654" s="18"/>
      <c r="BL654" s="11"/>
      <c r="BM654" s="11"/>
      <c r="BN654" s="11"/>
      <c r="BO654" s="75"/>
      <c r="BP654" s="75"/>
    </row>
    <row r="655" spans="1:68">
      <c r="A655" s="18"/>
      <c r="B655" s="18"/>
      <c r="C655" s="18"/>
      <c r="D655" s="18"/>
      <c r="E655" s="88"/>
      <c r="F655" s="88"/>
      <c r="G655" s="18"/>
      <c r="H655" s="89"/>
      <c r="I655" s="89"/>
      <c r="J655" s="18"/>
      <c r="K655" s="18"/>
      <c r="L655" s="18"/>
      <c r="M655" s="140"/>
      <c r="N655" s="140"/>
      <c r="O655" s="140"/>
      <c r="P655" s="140"/>
      <c r="Q655" s="140"/>
      <c r="R655" s="140"/>
      <c r="S655" s="140"/>
      <c r="T655" s="140"/>
      <c r="U655" s="18"/>
      <c r="V655" s="427"/>
      <c r="W655" s="427"/>
      <c r="X655" s="117"/>
      <c r="Y655" s="117"/>
      <c r="Z655" s="117"/>
      <c r="AA655" s="117"/>
      <c r="AB655" s="117"/>
      <c r="AC655" s="117"/>
      <c r="AD655" s="117"/>
      <c r="AE655" s="117"/>
      <c r="AF655" s="117"/>
      <c r="AG655" s="117"/>
      <c r="AH655" s="117"/>
      <c r="AI655" s="117"/>
      <c r="AJ655" s="117"/>
      <c r="AK655" s="117"/>
      <c r="AL655" s="117"/>
      <c r="AM655" s="117"/>
      <c r="AN655" s="117"/>
      <c r="AO655" s="117"/>
      <c r="AP655" s="579"/>
      <c r="AQ655" s="579"/>
      <c r="AR655" s="117"/>
      <c r="AS655" s="117"/>
      <c r="AT655" s="18"/>
      <c r="AU655" s="18"/>
      <c r="AV655" s="18"/>
      <c r="AW655" s="18"/>
      <c r="AX655" s="18"/>
      <c r="BL655" s="11"/>
      <c r="BM655" s="11"/>
      <c r="BN655" s="11"/>
      <c r="BO655" s="75"/>
      <c r="BP655" s="75"/>
    </row>
    <row r="656" spans="1:68">
      <c r="A656" s="18"/>
      <c r="B656" s="18"/>
      <c r="C656" s="18"/>
      <c r="D656" s="18"/>
      <c r="E656" s="88"/>
      <c r="F656" s="88"/>
      <c r="G656" s="18"/>
      <c r="H656" s="89"/>
      <c r="I656" s="89"/>
      <c r="J656" s="18"/>
      <c r="K656" s="18"/>
      <c r="L656" s="18"/>
      <c r="M656" s="140"/>
      <c r="N656" s="140"/>
      <c r="O656" s="140"/>
      <c r="P656" s="140"/>
      <c r="Q656" s="140"/>
      <c r="R656" s="140"/>
      <c r="S656" s="140"/>
      <c r="T656" s="140"/>
      <c r="U656" s="18"/>
      <c r="V656" s="427"/>
      <c r="W656" s="427"/>
      <c r="X656" s="117"/>
      <c r="Y656" s="117"/>
      <c r="Z656" s="117"/>
      <c r="AA656" s="117"/>
      <c r="AB656" s="117"/>
      <c r="AC656" s="117"/>
      <c r="AD656" s="117"/>
      <c r="AE656" s="117"/>
      <c r="AF656" s="117"/>
      <c r="AG656" s="117"/>
      <c r="AH656" s="117"/>
      <c r="AI656" s="117"/>
      <c r="AJ656" s="117"/>
      <c r="AK656" s="117"/>
      <c r="AL656" s="117"/>
      <c r="AM656" s="117"/>
      <c r="AN656" s="117"/>
      <c r="AO656" s="117"/>
      <c r="AP656" s="579"/>
      <c r="AQ656" s="579"/>
      <c r="AR656" s="117"/>
      <c r="AS656" s="117"/>
      <c r="AT656" s="18"/>
      <c r="AU656" s="18"/>
      <c r="AV656" s="18"/>
      <c r="AW656" s="18"/>
      <c r="AX656" s="18"/>
      <c r="BL656" s="11"/>
      <c r="BM656" s="11"/>
      <c r="BN656" s="11"/>
      <c r="BO656" s="75"/>
      <c r="BP656" s="75"/>
    </row>
    <row r="657" spans="1:68">
      <c r="A657" s="18"/>
      <c r="B657" s="18"/>
      <c r="C657" s="18"/>
      <c r="D657" s="18"/>
      <c r="E657" s="88"/>
      <c r="F657" s="88"/>
      <c r="G657" s="18"/>
      <c r="H657" s="89"/>
      <c r="I657" s="89"/>
      <c r="J657" s="18"/>
      <c r="K657" s="18"/>
      <c r="L657" s="18"/>
      <c r="M657" s="140"/>
      <c r="N657" s="140"/>
      <c r="O657" s="140"/>
      <c r="P657" s="140"/>
      <c r="Q657" s="140"/>
      <c r="R657" s="140"/>
      <c r="S657" s="140"/>
      <c r="T657" s="140"/>
      <c r="U657" s="18"/>
      <c r="V657" s="427"/>
      <c r="W657" s="427"/>
      <c r="X657" s="117"/>
      <c r="Y657" s="117"/>
      <c r="Z657" s="117"/>
      <c r="AA657" s="117"/>
      <c r="AB657" s="117"/>
      <c r="AC657" s="117"/>
      <c r="AD657" s="117"/>
      <c r="AE657" s="117"/>
      <c r="AF657" s="117"/>
      <c r="AG657" s="117"/>
      <c r="AH657" s="117"/>
      <c r="AI657" s="117"/>
      <c r="AJ657" s="117"/>
      <c r="AK657" s="117"/>
      <c r="AL657" s="117"/>
      <c r="AM657" s="117"/>
      <c r="AN657" s="117"/>
      <c r="AO657" s="117"/>
      <c r="AP657" s="579"/>
      <c r="AQ657" s="579"/>
      <c r="AR657" s="117"/>
      <c r="AS657" s="117"/>
      <c r="AT657" s="18"/>
      <c r="AU657" s="18"/>
      <c r="AV657" s="18"/>
      <c r="AW657" s="18"/>
      <c r="AX657" s="18"/>
      <c r="BL657" s="11"/>
      <c r="BM657" s="11"/>
      <c r="BN657" s="11"/>
      <c r="BO657" s="75"/>
      <c r="BP657" s="75"/>
    </row>
    <row r="658" spans="1:68">
      <c r="A658" s="18"/>
      <c r="B658" s="18"/>
      <c r="C658" s="18"/>
      <c r="D658" s="18"/>
      <c r="E658" s="88"/>
      <c r="F658" s="88"/>
      <c r="G658" s="18"/>
      <c r="H658" s="89"/>
      <c r="I658" s="89"/>
      <c r="J658" s="18"/>
      <c r="K658" s="18"/>
      <c r="L658" s="18"/>
      <c r="M658" s="140"/>
      <c r="N658" s="140"/>
      <c r="O658" s="140"/>
      <c r="P658" s="140"/>
      <c r="Q658" s="140"/>
      <c r="R658" s="140"/>
      <c r="S658" s="140"/>
      <c r="T658" s="140"/>
      <c r="U658" s="18"/>
      <c r="V658" s="427"/>
      <c r="W658" s="427"/>
      <c r="X658" s="117"/>
      <c r="Y658" s="117"/>
      <c r="Z658" s="117"/>
      <c r="AA658" s="117"/>
      <c r="AB658" s="117"/>
      <c r="AC658" s="117"/>
      <c r="AD658" s="117"/>
      <c r="AE658" s="117"/>
      <c r="AF658" s="117"/>
      <c r="AG658" s="117"/>
      <c r="AH658" s="117"/>
      <c r="AI658" s="117"/>
      <c r="AJ658" s="117"/>
      <c r="AK658" s="117"/>
      <c r="AL658" s="117"/>
      <c r="AM658" s="117"/>
      <c r="AN658" s="117"/>
      <c r="AO658" s="117"/>
      <c r="AP658" s="579"/>
      <c r="AQ658" s="579"/>
      <c r="AR658" s="117"/>
      <c r="AS658" s="117"/>
      <c r="AT658" s="18"/>
      <c r="AU658" s="18"/>
      <c r="AV658" s="18"/>
      <c r="AW658" s="18"/>
      <c r="AX658" s="18"/>
      <c r="BL658" s="11"/>
      <c r="BM658" s="11"/>
      <c r="BN658" s="11"/>
      <c r="BO658" s="75"/>
      <c r="BP658" s="75"/>
    </row>
    <row r="659" spans="1:68">
      <c r="A659" s="18"/>
      <c r="B659" s="18"/>
      <c r="C659" s="18"/>
      <c r="D659" s="18"/>
      <c r="E659" s="88"/>
      <c r="F659" s="88"/>
      <c r="G659" s="18"/>
      <c r="H659" s="89"/>
      <c r="I659" s="89"/>
      <c r="J659" s="18"/>
      <c r="K659" s="18"/>
      <c r="L659" s="18"/>
      <c r="M659" s="140"/>
      <c r="N659" s="140"/>
      <c r="O659" s="140"/>
      <c r="P659" s="140"/>
      <c r="Q659" s="140"/>
      <c r="R659" s="140"/>
      <c r="S659" s="140"/>
      <c r="T659" s="140"/>
      <c r="U659" s="18"/>
      <c r="V659" s="427"/>
      <c r="W659" s="427"/>
      <c r="X659" s="117"/>
      <c r="Y659" s="117"/>
      <c r="Z659" s="117"/>
      <c r="AA659" s="117"/>
      <c r="AB659" s="117"/>
      <c r="AC659" s="117"/>
      <c r="AD659" s="117"/>
      <c r="AE659" s="117"/>
      <c r="AF659" s="117"/>
      <c r="AG659" s="117"/>
      <c r="AH659" s="117"/>
      <c r="AI659" s="117"/>
      <c r="AJ659" s="117"/>
      <c r="AK659" s="117"/>
      <c r="AL659" s="117"/>
      <c r="AM659" s="117"/>
      <c r="AN659" s="117"/>
      <c r="AO659" s="117"/>
      <c r="AP659" s="579"/>
      <c r="AQ659" s="579"/>
      <c r="AR659" s="117"/>
      <c r="AS659" s="117"/>
      <c r="AT659" s="18"/>
      <c r="AU659" s="18"/>
      <c r="AV659" s="18"/>
      <c r="AW659" s="18"/>
      <c r="AX659" s="18"/>
      <c r="BL659" s="11"/>
      <c r="BM659" s="11"/>
      <c r="BN659" s="11"/>
      <c r="BO659" s="75"/>
      <c r="BP659" s="75"/>
    </row>
    <row r="660" spans="1:68">
      <c r="A660" s="18"/>
      <c r="B660" s="18"/>
      <c r="C660" s="18"/>
      <c r="D660" s="18"/>
      <c r="E660" s="88"/>
      <c r="F660" s="88"/>
      <c r="G660" s="18"/>
      <c r="H660" s="89"/>
      <c r="I660" s="89"/>
      <c r="J660" s="18"/>
      <c r="K660" s="18"/>
      <c r="L660" s="18"/>
      <c r="M660" s="140"/>
      <c r="N660" s="140"/>
      <c r="O660" s="140"/>
      <c r="P660" s="140"/>
      <c r="Q660" s="140"/>
      <c r="R660" s="140"/>
      <c r="S660" s="140"/>
      <c r="T660" s="140"/>
      <c r="U660" s="18"/>
      <c r="V660" s="427"/>
      <c r="W660" s="427"/>
      <c r="X660" s="117"/>
      <c r="Y660" s="117"/>
      <c r="Z660" s="117"/>
      <c r="AA660" s="117"/>
      <c r="AB660" s="117"/>
      <c r="AC660" s="117"/>
      <c r="AD660" s="117"/>
      <c r="AE660" s="117"/>
      <c r="AF660" s="117"/>
      <c r="AG660" s="117"/>
      <c r="AH660" s="117"/>
      <c r="AI660" s="117"/>
      <c r="AJ660" s="117"/>
      <c r="AK660" s="117"/>
      <c r="AL660" s="117"/>
      <c r="AM660" s="117"/>
      <c r="AN660" s="117"/>
      <c r="AO660" s="117"/>
      <c r="AP660" s="579"/>
      <c r="AQ660" s="579"/>
      <c r="AR660" s="117"/>
      <c r="AS660" s="117"/>
      <c r="AT660" s="18"/>
      <c r="AU660" s="18"/>
      <c r="AV660" s="18"/>
      <c r="AW660" s="18"/>
      <c r="AX660" s="18"/>
      <c r="BL660" s="11"/>
      <c r="BM660" s="11"/>
      <c r="BN660" s="11"/>
      <c r="BO660" s="75"/>
      <c r="BP660" s="75"/>
    </row>
    <row r="661" spans="1:68">
      <c r="A661" s="18"/>
      <c r="B661" s="18"/>
      <c r="C661" s="18"/>
      <c r="D661" s="18"/>
      <c r="E661" s="88"/>
      <c r="F661" s="88"/>
      <c r="G661" s="18"/>
      <c r="H661" s="89"/>
      <c r="I661" s="89"/>
      <c r="J661" s="18"/>
      <c r="K661" s="18"/>
      <c r="L661" s="18"/>
      <c r="M661" s="140"/>
      <c r="N661" s="140"/>
      <c r="O661" s="140"/>
      <c r="P661" s="140"/>
      <c r="Q661" s="140"/>
      <c r="R661" s="140"/>
      <c r="S661" s="140"/>
      <c r="T661" s="140"/>
      <c r="U661" s="18"/>
      <c r="V661" s="427"/>
      <c r="W661" s="427"/>
      <c r="X661" s="117"/>
      <c r="Y661" s="117"/>
      <c r="Z661" s="117"/>
      <c r="AA661" s="117"/>
      <c r="AB661" s="117"/>
      <c r="AC661" s="117"/>
      <c r="AD661" s="117"/>
      <c r="AE661" s="117"/>
      <c r="AF661" s="117"/>
      <c r="AG661" s="117"/>
      <c r="AH661" s="117"/>
      <c r="AI661" s="117"/>
      <c r="AJ661" s="117"/>
      <c r="AK661" s="117"/>
      <c r="AL661" s="117"/>
      <c r="AM661" s="117"/>
      <c r="AN661" s="117"/>
      <c r="AO661" s="117"/>
      <c r="AP661" s="579"/>
      <c r="AQ661" s="579"/>
      <c r="AR661" s="117"/>
      <c r="AS661" s="117"/>
      <c r="AT661" s="18"/>
      <c r="AU661" s="18"/>
      <c r="AV661" s="18"/>
      <c r="AW661" s="18"/>
      <c r="AX661" s="18"/>
      <c r="BL661" s="11"/>
      <c r="BM661" s="11"/>
      <c r="BN661" s="11"/>
      <c r="BO661" s="75"/>
      <c r="BP661" s="75"/>
    </row>
    <row r="662" spans="1:68">
      <c r="A662" s="18"/>
      <c r="B662" s="18"/>
      <c r="C662" s="18"/>
      <c r="D662" s="18"/>
      <c r="E662" s="88"/>
      <c r="F662" s="88"/>
      <c r="G662" s="18"/>
      <c r="H662" s="89"/>
      <c r="I662" s="89"/>
      <c r="J662" s="18"/>
      <c r="K662" s="18"/>
      <c r="L662" s="18"/>
      <c r="M662" s="140"/>
      <c r="N662" s="140"/>
      <c r="O662" s="140"/>
      <c r="P662" s="140"/>
      <c r="Q662" s="140"/>
      <c r="R662" s="140"/>
      <c r="S662" s="140"/>
      <c r="T662" s="140"/>
      <c r="U662" s="18"/>
      <c r="V662" s="427"/>
      <c r="W662" s="427"/>
      <c r="X662" s="117"/>
      <c r="Y662" s="117"/>
      <c r="Z662" s="117"/>
      <c r="AA662" s="117"/>
      <c r="AB662" s="117"/>
      <c r="AC662" s="117"/>
      <c r="AD662" s="117"/>
      <c r="AE662" s="117"/>
      <c r="AF662" s="117"/>
      <c r="AG662" s="117"/>
      <c r="AH662" s="117"/>
      <c r="AI662" s="117"/>
      <c r="AJ662" s="117"/>
      <c r="AK662" s="117"/>
      <c r="AL662" s="117"/>
      <c r="AM662" s="117"/>
      <c r="AN662" s="117"/>
      <c r="AO662" s="117"/>
      <c r="AP662" s="427"/>
      <c r="AQ662" s="427"/>
      <c r="AR662" s="117"/>
      <c r="AS662" s="117"/>
      <c r="AT662" s="18"/>
      <c r="AU662" s="18"/>
      <c r="AV662" s="18"/>
      <c r="AW662" s="18"/>
      <c r="AX662" s="18"/>
      <c r="BL662" s="11"/>
      <c r="BM662" s="11"/>
      <c r="BN662" s="11"/>
      <c r="BO662" s="75"/>
      <c r="BP662" s="75"/>
    </row>
    <row r="663" spans="1:68">
      <c r="A663" s="213"/>
      <c r="B663" s="213"/>
      <c r="C663" s="213"/>
      <c r="D663" s="213"/>
      <c r="E663" s="329"/>
      <c r="F663" s="329"/>
      <c r="G663" s="213"/>
      <c r="H663" s="330"/>
      <c r="I663" s="330"/>
      <c r="J663" s="213"/>
      <c r="K663" s="213"/>
      <c r="L663" s="213"/>
      <c r="M663" s="247"/>
      <c r="N663" s="247"/>
      <c r="O663" s="247"/>
      <c r="P663" s="247"/>
      <c r="Q663" s="247"/>
      <c r="R663" s="247"/>
      <c r="S663" s="247"/>
      <c r="T663" s="247"/>
      <c r="U663" s="247"/>
      <c r="V663" s="427"/>
      <c r="W663" s="427"/>
      <c r="X663" s="117"/>
      <c r="Y663" s="117"/>
      <c r="Z663" s="117"/>
      <c r="AA663" s="117"/>
      <c r="AB663" s="117"/>
      <c r="AC663" s="117"/>
      <c r="AD663" s="117"/>
      <c r="AE663" s="117"/>
      <c r="AF663" s="117"/>
      <c r="AG663" s="117"/>
      <c r="AH663" s="117"/>
      <c r="AI663" s="117"/>
      <c r="AJ663" s="117"/>
      <c r="AK663" s="117"/>
      <c r="AL663" s="117"/>
      <c r="AM663" s="117"/>
      <c r="AN663" s="117"/>
      <c r="AO663" s="117"/>
      <c r="AP663" s="427"/>
      <c r="AQ663" s="427"/>
      <c r="AR663" s="117"/>
      <c r="AS663" s="117"/>
      <c r="AT663" s="18"/>
      <c r="AU663" s="18"/>
      <c r="AV663" s="18"/>
      <c r="AW663" s="18"/>
      <c r="AX663" s="18"/>
      <c r="BL663" s="11"/>
      <c r="BM663" s="11"/>
      <c r="BN663" s="11"/>
      <c r="BO663" s="75"/>
      <c r="BP663" s="75"/>
    </row>
    <row r="664" spans="1:68">
      <c r="A664" s="332" t="s">
        <v>102</v>
      </c>
      <c r="B664" s="333"/>
      <c r="C664" s="334"/>
      <c r="D664" s="333" t="s">
        <v>67</v>
      </c>
      <c r="E664" s="335"/>
      <c r="F664" s="333" t="s">
        <v>67</v>
      </c>
      <c r="G664" s="334"/>
      <c r="H664" s="333" t="s">
        <v>67</v>
      </c>
      <c r="I664" s="333"/>
      <c r="J664" s="334"/>
      <c r="K664" s="334"/>
      <c r="L664" s="334"/>
      <c r="M664" s="336"/>
      <c r="N664" s="333" t="s">
        <v>67</v>
      </c>
      <c r="O664" s="336"/>
      <c r="P664" s="333" t="s">
        <v>67</v>
      </c>
      <c r="Q664" s="336"/>
      <c r="R664" s="333" t="s">
        <v>67</v>
      </c>
      <c r="S664" s="336"/>
      <c r="T664" s="336"/>
      <c r="U664" s="333" t="s">
        <v>67</v>
      </c>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BL664" s="11"/>
      <c r="BM664" s="11"/>
      <c r="BN664" s="11"/>
      <c r="BO664" s="75"/>
      <c r="BP664" s="75"/>
    </row>
    <row r="665" spans="1:68">
      <c r="A665" s="213"/>
      <c r="B665" s="213"/>
      <c r="C665" s="213"/>
      <c r="D665" s="213"/>
      <c r="E665" s="329"/>
      <c r="F665" s="329"/>
      <c r="G665" s="213"/>
      <c r="H665" s="330"/>
      <c r="I665" s="330"/>
      <c r="J665" s="213"/>
      <c r="K665" s="213"/>
      <c r="L665" s="213"/>
      <c r="M665" s="213"/>
      <c r="N665" s="213"/>
      <c r="O665" s="213"/>
      <c r="P665" s="213"/>
      <c r="Q665" s="213"/>
      <c r="R665" s="213"/>
      <c r="S665" s="213"/>
      <c r="T665" s="213"/>
      <c r="U665" s="213"/>
      <c r="V665" s="332" t="s">
        <v>99</v>
      </c>
      <c r="W665" s="213"/>
      <c r="X665" s="213"/>
      <c r="Y665" s="213"/>
      <c r="Z665" s="213"/>
      <c r="AA665" s="213"/>
      <c r="AB665" s="213"/>
      <c r="AC665" s="213"/>
      <c r="AD665" s="430">
        <f>MAX(H296:M306)</f>
        <v>9.6329931618554525</v>
      </c>
      <c r="AE665" s="332" t="s">
        <v>100</v>
      </c>
      <c r="AF665" s="335"/>
      <c r="AG665" s="334"/>
      <c r="AH665" s="334"/>
      <c r="AI665" s="213"/>
      <c r="AJ665" s="213"/>
      <c r="AK665" s="18"/>
      <c r="AL665" s="18"/>
      <c r="AM665" s="18"/>
      <c r="AN665" s="18"/>
      <c r="AO665" s="18"/>
      <c r="AP665" s="18"/>
      <c r="AQ665" s="18"/>
      <c r="AR665" s="18"/>
      <c r="AS665" s="18"/>
      <c r="AT665" s="18"/>
      <c r="AU665" s="18"/>
      <c r="AV665" s="18"/>
      <c r="AW665" s="18"/>
      <c r="AX665" s="18"/>
      <c r="BL665" s="11"/>
      <c r="BM665" s="11"/>
      <c r="BN665" s="11"/>
      <c r="BO665" s="75"/>
      <c r="BP665" s="75"/>
    </row>
    <row r="666" spans="1:68">
      <c r="A666" s="18"/>
      <c r="B666" s="18"/>
      <c r="C666" s="18"/>
      <c r="D666" s="18"/>
      <c r="E666" s="88"/>
      <c r="F666" s="88"/>
      <c r="G666" s="18"/>
      <c r="H666" s="89"/>
      <c r="I666" s="89"/>
      <c r="J666" s="18"/>
      <c r="K666" s="18"/>
      <c r="L666" s="18"/>
      <c r="M666" s="140"/>
      <c r="N666" s="140"/>
      <c r="O666" s="140"/>
      <c r="P666" s="140"/>
      <c r="Q666" s="140"/>
      <c r="R666" s="140"/>
      <c r="S666" s="140"/>
      <c r="T666" s="140"/>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BL666" s="11"/>
      <c r="BM666" s="11"/>
      <c r="BN666" s="11"/>
      <c r="BO666" s="75"/>
      <c r="BP666" s="75"/>
    </row>
    <row r="667" spans="1:68">
      <c r="A667" s="18"/>
      <c r="B667" s="18"/>
      <c r="C667" s="18"/>
      <c r="D667" s="18"/>
      <c r="E667" s="88"/>
      <c r="F667" s="88"/>
      <c r="G667" s="18"/>
      <c r="H667" s="89"/>
      <c r="I667" s="89"/>
      <c r="J667" s="18"/>
      <c r="K667" s="18"/>
      <c r="L667" s="18"/>
      <c r="M667" s="140"/>
      <c r="N667" s="140"/>
      <c r="O667" s="140"/>
      <c r="P667" s="140"/>
      <c r="Q667" s="140"/>
      <c r="R667" s="140"/>
      <c r="S667" s="140"/>
      <c r="T667" s="140"/>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BL667" s="11"/>
      <c r="BM667" s="11"/>
      <c r="BN667" s="11"/>
      <c r="BO667" s="75"/>
      <c r="BP667" s="75"/>
    </row>
    <row r="668" spans="1:68">
      <c r="A668" s="18"/>
      <c r="B668" s="18"/>
      <c r="C668" s="18"/>
      <c r="D668" s="18"/>
      <c r="E668" s="88"/>
      <c r="F668" s="88"/>
      <c r="G668" s="18"/>
      <c r="H668" s="89"/>
      <c r="I668" s="89"/>
      <c r="J668" s="18"/>
      <c r="K668" s="18"/>
      <c r="L668" s="18"/>
      <c r="M668" s="140"/>
      <c r="N668" s="140"/>
      <c r="O668" s="140"/>
      <c r="P668" s="140"/>
      <c r="Q668" s="140"/>
      <c r="R668" s="140"/>
      <c r="S668" s="140"/>
      <c r="T668" s="140"/>
      <c r="U668" s="18"/>
      <c r="V668" s="18"/>
      <c r="W668" s="18"/>
      <c r="X668" s="18"/>
      <c r="Y668" s="18"/>
      <c r="Z668" s="18"/>
      <c r="AA668" s="18"/>
      <c r="AB668" s="18"/>
      <c r="AC668" s="18"/>
      <c r="AD668" s="18"/>
      <c r="AE668" s="18"/>
      <c r="AF668" s="18"/>
      <c r="AG668" s="18"/>
      <c r="AH668" s="18"/>
      <c r="AI668" s="18"/>
      <c r="AJ668" s="18"/>
      <c r="AK668" s="18"/>
      <c r="AL668" s="18"/>
      <c r="AM668" s="7"/>
      <c r="AN668" s="18"/>
      <c r="AO668" s="18"/>
      <c r="AP668" s="18"/>
      <c r="AQ668" s="18"/>
      <c r="AR668" s="18"/>
      <c r="AS668" s="18"/>
      <c r="AT668" s="18"/>
      <c r="AU668" s="18"/>
      <c r="AV668" s="18"/>
      <c r="AW668" s="18"/>
      <c r="AX668" s="18"/>
      <c r="BL668" s="11"/>
      <c r="BM668" s="11"/>
      <c r="BN668" s="11"/>
      <c r="BO668" s="75"/>
      <c r="BP668" s="75"/>
    </row>
    <row r="669" spans="1:68">
      <c r="A669" s="18"/>
      <c r="B669" s="18"/>
      <c r="C669" s="18"/>
      <c r="D669" s="18"/>
      <c r="E669" s="88"/>
      <c r="F669" s="88"/>
      <c r="G669" s="18"/>
      <c r="H669" s="89"/>
      <c r="I669" s="89"/>
      <c r="J669" s="18"/>
      <c r="K669" s="18"/>
      <c r="L669" s="18"/>
      <c r="M669" s="140"/>
      <c r="N669" s="140"/>
      <c r="O669" s="140"/>
      <c r="P669" s="140"/>
      <c r="Q669" s="140"/>
      <c r="R669" s="140"/>
      <c r="S669" s="140"/>
      <c r="T669" s="140"/>
      <c r="U669" s="18"/>
      <c r="V669" s="18"/>
      <c r="W669" s="18"/>
      <c r="X669" s="124"/>
      <c r="Y669" s="18"/>
      <c r="Z669" s="18"/>
      <c r="AA669" s="18"/>
      <c r="AB669" s="18"/>
      <c r="AC669" s="18"/>
      <c r="AD669" s="18"/>
      <c r="AE669" s="18"/>
      <c r="AF669" s="18"/>
      <c r="AG669" s="18"/>
      <c r="AH669" s="18"/>
      <c r="AI669" s="18"/>
      <c r="AJ669" s="18"/>
      <c r="AK669" s="18"/>
      <c r="AL669" s="124"/>
      <c r="AM669" s="7"/>
      <c r="AN669" s="18"/>
      <c r="AO669" s="18"/>
      <c r="AP669" s="18"/>
      <c r="AQ669" s="18"/>
      <c r="AR669" s="18"/>
      <c r="AS669" s="18"/>
      <c r="AT669" s="18"/>
      <c r="AU669" s="18"/>
      <c r="AV669" s="18"/>
      <c r="AW669" s="18"/>
      <c r="AX669" s="18"/>
      <c r="BL669" s="11"/>
      <c r="BM669" s="11"/>
      <c r="BN669" s="11"/>
      <c r="BO669" s="75"/>
      <c r="BP669" s="75"/>
    </row>
    <row r="670" spans="1:68">
      <c r="A670" s="18"/>
      <c r="B670" s="18"/>
      <c r="C670" s="18"/>
      <c r="D670" s="18"/>
      <c r="E670" s="88"/>
      <c r="F670" s="88"/>
      <c r="G670" s="18"/>
      <c r="H670" s="89"/>
      <c r="I670" s="89"/>
      <c r="J670" s="18"/>
      <c r="K670" s="18"/>
      <c r="L670" s="18"/>
      <c r="M670" s="140"/>
      <c r="N670" s="140"/>
      <c r="O670" s="140"/>
      <c r="P670" s="140"/>
      <c r="Q670" s="140"/>
      <c r="R670" s="140"/>
      <c r="S670" s="140"/>
      <c r="T670" s="140"/>
      <c r="U670" s="18"/>
      <c r="V670" s="18"/>
      <c r="W670" s="18"/>
      <c r="X670" s="18"/>
      <c r="Y670" s="18"/>
      <c r="Z670" s="18"/>
      <c r="AA670" s="18"/>
      <c r="AB670" s="18"/>
      <c r="AC670" s="18"/>
      <c r="AD670" s="18"/>
      <c r="AE670" s="18"/>
      <c r="AF670" s="18"/>
      <c r="AG670" s="18"/>
      <c r="AH670" s="18"/>
      <c r="AI670" s="18"/>
      <c r="AJ670" s="18"/>
      <c r="AK670" s="18"/>
      <c r="AL670" s="18"/>
      <c r="AM670" s="7"/>
      <c r="AN670" s="18"/>
      <c r="AO670" s="18"/>
      <c r="AP670" s="18"/>
      <c r="AQ670" s="18"/>
      <c r="AR670" s="18"/>
      <c r="AS670" s="18"/>
      <c r="AT670" s="18"/>
      <c r="AU670" s="18"/>
      <c r="AV670" s="18"/>
      <c r="AW670" s="18"/>
      <c r="AX670" s="18"/>
      <c r="BL670" s="11"/>
      <c r="BM670" s="11"/>
      <c r="BN670" s="11"/>
      <c r="BO670" s="75"/>
      <c r="BP670" s="75"/>
    </row>
    <row r="671" spans="1:68">
      <c r="A671" s="18"/>
      <c r="B671" s="18"/>
      <c r="C671" s="18"/>
      <c r="D671" s="18"/>
      <c r="E671" s="88"/>
      <c r="F671" s="88"/>
      <c r="G671" s="18"/>
      <c r="H671" s="89"/>
      <c r="I671" s="89"/>
      <c r="J671" s="18"/>
      <c r="K671" s="18"/>
      <c r="L671" s="18"/>
      <c r="M671" s="140"/>
      <c r="N671" s="140"/>
      <c r="O671" s="140"/>
      <c r="P671" s="140"/>
      <c r="Q671" s="140"/>
      <c r="R671" s="140"/>
      <c r="S671" s="140"/>
      <c r="T671" s="140"/>
      <c r="U671" s="18"/>
      <c r="V671" s="18"/>
      <c r="W671" s="18"/>
      <c r="X671" s="18"/>
      <c r="Y671" s="18"/>
      <c r="Z671" s="18"/>
      <c r="AA671" s="18"/>
      <c r="AB671" s="18"/>
      <c r="AC671" s="18"/>
      <c r="AD671" s="18"/>
      <c r="AE671" s="18"/>
      <c r="AF671" s="18"/>
      <c r="AG671" s="18"/>
      <c r="AH671" s="18"/>
      <c r="AI671" s="18"/>
      <c r="AJ671" s="18"/>
      <c r="AK671" s="18"/>
      <c r="AL671" s="18"/>
      <c r="AM671" s="7"/>
      <c r="AN671" s="18"/>
      <c r="AO671" s="18"/>
      <c r="AP671" s="18"/>
      <c r="AQ671" s="18"/>
      <c r="AR671" s="18"/>
      <c r="AS671" s="18"/>
      <c r="AT671" s="18"/>
      <c r="AU671" s="18"/>
      <c r="AV671" s="18"/>
      <c r="AW671" s="18"/>
      <c r="AX671" s="18"/>
      <c r="BL671" s="11"/>
      <c r="BM671" s="11"/>
      <c r="BN671" s="11"/>
      <c r="BO671" s="75"/>
      <c r="BP671" s="75"/>
    </row>
    <row r="672" spans="1:68">
      <c r="A672" s="18"/>
      <c r="B672" s="18"/>
      <c r="C672" s="18"/>
      <c r="D672" s="18"/>
      <c r="E672" s="88"/>
      <c r="F672" s="88"/>
      <c r="G672" s="18"/>
      <c r="H672" s="89"/>
      <c r="I672" s="89"/>
      <c r="J672" s="18"/>
      <c r="K672" s="18"/>
      <c r="L672" s="18"/>
      <c r="M672" s="140"/>
      <c r="N672" s="140"/>
      <c r="O672" s="140"/>
      <c r="P672" s="140"/>
      <c r="Q672" s="140"/>
      <c r="R672" s="140"/>
      <c r="S672" s="140"/>
      <c r="T672" s="140"/>
      <c r="U672" s="18"/>
      <c r="V672" s="18"/>
      <c r="W672" s="18"/>
      <c r="X672" s="18"/>
      <c r="Y672" s="18"/>
      <c r="Z672" s="18"/>
      <c r="AA672" s="18"/>
      <c r="AB672" s="18"/>
      <c r="AC672" s="18"/>
      <c r="AD672" s="18"/>
      <c r="AE672" s="18"/>
      <c r="AF672" s="18"/>
      <c r="AG672" s="18"/>
      <c r="AH672" s="18"/>
      <c r="AI672" s="18"/>
      <c r="AJ672" s="18"/>
      <c r="AK672" s="18"/>
      <c r="AL672" s="18"/>
      <c r="AM672" s="7"/>
      <c r="AN672" s="18"/>
      <c r="AO672" s="18"/>
      <c r="AP672" s="18"/>
      <c r="AQ672" s="18"/>
      <c r="AR672" s="18"/>
      <c r="AS672" s="18"/>
      <c r="AT672" s="18"/>
      <c r="AU672" s="18"/>
      <c r="AV672" s="18"/>
      <c r="AW672" s="18"/>
      <c r="AX672" s="18"/>
      <c r="BL672" s="11"/>
      <c r="BM672" s="11"/>
      <c r="BN672" s="11"/>
      <c r="BO672" s="75"/>
      <c r="BP672" s="75"/>
    </row>
    <row r="673" spans="1:68">
      <c r="A673" s="18"/>
      <c r="B673" s="18"/>
      <c r="C673" s="18"/>
      <c r="D673" s="18"/>
      <c r="E673" s="88"/>
      <c r="F673" s="88"/>
      <c r="G673" s="18"/>
      <c r="H673" s="89"/>
      <c r="I673" s="89"/>
      <c r="J673" s="18"/>
      <c r="K673" s="18"/>
      <c r="L673" s="18"/>
      <c r="M673" s="140"/>
      <c r="N673" s="140"/>
      <c r="O673" s="140"/>
      <c r="P673" s="140"/>
      <c r="Q673" s="140"/>
      <c r="R673" s="140"/>
      <c r="S673" s="140"/>
      <c r="T673" s="140"/>
      <c r="U673" s="18"/>
      <c r="V673" s="18"/>
      <c r="W673" s="18"/>
      <c r="X673" s="18"/>
      <c r="Y673" s="18"/>
      <c r="Z673" s="18"/>
      <c r="AA673" s="18"/>
      <c r="AB673" s="18"/>
      <c r="AC673" s="18"/>
      <c r="AD673" s="18"/>
      <c r="AE673" s="18"/>
      <c r="AF673" s="18"/>
      <c r="AG673" s="18"/>
      <c r="AH673" s="18"/>
      <c r="AI673" s="18"/>
      <c r="AJ673" s="18"/>
      <c r="AK673" s="18"/>
      <c r="AL673" s="18"/>
      <c r="AM673" s="7"/>
      <c r="AN673" s="18"/>
      <c r="AO673" s="18"/>
      <c r="AP673" s="18"/>
      <c r="AQ673" s="18"/>
      <c r="AR673" s="18"/>
      <c r="AS673" s="18"/>
      <c r="AT673" s="437">
        <v>21</v>
      </c>
      <c r="AU673" s="437">
        <v>22</v>
      </c>
      <c r="AV673" s="437">
        <v>23</v>
      </c>
      <c r="AW673" s="18"/>
      <c r="AX673" s="18"/>
      <c r="BL673" s="11"/>
      <c r="BM673" s="11"/>
      <c r="BN673" s="11"/>
      <c r="BO673" s="75"/>
      <c r="BP673" s="75"/>
    </row>
    <row r="674" spans="1:68">
      <c r="A674" s="18"/>
      <c r="B674" s="18"/>
      <c r="C674" s="18"/>
      <c r="D674" s="18"/>
      <c r="E674" s="88"/>
      <c r="F674" s="88"/>
      <c r="G674" s="18"/>
      <c r="H674" s="89"/>
      <c r="I674" s="89"/>
      <c r="J674" s="18"/>
      <c r="K674" s="18"/>
      <c r="L674" s="18"/>
      <c r="M674" s="140"/>
      <c r="N674" s="140"/>
      <c r="O674" s="140"/>
      <c r="P674" s="140"/>
      <c r="Q674" s="140"/>
      <c r="R674" s="140"/>
      <c r="S674" s="140"/>
      <c r="T674" s="140"/>
      <c r="U674" s="18"/>
      <c r="V674" s="18"/>
      <c r="W674" s="18"/>
      <c r="X674" s="18"/>
      <c r="Y674" s="18"/>
      <c r="Z674" s="18"/>
      <c r="AA674" s="18"/>
      <c r="AB674" s="18"/>
      <c r="AC674" s="18"/>
      <c r="AD674" s="18"/>
      <c r="AE674" s="18"/>
      <c r="AF674" s="18"/>
      <c r="AG674" s="18"/>
      <c r="AH674" s="18"/>
      <c r="AI674" s="18"/>
      <c r="AJ674" s="18"/>
      <c r="AK674" s="18"/>
      <c r="AL674" s="18"/>
      <c r="AM674" s="7"/>
      <c r="AN674" s="18"/>
      <c r="AO674" s="18"/>
      <c r="AP674" s="18"/>
      <c r="AQ674" s="18"/>
      <c r="AR674" s="18"/>
      <c r="AS674" s="18"/>
      <c r="AT674" s="18"/>
      <c r="AU674" s="18"/>
      <c r="AV674" s="18"/>
      <c r="AW674" s="18"/>
      <c r="AX674" s="18"/>
      <c r="BL674" s="11"/>
      <c r="BM674" s="11"/>
      <c r="BN674" s="11"/>
      <c r="BO674" s="75"/>
      <c r="BP674" s="75"/>
    </row>
    <row r="675" spans="1:68">
      <c r="A675" s="18"/>
      <c r="B675" s="18"/>
      <c r="C675" s="18"/>
      <c r="D675" s="18"/>
      <c r="E675" s="88"/>
      <c r="F675" s="88"/>
      <c r="G675" s="18"/>
      <c r="H675" s="89"/>
      <c r="I675" s="89"/>
      <c r="J675" s="18"/>
      <c r="K675" s="18"/>
      <c r="L675" s="18"/>
      <c r="M675" s="140"/>
      <c r="N675" s="140"/>
      <c r="O675" s="140"/>
      <c r="P675" s="140"/>
      <c r="Q675" s="140"/>
      <c r="R675" s="140"/>
      <c r="S675" s="140"/>
      <c r="T675" s="140"/>
      <c r="U675" s="18"/>
      <c r="V675" s="18"/>
      <c r="W675" s="18"/>
      <c r="X675" s="18"/>
      <c r="Y675" s="18"/>
      <c r="Z675" s="18"/>
      <c r="AA675" s="18"/>
      <c r="AB675" s="18"/>
      <c r="AC675" s="18"/>
      <c r="AD675" s="18"/>
      <c r="AE675" s="18"/>
      <c r="AF675" s="18"/>
      <c r="AG675" s="18"/>
      <c r="AH675" s="18"/>
      <c r="AI675" s="18"/>
      <c r="AJ675" s="18"/>
      <c r="AK675" s="18"/>
      <c r="AL675" s="18"/>
      <c r="AM675" s="7"/>
      <c r="AN675" s="18"/>
      <c r="AO675" s="18"/>
      <c r="AP675" s="18"/>
      <c r="AQ675" s="18"/>
      <c r="AR675" s="18"/>
      <c r="AS675" s="18"/>
      <c r="AT675" s="18"/>
      <c r="AU675" s="18"/>
      <c r="AV675" s="18"/>
      <c r="AW675" s="18"/>
      <c r="AX675" s="18"/>
      <c r="BL675" s="11"/>
      <c r="BM675" s="11"/>
      <c r="BN675" s="11"/>
      <c r="BO675" s="75"/>
      <c r="BP675" s="75"/>
    </row>
    <row r="676" spans="1:68">
      <c r="A676" s="18"/>
      <c r="B676" s="18"/>
      <c r="C676" s="18"/>
      <c r="D676" s="18"/>
      <c r="E676" s="88"/>
      <c r="F676" s="88"/>
      <c r="G676" s="18"/>
      <c r="H676" s="89"/>
      <c r="I676" s="89"/>
      <c r="J676" s="18"/>
      <c r="K676" s="18"/>
      <c r="L676" s="18"/>
      <c r="M676" s="140"/>
      <c r="N676" s="140"/>
      <c r="O676" s="140"/>
      <c r="P676" s="140"/>
      <c r="Q676" s="140"/>
      <c r="R676" s="140"/>
      <c r="S676" s="140"/>
      <c r="T676" s="140"/>
      <c r="U676" s="18"/>
      <c r="V676" s="18"/>
      <c r="W676" s="18"/>
      <c r="X676" s="18"/>
      <c r="Y676" s="18"/>
      <c r="Z676" s="18"/>
      <c r="AA676" s="18"/>
      <c r="AB676" s="18"/>
      <c r="AC676" s="18"/>
      <c r="AD676" s="18"/>
      <c r="AE676" s="18"/>
      <c r="AF676" s="18"/>
      <c r="AG676" s="18"/>
      <c r="AH676" s="18"/>
      <c r="AI676" s="18"/>
      <c r="AJ676" s="18"/>
      <c r="AK676" s="18"/>
      <c r="AL676" s="18"/>
      <c r="AM676" s="7"/>
      <c r="AN676" s="18"/>
      <c r="AO676" s="18"/>
      <c r="AP676" s="18"/>
      <c r="AQ676" s="18"/>
      <c r="AR676" s="18"/>
      <c r="AS676" s="18"/>
      <c r="AT676" s="18"/>
      <c r="AU676" s="18"/>
      <c r="AV676" s="18"/>
      <c r="AW676" s="18"/>
      <c r="AX676" s="18"/>
      <c r="BL676" s="11"/>
      <c r="BM676" s="11"/>
      <c r="BN676" s="11"/>
      <c r="BO676" s="75"/>
      <c r="BP676" s="75"/>
    </row>
    <row r="677" spans="1:68">
      <c r="A677" s="18"/>
      <c r="B677" s="18"/>
      <c r="C677" s="18"/>
      <c r="D677" s="18"/>
      <c r="E677" s="88"/>
      <c r="F677" s="88"/>
      <c r="G677" s="18"/>
      <c r="H677" s="89"/>
      <c r="I677" s="89"/>
      <c r="J677" s="18"/>
      <c r="K677" s="18"/>
      <c r="L677" s="18"/>
      <c r="M677" s="140"/>
      <c r="N677" s="140"/>
      <c r="O677" s="140"/>
      <c r="P677" s="140"/>
      <c r="Q677" s="140"/>
      <c r="R677" s="140"/>
      <c r="S677" s="140"/>
      <c r="T677" s="140"/>
      <c r="U677" s="18"/>
      <c r="V677" s="18"/>
      <c r="W677" s="18"/>
      <c r="X677" s="18"/>
      <c r="Y677" s="18"/>
      <c r="Z677" s="18"/>
      <c r="AA677" s="18"/>
      <c r="AB677" s="18"/>
      <c r="AC677" s="18"/>
      <c r="AD677" s="18"/>
      <c r="AE677" s="18"/>
      <c r="AF677" s="18"/>
      <c r="AG677" s="18"/>
      <c r="AH677" s="18"/>
      <c r="AI677" s="18"/>
      <c r="AJ677" s="18"/>
      <c r="AK677" s="18"/>
      <c r="AL677" s="18"/>
      <c r="AM677" s="7"/>
      <c r="AN677" s="18"/>
      <c r="AO677" s="18"/>
      <c r="AP677" s="18"/>
      <c r="AQ677" s="18"/>
      <c r="AR677" s="18"/>
      <c r="AS677" s="18"/>
      <c r="AT677" s="18"/>
      <c r="AU677" s="18"/>
      <c r="AV677" s="18"/>
      <c r="AW677" s="18"/>
      <c r="AX677" s="18"/>
      <c r="BL677" s="11"/>
      <c r="BM677" s="11"/>
      <c r="BN677" s="11"/>
      <c r="BO677" s="75"/>
      <c r="BP677" s="75"/>
    </row>
    <row r="678" spans="1:68">
      <c r="A678" s="18"/>
      <c r="B678" s="18"/>
      <c r="C678" s="18"/>
      <c r="D678" s="18"/>
      <c r="E678" s="88"/>
      <c r="F678" s="88"/>
      <c r="G678" s="18"/>
      <c r="H678" s="89"/>
      <c r="I678" s="89"/>
      <c r="J678" s="18"/>
      <c r="K678" s="18"/>
      <c r="L678" s="18"/>
      <c r="M678" s="140"/>
      <c r="N678" s="140"/>
      <c r="O678" s="140"/>
      <c r="P678" s="140"/>
      <c r="Q678" s="140"/>
      <c r="R678" s="140"/>
      <c r="S678" s="140"/>
      <c r="T678" s="140"/>
      <c r="U678" s="18"/>
      <c r="V678" s="18"/>
      <c r="W678" s="18"/>
      <c r="X678" s="18"/>
      <c r="Y678" s="18"/>
      <c r="Z678" s="18"/>
      <c r="AA678" s="18"/>
      <c r="AB678" s="18"/>
      <c r="AC678" s="18"/>
      <c r="AD678" s="18"/>
      <c r="AE678" s="18"/>
      <c r="AF678" s="18"/>
      <c r="AG678" s="18"/>
      <c r="AH678" s="18"/>
      <c r="AI678" s="18"/>
      <c r="AJ678" s="18"/>
      <c r="AK678" s="18"/>
      <c r="AL678" s="18"/>
      <c r="AM678" s="7"/>
      <c r="AN678" s="18"/>
      <c r="AO678" s="18"/>
      <c r="AP678" s="18"/>
      <c r="AQ678" s="18"/>
      <c r="AR678" s="18"/>
      <c r="AS678" s="18"/>
      <c r="AT678" s="18"/>
      <c r="AU678" s="18"/>
      <c r="AV678" s="18"/>
      <c r="AW678" s="18"/>
      <c r="AX678" s="18"/>
      <c r="BL678" s="11"/>
      <c r="BM678" s="11"/>
      <c r="BN678" s="11"/>
      <c r="BO678" s="75"/>
      <c r="BP678" s="75"/>
    </row>
    <row r="679" spans="1:68">
      <c r="A679" s="18"/>
      <c r="B679" s="18"/>
      <c r="C679" s="18"/>
      <c r="D679" s="18"/>
      <c r="E679" s="88"/>
      <c r="F679" s="88"/>
      <c r="G679" s="18"/>
      <c r="H679" s="89"/>
      <c r="I679" s="89"/>
      <c r="J679" s="18"/>
      <c r="K679" s="18"/>
      <c r="L679" s="18"/>
      <c r="M679" s="140"/>
      <c r="N679" s="140"/>
      <c r="O679" s="140"/>
      <c r="P679" s="140"/>
      <c r="Q679" s="140"/>
      <c r="R679" s="140"/>
      <c r="S679" s="140"/>
      <c r="T679" s="140"/>
      <c r="U679" s="18"/>
      <c r="V679" s="18"/>
      <c r="W679" s="18"/>
      <c r="X679" s="18"/>
      <c r="Y679" s="18"/>
      <c r="Z679" s="18"/>
      <c r="AA679" s="18"/>
      <c r="AB679" s="18"/>
      <c r="AC679" s="18"/>
      <c r="AD679" s="18"/>
      <c r="AE679" s="18"/>
      <c r="AF679" s="18"/>
      <c r="AG679" s="18"/>
      <c r="AH679" s="18"/>
      <c r="AI679" s="18"/>
      <c r="AJ679" s="18"/>
      <c r="AK679" s="18"/>
      <c r="AL679" s="18"/>
      <c r="AM679" s="7"/>
      <c r="AN679" s="18"/>
      <c r="AO679" s="18"/>
      <c r="AP679" s="18"/>
      <c r="AQ679" s="18"/>
      <c r="AR679" s="18"/>
      <c r="AS679" s="18"/>
      <c r="AT679" s="18"/>
      <c r="AU679" s="18"/>
      <c r="AV679" s="18"/>
      <c r="AW679" s="18"/>
      <c r="AX679" s="18"/>
      <c r="BL679" s="11"/>
      <c r="BM679" s="11"/>
      <c r="BN679" s="11"/>
      <c r="BO679" s="75"/>
      <c r="BP679" s="75"/>
    </row>
    <row r="680" spans="1:68">
      <c r="A680" s="18"/>
      <c r="B680" s="18"/>
      <c r="C680" s="18"/>
      <c r="D680" s="18"/>
      <c r="E680" s="88"/>
      <c r="F680" s="88"/>
      <c r="G680" s="18"/>
      <c r="H680" s="89"/>
      <c r="I680" s="89"/>
      <c r="J680" s="18"/>
      <c r="K680" s="18"/>
      <c r="L680" s="18"/>
      <c r="M680" s="140"/>
      <c r="N680" s="140"/>
      <c r="O680" s="140"/>
      <c r="P680" s="140"/>
      <c r="Q680" s="140"/>
      <c r="R680" s="140"/>
      <c r="S680" s="140"/>
      <c r="T680" s="140"/>
      <c r="U680" s="18"/>
      <c r="V680" s="18"/>
      <c r="W680" s="18"/>
      <c r="X680" s="18"/>
      <c r="Y680" s="18"/>
      <c r="Z680" s="18"/>
      <c r="AA680" s="18"/>
      <c r="AB680" s="18"/>
      <c r="AC680" s="18"/>
      <c r="AD680" s="18"/>
      <c r="AE680" s="18"/>
      <c r="AF680" s="18"/>
      <c r="AG680" s="18"/>
      <c r="AH680" s="18"/>
      <c r="AI680" s="18"/>
      <c r="AJ680" s="18"/>
      <c r="AK680" s="18"/>
      <c r="AL680" s="18"/>
      <c r="AM680" s="7"/>
      <c r="AN680" s="18"/>
      <c r="AO680" s="18"/>
      <c r="AP680" s="18"/>
      <c r="AQ680" s="18"/>
      <c r="AR680" s="18"/>
      <c r="AS680" s="18"/>
      <c r="AT680" s="18"/>
      <c r="AU680" s="18"/>
      <c r="AV680" s="18"/>
      <c r="AW680" s="18"/>
      <c r="AX680" s="18"/>
      <c r="BL680" s="11"/>
      <c r="BM680" s="11"/>
      <c r="BN680" s="11"/>
      <c r="BO680" s="75"/>
      <c r="BP680" s="75"/>
    </row>
    <row r="681" spans="1:68">
      <c r="A681" s="18"/>
      <c r="B681" s="18"/>
      <c r="C681" s="18"/>
      <c r="D681" s="18"/>
      <c r="E681" s="88"/>
      <c r="F681" s="88"/>
      <c r="G681" s="18"/>
      <c r="H681" s="89"/>
      <c r="I681" s="89"/>
      <c r="J681" s="18"/>
      <c r="K681" s="18"/>
      <c r="L681" s="18"/>
      <c r="M681" s="140"/>
      <c r="N681" s="140"/>
      <c r="O681" s="140"/>
      <c r="P681" s="140"/>
      <c r="Q681" s="140"/>
      <c r="R681" s="140"/>
      <c r="S681" s="140"/>
      <c r="T681" s="140"/>
      <c r="U681" s="18"/>
      <c r="V681" s="18"/>
      <c r="W681" s="18"/>
      <c r="X681" s="18"/>
      <c r="Y681" s="18"/>
      <c r="Z681" s="18"/>
      <c r="AA681" s="18"/>
      <c r="AB681" s="18"/>
      <c r="AC681" s="18"/>
      <c r="AD681" s="18"/>
      <c r="AE681" s="18"/>
      <c r="AF681" s="18"/>
      <c r="AG681" s="18"/>
      <c r="AH681" s="18"/>
      <c r="AI681" s="18"/>
      <c r="AJ681" s="18"/>
      <c r="AK681" s="18"/>
      <c r="AL681" s="18"/>
      <c r="AM681" s="7"/>
      <c r="AN681" s="18"/>
      <c r="AO681" s="18"/>
      <c r="AP681" s="18"/>
      <c r="AQ681" s="18"/>
      <c r="AR681" s="18"/>
      <c r="AS681" s="18"/>
      <c r="AT681" s="18"/>
      <c r="AU681" s="18"/>
      <c r="AV681" s="18"/>
      <c r="AW681" s="18"/>
      <c r="AX681" s="18"/>
      <c r="BL681" s="11"/>
      <c r="BM681" s="11"/>
      <c r="BN681" s="11"/>
      <c r="BO681" s="75"/>
      <c r="BP681" s="75"/>
    </row>
    <row r="682" spans="1:68">
      <c r="A682" s="18"/>
      <c r="B682" s="18"/>
      <c r="C682" s="18"/>
      <c r="D682" s="18"/>
      <c r="E682" s="88"/>
      <c r="F682" s="88"/>
      <c r="G682" s="18"/>
      <c r="H682" s="89"/>
      <c r="I682" s="89"/>
      <c r="J682" s="18"/>
      <c r="K682" s="18"/>
      <c r="L682" s="18"/>
      <c r="M682" s="140"/>
      <c r="N682" s="140"/>
      <c r="O682" s="140"/>
      <c r="P682" s="140"/>
      <c r="Q682" s="140"/>
      <c r="R682" s="140"/>
      <c r="S682" s="140"/>
      <c r="T682" s="140"/>
      <c r="U682" s="18"/>
      <c r="V682" s="18"/>
      <c r="W682" s="18"/>
      <c r="X682" s="18"/>
      <c r="Y682" s="18"/>
      <c r="Z682" s="18"/>
      <c r="AA682" s="18"/>
      <c r="AB682" s="18"/>
      <c r="AC682" s="18"/>
      <c r="AD682" s="18"/>
      <c r="AE682" s="18"/>
      <c r="AF682" s="18"/>
      <c r="AG682" s="18"/>
      <c r="AH682" s="18"/>
      <c r="AI682" s="18"/>
      <c r="AJ682" s="18"/>
      <c r="AK682" s="18"/>
      <c r="AL682" s="18"/>
      <c r="AM682" s="7"/>
      <c r="AN682" s="18"/>
      <c r="AO682" s="18"/>
      <c r="AP682" s="18"/>
      <c r="AQ682" s="18"/>
      <c r="AR682" s="18"/>
      <c r="AS682" s="18"/>
      <c r="AT682" s="18"/>
      <c r="AU682" s="18"/>
      <c r="AV682" s="18"/>
      <c r="AW682" s="18"/>
      <c r="AX682" s="18"/>
      <c r="BL682" s="11"/>
      <c r="BM682" s="11"/>
      <c r="BN682" s="11"/>
      <c r="BO682" s="75"/>
      <c r="BP682" s="75"/>
    </row>
    <row r="683" spans="1:68">
      <c r="A683" s="18"/>
      <c r="B683" s="18"/>
      <c r="C683" s="18"/>
      <c r="D683" s="18"/>
      <c r="E683" s="88"/>
      <c r="F683" s="88"/>
      <c r="G683" s="18"/>
      <c r="H683" s="89"/>
      <c r="I683" s="89"/>
      <c r="J683" s="18"/>
      <c r="K683" s="18"/>
      <c r="L683" s="18"/>
      <c r="M683" s="140"/>
      <c r="N683" s="140"/>
      <c r="O683" s="140"/>
      <c r="P683" s="140"/>
      <c r="Q683" s="140"/>
      <c r="R683" s="140"/>
      <c r="S683" s="140"/>
      <c r="T683" s="140"/>
      <c r="U683" s="18"/>
      <c r="V683" s="18"/>
      <c r="W683" s="18"/>
      <c r="X683" s="18"/>
      <c r="Y683" s="18"/>
      <c r="Z683" s="18"/>
      <c r="AA683" s="18"/>
      <c r="AB683" s="18"/>
      <c r="AC683" s="18"/>
      <c r="AD683" s="18"/>
      <c r="AE683" s="18"/>
      <c r="AF683" s="18"/>
      <c r="AG683" s="18"/>
      <c r="AH683" s="18"/>
      <c r="AI683" s="18"/>
      <c r="AJ683" s="18"/>
      <c r="AK683" s="18"/>
      <c r="AL683" s="18"/>
      <c r="AM683" s="7"/>
      <c r="AN683" s="18"/>
      <c r="AO683" s="18"/>
      <c r="AP683" s="18"/>
      <c r="AQ683" s="18"/>
      <c r="AR683" s="18"/>
      <c r="AS683" s="18"/>
      <c r="AT683" s="18"/>
      <c r="AU683" s="18"/>
      <c r="AV683" s="18"/>
      <c r="AW683" s="18"/>
      <c r="AX683" s="18"/>
      <c r="BL683" s="11"/>
      <c r="BM683" s="11"/>
      <c r="BN683" s="11"/>
      <c r="BO683" s="75"/>
      <c r="BP683" s="75"/>
    </row>
    <row r="684" spans="1:68">
      <c r="A684" s="18"/>
      <c r="B684" s="18"/>
      <c r="C684" s="18"/>
      <c r="D684" s="18"/>
      <c r="E684" s="88"/>
      <c r="F684" s="88"/>
      <c r="G684" s="18"/>
      <c r="H684" s="89"/>
      <c r="I684" s="89"/>
      <c r="J684" s="18"/>
      <c r="K684" s="18"/>
      <c r="L684" s="18"/>
      <c r="M684" s="140"/>
      <c r="N684" s="140"/>
      <c r="O684" s="140"/>
      <c r="P684" s="140"/>
      <c r="Q684" s="140"/>
      <c r="R684" s="140"/>
      <c r="S684" s="140"/>
      <c r="T684" s="140"/>
      <c r="U684" s="18"/>
      <c r="V684" s="18"/>
      <c r="W684" s="18"/>
      <c r="X684" s="18"/>
      <c r="Y684" s="18"/>
      <c r="Z684" s="18"/>
      <c r="AA684" s="18"/>
      <c r="AB684" s="18"/>
      <c r="AC684" s="18"/>
      <c r="AD684" s="18"/>
      <c r="AE684" s="18"/>
      <c r="AF684" s="18"/>
      <c r="AG684" s="18"/>
      <c r="AH684" s="18"/>
      <c r="AI684" s="18"/>
      <c r="AJ684" s="18"/>
      <c r="AK684" s="18"/>
      <c r="AL684" s="18"/>
      <c r="AM684" s="7"/>
      <c r="AN684" s="18"/>
      <c r="AO684" s="18"/>
      <c r="AP684" s="18"/>
      <c r="AQ684" s="18"/>
      <c r="AR684" s="18"/>
      <c r="AS684" s="18"/>
      <c r="AT684" s="18"/>
      <c r="AU684" s="18"/>
      <c r="AV684" s="18"/>
      <c r="AW684" s="18"/>
      <c r="AX684" s="18"/>
      <c r="BL684" s="11"/>
      <c r="BM684" s="11"/>
      <c r="BN684" s="11"/>
      <c r="BO684" s="75"/>
      <c r="BP684" s="75"/>
    </row>
    <row r="685" spans="1:68">
      <c r="A685" s="18"/>
      <c r="B685" s="18"/>
      <c r="C685" s="18"/>
      <c r="D685" s="18"/>
      <c r="E685" s="88"/>
      <c r="F685" s="88"/>
      <c r="G685" s="18"/>
      <c r="H685" s="89"/>
      <c r="I685" s="89"/>
      <c r="J685" s="18"/>
      <c r="K685" s="18"/>
      <c r="L685" s="18"/>
      <c r="M685" s="140"/>
      <c r="N685" s="140"/>
      <c r="O685" s="140"/>
      <c r="P685" s="140"/>
      <c r="Q685" s="140"/>
      <c r="R685" s="140"/>
      <c r="S685" s="140"/>
      <c r="T685" s="140"/>
      <c r="U685" s="18"/>
      <c r="V685" s="18"/>
      <c r="W685" s="18"/>
      <c r="X685" s="18"/>
      <c r="Y685" s="18"/>
      <c r="Z685" s="18"/>
      <c r="AA685" s="18"/>
      <c r="AB685" s="18"/>
      <c r="AC685" s="18"/>
      <c r="AD685" s="18"/>
      <c r="AE685" s="18"/>
      <c r="AF685" s="18"/>
      <c r="AG685" s="18"/>
      <c r="AH685" s="18"/>
      <c r="AI685" s="18"/>
      <c r="AJ685" s="18"/>
      <c r="AK685" s="18"/>
      <c r="AL685" s="18"/>
      <c r="AM685" s="7"/>
      <c r="AN685" s="18"/>
      <c r="AO685" s="18"/>
      <c r="AP685" s="18"/>
      <c r="AQ685" s="18"/>
      <c r="AR685" s="18"/>
      <c r="AS685" s="18"/>
      <c r="AT685" s="18"/>
      <c r="AU685" s="18"/>
      <c r="AV685" s="18"/>
      <c r="AW685" s="18"/>
      <c r="AX685" s="18"/>
      <c r="BL685" s="11"/>
      <c r="BM685" s="11"/>
      <c r="BN685" s="11"/>
      <c r="BO685" s="75"/>
      <c r="BP685" s="75"/>
    </row>
    <row r="686" spans="1:68">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7"/>
      <c r="AN686" s="18"/>
      <c r="AO686" s="18"/>
      <c r="AP686" s="18"/>
      <c r="AQ686" s="18"/>
      <c r="AR686" s="18"/>
      <c r="AS686" s="18"/>
      <c r="AT686" s="18"/>
      <c r="AU686" s="18"/>
      <c r="AV686" s="18"/>
      <c r="AW686" s="18"/>
      <c r="AX686" s="18"/>
      <c r="BB686" s="11"/>
      <c r="BC686" s="11"/>
      <c r="BD686" s="11"/>
      <c r="BE686" s="11"/>
      <c r="BF686" s="11"/>
      <c r="BG686" s="11"/>
      <c r="BH686" s="11"/>
      <c r="BI686" s="11"/>
      <c r="BJ686" s="11"/>
      <c r="BK686" s="11"/>
      <c r="BL686" s="11"/>
      <c r="BM686" s="11"/>
      <c r="BN686" s="11"/>
      <c r="BO686" s="75"/>
      <c r="BP686" s="75"/>
    </row>
    <row r="687" spans="1:68">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7"/>
      <c r="AN687" s="18"/>
      <c r="AO687" s="18"/>
      <c r="AP687" s="18"/>
      <c r="AQ687" s="18"/>
      <c r="AR687" s="18"/>
      <c r="AS687" s="18"/>
      <c r="AT687" s="18"/>
      <c r="AU687" s="18"/>
      <c r="AV687" s="18"/>
      <c r="AW687" s="18"/>
      <c r="AX687" s="18"/>
      <c r="BB687" s="11"/>
      <c r="BC687" s="11"/>
      <c r="BD687" s="11"/>
      <c r="BE687" s="11"/>
      <c r="BF687" s="11"/>
      <c r="BG687" s="11"/>
      <c r="BH687" s="11"/>
      <c r="BI687" s="11"/>
      <c r="BJ687" s="11"/>
      <c r="BK687" s="11"/>
      <c r="BL687" s="11"/>
      <c r="BM687" s="11"/>
      <c r="BN687" s="11"/>
      <c r="BO687" s="75"/>
      <c r="BP687" s="75"/>
    </row>
    <row r="688" spans="1:6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7"/>
      <c r="AN688" s="18"/>
      <c r="AO688" s="18"/>
      <c r="AP688" s="18"/>
      <c r="AQ688" s="18"/>
      <c r="AR688" s="18"/>
      <c r="AS688" s="18"/>
      <c r="AT688" s="18"/>
      <c r="AU688" s="18"/>
      <c r="AV688" s="18"/>
      <c r="AW688" s="18"/>
      <c r="AX688" s="18"/>
      <c r="BB688" s="11"/>
      <c r="BC688" s="11"/>
      <c r="BD688" s="11"/>
      <c r="BE688" s="11"/>
      <c r="BF688" s="11"/>
      <c r="BG688" s="11"/>
      <c r="BH688" s="11"/>
      <c r="BI688" s="11"/>
      <c r="BJ688" s="11"/>
      <c r="BK688" s="11"/>
      <c r="BL688" s="11"/>
      <c r="BM688" s="11"/>
      <c r="BN688" s="11"/>
      <c r="BO688" s="75"/>
      <c r="BP688" s="75"/>
    </row>
    <row r="689" spans="1:68">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7"/>
      <c r="AN689" s="18"/>
      <c r="AO689" s="18"/>
      <c r="AP689" s="18"/>
      <c r="AQ689" s="18"/>
      <c r="AR689" s="18"/>
      <c r="AS689" s="18"/>
      <c r="AT689" s="18"/>
      <c r="AU689" s="18"/>
      <c r="AV689" s="18"/>
      <c r="AW689" s="18"/>
      <c r="AX689" s="18"/>
      <c r="BB689" s="11"/>
      <c r="BC689" s="11"/>
      <c r="BD689" s="11"/>
      <c r="BE689" s="11"/>
      <c r="BF689" s="11"/>
      <c r="BG689" s="11"/>
      <c r="BH689" s="11"/>
      <c r="BI689" s="11"/>
      <c r="BJ689" s="11"/>
      <c r="BK689" s="11"/>
      <c r="BL689" s="11"/>
      <c r="BM689" s="11"/>
      <c r="BN689" s="11"/>
      <c r="BO689" s="75"/>
      <c r="BP689" s="75"/>
    </row>
    <row r="690" spans="1:68">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24"/>
      <c r="AM690" s="7"/>
      <c r="AN690" s="18"/>
      <c r="AO690" s="18"/>
      <c r="AP690" s="18"/>
      <c r="AQ690" s="18"/>
      <c r="AR690" s="18"/>
      <c r="AS690" s="18"/>
      <c r="AT690" s="18"/>
      <c r="AU690" s="18"/>
      <c r="AV690" s="18"/>
      <c r="AW690" s="18"/>
      <c r="AX690" s="18"/>
      <c r="BB690" s="11"/>
      <c r="BC690" s="11"/>
      <c r="BD690" s="11"/>
      <c r="BE690" s="11"/>
      <c r="BF690" s="11"/>
      <c r="BG690" s="11"/>
      <c r="BH690" s="11"/>
      <c r="BI690" s="11"/>
      <c r="BJ690" s="11"/>
      <c r="BK690" s="11"/>
      <c r="BL690" s="11"/>
      <c r="BM690" s="11"/>
      <c r="BN690" s="11"/>
      <c r="BO690" s="75"/>
      <c r="BP690" s="75"/>
    </row>
    <row r="691" spans="1:68" ht="15.75">
      <c r="A691" s="18"/>
      <c r="B691" s="18"/>
      <c r="C691" s="18"/>
      <c r="D691" s="18"/>
      <c r="E691" s="18"/>
      <c r="F691" s="18"/>
      <c r="G691" s="18"/>
      <c r="H691" s="18"/>
      <c r="I691" s="18"/>
      <c r="J691" s="18"/>
      <c r="K691" s="18"/>
      <c r="L691" s="18"/>
      <c r="M691" s="18"/>
      <c r="N691" s="18"/>
      <c r="O691" s="18"/>
      <c r="P691" s="18"/>
      <c r="Q691" s="18"/>
      <c r="R691" s="18"/>
      <c r="S691" s="18"/>
      <c r="T691" s="18"/>
      <c r="U691" s="18"/>
      <c r="V691" s="247"/>
      <c r="W691" s="18"/>
      <c r="X691" s="610" t="s">
        <v>101</v>
      </c>
      <c r="Y691" s="610"/>
      <c r="Z691" s="117"/>
      <c r="AA691" s="117"/>
      <c r="AB691" s="117"/>
      <c r="AC691" s="117"/>
      <c r="AD691" s="117"/>
      <c r="AE691" s="117"/>
      <c r="AF691" s="117"/>
      <c r="AG691" s="117"/>
      <c r="AH691" s="117"/>
      <c r="AI691" s="117"/>
      <c r="AJ691" s="117"/>
      <c r="AK691" s="117"/>
      <c r="AL691" s="117"/>
      <c r="AM691" s="7"/>
      <c r="AN691" s="18"/>
      <c r="AO691" s="18"/>
      <c r="AP691" s="18"/>
      <c r="AQ691" s="18"/>
      <c r="AR691" s="18"/>
      <c r="AS691" s="18"/>
      <c r="AT691" s="18"/>
      <c r="AU691" s="18"/>
      <c r="AV691" s="18"/>
      <c r="AW691" s="18"/>
      <c r="AX691" s="18"/>
      <c r="BB691" s="11"/>
      <c r="BC691" s="11"/>
      <c r="BD691" s="11"/>
      <c r="BE691" s="11"/>
      <c r="BF691" s="11"/>
      <c r="BG691" s="11"/>
      <c r="BH691" s="11"/>
      <c r="BI691" s="11"/>
      <c r="BJ691" s="11"/>
      <c r="BK691" s="11"/>
      <c r="BL691" s="11"/>
      <c r="BM691" s="11"/>
      <c r="BN691" s="11"/>
      <c r="BO691" s="75"/>
      <c r="BP691" s="75"/>
    </row>
    <row r="692" spans="1:68" ht="15.75">
      <c r="A692" s="18"/>
      <c r="B692" s="18"/>
      <c r="C692" s="18"/>
      <c r="D692" s="18"/>
      <c r="E692" s="18"/>
      <c r="F692" s="18"/>
      <c r="G692" s="18"/>
      <c r="H692" s="18"/>
      <c r="I692" s="18"/>
      <c r="J692" s="18"/>
      <c r="K692" s="18"/>
      <c r="L692" s="18"/>
      <c r="M692" s="18"/>
      <c r="N692" s="18"/>
      <c r="O692" s="18"/>
      <c r="P692" s="18"/>
      <c r="Q692" s="18"/>
      <c r="R692" s="18"/>
      <c r="S692" s="18"/>
      <c r="T692" s="18"/>
      <c r="U692" s="18"/>
      <c r="V692" s="336"/>
      <c r="W692" s="18"/>
      <c r="X692" s="337"/>
      <c r="Y692" s="337"/>
      <c r="Z692" s="117"/>
      <c r="AA692" s="117"/>
      <c r="AB692" s="117"/>
      <c r="AC692" s="117"/>
      <c r="AD692" s="117"/>
      <c r="AE692" s="117"/>
      <c r="AF692" s="117"/>
      <c r="AG692" s="117"/>
      <c r="AH692" s="117"/>
      <c r="AI692" s="117"/>
      <c r="AJ692" s="117"/>
      <c r="AK692" s="117"/>
      <c r="AL692" s="117"/>
      <c r="AM692" s="7"/>
      <c r="AN692" s="18"/>
      <c r="AO692" s="18"/>
      <c r="AP692" s="18"/>
      <c r="AQ692" s="18"/>
      <c r="AR692" s="18"/>
      <c r="AS692" s="18"/>
      <c r="AT692" s="18"/>
      <c r="AU692" s="18"/>
      <c r="AV692" s="18"/>
      <c r="AW692" s="18"/>
      <c r="AX692" s="18"/>
      <c r="BB692" s="11"/>
      <c r="BC692" s="11"/>
      <c r="BD692" s="11"/>
      <c r="BE692" s="11"/>
      <c r="BF692" s="11"/>
      <c r="BG692" s="11"/>
      <c r="BH692" s="11"/>
      <c r="BI692" s="11"/>
      <c r="BJ692" s="11"/>
      <c r="BK692" s="11"/>
      <c r="BL692" s="11"/>
      <c r="BM692" s="11"/>
      <c r="BN692" s="11"/>
      <c r="BO692" s="75"/>
      <c r="BP692" s="75"/>
    </row>
    <row r="693" spans="1:68" ht="15.75">
      <c r="A693" s="18"/>
      <c r="B693" s="18"/>
      <c r="C693" s="18"/>
      <c r="D693" s="18"/>
      <c r="E693" s="18"/>
      <c r="F693" s="18"/>
      <c r="G693" s="18"/>
      <c r="H693" s="18"/>
      <c r="I693" s="18"/>
      <c r="J693" s="18"/>
      <c r="K693" s="18"/>
      <c r="L693" s="18"/>
      <c r="M693" s="18"/>
      <c r="N693" s="18"/>
      <c r="O693" s="18"/>
      <c r="P693" s="18"/>
      <c r="Q693" s="18"/>
      <c r="R693" s="18"/>
      <c r="S693" s="18"/>
      <c r="T693" s="18"/>
      <c r="U693" s="18"/>
      <c r="V693" s="213"/>
      <c r="W693" s="18"/>
      <c r="X693" s="337"/>
      <c r="Y693" s="337"/>
      <c r="Z693" s="117"/>
      <c r="AA693" s="117"/>
      <c r="AB693" s="117"/>
      <c r="AC693" s="117"/>
      <c r="AD693" s="117"/>
      <c r="AE693" s="117"/>
      <c r="AF693" s="117"/>
      <c r="AG693" s="117"/>
      <c r="AH693" s="117"/>
      <c r="AI693" s="117"/>
      <c r="AJ693" s="117"/>
      <c r="AK693" s="117"/>
      <c r="AL693" s="117"/>
      <c r="AM693" s="7"/>
      <c r="AN693" s="18"/>
      <c r="AO693" s="18"/>
      <c r="AP693" s="18"/>
      <c r="AQ693" s="18"/>
      <c r="AR693" s="18"/>
      <c r="AS693" s="18"/>
      <c r="AT693" s="18"/>
      <c r="AU693" s="18"/>
      <c r="AV693" s="18"/>
      <c r="AW693" s="18"/>
      <c r="AX693" s="18"/>
      <c r="BB693" s="11"/>
      <c r="BC693" s="11"/>
      <c r="BD693" s="11"/>
      <c r="BE693" s="11"/>
      <c r="BF693" s="11"/>
      <c r="BG693" s="11"/>
      <c r="BH693" s="11"/>
      <c r="BI693" s="11"/>
      <c r="BJ693" s="11"/>
      <c r="BK693" s="11"/>
      <c r="BL693" s="11"/>
      <c r="BM693" s="11"/>
      <c r="BN693" s="11"/>
      <c r="BO693" s="75"/>
      <c r="BP693" s="75"/>
    </row>
    <row r="694" spans="1:68" ht="15.7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337"/>
      <c r="Y694" s="337"/>
      <c r="Z694" s="117"/>
      <c r="AA694" s="117"/>
      <c r="AB694" s="117"/>
      <c r="AC694" s="117"/>
      <c r="AD694" s="117"/>
      <c r="AE694" s="117"/>
      <c r="AF694" s="117"/>
      <c r="AG694" s="117"/>
      <c r="AH694" s="117"/>
      <c r="AI694" s="117"/>
      <c r="AJ694" s="117"/>
      <c r="AK694" s="117"/>
      <c r="AL694" s="117"/>
      <c r="AM694" s="7"/>
      <c r="AN694" s="18"/>
      <c r="AO694" s="18"/>
      <c r="AP694" s="18"/>
      <c r="AQ694" s="18"/>
      <c r="AR694" s="18"/>
      <c r="AS694" s="18"/>
      <c r="AT694" s="18"/>
      <c r="AU694" s="18"/>
      <c r="AV694" s="18"/>
      <c r="AW694" s="18"/>
      <c r="AX694" s="18"/>
      <c r="BB694" s="11"/>
      <c r="BC694" s="11"/>
      <c r="BD694" s="11"/>
      <c r="BE694" s="11"/>
      <c r="BF694" s="11"/>
      <c r="BG694" s="11"/>
      <c r="BH694" s="11"/>
      <c r="BI694" s="11"/>
      <c r="BJ694" s="11"/>
      <c r="BK694" s="11"/>
      <c r="BL694" s="11"/>
      <c r="BM694" s="11"/>
      <c r="BN694" s="11"/>
      <c r="BO694" s="75"/>
      <c r="BP694" s="75"/>
    </row>
    <row r="695" spans="1:68">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17"/>
      <c r="Y695" s="117"/>
      <c r="Z695" s="117"/>
      <c r="AA695" s="117"/>
      <c r="AB695" s="117"/>
      <c r="AC695" s="117"/>
      <c r="AD695" s="117"/>
      <c r="AE695" s="117"/>
      <c r="AF695" s="117"/>
      <c r="AG695" s="117"/>
      <c r="AH695" s="117"/>
      <c r="AI695" s="117"/>
      <c r="AJ695" s="117"/>
      <c r="AK695" s="117"/>
      <c r="AL695" s="117"/>
      <c r="AM695" s="7"/>
      <c r="AN695" s="18"/>
      <c r="AO695" s="18"/>
      <c r="AP695" s="18"/>
      <c r="AQ695" s="18"/>
      <c r="AR695" s="18"/>
      <c r="AS695" s="18"/>
      <c r="AT695" s="18"/>
      <c r="AU695" s="18"/>
      <c r="AV695" s="18"/>
      <c r="AW695" s="18"/>
      <c r="AX695" s="18"/>
      <c r="BB695" s="11"/>
      <c r="BC695" s="11"/>
      <c r="BD695" s="11"/>
      <c r="BE695" s="11"/>
      <c r="BF695" s="11"/>
      <c r="BG695" s="11"/>
      <c r="BH695" s="11"/>
      <c r="BI695" s="11"/>
      <c r="BJ695" s="11"/>
      <c r="BK695" s="11"/>
      <c r="BL695" s="11"/>
      <c r="BM695" s="11"/>
      <c r="BN695" s="11"/>
      <c r="BO695" s="75"/>
      <c r="BP695" s="75"/>
    </row>
    <row r="696" spans="1:68">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431" t="s">
        <v>103</v>
      </c>
      <c r="Y696" s="432"/>
      <c r="Z696" s="432"/>
      <c r="AA696" s="432"/>
      <c r="AB696" s="432"/>
      <c r="AC696" s="432"/>
      <c r="AD696" s="432"/>
      <c r="AE696" s="432"/>
      <c r="AF696" s="432"/>
      <c r="AG696" s="432"/>
      <c r="AH696" s="432"/>
      <c r="AI696" s="432"/>
      <c r="AJ696" s="432"/>
      <c r="AK696" s="432"/>
      <c r="AL696" s="433"/>
      <c r="AM696" s="18"/>
      <c r="AN696" s="18"/>
      <c r="AO696" s="18"/>
      <c r="AP696" s="18"/>
      <c r="AQ696" s="18"/>
      <c r="AR696" s="18"/>
      <c r="AS696" s="18"/>
      <c r="AT696" s="18"/>
      <c r="AU696" s="18"/>
      <c r="AV696" s="18"/>
      <c r="AW696" s="18"/>
      <c r="AX696" s="18"/>
      <c r="BB696" s="11"/>
      <c r="BC696" s="11"/>
      <c r="BD696" s="11"/>
      <c r="BE696" s="11"/>
      <c r="BF696" s="11"/>
      <c r="BG696" s="11"/>
      <c r="BH696" s="11"/>
      <c r="BI696" s="11"/>
      <c r="BJ696" s="11"/>
      <c r="BK696" s="11"/>
      <c r="BL696" s="11"/>
      <c r="BM696" s="11"/>
      <c r="BN696" s="11"/>
      <c r="BO696" s="75"/>
      <c r="BP696" s="75"/>
    </row>
    <row r="697" spans="1:68">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BB697" s="11"/>
      <c r="BC697" s="11"/>
      <c r="BD697" s="11"/>
      <c r="BE697" s="11"/>
      <c r="BF697" s="11"/>
      <c r="BG697" s="11"/>
      <c r="BH697" s="11"/>
      <c r="BI697" s="11"/>
      <c r="BJ697" s="11"/>
      <c r="BK697" s="11"/>
      <c r="BL697" s="11"/>
      <c r="BM697" s="11"/>
      <c r="BN697" s="11"/>
      <c r="BO697" s="75"/>
      <c r="BP697" s="75"/>
    </row>
    <row r="698" spans="1:6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BB698" s="11"/>
      <c r="BC698" s="11"/>
      <c r="BD698" s="11"/>
      <c r="BE698" s="11"/>
      <c r="BF698" s="11"/>
      <c r="BG698" s="11"/>
      <c r="BH698" s="11"/>
      <c r="BI698" s="11"/>
      <c r="BJ698" s="11"/>
      <c r="BK698" s="11"/>
      <c r="BL698" s="11"/>
      <c r="BM698" s="11"/>
      <c r="BN698" s="11"/>
      <c r="BO698" s="75"/>
      <c r="BP698" s="75"/>
    </row>
    <row r="699" spans="1:68">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7"/>
      <c r="AN699" s="18"/>
      <c r="AO699" s="18"/>
      <c r="AP699" s="18"/>
      <c r="AQ699" s="18"/>
      <c r="AR699" s="18"/>
      <c r="AS699" s="18"/>
      <c r="AT699" s="18"/>
      <c r="AU699" s="18"/>
      <c r="AV699" s="18"/>
      <c r="AW699" s="18"/>
      <c r="AX699" s="18"/>
      <c r="BB699" s="11"/>
      <c r="BC699" s="11"/>
      <c r="BD699" s="11"/>
      <c r="BE699" s="11"/>
      <c r="BF699" s="11"/>
      <c r="BG699" s="11"/>
      <c r="BH699" s="11"/>
      <c r="BI699" s="11"/>
      <c r="BJ699" s="11"/>
      <c r="BK699" s="11"/>
      <c r="BL699" s="11"/>
      <c r="BM699" s="11"/>
      <c r="BN699" s="11"/>
      <c r="BO699" s="75"/>
      <c r="BP699" s="75"/>
    </row>
    <row r="700" spans="1:68">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17"/>
      <c r="Y700" s="434" t="s">
        <v>104</v>
      </c>
      <c r="Z700" s="205"/>
      <c r="AA700" s="402"/>
      <c r="AB700" s="117"/>
      <c r="AC700" s="117"/>
      <c r="AD700" s="117"/>
      <c r="AE700" s="117"/>
      <c r="AF700" s="117"/>
      <c r="AG700" s="117"/>
      <c r="AH700" s="117"/>
      <c r="AI700" s="117"/>
      <c r="AJ700" s="117"/>
      <c r="AK700" s="117"/>
      <c r="AL700" s="117"/>
      <c r="AM700" s="117"/>
      <c r="AN700" s="117"/>
      <c r="AO700" s="18"/>
      <c r="AP700" s="18"/>
      <c r="AQ700" s="18"/>
      <c r="AR700" s="18"/>
      <c r="AS700" s="18"/>
      <c r="AT700" s="18"/>
      <c r="AU700" s="18"/>
      <c r="AV700" s="18"/>
      <c r="AW700" s="18"/>
      <c r="AX700" s="18"/>
      <c r="BB700" s="11"/>
      <c r="BC700" s="11"/>
      <c r="BD700" s="11"/>
      <c r="BE700" s="11"/>
      <c r="BF700" s="11"/>
      <c r="BG700" s="11"/>
      <c r="BH700" s="11"/>
      <c r="BI700" s="11"/>
      <c r="BJ700" s="11"/>
      <c r="BK700" s="11"/>
      <c r="BL700" s="11"/>
      <c r="BM700" s="11"/>
      <c r="BN700" s="11"/>
      <c r="BO700" s="75"/>
      <c r="BP700" s="75"/>
    </row>
    <row r="701" spans="1:68">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17"/>
      <c r="Y701" s="400">
        <v>0</v>
      </c>
      <c r="Z701" s="435">
        <v>1</v>
      </c>
      <c r="AA701" s="435">
        <v>2</v>
      </c>
      <c r="AB701" s="435">
        <v>3</v>
      </c>
      <c r="AC701" s="435">
        <v>4</v>
      </c>
      <c r="AD701" s="435">
        <v>5</v>
      </c>
      <c r="AE701" s="435">
        <v>6</v>
      </c>
      <c r="AF701" s="435">
        <v>7</v>
      </c>
      <c r="AG701" s="435">
        <v>8</v>
      </c>
      <c r="AH701" s="435">
        <v>9</v>
      </c>
      <c r="AI701" s="435">
        <v>10</v>
      </c>
      <c r="AJ701" s="435">
        <v>11</v>
      </c>
      <c r="AK701" s="435">
        <v>12</v>
      </c>
      <c r="AL701" s="435">
        <v>13</v>
      </c>
      <c r="AM701" s="435">
        <v>14</v>
      </c>
      <c r="AN701" s="436">
        <v>15</v>
      </c>
      <c r="AO701" s="436">
        <v>16</v>
      </c>
      <c r="AP701" s="436">
        <v>17</v>
      </c>
      <c r="AQ701" s="436">
        <v>18</v>
      </c>
      <c r="AR701" s="436">
        <v>19</v>
      </c>
      <c r="AS701" s="436">
        <v>20</v>
      </c>
      <c r="AT701" s="18"/>
      <c r="AU701" s="18"/>
      <c r="AV701" s="18"/>
      <c r="AW701" s="18"/>
      <c r="AX701" s="18"/>
      <c r="BB701" s="11"/>
      <c r="BC701" s="11"/>
      <c r="BD701" s="11"/>
      <c r="BE701" s="11"/>
      <c r="BF701" s="11"/>
      <c r="BG701" s="11"/>
      <c r="BH701" s="11"/>
      <c r="BI701" s="11"/>
      <c r="BJ701" s="11"/>
      <c r="BK701" s="11"/>
      <c r="BL701" s="11"/>
      <c r="BM701" s="11"/>
      <c r="BN701" s="11"/>
      <c r="BO701" s="75"/>
      <c r="BP701" s="75"/>
    </row>
    <row r="702" spans="1:68">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235" t="str">
        <f>$G$120</f>
        <v>MODAL</v>
      </c>
      <c r="Y702" s="438"/>
      <c r="Z702" s="438"/>
      <c r="AA702" s="438"/>
      <c r="AB702" s="438"/>
      <c r="AC702" s="438"/>
      <c r="AD702" s="438"/>
      <c r="AE702" s="438"/>
      <c r="AF702" s="438"/>
      <c r="AG702" s="438"/>
      <c r="AH702" s="438"/>
      <c r="AI702" s="438"/>
      <c r="AJ702" s="438"/>
      <c r="AK702" s="438"/>
      <c r="AL702" s="438"/>
      <c r="AM702" s="438"/>
      <c r="AN702" s="438"/>
      <c r="AO702" s="18"/>
      <c r="AP702" s="18"/>
      <c r="AQ702" s="18"/>
      <c r="AR702" s="18"/>
      <c r="AS702" s="18"/>
      <c r="AT702" s="18"/>
      <c r="AU702" s="18"/>
      <c r="AV702" s="18"/>
      <c r="AW702" s="18"/>
      <c r="AX702" s="18"/>
      <c r="BB702" s="11"/>
      <c r="BC702" s="11"/>
      <c r="BD702" s="11"/>
      <c r="BE702" s="11"/>
      <c r="BF702" s="11"/>
      <c r="BG702" s="11"/>
      <c r="BH702" s="11"/>
      <c r="BI702" s="11"/>
      <c r="BJ702" s="11"/>
      <c r="BK702" s="11"/>
      <c r="BL702" s="11"/>
      <c r="BM702" s="11"/>
      <c r="BN702" s="11"/>
      <c r="BO702" s="75"/>
      <c r="BP702" s="75"/>
    </row>
    <row r="703" spans="1:68">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234" t="str">
        <f>$G$121</f>
        <v>(R1-R5)</v>
      </c>
      <c r="Y703" s="400">
        <v>-7</v>
      </c>
      <c r="Z703" s="435">
        <v>-6</v>
      </c>
      <c r="AA703" s="435">
        <v>-5</v>
      </c>
      <c r="AB703" s="435">
        <v>-4</v>
      </c>
      <c r="AC703" s="435">
        <v>-3</v>
      </c>
      <c r="AD703" s="435">
        <v>-2</v>
      </c>
      <c r="AE703" s="435">
        <v>-1</v>
      </c>
      <c r="AF703" s="435">
        <v>0</v>
      </c>
      <c r="AG703" s="435">
        <v>1</v>
      </c>
      <c r="AH703" s="435">
        <v>2</v>
      </c>
      <c r="AI703" s="435">
        <v>3</v>
      </c>
      <c r="AJ703" s="435">
        <v>4</v>
      </c>
      <c r="AK703" s="435">
        <v>5</v>
      </c>
      <c r="AL703" s="435">
        <v>6</v>
      </c>
      <c r="AM703" s="439">
        <v>7</v>
      </c>
      <c r="AN703" s="436">
        <v>8</v>
      </c>
      <c r="AO703" s="18"/>
      <c r="AP703" s="18"/>
      <c r="AQ703" s="18"/>
      <c r="AR703" s="18"/>
      <c r="AS703" s="18"/>
      <c r="AT703" s="18"/>
      <c r="AU703" s="18"/>
      <c r="AV703" s="18"/>
      <c r="AW703" s="18"/>
      <c r="AX703" s="18"/>
      <c r="BB703" s="11"/>
      <c r="BC703" s="11"/>
      <c r="BD703" s="11"/>
      <c r="BE703" s="11"/>
      <c r="BF703" s="11"/>
      <c r="BG703" s="11"/>
      <c r="BH703" s="11"/>
      <c r="BI703" s="11"/>
      <c r="BJ703" s="11"/>
      <c r="BK703" s="11"/>
      <c r="BL703" s="11"/>
      <c r="BM703" s="11"/>
      <c r="BN703" s="11"/>
      <c r="BO703" s="75"/>
      <c r="BP703" s="75"/>
    </row>
    <row r="704" spans="1:68">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440">
        <v>0</v>
      </c>
      <c r="Y704" s="441"/>
      <c r="Z704" s="442"/>
      <c r="AA704" s="442"/>
      <c r="AB704" s="442"/>
      <c r="AC704" s="442"/>
      <c r="AD704" s="442"/>
      <c r="AE704" s="442"/>
      <c r="AF704" s="443" t="str">
        <f t="array" ref="AF704">IF($M122="-","-",COUNT(IF($M$5:$M$103=$X704,IF($H$5:$L$103=Y$701,$H$5:$L$103,"-"),"-"))/$M122)</f>
        <v>-</v>
      </c>
      <c r="AG704" s="444" t="str">
        <f t="array" ref="AG704">IF($M122="-","-",COUNT(IF($M$5:$M$103=$X704,IF($H$5:$L$103=Z$701,$H$5:$L$103,"-"),"-"))/$M122)</f>
        <v>-</v>
      </c>
      <c r="AH704" s="444" t="str">
        <f t="array" ref="AH704">IF($M122="-","-",COUNT(IF($M$5:$M$103=$X704,IF($H$5:$L$103=AA$701,$H$5:$L$103,"-"),"-"))/$M122)</f>
        <v>-</v>
      </c>
      <c r="AI704" s="444" t="str">
        <f t="array" ref="AI704">IF($M122="-","-",COUNT(IF($M$5:$M$103=$X704,IF($H$5:$L$103=AB$701,$H$5:$L$103,"-"),"-"))/$M122)</f>
        <v>-</v>
      </c>
      <c r="AJ704" s="444" t="str">
        <f t="array" ref="AJ704">IF($M122="-","-",COUNT(IF($M$5:$M$103=$X704,IF($H$5:$L$103=AC$701,$H$5:$L$103,"-"),"-"))/$M122)</f>
        <v>-</v>
      </c>
      <c r="AK704" s="444" t="str">
        <f t="array" ref="AK704">IF($M122="-","-",COUNT(IF($M$5:$M$103=$X704,IF($H$5:$L$103=AD$701,$H$5:$L$103,"-"),"-"))/$M122)</f>
        <v>-</v>
      </c>
      <c r="AL704" s="444" t="str">
        <f t="array" ref="AL704">IF($M122="-","-",COUNT(IF($M$5:$M$103=$X704,IF($H$5:$L$103=AE$701,$H$5:$L$103,"-"),"-"))/$M122)</f>
        <v>-</v>
      </c>
      <c r="AM704" s="444" t="str">
        <f t="array" ref="AM704">IF($M122="-","-",COUNT(IF($M$5:$M$103=$X704,IF($H$5:$L$103=AF$701,$H$5:$L$103,"-"),"-"))/$M122)</f>
        <v>-</v>
      </c>
      <c r="AN704" s="444" t="str">
        <f t="array" ref="AN704">IF($M122="-","-",COUNT(IF($M$5:$M$103=$X704,IF($H$5:$L$103=AG$701,$H$5:$L$103,"-"),"-"))/$M122)</f>
        <v>-</v>
      </c>
      <c r="AO704" s="445" t="str">
        <f t="shared" ref="AO704:AO719" si="50">IF(SUM(Y704:AN704)=0,"-",SUM(Y704:AN704))</f>
        <v>-</v>
      </c>
      <c r="AP704" s="18"/>
      <c r="AQ704" s="18"/>
      <c r="AR704" s="18"/>
      <c r="AS704" s="18"/>
      <c r="AT704" s="18"/>
      <c r="AU704" s="18"/>
      <c r="AV704" s="18"/>
      <c r="AW704" s="18"/>
      <c r="AX704" s="18"/>
      <c r="BB704" s="11"/>
      <c r="BC704" s="11"/>
      <c r="BD704" s="11"/>
      <c r="BE704" s="11"/>
      <c r="BF704" s="11"/>
      <c r="BG704" s="11"/>
      <c r="BH704" s="11"/>
      <c r="BI704" s="11"/>
      <c r="BJ704" s="11"/>
      <c r="BK704" s="11"/>
      <c r="BL704" s="11"/>
      <c r="BM704" s="11"/>
      <c r="BN704" s="11"/>
      <c r="BO704" s="75"/>
      <c r="BP704" s="75"/>
    </row>
    <row r="705" spans="1:68">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52">
        <v>1</v>
      </c>
      <c r="Y705" s="446"/>
      <c r="Z705" s="447"/>
      <c r="AA705" s="447"/>
      <c r="AB705" s="447"/>
      <c r="AC705" s="447"/>
      <c r="AD705" s="447"/>
      <c r="AE705" s="448">
        <f t="array" ref="AE705">IF($M123="-","-",COUNT(IF($M$5:$M$103=$X705,IF($H$5:$L$103=Y$701,$H$5:$L$103,"-"),"-"))/$M123)</f>
        <v>0</v>
      </c>
      <c r="AF705" s="449">
        <f t="array" ref="AF705">IF($M123="-","-",COUNT(IF($M$5:$M$103=$X705,IF($H$5:$L$103=Z$701,$H$5:$L$103,"-"),"-"))/$M123)</f>
        <v>1</v>
      </c>
      <c r="AG705" s="448">
        <f t="array" ref="AG705">IF($M123="-","-",COUNT(IF($M$5:$M$103=$X705,IF($H$5:$L$103=AA$701,$H$5:$L$103,"-"),"-"))/$M123)</f>
        <v>0</v>
      </c>
      <c r="AH705" s="448">
        <f t="array" ref="AH705">IF($M123="-","-",COUNT(IF($M$5:$M$103=$X705,IF($H$5:$L$103=AB$701,$H$5:$L$103,"-"),"-"))/$M123)</f>
        <v>0</v>
      </c>
      <c r="AI705" s="448">
        <f t="array" ref="AI705">IF($M123="-","-",COUNT(IF($M$5:$M$103=$X705,IF($H$5:$L$103=AC$701,$H$5:$L$103,"-"),"-"))/$M123)</f>
        <v>0</v>
      </c>
      <c r="AJ705" s="448">
        <f t="array" ref="AJ705">IF($M123="-","-",COUNT(IF($M$5:$M$103=$X705,IF($H$5:$L$103=AD$701,$H$5:$L$103,"-"),"-"))/$M123)</f>
        <v>0</v>
      </c>
      <c r="AK705" s="448">
        <f t="array" ref="AK705">IF($M123="-","-",COUNT(IF($M$5:$M$103=$X705,IF($H$5:$L$103=AE$701,$H$5:$L$103,"-"),"-"))/$M123)</f>
        <v>0</v>
      </c>
      <c r="AL705" s="448">
        <f t="array" ref="AL705">IF($M123="-","-",COUNT(IF($M$5:$M$103=$X705,IF($H$5:$L$103=AF$701,$H$5:$L$103,"-"),"-"))/$M123)</f>
        <v>0</v>
      </c>
      <c r="AM705" s="448">
        <f t="array" ref="AM705">IF($M123="-","-",COUNT(IF($M$5:$M$103=$X705,IF($H$5:$L$103=AG$701,$H$5:$L$103,"-"),"-"))/$M123)</f>
        <v>0</v>
      </c>
      <c r="AN705" s="448">
        <f t="array" ref="AN705">IF($M123="-","-",COUNT(IF($M$5:$M$103=$X705,IF($H$5:$L$103=AH$701,$H$5:$L$103,"-"),"-"))/$M123)</f>
        <v>0</v>
      </c>
      <c r="AO705" s="450">
        <f t="shared" si="50"/>
        <v>1</v>
      </c>
      <c r="AP705" s="18"/>
      <c r="AQ705" s="18"/>
      <c r="AR705" s="18"/>
      <c r="AS705" s="18"/>
      <c r="AT705" s="18"/>
      <c r="AU705" s="18"/>
      <c r="AV705" s="18"/>
      <c r="AW705" s="18"/>
      <c r="AX705" s="18"/>
      <c r="BB705" s="11"/>
      <c r="BC705" s="11"/>
      <c r="BD705" s="11"/>
      <c r="BE705" s="11"/>
      <c r="BF705" s="11"/>
      <c r="BG705" s="11"/>
      <c r="BH705" s="11"/>
      <c r="BI705" s="11"/>
      <c r="BJ705" s="11"/>
      <c r="BK705" s="11"/>
      <c r="BL705" s="11"/>
      <c r="BM705" s="11"/>
      <c r="BN705" s="11"/>
      <c r="BO705" s="75"/>
      <c r="BP705" s="75"/>
    </row>
    <row r="706" spans="1:68">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52">
        <v>2</v>
      </c>
      <c r="Y706" s="446"/>
      <c r="Z706" s="447"/>
      <c r="AA706" s="447"/>
      <c r="AB706" s="447"/>
      <c r="AC706" s="447"/>
      <c r="AD706" s="448">
        <f t="array" ref="AD706">IF($M124="-","-",COUNT(IF($M$5:$M$103=$X706,IF($H$5:$L$103=Y$701,$H$5:$L$103,"-"),"-"))/$M124)</f>
        <v>0</v>
      </c>
      <c r="AE706" s="448">
        <f t="array" ref="AE706">IF($M124="-","-",COUNT(IF($M$5:$M$103=$X706,IF($H$5:$L$103=Z$701,$H$5:$L$103,"-"),"-"))/$M124)</f>
        <v>0</v>
      </c>
      <c r="AF706" s="449">
        <f t="array" ref="AF706">IF($M124="-","-",COUNT(IF($M$5:$M$103=$X706,IF($H$5:$L$103=AA$701,$H$5:$L$103,"-"),"-"))/$M124)</f>
        <v>0.92727272727272725</v>
      </c>
      <c r="AG706" s="448">
        <f t="array" ref="AG706">IF($M124="-","-",COUNT(IF($M$5:$M$103=$X706,IF($H$5:$L$103=AB$701,$H$5:$L$103,"-"),"-"))/$M124)</f>
        <v>7.2727272727272724E-2</v>
      </c>
      <c r="AH706" s="448">
        <f t="array" ref="AH706">IF($M124="-","-",COUNT(IF($M$5:$M$103=$X706,IF($H$5:$L$103=AC$701,$H$5:$L$103,"-"),"-"))/$M124)</f>
        <v>0</v>
      </c>
      <c r="AI706" s="448">
        <f t="array" ref="AI706">IF($M124="-","-",COUNT(IF($M$5:$M$103=$X706,IF($H$5:$L$103=AD$701,$H$5:$L$103,"-"),"-"))/$M124)</f>
        <v>0</v>
      </c>
      <c r="AJ706" s="448">
        <f t="array" ref="AJ706">IF($M124="-","-",COUNT(IF($M$5:$M$103=$X706,IF($H$5:$L$103=AE$701,$H$5:$L$103,"-"),"-"))/$M124)</f>
        <v>0</v>
      </c>
      <c r="AK706" s="448">
        <f t="array" ref="AK706">IF($M124="-","-",COUNT(IF($M$5:$M$103=$X706,IF($H$5:$L$103=AF$701,$H$5:$L$103,"-"),"-"))/$M124)</f>
        <v>0</v>
      </c>
      <c r="AL706" s="448">
        <f t="array" ref="AL706">IF($M124="-","-",COUNT(IF($M$5:$M$103=$X706,IF($H$5:$L$103=AG$701,$H$5:$L$103,"-"),"-"))/$M124)</f>
        <v>0</v>
      </c>
      <c r="AM706" s="448">
        <f t="array" ref="AM706">IF($M124="-","-",COUNT(IF($M$5:$M$103=$X706,IF($H$5:$L$103=AH$701,$H$5:$L$103,"-"),"-"))/$M124)</f>
        <v>0</v>
      </c>
      <c r="AN706" s="448">
        <f t="array" ref="AN706">IF($M124="-","-",COUNT(IF($M$5:$M$103=$X706,IF($H$5:$L$103=AI$701,$H$5:$L$103,"-"),"-"))/$M124)</f>
        <v>0</v>
      </c>
      <c r="AO706" s="450">
        <f t="shared" si="50"/>
        <v>1</v>
      </c>
      <c r="AP706" s="18"/>
      <c r="AQ706" s="18"/>
      <c r="AR706" s="18"/>
      <c r="AS706" s="18"/>
      <c r="AT706" s="18"/>
      <c r="AU706" s="18"/>
      <c r="AV706" s="18"/>
      <c r="AW706" s="18"/>
      <c r="AX706" s="18"/>
      <c r="BB706" s="11"/>
      <c r="BC706" s="11"/>
      <c r="BD706" s="11"/>
      <c r="BE706" s="11"/>
      <c r="BF706" s="11"/>
      <c r="BG706" s="11"/>
      <c r="BH706" s="11"/>
      <c r="BI706" s="11"/>
      <c r="BJ706" s="11"/>
      <c r="BK706" s="11"/>
      <c r="BL706" s="11"/>
      <c r="BM706" s="11"/>
      <c r="BN706" s="11"/>
      <c r="BO706" s="75"/>
      <c r="BP706" s="75"/>
    </row>
    <row r="707" spans="1:68">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52">
        <v>3</v>
      </c>
      <c r="Y707" s="446"/>
      <c r="Z707" s="447"/>
      <c r="AA707" s="447"/>
      <c r="AB707" s="447"/>
      <c r="AC707" s="448">
        <f t="array" ref="AC707">IF($M125="-","-",COUNT(IF($M$5:$M$103=$X707,IF($H$5:$L$103=Y$701,$H$5:$L$103,"-"),"-"))/$M125)</f>
        <v>0</v>
      </c>
      <c r="AD707" s="448">
        <f t="array" ref="AD707">IF($M125="-","-",COUNT(IF($M$5:$M$103=$X707,IF($H$5:$L$103=Z$701,$H$5:$L$103,"-"),"-"))/$M125)</f>
        <v>0</v>
      </c>
      <c r="AE707" s="448">
        <f t="array" ref="AE707">IF($M125="-","-",COUNT(IF($M$5:$M$103=$X707,IF($H$5:$L$103=AA$701,$H$5:$L$103,"-"),"-"))/$M125)</f>
        <v>2.6315789473684209E-2</v>
      </c>
      <c r="AF707" s="449">
        <f t="array" ref="AF707">IF($M125="-","-",COUNT(IF($M$5:$M$103=$X707,IF($H$5:$L$103=AB$701,$H$5:$L$103,"-"),"-"))/$M125)</f>
        <v>0.86842105263157898</v>
      </c>
      <c r="AG707" s="448">
        <f t="array" ref="AG707">IF($M125="-","-",COUNT(IF($M$5:$M$103=$X707,IF($H$5:$L$103=AC$701,$H$5:$L$103,"-"),"-"))/$M125)</f>
        <v>9.4736842105263161E-2</v>
      </c>
      <c r="AH707" s="448">
        <f t="array" ref="AH707">IF($M125="-","-",COUNT(IF($M$5:$M$103=$X707,IF($H$5:$L$103=AD$701,$H$5:$L$103,"-"),"-"))/$M125)</f>
        <v>1.0526315789473684E-2</v>
      </c>
      <c r="AI707" s="448">
        <f t="array" ref="AI707">IF($M125="-","-",COUNT(IF($M$5:$M$103=$X707,IF($H$5:$L$103=AE$701,$H$5:$L$103,"-"),"-"))/$M125)</f>
        <v>0</v>
      </c>
      <c r="AJ707" s="448">
        <f t="array" ref="AJ707">IF($M125="-","-",COUNT(IF($M$5:$M$103=$X707,IF($H$5:$L$103=AF$701,$H$5:$L$103,"-"),"-"))/$M125)</f>
        <v>0</v>
      </c>
      <c r="AK707" s="448">
        <f t="array" ref="AK707">IF($M125="-","-",COUNT(IF($M$5:$M$103=$X707,IF($H$5:$L$103=AG$701,$H$5:$L$103,"-"),"-"))/$M125)</f>
        <v>0</v>
      </c>
      <c r="AL707" s="448">
        <f t="array" ref="AL707">IF($M125="-","-",COUNT(IF($M$5:$M$103=$X707,IF($H$5:$L$103=AH$701,$H$5:$L$103,"-"),"-"))/$M125)</f>
        <v>0</v>
      </c>
      <c r="AM707" s="448">
        <f t="array" ref="AM707">IF($M125="-","-",COUNT(IF($M$5:$M$103=$X707,IF($H$5:$L$103=AI$701,$H$5:$L$103,"-"),"-"))/$M125)</f>
        <v>0</v>
      </c>
      <c r="AN707" s="448">
        <f t="array" ref="AN707">IF($M125="-","-",COUNT(IF($M$5:$M$103=$X707,IF($H$5:$L$103=AJ$701,$H$5:$L$103,"-"),"-"))/$M125)</f>
        <v>0</v>
      </c>
      <c r="AO707" s="450">
        <f t="shared" si="50"/>
        <v>1</v>
      </c>
      <c r="AP707" s="18"/>
      <c r="AQ707" s="18"/>
      <c r="AR707" s="18"/>
      <c r="AS707" s="18"/>
      <c r="AT707" s="18"/>
      <c r="AU707" s="18"/>
      <c r="AV707" s="18"/>
      <c r="AW707" s="18"/>
      <c r="AX707" s="18"/>
      <c r="BB707" s="11"/>
      <c r="BC707" s="11"/>
      <c r="BD707" s="11"/>
      <c r="BE707" s="11"/>
      <c r="BF707" s="11"/>
      <c r="BG707" s="11"/>
      <c r="BH707" s="11"/>
      <c r="BI707" s="11"/>
      <c r="BJ707" s="11"/>
      <c r="BK707" s="11"/>
      <c r="BL707" s="11"/>
      <c r="BM707" s="11"/>
      <c r="BN707" s="11"/>
      <c r="BO707" s="75"/>
      <c r="BP707" s="75"/>
    </row>
    <row r="708" spans="1:6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52">
        <v>4</v>
      </c>
      <c r="Y708" s="446"/>
      <c r="Z708" s="447"/>
      <c r="AA708" s="447"/>
      <c r="AB708" s="448">
        <f t="array" ref="AB708">IF($M126="-","-",COUNT(IF($M$5:$M$103=$X708,IF($H$5:$L$103=Y$701,$H$5:$L$103,"-"),"-"))/$M126)</f>
        <v>0</v>
      </c>
      <c r="AC708" s="448">
        <f t="array" ref="AC708">IF($M126="-","-",COUNT(IF($M$5:$M$103=$X708,IF($H$5:$L$103=Z$701,$H$5:$L$103,"-"),"-"))/$M126)</f>
        <v>0</v>
      </c>
      <c r="AD708" s="448">
        <f t="array" ref="AD708">IF($M126="-","-",COUNT(IF($M$5:$M$103=$X708,IF($H$5:$L$103=AA$701,$H$5:$L$103,"-"),"-"))/$M126)</f>
        <v>0</v>
      </c>
      <c r="AE708" s="448">
        <f t="array" ref="AE708">IF($M126="-","-",COUNT(IF($M$5:$M$103=$X708,IF($H$5:$L$103=AB$701,$H$5:$L$103,"-"),"-"))/$M126)</f>
        <v>1.8181818181818181E-2</v>
      </c>
      <c r="AF708" s="449">
        <f t="array" ref="AF708">IF($M126="-","-",COUNT(IF($M$5:$M$103=$X708,IF($H$5:$L$103=AC$701,$H$5:$L$103,"-"),"-"))/$M126)</f>
        <v>0.94545454545454544</v>
      </c>
      <c r="AG708" s="448">
        <f t="array" ref="AG708">IF($M126="-","-",COUNT(IF($M$5:$M$103=$X708,IF($H$5:$L$103=AD$701,$H$5:$L$103,"-"),"-"))/$M126)</f>
        <v>3.6363636363636362E-2</v>
      </c>
      <c r="AH708" s="448">
        <f t="array" ref="AH708">IF($M126="-","-",COUNT(IF($M$5:$M$103=$X708,IF($H$5:$L$103=AE$701,$H$5:$L$103,"-"),"-"))/$M126)</f>
        <v>0</v>
      </c>
      <c r="AI708" s="448">
        <f t="array" ref="AI708">IF($M126="-","-",COUNT(IF($M$5:$M$103=$X708,IF($H$5:$L$103=AF$701,$H$5:$L$103,"-"),"-"))/$M126)</f>
        <v>0</v>
      </c>
      <c r="AJ708" s="448">
        <f t="array" ref="AJ708">IF($M126="-","-",COUNT(IF($M$5:$M$103=$X708,IF($H$5:$L$103=AG$701,$H$5:$L$103,"-"),"-"))/$M126)</f>
        <v>0</v>
      </c>
      <c r="AK708" s="448">
        <f t="array" ref="AK708">IF($M126="-","-",COUNT(IF($M$5:$M$103=$X708,IF($H$5:$L$103=AH$701,$H$5:$L$103,"-"),"-"))/$M126)</f>
        <v>0</v>
      </c>
      <c r="AL708" s="448">
        <f t="array" ref="AL708">IF($M126="-","-",COUNT(IF($M$5:$M$103=$X708,IF($H$5:$L$103=AI$701,$H$5:$L$103,"-"),"-"))/$M126)</f>
        <v>0</v>
      </c>
      <c r="AM708" s="448">
        <f t="array" ref="AM708">IF($M126="-","-",COUNT(IF($M$5:$M$103=$X708,IF($H$5:$L$103=AJ$701,$H$5:$L$103,"-"),"-"))/$M126)</f>
        <v>0</v>
      </c>
      <c r="AN708" s="448">
        <f t="array" ref="AN708">IF($M126="-","-",COUNT(IF($M$5:$M$103=$X708,IF($H$5:$L$103=AK$701,$H$5:$L$103,"-"),"-"))/$M126)</f>
        <v>0</v>
      </c>
      <c r="AO708" s="450">
        <f t="shared" si="50"/>
        <v>1</v>
      </c>
      <c r="AP708" s="18"/>
      <c r="AQ708" s="18"/>
      <c r="AR708" s="18"/>
      <c r="AS708" s="18"/>
      <c r="AT708" s="18"/>
      <c r="AU708" s="18"/>
      <c r="AV708" s="18"/>
      <c r="AW708" s="18"/>
      <c r="AX708" s="18"/>
      <c r="BB708" s="11"/>
      <c r="BC708" s="11"/>
      <c r="BD708" s="11"/>
      <c r="BE708" s="11"/>
      <c r="BF708" s="11"/>
      <c r="BG708" s="11"/>
      <c r="BH708" s="11"/>
      <c r="BI708" s="11"/>
      <c r="BJ708" s="11"/>
      <c r="BK708" s="11"/>
      <c r="BL708" s="11"/>
      <c r="BM708" s="11"/>
      <c r="BN708" s="11"/>
      <c r="BO708" s="75"/>
      <c r="BP708" s="75"/>
    </row>
    <row r="709" spans="1:68">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52">
        <v>5</v>
      </c>
      <c r="Y709" s="446"/>
      <c r="Z709" s="447"/>
      <c r="AA709" s="448">
        <f t="array" ref="AA709">IF($M127="-","-",COUNT(IF($M$5:$M$103=$X709,IF($H$5:$L$103=Y$701,$H$5:$L$103,"-"),"-"))/$M127)</f>
        <v>0</v>
      </c>
      <c r="AB709" s="448">
        <f t="array" ref="AB709">IF($M127="-","-",COUNT(IF($M$5:$M$103=$X709,IF($H$5:$L$103=Z$701,$H$5:$L$103,"-"),"-"))/$M127)</f>
        <v>0</v>
      </c>
      <c r="AC709" s="448">
        <f t="array" ref="AC709">IF($M127="-","-",COUNT(IF($M$5:$M$103=$X709,IF($H$5:$L$103=AA$701,$H$5:$L$103,"-"),"-"))/$M127)</f>
        <v>0</v>
      </c>
      <c r="AD709" s="448">
        <f t="array" ref="AD709">IF($M127="-","-",COUNT(IF($M$5:$M$103=$X709,IF($H$5:$L$103=AB$701,$H$5:$L$103,"-"),"-"))/$M127)</f>
        <v>1.5384615384615385E-2</v>
      </c>
      <c r="AE709" s="448">
        <f t="array" ref="AE709">IF($M127="-","-",COUNT(IF($M$5:$M$103=$X709,IF($H$5:$L$103=AC$701,$H$5:$L$103,"-"),"-"))/$M127)</f>
        <v>3.0769230769230771E-2</v>
      </c>
      <c r="AF709" s="449">
        <f t="array" ref="AF709">IF($M127="-","-",COUNT(IF($M$5:$M$103=$X709,IF($H$5:$L$103=AD$701,$H$5:$L$103,"-"),"-"))/$M127)</f>
        <v>0.86153846153846159</v>
      </c>
      <c r="AG709" s="448">
        <f t="array" ref="AG709">IF($M127="-","-",COUNT(IF($M$5:$M$103=$X709,IF($H$5:$L$103=AE$701,$H$5:$L$103,"-"),"-"))/$M127)</f>
        <v>9.2307692307692313E-2</v>
      </c>
      <c r="AH709" s="448">
        <f t="array" ref="AH709">IF($M127="-","-",COUNT(IF($M$5:$M$103=$X709,IF($H$5:$L$103=AF$701,$H$5:$L$103,"-"),"-"))/$M127)</f>
        <v>0</v>
      </c>
      <c r="AI709" s="448">
        <f t="array" ref="AI709">IF($M127="-","-",COUNT(IF($M$5:$M$103=$X709,IF($H$5:$L$103=AG$701,$H$5:$L$103,"-"),"-"))/$M127)</f>
        <v>0</v>
      </c>
      <c r="AJ709" s="448">
        <f t="array" ref="AJ709">IF($M127="-","-",COUNT(IF($M$5:$M$103=$X709,IF($H$5:$L$103=AH$701,$H$5:$L$103,"-"),"-"))/$M127)</f>
        <v>0</v>
      </c>
      <c r="AK709" s="448">
        <f t="array" ref="AK709">IF($M127="-","-",COUNT(IF($M$5:$M$103=$X709,IF($H$5:$L$103=AI$701,$H$5:$L$103,"-"),"-"))/$M127)</f>
        <v>0</v>
      </c>
      <c r="AL709" s="448">
        <f t="array" ref="AL709">IF($M127="-","-",COUNT(IF($M$5:$M$103=$X709,IF($H$5:$L$103=AJ$701,$H$5:$L$103,"-"),"-"))/$M127)</f>
        <v>0</v>
      </c>
      <c r="AM709" s="448">
        <f t="array" ref="AM709">IF($M127="-","-",COUNT(IF($M$5:$M$103=$X709,IF($H$5:$L$103=AK$701,$H$5:$L$103,"-"),"-"))/$M127)</f>
        <v>0</v>
      </c>
      <c r="AN709" s="448">
        <f t="array" ref="AN709">IF($M127="-","-",COUNT(IF($M$5:$M$103=$X709,IF($H$5:$L$103=AL$701,$H$5:$L$103,"-"),"-"))/$M127)</f>
        <v>0</v>
      </c>
      <c r="AO709" s="450">
        <f t="shared" si="50"/>
        <v>1</v>
      </c>
      <c r="AP709" s="18"/>
      <c r="AQ709" s="18"/>
      <c r="AR709" s="18"/>
      <c r="AS709" s="18"/>
      <c r="AT709" s="18"/>
      <c r="AU709" s="18"/>
      <c r="AV709" s="18"/>
      <c r="AW709" s="18"/>
      <c r="AX709" s="18"/>
      <c r="BB709" s="11"/>
      <c r="BC709" s="11"/>
      <c r="BD709" s="11"/>
      <c r="BE709" s="11"/>
      <c r="BF709" s="11"/>
      <c r="BG709" s="11"/>
      <c r="BH709" s="11"/>
      <c r="BI709" s="11"/>
      <c r="BJ709" s="11"/>
      <c r="BK709" s="11"/>
      <c r="BL709" s="11"/>
      <c r="BM709" s="11"/>
      <c r="BN709" s="11"/>
      <c r="BO709" s="75"/>
      <c r="BP709" s="75"/>
    </row>
    <row r="710" spans="1:68">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52">
        <v>6</v>
      </c>
      <c r="Y710" s="446"/>
      <c r="Z710" s="448">
        <f t="array" ref="Z710">IF($M128="-","-",COUNT(IF($M$5:$M$103=$X710,IF($H$5:$L$103=Y$701,$H$5:$L$103,"-"),"-"))/$M128)</f>
        <v>0</v>
      </c>
      <c r="AA710" s="448">
        <f t="array" ref="AA710">IF($M128="-","-",COUNT(IF($M$5:$M$103=$X710,IF($H$5:$L$103=Z$701,$H$5:$L$103,"-"),"-"))/$M128)</f>
        <v>0</v>
      </c>
      <c r="AB710" s="448">
        <f t="array" ref="AB710">IF($M128="-","-",COUNT(IF($M$5:$M$103=$X710,IF($H$5:$L$103=AA$701,$H$5:$L$103,"-"),"-"))/$M128)</f>
        <v>0</v>
      </c>
      <c r="AC710" s="448">
        <f t="array" ref="AC710">IF($M128="-","-",COUNT(IF($M$5:$M$103=$X710,IF($H$5:$L$103=AB$701,$H$5:$L$103,"-"),"-"))/$M128)</f>
        <v>0</v>
      </c>
      <c r="AD710" s="448">
        <f t="array" ref="AD710">IF($M128="-","-",COUNT(IF($M$5:$M$103=$X710,IF($H$5:$L$103=AC$701,$H$5:$L$103,"-"),"-"))/$M128)</f>
        <v>0</v>
      </c>
      <c r="AE710" s="448">
        <f t="array" ref="AE710">IF($M128="-","-",COUNT(IF($M$5:$M$103=$X710,IF($H$5:$L$103=AD$701,$H$5:$L$103,"-"),"-"))/$M128)</f>
        <v>5.7142857142857141E-2</v>
      </c>
      <c r="AF710" s="449">
        <f t="array" ref="AF710">IF($M128="-","-",COUNT(IF($M$5:$M$103=$X710,IF($H$5:$L$103=AE$701,$H$5:$L$103,"-"),"-"))/$M128)</f>
        <v>0.91428571428571426</v>
      </c>
      <c r="AG710" s="448">
        <f t="array" ref="AG710">IF($M128="-","-",COUNT(IF($M$5:$M$103=$X710,IF($H$5:$L$103=AF$701,$H$5:$L$103,"-"),"-"))/$M128)</f>
        <v>2.8571428571428571E-2</v>
      </c>
      <c r="AH710" s="448">
        <f t="array" ref="AH710">IF($M128="-","-",COUNT(IF($M$5:$M$103=$X710,IF($H$5:$L$103=AG$701,$H$5:$L$103,"-"),"-"))/$M128)</f>
        <v>0</v>
      </c>
      <c r="AI710" s="448">
        <f t="array" ref="AI710">IF($M128="-","-",COUNT(IF($M$5:$M$103=$X710,IF($H$5:$L$103=AH$701,$H$5:$L$103,"-"),"-"))/$M128)</f>
        <v>0</v>
      </c>
      <c r="AJ710" s="448">
        <f t="array" ref="AJ710">IF($M128="-","-",COUNT(IF($M$5:$M$103=$X710,IF($H$5:$L$103=AI$701,$H$5:$L$103,"-"),"-"))/$M128)</f>
        <v>0</v>
      </c>
      <c r="AK710" s="448">
        <f t="array" ref="AK710">IF($M128="-","-",COUNT(IF($M$5:$M$103=$X710,IF($H$5:$L$103=AJ$701,$H$5:$L$103,"-"),"-"))/$M128)</f>
        <v>0</v>
      </c>
      <c r="AL710" s="448">
        <f t="array" ref="AL710">IF($M128="-","-",COUNT(IF($M$5:$M$103=$X710,IF($H$5:$L$103=AK$701,$H$5:$L$103,"-"),"-"))/$M128)</f>
        <v>0</v>
      </c>
      <c r="AM710" s="448">
        <f t="array" ref="AM710">IF($M128="-","-",COUNT(IF($M$5:$M$103=$X710,IF($H$5:$L$103=AL$701,$H$5:$L$103,"-"),"-"))/$M128)</f>
        <v>0</v>
      </c>
      <c r="AN710" s="448">
        <f t="array" ref="AN710">IF($M128="-","-",COUNT(IF($M$5:$M$103=$X710,IF($H$5:$L$103=AM$701,$H$5:$L$103,"-"),"-"))/$M128)</f>
        <v>0</v>
      </c>
      <c r="AO710" s="450">
        <f t="shared" si="50"/>
        <v>1</v>
      </c>
      <c r="AP710" s="18"/>
      <c r="AQ710" s="18"/>
      <c r="AR710" s="18"/>
      <c r="AS710" s="18"/>
      <c r="AT710" s="18"/>
      <c r="AU710" s="18"/>
      <c r="AV710" s="18"/>
      <c r="AW710" s="18"/>
      <c r="AX710" s="18"/>
      <c r="BB710" s="11"/>
      <c r="BC710" s="11"/>
      <c r="BD710" s="11"/>
      <c r="BE710" s="11"/>
      <c r="BF710" s="11"/>
      <c r="BG710" s="11"/>
      <c r="BH710" s="11"/>
      <c r="BI710" s="11"/>
      <c r="BJ710" s="11"/>
      <c r="BK710" s="11"/>
      <c r="BL710" s="11"/>
      <c r="BM710" s="11"/>
      <c r="BN710" s="11"/>
      <c r="BO710" s="75"/>
      <c r="BP710" s="75"/>
    </row>
    <row r="711" spans="1:68">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52">
        <v>7</v>
      </c>
      <c r="Y711" s="451" t="str">
        <f t="array" ref="Y711">IF($M129="-","-",COUNT(IF($M$5:$M$103=$X711,IF($H$5:$L$103=Y$701,$H$5:$L$103,"-"),"-"))/$M129)</f>
        <v>-</v>
      </c>
      <c r="Z711" s="448" t="str">
        <f t="array" ref="Z711">IF($M129="-","-",COUNT(IF($M$5:$M$103=$X711,IF($H$5:$L$103=Z$701,$H$5:$L$103,"-"),"-"))/$M129)</f>
        <v>-</v>
      </c>
      <c r="AA711" s="448" t="str">
        <f t="array" ref="AA711">IF($M129="-","-",COUNT(IF($M$5:$M$103=$X711,IF($H$5:$L$103=AA$701,$H$5:$L$103,"-"),"-"))/$M129)</f>
        <v>-</v>
      </c>
      <c r="AB711" s="448" t="str">
        <f t="array" ref="AB711">IF($M129="-","-",COUNT(IF($M$5:$M$103=$X711,IF($H$5:$L$103=AB$701,$H$5:$L$103,"-"),"-"))/$M129)</f>
        <v>-</v>
      </c>
      <c r="AC711" s="448" t="str">
        <f t="array" ref="AC711">IF($M129="-","-",COUNT(IF($M$5:$M$103=$X711,IF($H$5:$L$103=AC$701,$H$5:$L$103,"-"),"-"))/$M129)</f>
        <v>-</v>
      </c>
      <c r="AD711" s="448" t="str">
        <f t="array" ref="AD711">IF($M129="-","-",COUNT(IF($M$5:$M$103=$X711,IF($H$5:$L$103=AD$701,$H$5:$L$103,"-"),"-"))/$M129)</f>
        <v>-</v>
      </c>
      <c r="AE711" s="448" t="str">
        <f t="array" ref="AE711">IF($M129="-","-",COUNT(IF($M$5:$M$103=$X711,IF($H$5:$L$103=AE$701,$H$5:$L$103,"-"),"-"))/$M129)</f>
        <v>-</v>
      </c>
      <c r="AF711" s="449" t="str">
        <f t="array" ref="AF711">IF($M129="-","-",COUNT(IF($M$5:$M$103=$X711,IF($H$5:$L$103=AF$701,$H$5:$L$103,"-"),"-"))/$M129)</f>
        <v>-</v>
      </c>
      <c r="AG711" s="448" t="str">
        <f t="array" ref="AG711">IF($M129="-","-",COUNT(IF($M$5:$M$103=$X711,IF($H$5:$L$103=AG$701,$H$5:$L$103,"-"),"-"))/$M129)</f>
        <v>-</v>
      </c>
      <c r="AH711" s="448" t="str">
        <f t="array" ref="AH711">IF($M129="-","-",COUNT(IF($M$5:$M$103=$X711,IF($H$5:$L$103=AH$701,$H$5:$L$103,"-"),"-"))/$M129)</f>
        <v>-</v>
      </c>
      <c r="AI711" s="448" t="str">
        <f t="array" ref="AI711">IF($M129="-","-",COUNT(IF($M$5:$M$103=$X711,IF($H$5:$L$103=AI$701,$H$5:$L$103,"-"),"-"))/$M129)</f>
        <v>-</v>
      </c>
      <c r="AJ711" s="448" t="str">
        <f t="array" ref="AJ711">IF($M129="-","-",COUNT(IF($M$5:$M$103=$X711,IF($H$5:$L$103=AJ$701,$H$5:$L$103,"-"),"-"))/$M129)</f>
        <v>-</v>
      </c>
      <c r="AK711" s="448" t="str">
        <f t="array" ref="AK711">IF($M129="-","-",COUNT(IF($M$5:$M$103=$X711,IF($H$5:$L$103=AK$701,$H$5:$L$103,"-"),"-"))/$M129)</f>
        <v>-</v>
      </c>
      <c r="AL711" s="448" t="str">
        <f t="array" ref="AL711">IF($M129="-","-",COUNT(IF($M$5:$M$103=$X711,IF($H$5:$L$103=AL$701,$H$5:$L$103,"-"),"-"))/$M129)</f>
        <v>-</v>
      </c>
      <c r="AM711" s="448" t="str">
        <f t="array" ref="AM711">IF($M129="-","-",COUNT(IF($M$5:$M$103=$X711,IF($H$5:$L$103=AM$701,$H$5:$L$103,"-"),"-"))/$M129)</f>
        <v>-</v>
      </c>
      <c r="AN711" s="448" t="str">
        <f t="array" ref="AN711">IF($M129="-","-",COUNT(IF($M$5:$M$103=$X711,IF($H$5:$L$103=AN$701,$H$5:$L$103,"-"),"-"))/$M129)</f>
        <v>-</v>
      </c>
      <c r="AO711" s="450" t="str">
        <f t="shared" si="50"/>
        <v>-</v>
      </c>
      <c r="AP711" s="18"/>
      <c r="AQ711" s="18"/>
      <c r="AR711" s="18"/>
      <c r="AS711" s="18"/>
      <c r="AT711" s="18"/>
      <c r="AU711" s="18"/>
      <c r="AV711" s="18"/>
      <c r="AW711" s="18"/>
      <c r="AX711" s="18"/>
      <c r="BB711" s="11"/>
      <c r="BC711" s="11"/>
      <c r="BD711" s="11"/>
      <c r="BE711" s="11"/>
      <c r="BF711" s="11"/>
      <c r="BG711" s="11"/>
      <c r="BH711" s="11"/>
      <c r="BI711" s="11"/>
      <c r="BJ711" s="11"/>
      <c r="BK711" s="11"/>
      <c r="BL711" s="11"/>
      <c r="BM711" s="11"/>
      <c r="BN711" s="11"/>
      <c r="BO711" s="75"/>
      <c r="BP711" s="75"/>
    </row>
    <row r="712" spans="1:68">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52">
        <v>8</v>
      </c>
      <c r="Y712" s="451">
        <f t="array" ref="Y712">IF($M130="-","-",COUNT(IF($M$5:$M$103=$X712,IF($H$5:$L$103=Z$701,$H$5:$L$103,"-"),"-"))/$M130)</f>
        <v>0</v>
      </c>
      <c r="Z712" s="448">
        <f t="array" ref="Z712">IF($M130="-","-",COUNT(IF($M$5:$M$103=$X712,IF($H$5:$L$103=AA$701,$H$5:$L$103,"-"),"-"))/$M130)</f>
        <v>0</v>
      </c>
      <c r="AA712" s="448">
        <f t="array" ref="AA712">IF($M130="-","-",COUNT(IF($M$5:$M$103=$X712,IF($H$5:$L$103=AB$701,$H$5:$L$103,"-"),"-"))/$M130)</f>
        <v>0</v>
      </c>
      <c r="AB712" s="448">
        <f t="array" ref="AB712">IF($M130="-","-",COUNT(IF($M$5:$M$103=$X712,IF($H$5:$L$103=AC$701,$H$5:$L$103,"-"),"-"))/$M130)</f>
        <v>0</v>
      </c>
      <c r="AC712" s="448">
        <f t="array" ref="AC712">IF($M130="-","-",COUNT(IF($M$5:$M$103=$X712,IF($H$5:$L$103=AD$701,$H$5:$L$103,"-"),"-"))/$M130)</f>
        <v>0</v>
      </c>
      <c r="AD712" s="448">
        <f t="array" ref="AD712">IF($M130="-","-",COUNT(IF($M$5:$M$103=$X712,IF($H$5:$L$103=AE$701,$H$5:$L$103,"-"),"-"))/$M130)</f>
        <v>0</v>
      </c>
      <c r="AE712" s="448">
        <f t="array" ref="AE712">IF($M130="-","-",COUNT(IF($M$5:$M$103=$X712,IF($H$5:$L$103=AF$701,$H$5:$L$103,"-"),"-"))/$M130)</f>
        <v>0.1</v>
      </c>
      <c r="AF712" s="449">
        <f t="array" ref="AF712">IF($M130="-","-",COUNT(IF($M$5:$M$103=$X712,IF($H$5:$L$103=AG$701,$H$5:$L$103,"-"),"-"))/$M130)</f>
        <v>0.8</v>
      </c>
      <c r="AG712" s="448">
        <f t="array" ref="AG712">IF($M130="-","-",COUNT(IF($M$5:$M$103=$X712,IF($H$5:$L$103=AH$701,$H$5:$L$103,"-"),"-"))/$M130)</f>
        <v>0.1</v>
      </c>
      <c r="AH712" s="448">
        <f t="array" ref="AH712">IF($M130="-","-",COUNT(IF($M$5:$M$103=$X712,IF($H$5:$L$103=AI$701,$H$5:$L$103,"-"),"-"))/$M130)</f>
        <v>0</v>
      </c>
      <c r="AI712" s="448">
        <f t="array" ref="AI712">IF($M130="-","-",COUNT(IF($M$5:$M$103=$X712,IF($H$5:$L$103=AJ$701,$H$5:$L$103,"-"),"-"))/$M130)</f>
        <v>0</v>
      </c>
      <c r="AJ712" s="448">
        <f t="array" ref="AJ712">IF($M130="-","-",COUNT(IF($M$5:$M$103=$X712,IF($H$5:$L$103=AK$701,$H$5:$L$103,"-"),"-"))/$M130)</f>
        <v>0</v>
      </c>
      <c r="AK712" s="448">
        <f t="array" ref="AK712">IF($M130="-","-",COUNT(IF($M$5:$M$103=$X712,IF($H$5:$L$103=AL$701,$H$5:$L$103,"-"),"-"))/$M130)</f>
        <v>0</v>
      </c>
      <c r="AL712" s="448">
        <f t="array" ref="AL712">IF($M130="-","-",COUNT(IF($M$5:$M$103=$X712,IF($H$5:$L$103=AM$701,$H$5:$L$103,"-"),"-"))/$M130)</f>
        <v>0</v>
      </c>
      <c r="AM712" s="448">
        <f t="array" ref="AM712">IF($M130="-","-",COUNT(IF($M$5:$M$103=$X712,IF($H$5:$L$103=AN$701,$H$5:$L$103,"-"),"-"))/$M130)</f>
        <v>0</v>
      </c>
      <c r="AN712" s="448">
        <f t="array" ref="AN712">IF($M130="-","-",COUNT(IF($M$5:$M$103=$X712,IF($H$5:$L$103=AO$701,$H$5:$L$103,"-"),"-"))/$M130)</f>
        <v>0</v>
      </c>
      <c r="AO712" s="450">
        <f t="shared" si="50"/>
        <v>1</v>
      </c>
      <c r="AP712" s="18"/>
      <c r="AQ712" s="18"/>
      <c r="AR712" s="18"/>
      <c r="AS712" s="18"/>
      <c r="AT712" s="18"/>
      <c r="AU712" s="18"/>
      <c r="AV712" s="18"/>
      <c r="AW712" s="18"/>
      <c r="AX712" s="18"/>
      <c r="BB712" s="11"/>
      <c r="BC712" s="11"/>
      <c r="BD712" s="11"/>
      <c r="BE712" s="11"/>
      <c r="BF712" s="11"/>
      <c r="BG712" s="11"/>
      <c r="BH712" s="11"/>
      <c r="BI712" s="11"/>
      <c r="BJ712" s="11"/>
      <c r="BK712" s="11"/>
      <c r="BL712" s="11"/>
      <c r="BM712" s="11"/>
      <c r="BN712" s="11"/>
      <c r="BO712" s="75"/>
      <c r="BP712" s="75"/>
    </row>
    <row r="713" spans="1:68">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52">
        <v>9</v>
      </c>
      <c r="Y713" s="451" t="str">
        <f t="array" ref="Y713">IF($M131="-","-",COUNT(IF($M$5:$M$103=$X713,IF($H$5:$L$103=AA$701,$H$5:$L$103,"-"),"-"))/$M131)</f>
        <v>-</v>
      </c>
      <c r="Z713" s="448" t="str">
        <f t="array" ref="Z713">IF($M131="-","-",COUNT(IF($M$5:$M$103=$X713,IF($H$5:$L$103=AB$701,$H$5:$L$103,"-"),"-"))/$M131)</f>
        <v>-</v>
      </c>
      <c r="AA713" s="448" t="str">
        <f t="array" ref="AA713">IF($M131="-","-",COUNT(IF($M$5:$M$103=$X713,IF($H$5:$L$103=AC$701,$H$5:$L$103,"-"),"-"))/$M131)</f>
        <v>-</v>
      </c>
      <c r="AB713" s="448" t="str">
        <f t="array" ref="AB713">IF($M131="-","-",COUNT(IF($M$5:$M$103=$X713,IF($H$5:$L$103=AD$701,$H$5:$L$103,"-"),"-"))/$M131)</f>
        <v>-</v>
      </c>
      <c r="AC713" s="448" t="str">
        <f t="array" ref="AC713">IF($M131="-","-",COUNT(IF($M$5:$M$103=$X713,IF($H$5:$L$103=AE$701,$H$5:$L$103,"-"),"-"))/$M131)</f>
        <v>-</v>
      </c>
      <c r="AD713" s="448" t="str">
        <f t="array" ref="AD713">IF($M131="-","-",COUNT(IF($M$5:$M$103=$X713,IF($H$5:$L$103=AF$701,$H$5:$L$103,"-"),"-"))/$M131)</f>
        <v>-</v>
      </c>
      <c r="AE713" s="448" t="str">
        <f t="array" ref="AE713">IF($M131="-","-",COUNT(IF($M$5:$M$103=$X713,IF($H$5:$L$103=AG$701,$H$5:$L$103,"-"),"-"))/$M131)</f>
        <v>-</v>
      </c>
      <c r="AF713" s="449" t="str">
        <f t="array" ref="AF713">IF($M131="-","-",COUNT(IF($M$5:$M$103=$X713,IF($H$5:$L$103=AH$701,$H$5:$L$103,"-"),"-"))/$M131)</f>
        <v>-</v>
      </c>
      <c r="AG713" s="448" t="str">
        <f t="array" ref="AG713">IF($M131="-","-",COUNT(IF($M$5:$M$103=$X713,IF($H$5:$L$103=AI$701,$H$5:$L$103,"-"),"-"))/$M131)</f>
        <v>-</v>
      </c>
      <c r="AH713" s="448" t="str">
        <f t="array" ref="AH713">IF($M131="-","-",COUNT(IF($M$5:$M$103=$X713,IF($H$5:$L$103=AJ$701,$H$5:$L$103,"-"),"-"))/$M131)</f>
        <v>-</v>
      </c>
      <c r="AI713" s="448" t="str">
        <f t="array" ref="AI713">IF($M131="-","-",COUNT(IF($M$5:$M$103=$X713,IF($H$5:$L$103=AK$701,$H$5:$L$103,"-"),"-"))/$M131)</f>
        <v>-</v>
      </c>
      <c r="AJ713" s="448" t="str">
        <f t="array" ref="AJ713">IF($M131="-","-",COUNT(IF($M$5:$M$103=$X713,IF($H$5:$L$103=AL$701,$H$5:$L$103,"-"),"-"))/$M131)</f>
        <v>-</v>
      </c>
      <c r="AK713" s="448" t="str">
        <f t="array" ref="AK713">IF($M131="-","-",COUNT(IF($M$5:$M$103=$X713,IF($H$5:$L$103=AM$701,$H$5:$L$103,"-"),"-"))/$M131)</f>
        <v>-</v>
      </c>
      <c r="AL713" s="448" t="str">
        <f t="array" ref="AL713">IF($M131="-","-",COUNT(IF($M$5:$M$103=$X713,IF($H$5:$L$103=AN$701,$H$5:$L$103,"-"),"-"))/$M131)</f>
        <v>-</v>
      </c>
      <c r="AM713" s="448" t="str">
        <f t="array" ref="AM713">IF($M131="-","-",COUNT(IF($M$5:$M$103=$X713,IF($H$5:$L$103=AO$701,$H$5:$L$103,"-"),"-"))/$M131)</f>
        <v>-</v>
      </c>
      <c r="AN713" s="448" t="str">
        <f t="array" ref="AN713">IF($M131="-","-",COUNT(IF($M$5:$M$103=$X713,IF($H$5:$L$103=AP$701,$H$5:$L$103,"-"),"-"))/$M131)</f>
        <v>-</v>
      </c>
      <c r="AO713" s="450" t="str">
        <f t="shared" si="50"/>
        <v>-</v>
      </c>
      <c r="AP713" s="18"/>
      <c r="AQ713" s="18"/>
      <c r="AR713" s="18"/>
      <c r="AS713" s="18"/>
      <c r="AT713" s="18"/>
      <c r="AU713" s="18"/>
      <c r="AV713" s="18"/>
      <c r="AW713" s="18"/>
      <c r="AX713" s="18"/>
      <c r="BB713" s="11"/>
      <c r="BC713" s="11"/>
      <c r="BD713" s="11"/>
      <c r="BE713" s="11"/>
      <c r="BF713" s="11"/>
      <c r="BG713" s="11"/>
      <c r="BH713" s="11"/>
      <c r="BI713" s="11"/>
      <c r="BJ713" s="11"/>
      <c r="BK713" s="11"/>
      <c r="BL713" s="11"/>
      <c r="BM713" s="11"/>
      <c r="BN713" s="11"/>
      <c r="BO713" s="75"/>
      <c r="BP713" s="75"/>
    </row>
    <row r="714" spans="1:68">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52">
        <v>10</v>
      </c>
      <c r="Y714" s="451" t="str">
        <f t="array" ref="Y714">IF($M132="-","-",COUNT(IF($M$5:$M$103=$X714,IF($H$5:$L$103=AB$701,$H$5:$L$103,"-"),"-"))/$M132)</f>
        <v>-</v>
      </c>
      <c r="Z714" s="448" t="str">
        <f t="array" ref="Z714">IF($M132="-","-",COUNT(IF($M$5:$M$103=$X714,IF($H$5:$L$103=AC$701,$H$5:$L$103,"-"),"-"))/$M132)</f>
        <v>-</v>
      </c>
      <c r="AA714" s="448" t="str">
        <f t="array" ref="AA714">IF($M132="-","-",COUNT(IF($M$5:$M$103=$X714,IF($H$5:$L$103=AD$701,$H$5:$L$103,"-"),"-"))/$M132)</f>
        <v>-</v>
      </c>
      <c r="AB714" s="448" t="str">
        <f t="array" ref="AB714">IF($M132="-","-",COUNT(IF($M$5:$M$103=$X714,IF($H$5:$L$103=AE$701,$H$5:$L$103,"-"),"-"))/$M132)</f>
        <v>-</v>
      </c>
      <c r="AC714" s="448" t="str">
        <f t="array" ref="AC714">IF($M132="-","-",COUNT(IF($M$5:$M$103=$X714,IF($H$5:$L$103=AF$701,$H$5:$L$103,"-"),"-"))/$M132)</f>
        <v>-</v>
      </c>
      <c r="AD714" s="448" t="str">
        <f t="array" ref="AD714">IF($M132="-","-",COUNT(IF($M$5:$M$103=$X714,IF($H$5:$L$103=AG$701,$H$5:$L$103,"-"),"-"))/$M132)</f>
        <v>-</v>
      </c>
      <c r="AE714" s="448" t="str">
        <f t="array" ref="AE714">IF($M132="-","-",COUNT(IF($M$5:$M$103=$X714,IF($H$5:$L$103=AH$701,$H$5:$L$103,"-"),"-"))/$M132)</f>
        <v>-</v>
      </c>
      <c r="AF714" s="449" t="str">
        <f t="array" ref="AF714">IF($M132="-","-",COUNT(IF($M$5:$M$103=$X714,IF($H$5:$L$103=AI$701,$H$5:$L$103,"-"),"-"))/$M132)</f>
        <v>-</v>
      </c>
      <c r="AG714" s="448" t="str">
        <f t="array" ref="AG714">IF($M132="-","-",COUNT(IF($M$5:$M$103=$X714,IF($H$5:$L$103=AJ$701,$H$5:$L$103,"-"),"-"))/$M132)</f>
        <v>-</v>
      </c>
      <c r="AH714" s="448" t="str">
        <f t="array" ref="AH714">IF($M132="-","-",COUNT(IF($M$5:$M$103=$X714,IF($H$5:$L$103=AK$701,$H$5:$L$103,"-"),"-"))/$M132)</f>
        <v>-</v>
      </c>
      <c r="AI714" s="448" t="str">
        <f t="array" ref="AI714">IF($M132="-","-",COUNT(IF($M$5:$M$103=$X714,IF($H$5:$L$103=AL$701,$H$5:$L$103,"-"),"-"))/$M132)</f>
        <v>-</v>
      </c>
      <c r="AJ714" s="448" t="str">
        <f t="array" ref="AJ714">IF($M132="-","-",COUNT(IF($M$5:$M$103=$X714,IF($H$5:$L$103=AM$701,$H$5:$L$103,"-"),"-"))/$M132)</f>
        <v>-</v>
      </c>
      <c r="AK714" s="448" t="str">
        <f t="array" ref="AK714">IF($M132="-","-",COUNT(IF($M$5:$M$103=$X714,IF($H$5:$L$103=AN$701,$H$5:$L$103,"-"),"-"))/$M132)</f>
        <v>-</v>
      </c>
      <c r="AL714" s="448" t="str">
        <f t="array" ref="AL714">IF($M132="-","-",COUNT(IF($M$5:$M$103=$X714,IF($H$5:$L$103=AO$701,$H$5:$L$103,"-"),"-"))/$M132)</f>
        <v>-</v>
      </c>
      <c r="AM714" s="448" t="str">
        <f t="array" ref="AM714">IF($M132="-","-",COUNT(IF($M$5:$M$103=$X714,IF($H$5:$L$103=AP$701,$H$5:$L$103,"-"),"-"))/$M132)</f>
        <v>-</v>
      </c>
      <c r="AN714" s="448" t="str">
        <f t="array" ref="AN714">IF($M132="-","-",COUNT(IF($M$5:$M$103=$X714,IF($H$5:$L$103=AQ$701,$H$5:$L$103,"-"),"-"))/$M132)</f>
        <v>-</v>
      </c>
      <c r="AO714" s="450" t="str">
        <f t="shared" si="50"/>
        <v>-</v>
      </c>
      <c r="AP714" s="18"/>
      <c r="AQ714" s="18"/>
      <c r="AR714" s="18"/>
      <c r="AS714" s="18"/>
      <c r="AT714" s="18"/>
      <c r="AU714" s="18"/>
      <c r="AV714" s="18"/>
      <c r="AW714" s="18"/>
      <c r="AX714" s="18"/>
      <c r="BB714" s="11"/>
      <c r="BC714" s="11"/>
      <c r="BD714" s="11"/>
      <c r="BE714" s="11"/>
      <c r="BF714" s="11"/>
      <c r="BG714" s="11"/>
      <c r="BH714" s="11"/>
      <c r="BI714" s="11"/>
      <c r="BJ714" s="11"/>
      <c r="BK714" s="11"/>
      <c r="BL714" s="11"/>
      <c r="BM714" s="11"/>
      <c r="BN714" s="11"/>
      <c r="BO714" s="75"/>
      <c r="BP714" s="75"/>
    </row>
    <row r="715" spans="1:68">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52">
        <v>11</v>
      </c>
      <c r="Y715" s="451" t="e">
        <f t="array" ref="Y715">IF(#REF!="-","-",COUNT(IF($M$5:$M$103=$X715,IF($H$5:$L$103=AC$701,$H$5:$L$103,"-"),"-"))/#REF!)</f>
        <v>#REF!</v>
      </c>
      <c r="Z715" s="448" t="e">
        <f t="array" ref="Z715">IF(#REF!="-","-",COUNT(IF($M$5:$M$103=$X715,IF($H$5:$L$103=AD$701,$H$5:$L$103,"-"),"-"))/#REF!)</f>
        <v>#REF!</v>
      </c>
      <c r="AA715" s="448" t="e">
        <f t="array" ref="AA715">IF(#REF!="-","-",COUNT(IF($M$5:$M$103=$X715,IF($H$5:$L$103=AE$701,$H$5:$L$103,"-"),"-"))/#REF!)</f>
        <v>#REF!</v>
      </c>
      <c r="AB715" s="448" t="e">
        <f t="array" ref="AB715">IF(#REF!="-","-",COUNT(IF($M$5:$M$103=$X715,IF($H$5:$L$103=AF$701,$H$5:$L$103,"-"),"-"))/#REF!)</f>
        <v>#REF!</v>
      </c>
      <c r="AC715" s="448" t="e">
        <f t="array" ref="AC715">IF(#REF!="-","-",COUNT(IF($M$5:$M$103=$X715,IF($H$5:$L$103=AG$701,$H$5:$L$103,"-"),"-"))/#REF!)</f>
        <v>#REF!</v>
      </c>
      <c r="AD715" s="448" t="e">
        <f t="array" ref="AD715">IF(#REF!="-","-",COUNT(IF($M$5:$M$103=$X715,IF($H$5:$L$103=AH$701,$H$5:$L$103,"-"),"-"))/#REF!)</f>
        <v>#REF!</v>
      </c>
      <c r="AE715" s="448" t="e">
        <f t="array" ref="AE715">IF(#REF!="-","-",COUNT(IF($M$5:$M$103=$X715,IF($H$5:$L$103=AI$701,$H$5:$L$103,"-"),"-"))/#REF!)</f>
        <v>#REF!</v>
      </c>
      <c r="AF715" s="449" t="e">
        <f t="array" ref="AF715">IF(#REF!="-","-",COUNT(IF($M$5:$M$103=$X715,IF($H$5:$L$103=AJ$701,$H$5:$L$103,"-"),"-"))/#REF!)</f>
        <v>#REF!</v>
      </c>
      <c r="AG715" s="448" t="e">
        <f t="array" ref="AG715">IF(#REF!="-","-",COUNT(IF($M$5:$M$103=$X715,IF($H$5:$L$103=AK$701,$H$5:$L$103,"-"),"-"))/#REF!)</f>
        <v>#REF!</v>
      </c>
      <c r="AH715" s="448" t="e">
        <f t="array" ref="AH715">IF(#REF!="-","-",COUNT(IF($M$5:$M$103=$X715,IF($H$5:$L$103=AL$701,$H$5:$L$103,"-"),"-"))/#REF!)</f>
        <v>#REF!</v>
      </c>
      <c r="AI715" s="448" t="e">
        <f t="array" ref="AI715">IF(#REF!="-","-",COUNT(IF($M$5:$M$103=$X715,IF($H$5:$L$103=AM$701,$H$5:$L$103,"-"),"-"))/#REF!)</f>
        <v>#REF!</v>
      </c>
      <c r="AJ715" s="448" t="e">
        <f t="array" ref="AJ715">IF(#REF!="-","-",COUNT(IF($M$5:$M$103=$X715,IF($H$5:$L$103=AN$701,$H$5:$L$103,"-"),"-"))/#REF!)</f>
        <v>#REF!</v>
      </c>
      <c r="AK715" s="448" t="e">
        <f t="array" ref="AK715">IF(#REF!="-","-",COUNT(IF($M$5:$M$103=$X715,IF($H$5:$L$103=AO$701,$H$5:$L$103,"-"),"-"))/#REF!)</f>
        <v>#REF!</v>
      </c>
      <c r="AL715" s="448" t="e">
        <f t="array" ref="AL715">IF(#REF!="-","-",COUNT(IF($M$5:$M$103=$X715,IF($H$5:$L$103=AP$701,$H$5:$L$103,"-"),"-"))/#REF!)</f>
        <v>#REF!</v>
      </c>
      <c r="AM715" s="448" t="e">
        <f t="array" ref="AM715">IF(#REF!="-","-",COUNT(IF($M$5:$M$103=$X715,IF($H$5:$L$103=AQ$701,$H$5:$L$103,"-"),"-"))/#REF!)</f>
        <v>#REF!</v>
      </c>
      <c r="AN715" s="448" t="e">
        <f t="array" ref="AN715">IF(#REF!="-","-",COUNT(IF($M$5:$M$103=$X715,IF($H$5:$L$103=AR$701,$H$5:$L$103,"-"),"-"))/#REF!)</f>
        <v>#REF!</v>
      </c>
      <c r="AO715" s="450" t="e">
        <f t="shared" si="50"/>
        <v>#REF!</v>
      </c>
      <c r="AP715" s="18"/>
      <c r="AQ715" s="18"/>
      <c r="AR715" s="18"/>
      <c r="AS715" s="18"/>
      <c r="AT715" s="18"/>
      <c r="AU715" s="18"/>
      <c r="AV715" s="18"/>
      <c r="AW715" s="18"/>
      <c r="AX715" s="18"/>
      <c r="BB715" s="11"/>
      <c r="BC715" s="11"/>
      <c r="BD715" s="11"/>
      <c r="BE715" s="11"/>
      <c r="BF715" s="11"/>
      <c r="BG715" s="11"/>
      <c r="BH715" s="11"/>
      <c r="BI715" s="11"/>
      <c r="BJ715" s="11"/>
      <c r="BK715" s="11"/>
      <c r="BL715" s="11"/>
      <c r="BM715" s="11"/>
      <c r="BN715" s="11"/>
      <c r="BO715" s="75"/>
      <c r="BP715" s="75"/>
    </row>
    <row r="716" spans="1:68">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52">
        <v>12</v>
      </c>
      <c r="Y716" s="451" t="e">
        <f t="array" ref="Y716">IF(#REF!="-","-",COUNT(IF($M$5:$M$103=$X716,IF($H$5:$L$103=AD$701,$H$5:$L$103,"-"),"-"))/#REF!)</f>
        <v>#REF!</v>
      </c>
      <c r="Z716" s="448" t="e">
        <f t="array" ref="Z716">IF(#REF!="-","-",COUNT(IF($M$5:$M$103=$X716,IF($H$5:$L$103=AE$701,$H$5:$L$103,"-"),"-"))/#REF!)</f>
        <v>#REF!</v>
      </c>
      <c r="AA716" s="448" t="e">
        <f t="array" ref="AA716">IF(#REF!="-","-",COUNT(IF($M$5:$M$103=$X716,IF($H$5:$L$103=AF$701,$H$5:$L$103,"-"),"-"))/#REF!)</f>
        <v>#REF!</v>
      </c>
      <c r="AB716" s="448" t="e">
        <f t="array" ref="AB716">IF(#REF!="-","-",COUNT(IF($M$5:$M$103=$X716,IF($H$5:$L$103=AG$701,$H$5:$L$103,"-"),"-"))/#REF!)</f>
        <v>#REF!</v>
      </c>
      <c r="AC716" s="448" t="e">
        <f t="array" ref="AC716">IF(#REF!="-","-",COUNT(IF($M$5:$M$103=$X716,IF($H$5:$L$103=AH$701,$H$5:$L$103,"-"),"-"))/#REF!)</f>
        <v>#REF!</v>
      </c>
      <c r="AD716" s="448" t="e">
        <f t="array" ref="AD716">IF(#REF!="-","-",COUNT(IF($M$5:$M$103=$X716,IF($H$5:$L$103=AI$701,$H$5:$L$103,"-"),"-"))/#REF!)</f>
        <v>#REF!</v>
      </c>
      <c r="AE716" s="448" t="e">
        <f t="array" ref="AE716">IF(#REF!="-","-",COUNT(IF($M$5:$M$103=$X716,IF($H$5:$L$103=AJ$701,$H$5:$L$103,"-"),"-"))/#REF!)</f>
        <v>#REF!</v>
      </c>
      <c r="AF716" s="449" t="e">
        <f t="array" ref="AF716">IF(#REF!="-","-",COUNT(IF($M$5:$M$103=$X716,IF($H$5:$L$103=AK$701,$H$5:$L$103,"-"),"-"))/#REF!)</f>
        <v>#REF!</v>
      </c>
      <c r="AG716" s="448" t="e">
        <f t="array" ref="AG716">IF(#REF!="-","-",COUNT(IF($M$5:$M$103=$X716,IF($H$5:$L$103=AL$701,$H$5:$L$103,"-"),"-"))/#REF!)</f>
        <v>#REF!</v>
      </c>
      <c r="AH716" s="448" t="e">
        <f t="array" ref="AH716">IF(#REF!="-","-",COUNT(IF($M$5:$M$103=$X716,IF($H$5:$L$103=AM$701,$H$5:$L$103,"-"),"-"))/#REF!)</f>
        <v>#REF!</v>
      </c>
      <c r="AI716" s="448" t="e">
        <f t="array" ref="AI716">IF(#REF!="-","-",COUNT(IF($M$5:$M$103=$X716,IF($H$5:$L$103=AN$701,$H$5:$L$103,"-"),"-"))/#REF!)</f>
        <v>#REF!</v>
      </c>
      <c r="AJ716" s="448" t="e">
        <f t="array" ref="AJ716">IF(#REF!="-","-",COUNT(IF($M$5:$M$103=$X716,IF($H$5:$L$103=AO$701,$H$5:$L$103,"-"),"-"))/#REF!)</f>
        <v>#REF!</v>
      </c>
      <c r="AK716" s="448" t="e">
        <f t="array" ref="AK716">IF(#REF!="-","-",COUNT(IF($M$5:$M$103=$X716,IF($H$5:$L$103=AP$701,$H$5:$L$103,"-"),"-"))/#REF!)</f>
        <v>#REF!</v>
      </c>
      <c r="AL716" s="448" t="e">
        <f t="array" ref="AL716">IF(#REF!="-","-",COUNT(IF($M$5:$M$103=$X716,IF($H$5:$L$103=AQ$701,$H$5:$L$103,"-"),"-"))/#REF!)</f>
        <v>#REF!</v>
      </c>
      <c r="AM716" s="448" t="e">
        <f t="array" ref="AM716">IF(#REF!="-","-",COUNT(IF($M$5:$M$103=$X716,IF($H$5:$L$103=AR$701,$H$5:$L$103,"-"),"-"))/#REF!)</f>
        <v>#REF!</v>
      </c>
      <c r="AN716" s="448" t="e">
        <f t="array" ref="AN716">IF(#REF!="-","-",COUNT(IF($M$5:$M$103=$X716,IF($H$5:$L$103=AS$701,$H$5:$L$103,"-"),"-"))/#REF!)</f>
        <v>#REF!</v>
      </c>
      <c r="AO716" s="450" t="e">
        <f t="shared" si="50"/>
        <v>#REF!</v>
      </c>
      <c r="AP716" s="18"/>
      <c r="AQ716" s="18"/>
      <c r="AR716" s="18"/>
      <c r="AS716" s="18"/>
      <c r="AT716" s="18"/>
      <c r="AU716" s="18"/>
      <c r="AV716" s="18"/>
      <c r="AW716" s="18"/>
      <c r="AX716" s="18"/>
      <c r="BB716" s="11"/>
      <c r="BC716" s="11"/>
      <c r="BD716" s="11"/>
      <c r="BE716" s="11"/>
      <c r="BF716" s="11"/>
      <c r="BG716" s="11"/>
      <c r="BH716" s="11"/>
      <c r="BI716" s="11"/>
      <c r="BJ716" s="11"/>
      <c r="BK716" s="11"/>
      <c r="BL716" s="11"/>
      <c r="BM716" s="11"/>
      <c r="BN716" s="11"/>
      <c r="BO716" s="75"/>
      <c r="BP716" s="75"/>
    </row>
    <row r="717" spans="1:68">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52">
        <v>13</v>
      </c>
      <c r="Y717" s="451" t="e">
        <f t="array" ref="Y717">IF(#REF!="-","-",COUNT(IF($M$5:$M$103=$X717,IF($H$5:$L$103=AE$701,$H$5:$L$103,"-"),"-"))/#REF!)</f>
        <v>#REF!</v>
      </c>
      <c r="Z717" s="448" t="e">
        <f t="array" ref="Z717">IF(#REF!="-","-",COUNT(IF($M$5:$M$103=$X717,IF($H$5:$L$103=AF$701,$H$5:$L$103,"-"),"-"))/#REF!)</f>
        <v>#REF!</v>
      </c>
      <c r="AA717" s="448" t="e">
        <f t="array" ref="AA717">IF(#REF!="-","-",COUNT(IF($M$5:$M$103=$X717,IF($H$5:$L$103=AG$701,$H$5:$L$103,"-"),"-"))/#REF!)</f>
        <v>#REF!</v>
      </c>
      <c r="AB717" s="448" t="e">
        <f t="array" ref="AB717">IF(#REF!="-","-",COUNT(IF($M$5:$M$103=$X717,IF($H$5:$L$103=AH$701,$H$5:$L$103,"-"),"-"))/#REF!)</f>
        <v>#REF!</v>
      </c>
      <c r="AC717" s="448" t="e">
        <f t="array" ref="AC717">IF(#REF!="-","-",COUNT(IF($M$5:$M$103=$X717,IF($H$5:$L$103=AI$701,$H$5:$L$103,"-"),"-"))/#REF!)</f>
        <v>#REF!</v>
      </c>
      <c r="AD717" s="448" t="e">
        <f t="array" ref="AD717">IF(#REF!="-","-",COUNT(IF($M$5:$M$103=$X717,IF($H$5:$L$103=AJ$701,$H$5:$L$103,"-"),"-"))/#REF!)</f>
        <v>#REF!</v>
      </c>
      <c r="AE717" s="448" t="e">
        <f t="array" ref="AE717">IF(#REF!="-","-",COUNT(IF($M$5:$M$103=$X717,IF($H$5:$L$103=AK$701,$H$5:$L$103,"-"),"-"))/#REF!)</f>
        <v>#REF!</v>
      </c>
      <c r="AF717" s="449" t="e">
        <f t="array" ref="AF717">IF(#REF!="-","-",COUNT(IF($M$5:$M$103=$X717,IF($H$5:$L$103=AL$701,$H$5:$L$103,"-"),"-"))/#REF!)</f>
        <v>#REF!</v>
      </c>
      <c r="AG717" s="448" t="e">
        <f t="array" ref="AG717">IF(#REF!="-","-",COUNT(IF($M$5:$M$103=$X717,IF($H$5:$L$103=AM$701,$H$5:$L$103,"-"),"-"))/#REF!)</f>
        <v>#REF!</v>
      </c>
      <c r="AH717" s="448" t="e">
        <f t="array" ref="AH717">IF(#REF!="-","-",COUNT(IF($M$5:$M$103=$X717,IF($H$5:$L$103=AN$701,$H$5:$L$103,"-"),"-"))/#REF!)</f>
        <v>#REF!</v>
      </c>
      <c r="AI717" s="448" t="e">
        <f t="array" ref="AI717">IF(#REF!="-","-",COUNT(IF($M$5:$M$103=$X717,IF($H$5:$L$103=AO$701,$H$5:$L$103,"-"),"-"))/#REF!)</f>
        <v>#REF!</v>
      </c>
      <c r="AJ717" s="448" t="e">
        <f t="array" ref="AJ717">IF(#REF!="-","-",COUNT(IF($M$5:$M$103=$X717,IF($H$5:$L$103=AP$701,$H$5:$L$103,"-"),"-"))/#REF!)</f>
        <v>#REF!</v>
      </c>
      <c r="AK717" s="448" t="e">
        <f t="array" ref="AK717">IF(#REF!="-","-",COUNT(IF($M$5:$M$103=$X717,IF($H$5:$L$103=AQ$701,$H$5:$L$103,"-"),"-"))/#REF!)</f>
        <v>#REF!</v>
      </c>
      <c r="AL717" s="448" t="e">
        <f t="array" ref="AL717">IF(#REF!="-","-",COUNT(IF($M$5:$M$103=$X717,IF($H$5:$L$103=AR$701,$H$5:$L$103,"-"),"-"))/#REF!)</f>
        <v>#REF!</v>
      </c>
      <c r="AM717" s="448" t="e">
        <f t="array" ref="AM717">IF(#REF!="-","-",COUNT(IF($M$5:$M$103=$X717,IF($H$5:$L$103=AS$701,$H$5:$L$103,"-"),"-"))/#REF!)</f>
        <v>#REF!</v>
      </c>
      <c r="AN717" s="448" t="e">
        <f t="array" ref="AN717">IF(#REF!="-","-",COUNT(IF($M$5:$M$103=$X717,IF($H$5:$L$103=AT$673,$H$5:$L$103,"-"),"-"))/#REF!)</f>
        <v>#REF!</v>
      </c>
      <c r="AO717" s="450" t="e">
        <f t="shared" si="50"/>
        <v>#REF!</v>
      </c>
      <c r="AP717" s="18"/>
      <c r="AQ717" s="18"/>
      <c r="AR717" s="18"/>
      <c r="AS717" s="18"/>
      <c r="AT717" s="18"/>
      <c r="AU717" s="18"/>
      <c r="AV717" s="18"/>
      <c r="AW717" s="18"/>
      <c r="AX717" s="18"/>
      <c r="BB717" s="11"/>
      <c r="BC717" s="11"/>
      <c r="BD717" s="11"/>
      <c r="BE717" s="11"/>
      <c r="BF717" s="11"/>
      <c r="BG717" s="11"/>
      <c r="BH717" s="11"/>
      <c r="BI717" s="11"/>
      <c r="BJ717" s="11"/>
      <c r="BK717" s="11"/>
      <c r="BL717" s="11"/>
      <c r="BM717" s="11"/>
      <c r="BN717" s="11"/>
      <c r="BO717" s="75"/>
      <c r="BP717" s="75"/>
    </row>
    <row r="718" spans="1:6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52">
        <v>14</v>
      </c>
      <c r="Y718" s="451" t="e">
        <f t="array" ref="Y718">IF(#REF!="-","-",COUNT(IF($M$5:$M$103=$X718,IF($H$5:$L$103=AF$701,$H$5:$L$103,"-"),"-"))/#REF!)</f>
        <v>#REF!</v>
      </c>
      <c r="Z718" s="448" t="e">
        <f t="array" ref="Z718">IF(#REF!="-","-",COUNT(IF($M$5:$M$103=$X718,IF($H$5:$L$103=AG$701,$H$5:$L$103,"-"),"-"))/#REF!)</f>
        <v>#REF!</v>
      </c>
      <c r="AA718" s="448" t="e">
        <f t="array" ref="AA718">IF(#REF!="-","-",COUNT(IF($M$5:$M$103=$X718,IF($H$5:$L$103=AH$701,$H$5:$L$103,"-"),"-"))/#REF!)</f>
        <v>#REF!</v>
      </c>
      <c r="AB718" s="448" t="e">
        <f t="array" ref="AB718">IF(#REF!="-","-",COUNT(IF($M$5:$M$103=$X718,IF($H$5:$L$103=AI$701,$H$5:$L$103,"-"),"-"))/#REF!)</f>
        <v>#REF!</v>
      </c>
      <c r="AC718" s="448" t="e">
        <f t="array" ref="AC718">IF(#REF!="-","-",COUNT(IF($M$5:$M$103=$X718,IF($H$5:$L$103=AJ$701,$H$5:$L$103,"-"),"-"))/#REF!)</f>
        <v>#REF!</v>
      </c>
      <c r="AD718" s="448" t="e">
        <f t="array" ref="AD718">IF(#REF!="-","-",COUNT(IF($M$5:$M$103=$X718,IF($H$5:$L$103=AK$701,$H$5:$L$103,"-"),"-"))/#REF!)</f>
        <v>#REF!</v>
      </c>
      <c r="AE718" s="448" t="e">
        <f t="array" ref="AE718">IF(#REF!="-","-",COUNT(IF($M$5:$M$103=$X718,IF($H$5:$L$103=AL$701,$H$5:$L$103,"-"),"-"))/#REF!)</f>
        <v>#REF!</v>
      </c>
      <c r="AF718" s="449" t="e">
        <f t="array" ref="AF718">IF(#REF!="-","-",COUNT(IF($M$5:$M$103=$X718,IF($H$5:$L$103=AM$701,$H$5:$L$103,"-"),"-"))/#REF!)</f>
        <v>#REF!</v>
      </c>
      <c r="AG718" s="448" t="e">
        <f t="array" ref="AG718">IF(#REF!="-","-",COUNT(IF($M$5:$M$103=$X718,IF($H$5:$L$103=AN$701,$H$5:$L$103,"-"),"-"))/#REF!)</f>
        <v>#REF!</v>
      </c>
      <c r="AH718" s="448" t="e">
        <f t="array" ref="AH718">IF(#REF!="-","-",COUNT(IF($M$5:$M$103=$X718,IF($H$5:$L$103=AO$701,$H$5:$L$103,"-"),"-"))/#REF!)</f>
        <v>#REF!</v>
      </c>
      <c r="AI718" s="448" t="e">
        <f t="array" ref="AI718">IF(#REF!="-","-",COUNT(IF($M$5:$M$103=$X718,IF($H$5:$L$103=AP$701,$H$5:$L$103,"-"),"-"))/#REF!)</f>
        <v>#REF!</v>
      </c>
      <c r="AJ718" s="448" t="e">
        <f t="array" ref="AJ718">IF(#REF!="-","-",COUNT(IF($M$5:$M$103=$X718,IF($H$5:$L$103=AQ$701,$H$5:$L$103,"-"),"-"))/#REF!)</f>
        <v>#REF!</v>
      </c>
      <c r="AK718" s="448" t="e">
        <f t="array" ref="AK718">IF(#REF!="-","-",COUNT(IF($M$5:$M$103=$X718,IF($H$5:$L$103=AR$701,$H$5:$L$103,"-"),"-"))/#REF!)</f>
        <v>#REF!</v>
      </c>
      <c r="AL718" s="448" t="e">
        <f t="array" ref="AL718">IF(#REF!="-","-",COUNT(IF($M$5:$M$103=$X718,IF($H$5:$L$103=AS$701,$H$5:$L$103,"-"),"-"))/#REF!)</f>
        <v>#REF!</v>
      </c>
      <c r="AM718" s="448" t="e">
        <f t="array" ref="AM718">IF(#REF!="-","-",COUNT(IF($M$5:$M$103=$X718,IF($H$5:$L$103=AT$673,$H$5:$L$103,"-"),"-"))/#REF!)</f>
        <v>#REF!</v>
      </c>
      <c r="AN718" s="448" t="e">
        <f t="array" ref="AN718">IF(#REF!="-","-",COUNT(IF($M$5:$M$103=$X718,IF($H$5:$L$103=AU$673,$H$5:$L$103,"-"),"-"))/#REF!)</f>
        <v>#REF!</v>
      </c>
      <c r="AO718" s="450" t="e">
        <f t="shared" si="50"/>
        <v>#REF!</v>
      </c>
      <c r="AP718" s="18"/>
      <c r="AQ718" s="18"/>
      <c r="AR718" s="18"/>
      <c r="AS718" s="18"/>
      <c r="AT718" s="18"/>
      <c r="AU718" s="18"/>
      <c r="AV718" s="18"/>
      <c r="AW718" s="18"/>
      <c r="AX718" s="18"/>
      <c r="BB718" s="11"/>
      <c r="BC718" s="11"/>
      <c r="BD718" s="11"/>
      <c r="BE718" s="11"/>
      <c r="BF718" s="11"/>
      <c r="BG718" s="11"/>
      <c r="BH718" s="11"/>
      <c r="BI718" s="11"/>
      <c r="BJ718" s="11"/>
      <c r="BK718" s="11"/>
      <c r="BL718" s="11"/>
      <c r="BM718" s="11"/>
      <c r="BN718" s="11"/>
      <c r="BO718" s="75"/>
      <c r="BP718" s="75"/>
    </row>
    <row r="719" spans="1:68">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55">
        <v>15</v>
      </c>
      <c r="Y719" s="452" t="e">
        <f t="array" ref="Y719">IF(#REF!="-","-",COUNT(IF($M$5:$M$103=$X719,IF($H$5:$L$103=AG$701,$H$5:$L$103,"-"),"-"))/#REF!)</f>
        <v>#REF!</v>
      </c>
      <c r="Z719" s="453" t="e">
        <f t="array" ref="Z719">IF(#REF!="-","-",COUNT(IF($M$5:$M$103=$X719,IF($H$5:$L$103=AH$701,$H$5:$L$103,"-"),"-"))/#REF!)</f>
        <v>#REF!</v>
      </c>
      <c r="AA719" s="453" t="e">
        <f t="array" ref="AA719">IF(#REF!="-","-",COUNT(IF($M$5:$M$103=$X719,IF($H$5:$L$103=AI$701,$H$5:$L$103,"-"),"-"))/#REF!)</f>
        <v>#REF!</v>
      </c>
      <c r="AB719" s="453" t="e">
        <f t="array" ref="AB719">IF(#REF!="-","-",COUNT(IF($M$5:$M$103=$X719,IF($H$5:$L$103=AJ$701,$H$5:$L$103,"-"),"-"))/#REF!)</f>
        <v>#REF!</v>
      </c>
      <c r="AC719" s="453" t="e">
        <f t="array" ref="AC719">IF(#REF!="-","-",COUNT(IF($M$5:$M$103=$X719,IF($H$5:$L$103=AK$701,$H$5:$L$103,"-"),"-"))/#REF!)</f>
        <v>#REF!</v>
      </c>
      <c r="AD719" s="453" t="e">
        <f t="array" ref="AD719">IF(#REF!="-","-",COUNT(IF($M$5:$M$103=$X719,IF($H$5:$L$103=AL$701,$H$5:$L$103,"-"),"-"))/#REF!)</f>
        <v>#REF!</v>
      </c>
      <c r="AE719" s="453" t="e">
        <f t="array" ref="AE719">IF(#REF!="-","-",COUNT(IF($M$5:$M$103=$X719,IF($H$5:$L$103=AM$701,$H$5:$L$103,"-"),"-"))/#REF!)</f>
        <v>#REF!</v>
      </c>
      <c r="AF719" s="454" t="e">
        <f t="array" ref="AF719">IF(#REF!="-","-",COUNT(IF($M$5:$M$103=$X719,IF($H$5:$L$103=AN$701,$H$5:$L$103,"-"),"-"))/#REF!)</f>
        <v>#REF!</v>
      </c>
      <c r="AG719" s="453" t="e">
        <f t="array" ref="AG719">IF(#REF!="-","-",COUNT(IF($M$5:$M$103=$X719,IF($H$5:$L$103=AO$701,$H$5:$L$103,"-"),"-"))/#REF!)</f>
        <v>#REF!</v>
      </c>
      <c r="AH719" s="453" t="e">
        <f t="array" ref="AH719">IF(#REF!="-","-",COUNT(IF($M$5:$M$103=$X719,IF($H$5:$L$103=AP$701,$H$5:$L$103,"-"),"-"))/#REF!)</f>
        <v>#REF!</v>
      </c>
      <c r="AI719" s="453" t="e">
        <f t="array" ref="AI719">IF(#REF!="-","-",COUNT(IF($M$5:$M$103=$X719,IF($H$5:$L$103=AQ$701,$H$5:$L$103,"-"),"-"))/#REF!)</f>
        <v>#REF!</v>
      </c>
      <c r="AJ719" s="453" t="e">
        <f t="array" ref="AJ719">IF(#REF!="-","-",COUNT(IF($M$5:$M$103=$X719,IF($H$5:$L$103=AR$701,$H$5:$L$103,"-"),"-"))/#REF!)</f>
        <v>#REF!</v>
      </c>
      <c r="AK719" s="453" t="e">
        <f t="array" ref="AK719">IF(#REF!="-","-",COUNT(IF($M$5:$M$103=$X719,IF($H$5:$L$103=AS$701,$H$5:$L$103,"-"),"-"))/#REF!)</f>
        <v>#REF!</v>
      </c>
      <c r="AL719" s="453" t="e">
        <f t="array" ref="AL719">IF(#REF!="-","-",COUNT(IF($M$5:$M$103=$X719,IF($H$5:$L$103=AT$673,$H$5:$L$103,"-"),"-"))/#REF!)</f>
        <v>#REF!</v>
      </c>
      <c r="AM719" s="453" t="e">
        <f t="array" ref="AM719">IF(#REF!="-","-",COUNT(IF($M$5:$M$103=$X719,IF($H$5:$L$103=AU$673,$H$5:$L$103,"-"),"-"))/#REF!)</f>
        <v>#REF!</v>
      </c>
      <c r="AN719" s="453" t="e">
        <f t="array" ref="AN719">IF(#REF!="-","-",COUNT(IF($M$5:$M$103=$X719,IF($H$5:$L$103=AV$673,$H$5:$L$103,"-"),"-"))/#REF!)</f>
        <v>#REF!</v>
      </c>
      <c r="AO719" s="455" t="e">
        <f t="shared" si="50"/>
        <v>#REF!</v>
      </c>
      <c r="AP719" s="18"/>
      <c r="AQ719" s="18"/>
      <c r="AR719" s="18"/>
      <c r="AS719" s="18"/>
      <c r="AT719" s="18"/>
      <c r="AU719" s="18"/>
      <c r="AV719" s="18"/>
      <c r="AW719" s="18"/>
      <c r="AX719" s="18"/>
      <c r="BB719" s="11"/>
      <c r="BC719" s="11"/>
      <c r="BD719" s="11"/>
      <c r="BE719" s="11"/>
      <c r="BF719" s="11"/>
      <c r="BG719" s="11"/>
      <c r="BH719" s="11"/>
      <c r="BI719" s="11"/>
      <c r="BJ719" s="11"/>
      <c r="BK719" s="11"/>
      <c r="BL719" s="11"/>
      <c r="BM719" s="11"/>
      <c r="BN719" s="11"/>
      <c r="BO719" s="75"/>
      <c r="BP719" s="75"/>
    </row>
    <row r="720" spans="1:68">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BB720" s="11"/>
      <c r="BC720" s="11"/>
      <c r="BD720" s="11"/>
      <c r="BE720" s="11"/>
      <c r="BF720" s="11"/>
      <c r="BG720" s="11"/>
      <c r="BH720" s="11"/>
      <c r="BI720" s="11"/>
      <c r="BJ720" s="11"/>
      <c r="BK720" s="11"/>
      <c r="BL720" s="11"/>
      <c r="BM720" s="11"/>
      <c r="BN720" s="11"/>
      <c r="BO720" s="75"/>
      <c r="BP720" s="75"/>
    </row>
    <row r="721" spans="1:68">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BB721" s="11"/>
      <c r="BC721" s="11"/>
      <c r="BD721" s="11"/>
      <c r="BE721" s="11"/>
      <c r="BF721" s="11"/>
      <c r="BG721" s="11"/>
      <c r="BH721" s="11"/>
      <c r="BI721" s="11"/>
      <c r="BJ721" s="11"/>
      <c r="BK721" s="11"/>
      <c r="BL721" s="11"/>
      <c r="BM721" s="11"/>
      <c r="BN721" s="11"/>
      <c r="BO721" s="75"/>
      <c r="BP721" s="75"/>
    </row>
    <row r="722" spans="1:68" ht="20.2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91" t="str">
        <f>F1</f>
        <v>Nordsjøtorsk HI 2016, ALDER</v>
      </c>
      <c r="Y722" s="117"/>
      <c r="Z722" s="117"/>
      <c r="AA722" s="117"/>
      <c r="AB722" s="117"/>
      <c r="AC722" s="117"/>
      <c r="AD722" s="117"/>
      <c r="AE722" s="117"/>
      <c r="AF722" s="117"/>
      <c r="AG722" s="117"/>
      <c r="AH722" s="117"/>
      <c r="AI722" s="117"/>
      <c r="AJ722" s="117"/>
      <c r="AK722" s="117"/>
      <c r="AL722" s="117"/>
      <c r="AM722" s="117"/>
      <c r="AN722" s="18"/>
      <c r="AO722" s="18"/>
      <c r="AP722" s="18"/>
      <c r="AQ722" s="18"/>
      <c r="AR722" s="18"/>
      <c r="AS722" s="18"/>
      <c r="AT722" s="18"/>
      <c r="AU722" s="18"/>
      <c r="AV722" s="18"/>
      <c r="AW722" s="18"/>
      <c r="AX722" s="18"/>
      <c r="BB722" s="11"/>
      <c r="BC722" s="11"/>
      <c r="BD722" s="11"/>
      <c r="BE722" s="11"/>
      <c r="BF722" s="11"/>
      <c r="BG722" s="11"/>
      <c r="BH722" s="11"/>
      <c r="BI722" s="11"/>
      <c r="BJ722" s="11"/>
      <c r="BK722" s="11"/>
      <c r="BL722" s="11"/>
      <c r="BM722" s="11"/>
      <c r="BN722" s="11"/>
      <c r="BO722" s="75"/>
      <c r="BP722" s="75"/>
    </row>
    <row r="723" spans="1:68">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24"/>
      <c r="Y723" s="124"/>
      <c r="Z723" s="124"/>
      <c r="AA723" s="124"/>
      <c r="AB723" s="124"/>
      <c r="AC723" s="124"/>
      <c r="AD723" s="124"/>
      <c r="AE723" s="124"/>
      <c r="AF723" s="124"/>
      <c r="AG723" s="124"/>
      <c r="AH723" s="124"/>
      <c r="AI723" s="124"/>
      <c r="AJ723" s="124"/>
      <c r="AK723" s="124"/>
      <c r="AL723" s="124"/>
      <c r="AM723" s="124"/>
      <c r="AN723" s="18"/>
      <c r="AO723" s="18"/>
      <c r="AP723" s="18"/>
      <c r="AQ723" s="18"/>
      <c r="AR723" s="18"/>
      <c r="AS723" s="18"/>
      <c r="AT723" s="18"/>
      <c r="AU723" s="18"/>
      <c r="AV723" s="18"/>
      <c r="AW723" s="18"/>
      <c r="AX723" s="18"/>
      <c r="BB723" s="11"/>
      <c r="BC723" s="11"/>
      <c r="BD723" s="11"/>
      <c r="BE723" s="11"/>
      <c r="BF723" s="11"/>
      <c r="BG723" s="11"/>
      <c r="BH723" s="11"/>
      <c r="BI723" s="11"/>
      <c r="BJ723" s="11"/>
      <c r="BK723" s="11"/>
      <c r="BL723" s="11"/>
      <c r="BM723" s="11"/>
      <c r="BN723" s="11"/>
      <c r="BO723" s="75"/>
      <c r="BP723" s="75"/>
    </row>
    <row r="724" spans="1:68">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24"/>
      <c r="Y724" s="124"/>
      <c r="Z724" s="124"/>
      <c r="AA724" s="124"/>
      <c r="AB724" s="124"/>
      <c r="AC724" s="124"/>
      <c r="AD724" s="124"/>
      <c r="AE724" s="124"/>
      <c r="AF724" s="124"/>
      <c r="AG724" s="124"/>
      <c r="AH724" s="124"/>
      <c r="AI724" s="124"/>
      <c r="AJ724" s="124"/>
      <c r="AK724" s="124"/>
      <c r="AL724" s="124"/>
      <c r="AM724" s="124"/>
      <c r="AN724" s="18"/>
      <c r="AO724" s="18"/>
      <c r="AP724" s="18"/>
      <c r="AQ724" s="18"/>
      <c r="AR724" s="18"/>
      <c r="AS724" s="18"/>
      <c r="AT724" s="18"/>
      <c r="AU724" s="18"/>
      <c r="AV724" s="18"/>
      <c r="AW724" s="18"/>
      <c r="AX724" s="18"/>
      <c r="BB724" s="11"/>
      <c r="BC724" s="11"/>
      <c r="BD724" s="11"/>
      <c r="BE724" s="11"/>
      <c r="BF724" s="11"/>
      <c r="BG724" s="11"/>
      <c r="BH724" s="11"/>
      <c r="BI724" s="11"/>
      <c r="BJ724" s="11"/>
      <c r="BK724" s="11"/>
      <c r="BL724" s="11"/>
      <c r="BM724" s="11"/>
      <c r="BN724" s="11"/>
      <c r="BO724" s="75"/>
      <c r="BP724" s="75"/>
    </row>
    <row r="725" spans="1:68">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24"/>
      <c r="Y725" s="124"/>
      <c r="Z725" s="124"/>
      <c r="AA725" s="124"/>
      <c r="AB725" s="124"/>
      <c r="AC725" s="124"/>
      <c r="AD725" s="124"/>
      <c r="AE725" s="124"/>
      <c r="AF725" s="124"/>
      <c r="AG725" s="124"/>
      <c r="AH725" s="124"/>
      <c r="AI725" s="124"/>
      <c r="AJ725" s="124"/>
      <c r="AK725" s="124"/>
      <c r="AL725" s="124"/>
      <c r="AM725" s="124"/>
      <c r="AN725" s="18"/>
      <c r="AO725" s="18"/>
      <c r="AP725" s="18"/>
      <c r="AQ725" s="18"/>
      <c r="AR725" s="18"/>
      <c r="AS725" s="18"/>
      <c r="AT725" s="18"/>
      <c r="AU725" s="18"/>
      <c r="AV725" s="18"/>
      <c r="AW725" s="18"/>
      <c r="AX725" s="18"/>
      <c r="BB725" s="11"/>
      <c r="BC725" s="11"/>
      <c r="BD725" s="11"/>
      <c r="BE725" s="11"/>
      <c r="BF725" s="11"/>
      <c r="BG725" s="11"/>
      <c r="BH725" s="11"/>
      <c r="BI725" s="11"/>
      <c r="BJ725" s="11"/>
      <c r="BK725" s="11"/>
      <c r="BL725" s="11"/>
      <c r="BM725" s="11"/>
      <c r="BN725" s="11"/>
      <c r="BO725" s="75"/>
      <c r="BP725" s="75"/>
    </row>
    <row r="726" spans="1:68">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24"/>
      <c r="Y726" s="124"/>
      <c r="Z726" s="124"/>
      <c r="AA726" s="124"/>
      <c r="AB726" s="124"/>
      <c r="AC726" s="124"/>
      <c r="AD726" s="124"/>
      <c r="AE726" s="124"/>
      <c r="AF726" s="124"/>
      <c r="AG726" s="124"/>
      <c r="AH726" s="124"/>
      <c r="AI726" s="124"/>
      <c r="AJ726" s="124"/>
      <c r="AK726" s="124"/>
      <c r="AL726" s="124"/>
      <c r="AM726" s="124"/>
      <c r="AN726" s="18"/>
      <c r="AO726" s="18"/>
      <c r="AP726" s="18"/>
      <c r="AQ726" s="18"/>
      <c r="AR726" s="18"/>
      <c r="AS726" s="18"/>
      <c r="AT726" s="18"/>
      <c r="AU726" s="18"/>
      <c r="AV726" s="18"/>
      <c r="AW726" s="18"/>
      <c r="AX726" s="18"/>
      <c r="BB726" s="11"/>
      <c r="BC726" s="11"/>
      <c r="BD726" s="11"/>
      <c r="BE726" s="11"/>
      <c r="BF726" s="11"/>
      <c r="BG726" s="11"/>
      <c r="BH726" s="11"/>
      <c r="BI726" s="11"/>
      <c r="BJ726" s="11"/>
      <c r="BK726" s="11"/>
      <c r="BL726" s="11"/>
      <c r="BM726" s="11"/>
      <c r="BN726" s="11"/>
      <c r="BO726" s="75"/>
      <c r="BP726" s="75"/>
    </row>
    <row r="727" spans="1:68">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24"/>
      <c r="Y727" s="124"/>
      <c r="Z727" s="124"/>
      <c r="AA727" s="124"/>
      <c r="AB727" s="124"/>
      <c r="AC727" s="124"/>
      <c r="AD727" s="124"/>
      <c r="AE727" s="124"/>
      <c r="AF727" s="124"/>
      <c r="AG727" s="124"/>
      <c r="AH727" s="124"/>
      <c r="AI727" s="124"/>
      <c r="AJ727" s="124"/>
      <c r="AK727" s="124"/>
      <c r="AL727" s="124"/>
      <c r="AM727" s="124"/>
      <c r="AN727" s="18"/>
      <c r="AO727" s="18"/>
      <c r="AP727" s="18"/>
      <c r="AQ727" s="18"/>
      <c r="AR727" s="18"/>
      <c r="AS727" s="18"/>
      <c r="AT727" s="18"/>
      <c r="AU727" s="18"/>
      <c r="AV727" s="18"/>
      <c r="AW727" s="18"/>
      <c r="AX727" s="18"/>
      <c r="BB727" s="11"/>
      <c r="BC727" s="11"/>
      <c r="BD727" s="11"/>
      <c r="BE727" s="11"/>
      <c r="BF727" s="11"/>
      <c r="BG727" s="11"/>
      <c r="BH727" s="11"/>
      <c r="BI727" s="11"/>
      <c r="BJ727" s="11"/>
      <c r="BK727" s="11"/>
      <c r="BL727" s="11"/>
      <c r="BM727" s="11"/>
      <c r="BN727" s="11"/>
      <c r="BO727" s="75"/>
      <c r="BP727" s="75"/>
    </row>
    <row r="728" spans="1:6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24"/>
      <c r="Y728" s="124"/>
      <c r="Z728" s="124"/>
      <c r="AA728" s="124"/>
      <c r="AB728" s="124"/>
      <c r="AC728" s="124"/>
      <c r="AD728" s="124"/>
      <c r="AE728" s="124"/>
      <c r="AF728" s="124"/>
      <c r="AG728" s="124"/>
      <c r="AH728" s="124"/>
      <c r="AI728" s="124"/>
      <c r="AJ728" s="124"/>
      <c r="AK728" s="124"/>
      <c r="AL728" s="124"/>
      <c r="AM728" s="124"/>
      <c r="AN728" s="18"/>
      <c r="AO728" s="18"/>
      <c r="AP728" s="18"/>
      <c r="AQ728" s="18"/>
      <c r="AR728" s="18"/>
      <c r="AS728" s="18"/>
      <c r="AT728" s="18"/>
      <c r="AU728" s="18"/>
      <c r="AV728" s="18"/>
      <c r="AW728" s="18"/>
      <c r="AX728" s="18"/>
      <c r="BB728" s="11"/>
      <c r="BC728" s="11"/>
      <c r="BD728" s="11"/>
      <c r="BE728" s="11"/>
      <c r="BF728" s="11"/>
      <c r="BG728" s="11"/>
      <c r="BH728" s="11"/>
      <c r="BI728" s="11"/>
      <c r="BJ728" s="11"/>
      <c r="BK728" s="11"/>
      <c r="BL728" s="11"/>
      <c r="BM728" s="11"/>
      <c r="BN728" s="11"/>
      <c r="BO728" s="75"/>
      <c r="BP728" s="75"/>
    </row>
    <row r="729" spans="1:68">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24"/>
      <c r="Y729" s="124"/>
      <c r="Z729" s="124"/>
      <c r="AA729" s="124"/>
      <c r="AB729" s="124"/>
      <c r="AC729" s="124"/>
      <c r="AD729" s="124"/>
      <c r="AE729" s="124"/>
      <c r="AF729" s="124"/>
      <c r="AG729" s="124"/>
      <c r="AH729" s="124"/>
      <c r="AI729" s="124"/>
      <c r="AJ729" s="124"/>
      <c r="AK729" s="124"/>
      <c r="AL729" s="124"/>
      <c r="AM729" s="124"/>
      <c r="AN729" s="18"/>
      <c r="AO729" s="18"/>
      <c r="AP729" s="18"/>
      <c r="AQ729" s="18"/>
      <c r="AR729" s="18"/>
      <c r="AS729" s="18"/>
      <c r="AT729" s="18"/>
      <c r="AU729" s="18"/>
      <c r="AV729" s="18"/>
      <c r="AW729" s="18"/>
      <c r="AX729" s="18"/>
      <c r="BB729" s="11"/>
      <c r="BC729" s="11"/>
      <c r="BD729" s="11"/>
      <c r="BE729" s="11"/>
      <c r="BF729" s="11"/>
      <c r="BG729" s="11"/>
      <c r="BH729" s="11"/>
      <c r="BI729" s="11"/>
      <c r="BJ729" s="11"/>
      <c r="BK729" s="11"/>
      <c r="BL729" s="11"/>
      <c r="BM729" s="11"/>
      <c r="BN729" s="11"/>
      <c r="BO729" s="75"/>
      <c r="BP729" s="75"/>
    </row>
    <row r="730" spans="1:68">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24"/>
      <c r="Y730" s="124"/>
      <c r="Z730" s="124"/>
      <c r="AA730" s="124"/>
      <c r="AB730" s="124"/>
      <c r="AC730" s="124"/>
      <c r="AD730" s="124"/>
      <c r="AE730" s="124"/>
      <c r="AF730" s="124"/>
      <c r="AG730" s="124"/>
      <c r="AH730" s="124"/>
      <c r="AI730" s="124"/>
      <c r="AJ730" s="124"/>
      <c r="AK730" s="124"/>
      <c r="AL730" s="124"/>
      <c r="AM730" s="124"/>
      <c r="AN730" s="18"/>
      <c r="AO730" s="18"/>
      <c r="AP730" s="18"/>
      <c r="AQ730" s="18"/>
      <c r="AR730" s="18"/>
      <c r="AS730" s="18"/>
      <c r="AT730" s="18"/>
      <c r="AU730" s="18"/>
      <c r="AV730" s="18"/>
      <c r="AW730" s="18"/>
      <c r="AX730" s="18"/>
      <c r="BB730" s="11"/>
      <c r="BC730" s="11"/>
      <c r="BD730" s="11"/>
      <c r="BE730" s="11"/>
      <c r="BF730" s="11"/>
      <c r="BG730" s="11"/>
      <c r="BH730" s="11"/>
      <c r="BI730" s="11"/>
      <c r="BJ730" s="11"/>
      <c r="BK730" s="11"/>
      <c r="BL730" s="11"/>
      <c r="BM730" s="11"/>
      <c r="BN730" s="11"/>
      <c r="BO730" s="75"/>
      <c r="BP730" s="75"/>
    </row>
    <row r="731" spans="1:68">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24"/>
      <c r="Y731" s="124"/>
      <c r="Z731" s="124"/>
      <c r="AA731" s="124"/>
      <c r="AB731" s="124"/>
      <c r="AC731" s="124"/>
      <c r="AD731" s="124"/>
      <c r="AE731" s="124"/>
      <c r="AF731" s="124"/>
      <c r="AG731" s="124"/>
      <c r="AH731" s="124"/>
      <c r="AI731" s="124"/>
      <c r="AJ731" s="124"/>
      <c r="AK731" s="124"/>
      <c r="AL731" s="124"/>
      <c r="AM731" s="124"/>
      <c r="AN731" s="18"/>
      <c r="AO731" s="18"/>
      <c r="AP731" s="18"/>
      <c r="AQ731" s="18"/>
      <c r="AR731" s="18"/>
      <c r="AS731" s="18"/>
      <c r="AT731" s="18"/>
      <c r="AU731" s="18"/>
      <c r="AV731" s="18"/>
      <c r="AW731" s="18"/>
      <c r="AX731" s="18"/>
      <c r="BB731" s="11"/>
      <c r="BC731" s="11"/>
      <c r="BD731" s="11"/>
      <c r="BE731" s="11"/>
      <c r="BF731" s="11"/>
      <c r="BG731" s="11"/>
      <c r="BH731" s="11"/>
      <c r="BI731" s="11"/>
      <c r="BJ731" s="11"/>
      <c r="BK731" s="11"/>
      <c r="BL731" s="11"/>
      <c r="BM731" s="11"/>
      <c r="BN731" s="11"/>
      <c r="BO731" s="75"/>
      <c r="BP731" s="75"/>
    </row>
    <row r="732" spans="1:68">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24"/>
      <c r="Y732" s="124"/>
      <c r="Z732" s="124"/>
      <c r="AA732" s="124"/>
      <c r="AB732" s="124"/>
      <c r="AC732" s="124"/>
      <c r="AD732" s="124"/>
      <c r="AE732" s="124"/>
      <c r="AF732" s="124"/>
      <c r="AG732" s="124"/>
      <c r="AH732" s="124"/>
      <c r="AI732" s="124"/>
      <c r="AJ732" s="124"/>
      <c r="AK732" s="124"/>
      <c r="AL732" s="124"/>
      <c r="AM732" s="124"/>
      <c r="AN732" s="18"/>
      <c r="AO732" s="18"/>
      <c r="AP732" s="18"/>
      <c r="AQ732" s="18"/>
      <c r="AR732" s="18"/>
      <c r="AS732" s="18"/>
      <c r="AT732" s="18"/>
      <c r="AU732" s="18"/>
      <c r="AV732" s="18"/>
      <c r="AW732" s="18"/>
      <c r="AX732" s="18"/>
      <c r="BB732" s="11"/>
      <c r="BC732" s="11"/>
      <c r="BD732" s="11"/>
      <c r="BE732" s="11"/>
      <c r="BF732" s="11"/>
      <c r="BG732" s="11"/>
      <c r="BH732" s="11"/>
      <c r="BI732" s="11"/>
      <c r="BJ732" s="11"/>
      <c r="BK732" s="11"/>
      <c r="BL732" s="11"/>
      <c r="BM732" s="11"/>
      <c r="BN732" s="11"/>
      <c r="BO732" s="75"/>
      <c r="BP732" s="75"/>
    </row>
    <row r="733" spans="1:68">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24"/>
      <c r="Y733" s="124"/>
      <c r="Z733" s="124"/>
      <c r="AA733" s="124"/>
      <c r="AB733" s="124"/>
      <c r="AC733" s="124"/>
      <c r="AD733" s="124"/>
      <c r="AE733" s="124"/>
      <c r="AF733" s="124"/>
      <c r="AG733" s="124"/>
      <c r="AH733" s="124"/>
      <c r="AI733" s="124"/>
      <c r="AJ733" s="124"/>
      <c r="AK733" s="124"/>
      <c r="AL733" s="124"/>
      <c r="AM733" s="124"/>
      <c r="AN733" s="18"/>
      <c r="AO733" s="18"/>
      <c r="AP733" s="18"/>
      <c r="AQ733" s="18"/>
      <c r="AR733" s="18"/>
      <c r="AS733" s="18"/>
      <c r="AT733" s="18"/>
      <c r="AU733" s="18"/>
      <c r="AV733" s="18"/>
      <c r="AW733" s="18"/>
      <c r="AX733" s="18"/>
      <c r="BB733" s="11"/>
      <c r="BC733" s="11"/>
      <c r="BD733" s="11"/>
      <c r="BE733" s="11"/>
      <c r="BF733" s="11"/>
      <c r="BG733" s="11"/>
      <c r="BH733" s="11"/>
      <c r="BI733" s="11"/>
      <c r="BJ733" s="11"/>
      <c r="BK733" s="11"/>
      <c r="BL733" s="11"/>
      <c r="BM733" s="11"/>
      <c r="BN733" s="11"/>
      <c r="BO733" s="75"/>
      <c r="BP733" s="75"/>
    </row>
    <row r="734" spans="1:68">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24"/>
      <c r="Y734" s="124"/>
      <c r="Z734" s="124"/>
      <c r="AA734" s="124"/>
      <c r="AB734" s="124"/>
      <c r="AC734" s="124"/>
      <c r="AD734" s="124"/>
      <c r="AE734" s="124"/>
      <c r="AF734" s="124"/>
      <c r="AG734" s="124"/>
      <c r="AH734" s="124"/>
      <c r="AI734" s="124"/>
      <c r="AJ734" s="124"/>
      <c r="AK734" s="124"/>
      <c r="AL734" s="124"/>
      <c r="AM734" s="124"/>
      <c r="AN734" s="18"/>
      <c r="AO734" s="18"/>
      <c r="AP734" s="18"/>
      <c r="AQ734" s="18"/>
      <c r="AR734" s="18"/>
      <c r="AS734" s="18"/>
      <c r="AT734" s="18"/>
      <c r="AU734" s="18"/>
      <c r="AV734" s="18"/>
      <c r="AW734" s="18"/>
      <c r="AX734" s="18"/>
      <c r="BB734" s="11"/>
      <c r="BC734" s="11"/>
      <c r="BD734" s="11"/>
      <c r="BE734" s="11"/>
      <c r="BF734" s="11"/>
      <c r="BG734" s="11"/>
      <c r="BH734" s="11"/>
      <c r="BI734" s="11"/>
      <c r="BJ734" s="11"/>
      <c r="BK734" s="11"/>
      <c r="BL734" s="11"/>
      <c r="BM734" s="11"/>
      <c r="BN734" s="11"/>
      <c r="BO734" s="75"/>
      <c r="BP734" s="75"/>
    </row>
    <row r="735" spans="1:68">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24"/>
      <c r="Y735" s="124"/>
      <c r="Z735" s="124"/>
      <c r="AA735" s="124"/>
      <c r="AB735" s="124"/>
      <c r="AC735" s="124"/>
      <c r="AD735" s="124"/>
      <c r="AE735" s="124"/>
      <c r="AF735" s="124"/>
      <c r="AG735" s="124"/>
      <c r="AH735" s="124"/>
      <c r="AI735" s="124"/>
      <c r="AJ735" s="124"/>
      <c r="AK735" s="124"/>
      <c r="AL735" s="124"/>
      <c r="AM735" s="124"/>
      <c r="AN735" s="18"/>
      <c r="AO735" s="18"/>
      <c r="AP735" s="18"/>
      <c r="AQ735" s="18"/>
      <c r="AR735" s="18"/>
      <c r="AS735" s="18"/>
      <c r="AT735" s="18"/>
      <c r="AU735" s="18"/>
      <c r="AV735" s="18"/>
      <c r="AW735" s="18"/>
      <c r="AX735" s="18"/>
      <c r="BB735" s="11"/>
      <c r="BC735" s="11"/>
      <c r="BD735" s="11"/>
      <c r="BE735" s="11"/>
      <c r="BF735" s="11"/>
      <c r="BG735" s="11"/>
      <c r="BH735" s="11"/>
      <c r="BI735" s="11"/>
      <c r="BJ735" s="11"/>
      <c r="BK735" s="11"/>
      <c r="BL735" s="11"/>
      <c r="BM735" s="11"/>
      <c r="BN735" s="11"/>
    </row>
    <row r="736" spans="1:68">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24"/>
      <c r="Y736" s="124"/>
      <c r="Z736" s="124"/>
      <c r="AA736" s="124"/>
      <c r="AB736" s="124"/>
      <c r="AC736" s="124"/>
      <c r="AD736" s="124"/>
      <c r="AE736" s="124"/>
      <c r="AF736" s="124"/>
      <c r="AG736" s="124"/>
      <c r="AH736" s="124"/>
      <c r="AI736" s="124"/>
      <c r="AJ736" s="124"/>
      <c r="AK736" s="124"/>
      <c r="AL736" s="124"/>
      <c r="AM736" s="124"/>
      <c r="AN736" s="18"/>
      <c r="AO736" s="18"/>
      <c r="AP736" s="18"/>
      <c r="AQ736" s="18"/>
      <c r="AR736" s="18"/>
      <c r="AS736" s="18"/>
      <c r="AT736" s="18"/>
      <c r="AU736" s="18"/>
      <c r="AV736" s="18"/>
      <c r="AW736" s="18"/>
      <c r="AX736" s="18"/>
      <c r="BB736" s="11"/>
      <c r="BC736" s="11"/>
      <c r="BD736" s="11"/>
      <c r="BE736" s="11"/>
      <c r="BF736" s="11"/>
      <c r="BG736" s="11"/>
      <c r="BH736" s="11"/>
      <c r="BI736" s="11"/>
      <c r="BJ736" s="11"/>
      <c r="BK736" s="11"/>
      <c r="BL736" s="11"/>
      <c r="BM736" s="11"/>
      <c r="BN736" s="11"/>
    </row>
    <row r="737" spans="1:69">
      <c r="A737" s="213"/>
      <c r="B737" s="213"/>
      <c r="C737" s="213"/>
      <c r="D737" s="213"/>
      <c r="E737" s="329"/>
      <c r="F737" s="329"/>
      <c r="G737" s="213"/>
      <c r="H737" s="330"/>
      <c r="I737" s="330"/>
      <c r="J737" s="213"/>
      <c r="K737" s="213"/>
      <c r="L737" s="213"/>
      <c r="M737" s="247"/>
      <c r="N737" s="247"/>
      <c r="O737" s="247"/>
      <c r="P737" s="247"/>
      <c r="Q737" s="247"/>
      <c r="R737" s="247"/>
      <c r="S737" s="247"/>
      <c r="T737" s="247"/>
      <c r="U737" s="247"/>
      <c r="V737" s="18"/>
      <c r="W737" s="18"/>
      <c r="X737" s="124"/>
      <c r="Y737" s="124"/>
      <c r="Z737" s="124"/>
      <c r="AA737" s="124"/>
      <c r="AB737" s="124"/>
      <c r="AC737" s="124"/>
      <c r="AD737" s="124"/>
      <c r="AE737" s="124"/>
      <c r="AF737" s="124"/>
      <c r="AG737" s="124"/>
      <c r="AH737" s="124"/>
      <c r="AI737" s="124"/>
      <c r="AJ737" s="124"/>
      <c r="AK737" s="124"/>
      <c r="AL737" s="124"/>
      <c r="AM737" s="124"/>
      <c r="AN737" s="18"/>
      <c r="AO737" s="18"/>
      <c r="AP737" s="18"/>
      <c r="AQ737" s="18"/>
      <c r="AR737" s="18"/>
      <c r="AS737" s="18"/>
      <c r="AT737" s="18"/>
      <c r="AU737" s="18"/>
      <c r="AV737" s="18"/>
      <c r="AW737" s="18"/>
      <c r="AX737" s="18"/>
      <c r="BB737" s="11"/>
      <c r="BC737" s="11"/>
      <c r="BD737" s="11"/>
      <c r="BE737" s="11"/>
      <c r="BF737" s="11"/>
      <c r="BG737" s="11"/>
      <c r="BH737" s="11"/>
      <c r="BI737" s="11"/>
      <c r="BJ737" s="11"/>
      <c r="BK737" s="11"/>
      <c r="BL737" s="11"/>
      <c r="BM737" s="11"/>
      <c r="BN737" s="11"/>
    </row>
    <row r="738" spans="1:69">
      <c r="A738" s="332" t="s">
        <v>105</v>
      </c>
      <c r="B738" s="333"/>
      <c r="C738" s="334"/>
      <c r="D738" s="333" t="s">
        <v>67</v>
      </c>
      <c r="E738" s="335"/>
      <c r="F738" s="333" t="s">
        <v>67</v>
      </c>
      <c r="G738" s="334"/>
      <c r="H738" s="333" t="s">
        <v>67</v>
      </c>
      <c r="I738" s="333"/>
      <c r="J738" s="334"/>
      <c r="K738" s="334"/>
      <c r="L738" s="334"/>
      <c r="M738" s="336"/>
      <c r="N738" s="333" t="s">
        <v>67</v>
      </c>
      <c r="O738" s="336"/>
      <c r="P738" s="333" t="s">
        <v>67</v>
      </c>
      <c r="Q738" s="336"/>
      <c r="R738" s="333" t="s">
        <v>67</v>
      </c>
      <c r="S738" s="336"/>
      <c r="T738" s="336"/>
      <c r="U738" s="333" t="s">
        <v>67</v>
      </c>
      <c r="V738" s="18"/>
      <c r="W738" s="18"/>
      <c r="X738" s="124"/>
      <c r="Y738" s="124"/>
      <c r="Z738" s="124"/>
      <c r="AA738" s="124"/>
      <c r="AB738" s="124"/>
      <c r="AC738" s="124"/>
      <c r="AD738" s="124"/>
      <c r="AE738" s="124"/>
      <c r="AF738" s="124"/>
      <c r="AG738" s="124"/>
      <c r="AH738" s="124"/>
      <c r="AI738" s="124"/>
      <c r="AJ738" s="124"/>
      <c r="AK738" s="124"/>
      <c r="AL738" s="124"/>
      <c r="AM738" s="124"/>
      <c r="AN738" s="18"/>
      <c r="AO738" s="18"/>
      <c r="AP738" s="18"/>
      <c r="AQ738" s="18"/>
      <c r="AR738" s="18"/>
      <c r="AS738" s="18"/>
      <c r="AT738" s="18"/>
      <c r="AU738" s="18"/>
      <c r="AV738" s="18"/>
      <c r="AW738" s="18"/>
      <c r="AX738" s="18"/>
      <c r="BB738" s="11"/>
      <c r="BC738" s="11"/>
      <c r="BD738" s="11"/>
      <c r="BE738" s="11"/>
      <c r="BF738" s="11"/>
      <c r="BG738" s="11"/>
      <c r="BH738" s="11"/>
      <c r="BI738" s="11"/>
      <c r="BJ738" s="11"/>
      <c r="BK738" s="11"/>
      <c r="BL738" s="11"/>
      <c r="BM738" s="11"/>
      <c r="BN738" s="11"/>
    </row>
    <row r="739" spans="1:69">
      <c r="A739" s="213"/>
      <c r="B739" s="213"/>
      <c r="C739" s="213"/>
      <c r="D739" s="213"/>
      <c r="E739" s="329"/>
      <c r="F739" s="329"/>
      <c r="G739" s="213"/>
      <c r="H739" s="330"/>
      <c r="I739" s="330"/>
      <c r="J739" s="213"/>
      <c r="K739" s="213"/>
      <c r="L739" s="213"/>
      <c r="M739" s="213"/>
      <c r="N739" s="213"/>
      <c r="O739" s="213"/>
      <c r="P739" s="213"/>
      <c r="Q739" s="213"/>
      <c r="R739" s="213"/>
      <c r="S739" s="213"/>
      <c r="T739" s="213"/>
      <c r="U739" s="213"/>
      <c r="V739" s="18"/>
      <c r="W739" s="18"/>
      <c r="X739" s="124"/>
      <c r="Y739" s="124"/>
      <c r="Z739" s="124"/>
      <c r="AA739" s="124"/>
      <c r="AB739" s="124"/>
      <c r="AC739" s="124"/>
      <c r="AD739" s="124"/>
      <c r="AE739" s="124"/>
      <c r="AF739" s="124"/>
      <c r="AG739" s="124"/>
      <c r="AH739" s="124"/>
      <c r="AI739" s="124"/>
      <c r="AJ739" s="124"/>
      <c r="AK739" s="124"/>
      <c r="AL739" s="124"/>
      <c r="AM739" s="124"/>
      <c r="AN739" s="18"/>
      <c r="AO739" s="18"/>
      <c r="AP739" s="18"/>
      <c r="AQ739" s="18"/>
      <c r="AR739" s="18"/>
      <c r="AS739" s="18"/>
      <c r="AT739" s="18"/>
      <c r="AU739" s="18"/>
      <c r="AV739" s="18"/>
      <c r="AW739" s="18"/>
      <c r="AX739" s="18"/>
      <c r="BB739" s="11"/>
      <c r="BC739" s="11"/>
      <c r="BD739" s="11"/>
      <c r="BE739" s="11"/>
      <c r="BF739" s="11"/>
      <c r="BG739" s="11"/>
      <c r="BH739" s="11"/>
      <c r="BI739" s="11"/>
      <c r="BJ739" s="11"/>
      <c r="BK739" s="11"/>
      <c r="BL739" s="11"/>
      <c r="BM739" s="11"/>
      <c r="BN739" s="11"/>
    </row>
    <row r="740" spans="1:69">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24"/>
      <c r="Y740" s="124"/>
      <c r="Z740" s="124"/>
      <c r="AA740" s="124"/>
      <c r="AB740" s="124"/>
      <c r="AC740" s="124"/>
      <c r="AD740" s="124"/>
      <c r="AE740" s="124"/>
      <c r="AF740" s="124"/>
      <c r="AG740" s="124"/>
      <c r="AH740" s="124"/>
      <c r="AI740" s="124"/>
      <c r="AJ740" s="124"/>
      <c r="AK740" s="124"/>
      <c r="AL740" s="124"/>
      <c r="AM740" s="124"/>
      <c r="AN740" s="18"/>
      <c r="AO740" s="18"/>
      <c r="AP740" s="18"/>
      <c r="AQ740" s="18"/>
      <c r="AR740" s="18"/>
      <c r="AS740" s="18"/>
      <c r="AT740" s="18"/>
      <c r="AU740" s="18"/>
      <c r="AV740" s="18"/>
      <c r="AW740" s="18"/>
      <c r="AX740" s="18"/>
      <c r="BB740" s="11"/>
      <c r="BC740" s="11"/>
      <c r="BD740" s="11"/>
      <c r="BE740" s="11"/>
      <c r="BF740" s="11"/>
      <c r="BG740" s="11"/>
      <c r="BH740" s="11"/>
      <c r="BI740" s="11"/>
      <c r="BJ740" s="11"/>
      <c r="BK740" s="11"/>
      <c r="BL740" s="11"/>
      <c r="BM740" s="11"/>
      <c r="BN740" s="11"/>
    </row>
    <row r="741" spans="1:69">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24"/>
      <c r="Y741" s="124"/>
      <c r="Z741" s="124"/>
      <c r="AA741" s="124"/>
      <c r="AB741" s="124"/>
      <c r="AC741" s="124"/>
      <c r="AD741" s="124"/>
      <c r="AE741" s="124"/>
      <c r="AF741" s="124"/>
      <c r="AG741" s="124"/>
      <c r="AH741" s="124"/>
      <c r="AI741" s="124"/>
      <c r="AJ741" s="124"/>
      <c r="AK741" s="124"/>
      <c r="AL741" s="124"/>
      <c r="AM741" s="124"/>
      <c r="AN741" s="18"/>
      <c r="AO741" s="18"/>
      <c r="AP741" s="18"/>
      <c r="AQ741" s="18"/>
      <c r="AR741" s="18"/>
      <c r="AS741" s="18"/>
      <c r="AT741" s="18"/>
      <c r="AU741" s="18"/>
      <c r="AV741" s="18"/>
      <c r="AW741" s="18"/>
      <c r="AX741" s="18"/>
      <c r="BB741" s="11"/>
      <c r="BC741" s="11"/>
      <c r="BD741" s="11"/>
      <c r="BE741" s="11"/>
      <c r="BF741" s="11"/>
      <c r="BG741" s="11"/>
      <c r="BH741" s="11"/>
      <c r="BI741" s="11"/>
      <c r="BJ741" s="11"/>
      <c r="BK741" s="11"/>
      <c r="BL741" s="11"/>
      <c r="BM741" s="11"/>
      <c r="BN741" s="11"/>
    </row>
    <row r="742" spans="1:69">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24"/>
      <c r="Y742" s="124"/>
      <c r="Z742" s="124"/>
      <c r="AA742" s="124"/>
      <c r="AB742" s="124"/>
      <c r="AC742" s="124"/>
      <c r="AD742" s="124"/>
      <c r="AE742" s="124"/>
      <c r="AF742" s="124"/>
      <c r="AG742" s="124"/>
      <c r="AH742" s="124"/>
      <c r="AI742" s="124"/>
      <c r="AJ742" s="124"/>
      <c r="AK742" s="124"/>
      <c r="AL742" s="124"/>
      <c r="AM742" s="124"/>
      <c r="AN742" s="18"/>
      <c r="AO742" s="18"/>
      <c r="AP742" s="18"/>
      <c r="AQ742" s="18"/>
      <c r="AR742" s="18"/>
      <c r="AS742" s="18"/>
      <c r="AT742" s="18"/>
      <c r="AU742" s="18"/>
      <c r="AV742" s="18"/>
      <c r="AW742" s="18"/>
      <c r="AX742" s="18"/>
      <c r="BB742" s="11"/>
      <c r="BC742" s="11"/>
      <c r="BD742" s="11"/>
      <c r="BE742" s="11"/>
      <c r="BF742" s="11"/>
      <c r="BG742" s="11"/>
      <c r="BH742" s="11"/>
      <c r="BI742" s="11"/>
      <c r="BJ742" s="11"/>
      <c r="BK742" s="11"/>
      <c r="BL742" s="11"/>
      <c r="BM742" s="11"/>
      <c r="BN742" s="11"/>
    </row>
    <row r="743" spans="1:69">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24"/>
      <c r="Y743" s="124"/>
      <c r="Z743" s="124"/>
      <c r="AA743" s="124"/>
      <c r="AB743" s="124"/>
      <c r="AC743" s="124"/>
      <c r="AD743" s="124"/>
      <c r="AE743" s="124"/>
      <c r="AF743" s="124"/>
      <c r="AG743" s="124"/>
      <c r="AH743" s="124"/>
      <c r="AI743" s="124"/>
      <c r="AJ743" s="124"/>
      <c r="AK743" s="124"/>
      <c r="AL743" s="124"/>
      <c r="AM743" s="124"/>
      <c r="AN743" s="18"/>
      <c r="AO743" s="18"/>
      <c r="AP743" s="18"/>
      <c r="AQ743" s="18"/>
      <c r="AR743" s="18"/>
      <c r="AS743" s="18"/>
      <c r="AT743" s="18"/>
      <c r="AU743" s="18"/>
      <c r="AV743" s="18"/>
      <c r="AW743" s="18"/>
      <c r="AX743" s="18"/>
      <c r="BB743" s="11"/>
      <c r="BC743" s="11"/>
      <c r="BD743" s="11"/>
      <c r="BE743" s="11"/>
      <c r="BF743" s="11"/>
      <c r="BG743" s="11"/>
      <c r="BH743" s="11"/>
      <c r="BI743" s="11"/>
      <c r="BJ743" s="11"/>
      <c r="BK743" s="11"/>
      <c r="BL743" s="11"/>
      <c r="BM743" s="11"/>
      <c r="BN743" s="11"/>
    </row>
    <row r="744" spans="1:69">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24"/>
      <c r="Y744" s="124"/>
      <c r="Z744" s="124"/>
      <c r="AA744" s="124"/>
      <c r="AB744" s="124"/>
      <c r="AC744" s="124"/>
      <c r="AD744" s="124"/>
      <c r="AE744" s="124"/>
      <c r="AF744" s="124"/>
      <c r="AG744" s="124"/>
      <c r="AH744" s="124"/>
      <c r="AI744" s="124"/>
      <c r="AJ744" s="124"/>
      <c r="AK744" s="124"/>
      <c r="AL744" s="124"/>
      <c r="AM744" s="124"/>
      <c r="AN744" s="18"/>
      <c r="AO744" s="18"/>
      <c r="AP744" s="18"/>
      <c r="AQ744" s="18"/>
      <c r="AR744" s="18"/>
      <c r="AS744" s="18"/>
      <c r="AT744" s="18"/>
      <c r="AU744" s="18"/>
      <c r="AV744" s="18"/>
      <c r="AW744" s="18"/>
      <c r="AX744" s="18"/>
      <c r="BB744" s="11"/>
      <c r="BC744" s="11"/>
      <c r="BD744" s="11"/>
      <c r="BE744" s="11"/>
      <c r="BF744" s="11"/>
      <c r="BG744" s="11"/>
      <c r="BH744" s="11"/>
      <c r="BI744" s="11"/>
      <c r="BJ744" s="11"/>
      <c r="BK744" s="11"/>
      <c r="BL744" s="11"/>
      <c r="BM744" s="11"/>
      <c r="BN744" s="11"/>
    </row>
    <row r="745" spans="1:69">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24"/>
      <c r="Y745" s="124"/>
      <c r="Z745" s="124"/>
      <c r="AA745" s="124"/>
      <c r="AB745" s="124"/>
      <c r="AC745" s="124"/>
      <c r="AD745" s="124"/>
      <c r="AE745" s="124"/>
      <c r="AF745" s="124"/>
      <c r="AG745" s="124"/>
      <c r="AH745" s="124"/>
      <c r="AI745" s="124"/>
      <c r="AJ745" s="124"/>
      <c r="AK745" s="124"/>
      <c r="AL745" s="124"/>
      <c r="AM745" s="124"/>
      <c r="AN745" s="18"/>
      <c r="AO745" s="18"/>
      <c r="AP745" s="18"/>
      <c r="AQ745" s="18"/>
      <c r="AR745" s="18"/>
      <c r="AS745" s="18"/>
      <c r="AT745" s="18"/>
      <c r="AU745" s="18"/>
      <c r="AV745" s="18"/>
      <c r="AW745" s="18"/>
      <c r="AX745" s="18"/>
      <c r="BC745" s="11"/>
      <c r="BD745" s="11"/>
      <c r="BE745" s="11"/>
      <c r="BF745" s="11"/>
      <c r="BG745" s="11"/>
      <c r="BH745" s="11"/>
      <c r="BI745" s="11"/>
      <c r="BJ745" s="11"/>
      <c r="BK745" s="11"/>
      <c r="BL745" s="11"/>
      <c r="BM745" s="11"/>
      <c r="BN745" s="11"/>
      <c r="BO745" s="11"/>
      <c r="BQ745" s="124"/>
    </row>
    <row r="746" spans="1:69">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24"/>
      <c r="Y746" s="124"/>
      <c r="Z746" s="124"/>
      <c r="AA746" s="124"/>
      <c r="AB746" s="124"/>
      <c r="AC746" s="124"/>
      <c r="AD746" s="124"/>
      <c r="AE746" s="124"/>
      <c r="AF746" s="124"/>
      <c r="AG746" s="124"/>
      <c r="AH746" s="124"/>
      <c r="AI746" s="124"/>
      <c r="AJ746" s="124"/>
      <c r="AK746" s="124"/>
      <c r="AL746" s="124"/>
      <c r="AM746" s="124"/>
      <c r="AN746" s="18"/>
      <c r="AO746" s="18"/>
      <c r="AP746" s="18"/>
      <c r="AQ746" s="18"/>
      <c r="AR746" s="18"/>
      <c r="AS746" s="18"/>
      <c r="AT746" s="18"/>
      <c r="AU746" s="18"/>
      <c r="AV746" s="18"/>
      <c r="AW746" s="18"/>
      <c r="AX746" s="18"/>
      <c r="BB746" s="11"/>
      <c r="BC746" s="11"/>
      <c r="BD746" s="11"/>
      <c r="BE746" s="11"/>
      <c r="BF746" s="11"/>
      <c r="BG746" s="11"/>
      <c r="BH746" s="11"/>
      <c r="BI746" s="11"/>
      <c r="BJ746" s="11"/>
      <c r="BK746" s="11"/>
      <c r="BL746" s="11"/>
      <c r="BM746" s="11"/>
      <c r="BN746" s="11"/>
    </row>
    <row r="747" spans="1:69">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24"/>
      <c r="Y747" s="124"/>
      <c r="Z747" s="124"/>
      <c r="AA747" s="124"/>
      <c r="AB747" s="124"/>
      <c r="AC747" s="124"/>
      <c r="AD747" s="124"/>
      <c r="AE747" s="124"/>
      <c r="AF747" s="124"/>
      <c r="AG747" s="124"/>
      <c r="AH747" s="124"/>
      <c r="AI747" s="124"/>
      <c r="AJ747" s="124"/>
      <c r="AK747" s="124"/>
      <c r="AL747" s="124"/>
      <c r="AM747" s="124"/>
      <c r="AN747" s="18"/>
      <c r="AO747" s="18"/>
      <c r="AP747" s="18"/>
      <c r="AQ747" s="18"/>
      <c r="AR747" s="18"/>
      <c r="AS747" s="18"/>
      <c r="AT747" s="18"/>
      <c r="AU747" s="18"/>
      <c r="AV747" s="18"/>
      <c r="AW747" s="18"/>
      <c r="AX747" s="18"/>
      <c r="BB747" s="11"/>
      <c r="BC747" s="11"/>
      <c r="BD747" s="11"/>
      <c r="BE747" s="11"/>
      <c r="BF747" s="11"/>
      <c r="BG747" s="11"/>
      <c r="BH747" s="11"/>
      <c r="BI747" s="11"/>
      <c r="BJ747" s="11"/>
      <c r="BK747" s="11"/>
      <c r="BL747" s="11"/>
      <c r="BM747" s="11"/>
      <c r="BN747" s="11"/>
    </row>
    <row r="748" spans="1:69">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24"/>
      <c r="Y748" s="124"/>
      <c r="Z748" s="124"/>
      <c r="AA748" s="124"/>
      <c r="AB748" s="124"/>
      <c r="AC748" s="124"/>
      <c r="AD748" s="124"/>
      <c r="AE748" s="124"/>
      <c r="AF748" s="124"/>
      <c r="AG748" s="124"/>
      <c r="AH748" s="124"/>
      <c r="AI748" s="124"/>
      <c r="AJ748" s="124"/>
      <c r="AK748" s="124"/>
      <c r="AL748" s="124"/>
      <c r="AM748" s="124"/>
      <c r="AN748" s="18"/>
      <c r="AO748" s="18"/>
      <c r="AP748" s="18"/>
      <c r="AQ748" s="18"/>
      <c r="AR748" s="18"/>
      <c r="AS748" s="18"/>
      <c r="AT748" s="18"/>
      <c r="AU748" s="18"/>
      <c r="AV748" s="18"/>
      <c r="AW748" s="18"/>
      <c r="AX748" s="18"/>
      <c r="BB748" s="11"/>
      <c r="BC748" s="11"/>
      <c r="BD748" s="11"/>
      <c r="BE748" s="11"/>
      <c r="BF748" s="11"/>
      <c r="BG748" s="11"/>
      <c r="BH748" s="11"/>
      <c r="BI748" s="11"/>
      <c r="BJ748" s="11"/>
      <c r="BK748" s="11"/>
      <c r="BL748" s="11"/>
      <c r="BM748" s="11"/>
      <c r="BN748" s="11"/>
    </row>
    <row r="749" spans="1:6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24"/>
      <c r="Y749" s="124"/>
      <c r="Z749" s="124"/>
      <c r="AA749" s="124"/>
      <c r="AB749" s="124"/>
      <c r="AC749" s="124"/>
      <c r="AD749" s="124"/>
      <c r="AE749" s="124"/>
      <c r="AF749" s="124"/>
      <c r="AG749" s="124"/>
      <c r="AH749" s="124"/>
      <c r="AI749" s="124"/>
      <c r="AJ749" s="124"/>
      <c r="AK749" s="124"/>
      <c r="AL749" s="124"/>
      <c r="AM749" s="124"/>
      <c r="AN749" s="18"/>
      <c r="AO749" s="18"/>
      <c r="AP749" s="18"/>
      <c r="AQ749" s="18"/>
      <c r="AR749" s="18"/>
      <c r="AS749" s="18"/>
      <c r="AT749" s="18"/>
      <c r="AU749" s="18"/>
      <c r="AV749" s="18"/>
      <c r="AW749" s="18"/>
      <c r="AX749" s="18"/>
      <c r="BB749" s="11"/>
      <c r="BC749" s="11"/>
      <c r="BD749" s="11"/>
      <c r="BE749" s="11"/>
      <c r="BF749" s="11"/>
      <c r="BG749" s="11"/>
      <c r="BH749" s="11"/>
      <c r="BI749" s="11"/>
      <c r="BJ749" s="11"/>
      <c r="BK749" s="11"/>
      <c r="BL749" s="11"/>
      <c r="BM749" s="11"/>
      <c r="BN749" s="11"/>
    </row>
    <row r="750" spans="1:69">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24"/>
      <c r="Y750" s="124"/>
      <c r="Z750" s="124"/>
      <c r="AA750" s="124"/>
      <c r="AB750" s="124"/>
      <c r="AC750" s="124"/>
      <c r="AD750" s="124"/>
      <c r="AE750" s="124"/>
      <c r="AF750" s="124"/>
      <c r="AG750" s="124"/>
      <c r="AH750" s="124"/>
      <c r="AI750" s="124"/>
      <c r="AJ750" s="124"/>
      <c r="AK750" s="124"/>
      <c r="AL750" s="124"/>
      <c r="AM750" s="124"/>
      <c r="AN750" s="18"/>
      <c r="AO750" s="18"/>
      <c r="AP750" s="18"/>
      <c r="AQ750" s="18"/>
      <c r="AR750" s="18"/>
      <c r="AS750" s="18"/>
      <c r="AT750" s="18"/>
      <c r="AU750" s="18"/>
      <c r="AV750" s="18"/>
      <c r="AW750" s="18"/>
      <c r="AX750" s="18"/>
      <c r="BB750" s="11"/>
      <c r="BC750" s="11"/>
      <c r="BD750" s="11"/>
      <c r="BE750" s="11"/>
      <c r="BF750" s="11"/>
      <c r="BG750" s="11"/>
      <c r="BH750" s="11"/>
      <c r="BI750" s="11"/>
      <c r="BJ750" s="11"/>
      <c r="BK750" s="11"/>
      <c r="BL750" s="11"/>
      <c r="BM750" s="11"/>
      <c r="BN750" s="11"/>
    </row>
    <row r="751" spans="1:69">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24"/>
      <c r="Y751" s="124"/>
      <c r="Z751" s="124"/>
      <c r="AA751" s="124"/>
      <c r="AB751" s="124"/>
      <c r="AC751" s="124"/>
      <c r="AD751" s="124"/>
      <c r="AE751" s="124"/>
      <c r="AF751" s="124"/>
      <c r="AG751" s="124"/>
      <c r="AH751" s="124"/>
      <c r="AI751" s="124"/>
      <c r="AJ751" s="124"/>
      <c r="AK751" s="124"/>
      <c r="AL751" s="124"/>
      <c r="AM751" s="124"/>
      <c r="AN751" s="18"/>
      <c r="AO751" s="18"/>
      <c r="AP751" s="18"/>
      <c r="AQ751" s="18"/>
      <c r="AR751" s="18"/>
      <c r="AS751" s="18"/>
      <c r="AT751" s="18"/>
      <c r="AU751" s="18"/>
      <c r="AV751" s="18"/>
      <c r="AW751" s="18"/>
      <c r="AX751" s="18"/>
      <c r="BB751" s="11"/>
      <c r="BC751" s="11"/>
      <c r="BD751" s="11"/>
      <c r="BE751" s="11"/>
      <c r="BF751" s="11"/>
      <c r="BG751" s="11"/>
      <c r="BH751" s="11"/>
      <c r="BI751" s="11"/>
      <c r="BJ751" s="11"/>
      <c r="BK751" s="11"/>
      <c r="BL751" s="11"/>
      <c r="BM751" s="11"/>
      <c r="BN751" s="11"/>
      <c r="BO751" s="75"/>
      <c r="BP751" s="75"/>
    </row>
    <row r="752" spans="1:69">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24"/>
      <c r="Y752" s="124"/>
      <c r="Z752" s="124"/>
      <c r="AA752" s="124"/>
      <c r="AB752" s="124"/>
      <c r="AC752" s="124"/>
      <c r="AD752" s="124"/>
      <c r="AE752" s="124"/>
      <c r="AF752" s="124"/>
      <c r="AG752" s="124"/>
      <c r="AH752" s="124"/>
      <c r="AI752" s="124"/>
      <c r="AJ752" s="124"/>
      <c r="AK752" s="124"/>
      <c r="AL752" s="124"/>
      <c r="AM752" s="124"/>
      <c r="AN752" s="18"/>
      <c r="AO752" s="18"/>
      <c r="AP752" s="18"/>
      <c r="AQ752" s="18"/>
      <c r="AR752" s="18"/>
      <c r="AS752" s="18"/>
      <c r="AT752" s="18"/>
      <c r="AU752" s="18"/>
      <c r="AV752" s="18"/>
      <c r="AW752" s="18"/>
      <c r="AX752" s="18"/>
      <c r="BB752" s="11"/>
      <c r="BC752" s="11"/>
      <c r="BD752" s="11"/>
      <c r="BE752" s="11"/>
      <c r="BF752" s="11"/>
      <c r="BG752" s="11"/>
      <c r="BH752" s="11"/>
      <c r="BI752" s="11"/>
      <c r="BJ752" s="11"/>
      <c r="BK752" s="11"/>
      <c r="BL752" s="11"/>
      <c r="BM752" s="11"/>
      <c r="BN752" s="11"/>
      <c r="BO752" s="75"/>
      <c r="BP752" s="75"/>
    </row>
    <row r="753" spans="1:68">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24"/>
      <c r="Y753" s="124"/>
      <c r="Z753" s="124"/>
      <c r="AA753" s="124"/>
      <c r="AB753" s="124"/>
      <c r="AC753" s="124"/>
      <c r="AD753" s="124"/>
      <c r="AE753" s="124"/>
      <c r="AF753" s="124"/>
      <c r="AG753" s="124"/>
      <c r="AH753" s="124"/>
      <c r="AI753" s="124"/>
      <c r="AJ753" s="124"/>
      <c r="AK753" s="124"/>
      <c r="AL753" s="124"/>
      <c r="AM753" s="124"/>
      <c r="AN753" s="18"/>
      <c r="AO753" s="18"/>
      <c r="AP753" s="18"/>
      <c r="AQ753" s="18"/>
      <c r="AR753" s="18"/>
      <c r="AS753" s="18"/>
      <c r="AT753" s="18"/>
      <c r="AU753" s="18"/>
      <c r="AV753" s="18"/>
      <c r="AW753" s="18"/>
      <c r="AX753" s="18"/>
      <c r="BB753" s="11"/>
      <c r="BC753" s="11"/>
      <c r="BD753" s="11"/>
      <c r="BE753" s="11"/>
      <c r="BF753" s="11"/>
      <c r="BG753" s="11"/>
      <c r="BH753" s="11"/>
      <c r="BI753" s="11"/>
      <c r="BJ753" s="11"/>
      <c r="BK753" s="11"/>
      <c r="BL753" s="11"/>
      <c r="BM753" s="11"/>
      <c r="BN753" s="11"/>
      <c r="BO753" s="75"/>
      <c r="BP753" s="75"/>
    </row>
    <row r="754" spans="1:68">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24"/>
      <c r="Y754" s="124"/>
      <c r="Z754" s="124"/>
      <c r="AA754" s="124"/>
      <c r="AB754" s="124"/>
      <c r="AC754" s="124"/>
      <c r="AD754" s="124"/>
      <c r="AE754" s="124"/>
      <c r="AF754" s="124"/>
      <c r="AG754" s="124"/>
      <c r="AH754" s="124"/>
      <c r="AI754" s="124"/>
      <c r="AJ754" s="124"/>
      <c r="AK754" s="124"/>
      <c r="AL754" s="124"/>
      <c r="AM754" s="124"/>
      <c r="AN754" s="18"/>
      <c r="AO754" s="18"/>
      <c r="AP754" s="18"/>
      <c r="AQ754" s="18"/>
      <c r="AR754" s="18"/>
      <c r="AS754" s="18"/>
      <c r="AT754" s="18"/>
      <c r="AU754" s="18"/>
      <c r="AV754" s="18"/>
      <c r="AW754" s="18"/>
      <c r="AX754" s="18"/>
      <c r="BB754" s="11"/>
      <c r="BC754" s="11"/>
      <c r="BD754" s="11"/>
      <c r="BE754" s="11"/>
      <c r="BF754" s="11"/>
      <c r="BG754" s="11"/>
      <c r="BH754" s="11"/>
      <c r="BI754" s="11"/>
      <c r="BJ754" s="11"/>
      <c r="BK754" s="11"/>
      <c r="BL754" s="11"/>
      <c r="BM754" s="11"/>
      <c r="BN754" s="11"/>
      <c r="BO754" s="75"/>
      <c r="BP754" s="75"/>
    </row>
    <row r="755" spans="1:68">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24"/>
      <c r="Y755" s="124"/>
      <c r="Z755" s="124"/>
      <c r="AA755" s="124"/>
      <c r="AB755" s="124"/>
      <c r="AC755" s="124"/>
      <c r="AD755" s="124"/>
      <c r="AE755" s="124"/>
      <c r="AF755" s="124"/>
      <c r="AG755" s="124"/>
      <c r="AH755" s="124"/>
      <c r="AI755" s="124"/>
      <c r="AJ755" s="124"/>
      <c r="AK755" s="124"/>
      <c r="AL755" s="124"/>
      <c r="AM755" s="124"/>
      <c r="AN755" s="18"/>
      <c r="AO755" s="18"/>
      <c r="AP755" s="18"/>
      <c r="AQ755" s="18"/>
      <c r="AR755" s="18"/>
      <c r="AS755" s="18"/>
      <c r="AT755" s="18"/>
      <c r="AU755" s="18"/>
      <c r="AV755" s="18"/>
      <c r="AW755" s="18"/>
      <c r="AX755" s="18"/>
      <c r="BB755" s="11"/>
      <c r="BC755" s="11"/>
      <c r="BD755" s="11"/>
      <c r="BE755" s="11"/>
      <c r="BF755" s="11"/>
      <c r="BG755" s="11"/>
      <c r="BH755" s="11"/>
      <c r="BI755" s="11"/>
      <c r="BJ755" s="11"/>
      <c r="BK755" s="11"/>
      <c r="BL755" s="11"/>
      <c r="BM755" s="11"/>
      <c r="BN755" s="11"/>
      <c r="BO755" s="75"/>
      <c r="BP755" s="75"/>
    </row>
    <row r="756" spans="1:68">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24"/>
      <c r="Y756" s="124"/>
      <c r="Z756" s="124"/>
      <c r="AA756" s="124"/>
      <c r="AB756" s="124"/>
      <c r="AC756" s="124"/>
      <c r="AD756" s="124"/>
      <c r="AE756" s="124"/>
      <c r="AF756" s="124"/>
      <c r="AG756" s="124"/>
      <c r="AH756" s="124"/>
      <c r="AI756" s="124"/>
      <c r="AJ756" s="124"/>
      <c r="AK756" s="124"/>
      <c r="AL756" s="124"/>
      <c r="AM756" s="124"/>
      <c r="AN756" s="18"/>
      <c r="AO756" s="18"/>
      <c r="AP756" s="18"/>
      <c r="AQ756" s="18"/>
      <c r="AR756" s="18"/>
      <c r="AS756" s="18"/>
      <c r="AT756" s="18"/>
      <c r="AU756" s="18"/>
      <c r="AV756" s="18"/>
      <c r="AW756" s="18"/>
      <c r="AX756" s="18"/>
      <c r="BB756" s="11"/>
      <c r="BC756" s="11"/>
      <c r="BD756" s="11"/>
      <c r="BE756" s="11"/>
      <c r="BF756" s="11"/>
      <c r="BG756" s="11"/>
      <c r="BH756" s="11"/>
      <c r="BI756" s="11"/>
      <c r="BJ756" s="11"/>
      <c r="BK756" s="11"/>
      <c r="BL756" s="11"/>
      <c r="BM756" s="11"/>
      <c r="BN756" s="11"/>
      <c r="BO756" s="75"/>
      <c r="BP756" s="75"/>
    </row>
    <row r="757" spans="1:68">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24"/>
      <c r="Y757" s="124"/>
      <c r="Z757" s="124"/>
      <c r="AA757" s="124"/>
      <c r="AB757" s="124"/>
      <c r="AC757" s="124"/>
      <c r="AD757" s="124"/>
      <c r="AE757" s="124"/>
      <c r="AF757" s="124"/>
      <c r="AG757" s="124"/>
      <c r="AH757" s="124"/>
      <c r="AI757" s="124"/>
      <c r="AJ757" s="124"/>
      <c r="AK757" s="124"/>
      <c r="AL757" s="124"/>
      <c r="AM757" s="124"/>
      <c r="AN757" s="18"/>
      <c r="AO757" s="18"/>
      <c r="AP757" s="18"/>
      <c r="AQ757" s="18"/>
      <c r="AR757" s="18"/>
      <c r="AS757" s="18"/>
      <c r="AT757" s="18"/>
      <c r="AU757" s="18"/>
      <c r="AV757" s="18"/>
      <c r="AW757" s="18"/>
      <c r="AX757" s="18"/>
      <c r="BB757" s="11"/>
      <c r="BC757" s="11"/>
      <c r="BD757" s="11"/>
      <c r="BE757" s="11"/>
      <c r="BF757" s="11"/>
      <c r="BG757" s="11"/>
      <c r="BH757" s="11"/>
      <c r="BI757" s="11"/>
      <c r="BJ757" s="11"/>
      <c r="BK757" s="11"/>
      <c r="BL757" s="11"/>
      <c r="BM757" s="11"/>
      <c r="BN757" s="11"/>
      <c r="BO757" s="75"/>
      <c r="BP757" s="75"/>
    </row>
    <row r="758" spans="1:6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24"/>
      <c r="Y758" s="124"/>
      <c r="Z758" s="124"/>
      <c r="AA758" s="124"/>
      <c r="AB758" s="124"/>
      <c r="AC758" s="124"/>
      <c r="AD758" s="124"/>
      <c r="AE758" s="124"/>
      <c r="AF758" s="124"/>
      <c r="AG758" s="124"/>
      <c r="AH758" s="124"/>
      <c r="AI758" s="124"/>
      <c r="AJ758" s="124"/>
      <c r="AK758" s="124"/>
      <c r="AL758" s="124"/>
      <c r="AM758" s="124"/>
      <c r="AN758" s="18"/>
      <c r="AO758" s="18"/>
      <c r="AP758" s="18"/>
      <c r="AQ758" s="18"/>
      <c r="AR758" s="18"/>
      <c r="AS758" s="18"/>
      <c r="AT758" s="18"/>
      <c r="AU758" s="18"/>
      <c r="AV758" s="18"/>
      <c r="AW758" s="18"/>
      <c r="AX758" s="18"/>
      <c r="BB758" s="11"/>
      <c r="BC758" s="11"/>
      <c r="BD758" s="11"/>
      <c r="BE758" s="11"/>
      <c r="BF758" s="11"/>
      <c r="BG758" s="11"/>
      <c r="BH758" s="11"/>
      <c r="BI758" s="11"/>
      <c r="BJ758" s="11"/>
      <c r="BK758" s="11"/>
      <c r="BL758" s="11"/>
      <c r="BM758" s="11"/>
      <c r="BN758" s="11"/>
      <c r="BO758" s="75"/>
      <c r="BP758" s="75"/>
    </row>
    <row r="759" spans="1:68">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24"/>
      <c r="Y759" s="124"/>
      <c r="Z759" s="124"/>
      <c r="AA759" s="124"/>
      <c r="AB759" s="124"/>
      <c r="AC759" s="124"/>
      <c r="AD759" s="124"/>
      <c r="AE759" s="124"/>
      <c r="AF759" s="124"/>
      <c r="AG759" s="124"/>
      <c r="AH759" s="124"/>
      <c r="AI759" s="124"/>
      <c r="AJ759" s="124"/>
      <c r="AK759" s="124"/>
      <c r="AL759" s="124"/>
      <c r="AM759" s="124"/>
      <c r="AN759" s="18"/>
      <c r="AO759" s="18"/>
      <c r="AP759" s="18"/>
      <c r="AQ759" s="18"/>
      <c r="AR759" s="18"/>
      <c r="AS759" s="18"/>
      <c r="AT759" s="18"/>
      <c r="AU759" s="18"/>
      <c r="AV759" s="18"/>
      <c r="AW759" s="18"/>
      <c r="AX759" s="18"/>
      <c r="BB759" s="11"/>
      <c r="BC759" s="11"/>
      <c r="BD759" s="11"/>
      <c r="BE759" s="11"/>
      <c r="BF759" s="11"/>
      <c r="BG759" s="11"/>
      <c r="BH759" s="11"/>
      <c r="BI759" s="11"/>
      <c r="BJ759" s="11"/>
      <c r="BK759" s="11"/>
      <c r="BL759" s="11"/>
      <c r="BM759" s="11"/>
      <c r="BN759" s="11"/>
      <c r="BO759" s="75"/>
      <c r="BP759" s="75"/>
    </row>
    <row r="760" spans="1:68">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24"/>
      <c r="Y760" s="124"/>
      <c r="Z760" s="124"/>
      <c r="AA760" s="124"/>
      <c r="AB760" s="124"/>
      <c r="AC760" s="124"/>
      <c r="AD760" s="124"/>
      <c r="AE760" s="124"/>
      <c r="AF760" s="124"/>
      <c r="AG760" s="124"/>
      <c r="AH760" s="124"/>
      <c r="AI760" s="124"/>
      <c r="AJ760" s="124"/>
      <c r="AK760" s="124"/>
      <c r="AL760" s="124"/>
      <c r="AM760" s="124"/>
      <c r="AN760" s="18"/>
      <c r="AO760" s="18"/>
      <c r="AP760" s="18"/>
      <c r="AQ760" s="18"/>
      <c r="AR760" s="18"/>
      <c r="AS760" s="18"/>
      <c r="AT760" s="18"/>
      <c r="AU760" s="18"/>
      <c r="AV760" s="18"/>
      <c r="AW760" s="18"/>
      <c r="AX760" s="18"/>
      <c r="BB760" s="11"/>
      <c r="BC760" s="11"/>
      <c r="BD760" s="11"/>
      <c r="BE760" s="11"/>
      <c r="BF760" s="11"/>
      <c r="BG760" s="11"/>
      <c r="BH760" s="11"/>
      <c r="BI760" s="11"/>
      <c r="BJ760" s="11"/>
      <c r="BK760" s="11"/>
      <c r="BL760" s="11"/>
      <c r="BM760" s="11"/>
      <c r="BN760" s="11"/>
      <c r="BO760" s="75"/>
      <c r="BP760" s="75"/>
    </row>
    <row r="761" spans="1:68">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24"/>
      <c r="Y761" s="124"/>
      <c r="Z761" s="124"/>
      <c r="AA761" s="124"/>
      <c r="AB761" s="124"/>
      <c r="AC761" s="124"/>
      <c r="AD761" s="124"/>
      <c r="AE761" s="124"/>
      <c r="AF761" s="124"/>
      <c r="AG761" s="124"/>
      <c r="AH761" s="124"/>
      <c r="AI761" s="124"/>
      <c r="AJ761" s="124"/>
      <c r="AK761" s="124"/>
      <c r="AL761" s="124"/>
      <c r="AM761" s="124"/>
      <c r="AN761" s="18"/>
      <c r="AO761" s="18"/>
      <c r="AP761" s="18"/>
      <c r="AQ761" s="18"/>
      <c r="AR761" s="18"/>
      <c r="AS761" s="18"/>
      <c r="AT761" s="18"/>
      <c r="AU761" s="18"/>
      <c r="AV761" s="18"/>
      <c r="AW761" s="18"/>
      <c r="AX761" s="18"/>
      <c r="BB761" s="11"/>
      <c r="BC761" s="11"/>
      <c r="BD761" s="11"/>
      <c r="BE761" s="11"/>
      <c r="BF761" s="11"/>
      <c r="BG761" s="11"/>
      <c r="BH761" s="11"/>
      <c r="BI761" s="11"/>
      <c r="BJ761" s="11"/>
      <c r="BK761" s="11"/>
      <c r="BL761" s="11"/>
      <c r="BM761" s="11"/>
      <c r="BN761" s="11"/>
      <c r="BO761" s="75"/>
      <c r="BP761" s="75"/>
    </row>
    <row r="762" spans="1:68">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24"/>
      <c r="Y762" s="124"/>
      <c r="Z762" s="124"/>
      <c r="AA762" s="124"/>
      <c r="AB762" s="124"/>
      <c r="AC762" s="124"/>
      <c r="AD762" s="124"/>
      <c r="AE762" s="124"/>
      <c r="AF762" s="124"/>
      <c r="AG762" s="124"/>
      <c r="AH762" s="124"/>
      <c r="AI762" s="124"/>
      <c r="AJ762" s="124"/>
      <c r="AK762" s="124"/>
      <c r="AL762" s="124"/>
      <c r="AM762" s="124"/>
      <c r="AN762" s="18"/>
      <c r="AO762" s="18"/>
      <c r="AP762" s="18"/>
      <c r="AQ762" s="18"/>
      <c r="AR762" s="18"/>
      <c r="AS762" s="18"/>
      <c r="AT762" s="18"/>
      <c r="AU762" s="18"/>
      <c r="AV762" s="18"/>
      <c r="AW762" s="18"/>
      <c r="AX762" s="18"/>
      <c r="BB762" s="11"/>
      <c r="BC762" s="11"/>
      <c r="BD762" s="11"/>
      <c r="BE762" s="11"/>
      <c r="BF762" s="11"/>
      <c r="BG762" s="11"/>
      <c r="BH762" s="11"/>
      <c r="BI762" s="11"/>
      <c r="BJ762" s="11"/>
      <c r="BK762" s="11"/>
      <c r="BL762" s="11"/>
      <c r="BM762" s="11"/>
      <c r="BN762" s="11"/>
      <c r="BO762" s="75"/>
      <c r="BP762" s="75"/>
    </row>
    <row r="763" spans="1:68">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24"/>
      <c r="Y763" s="124"/>
      <c r="Z763" s="124"/>
      <c r="AA763" s="124"/>
      <c r="AB763" s="124"/>
      <c r="AC763" s="124"/>
      <c r="AD763" s="124"/>
      <c r="AE763" s="124"/>
      <c r="AF763" s="124"/>
      <c r="AG763" s="124"/>
      <c r="AH763" s="124"/>
      <c r="AI763" s="124"/>
      <c r="AJ763" s="124"/>
      <c r="AK763" s="124"/>
      <c r="AL763" s="124"/>
      <c r="AM763" s="124"/>
      <c r="AN763" s="18"/>
      <c r="AO763" s="18"/>
      <c r="AP763" s="18"/>
      <c r="AQ763" s="18"/>
      <c r="AR763" s="18"/>
      <c r="AS763" s="18"/>
      <c r="AT763" s="18"/>
      <c r="AU763" s="18"/>
      <c r="AV763" s="18"/>
      <c r="AW763" s="18"/>
      <c r="AX763" s="18"/>
      <c r="BB763" s="11"/>
      <c r="BC763" s="11"/>
      <c r="BD763" s="11"/>
      <c r="BE763" s="11"/>
      <c r="BF763" s="11"/>
      <c r="BG763" s="11"/>
      <c r="BH763" s="11"/>
      <c r="BI763" s="11"/>
      <c r="BJ763" s="11"/>
      <c r="BK763" s="11"/>
      <c r="BL763" s="11"/>
      <c r="BM763" s="11"/>
      <c r="BN763" s="11"/>
      <c r="BO763" s="75"/>
      <c r="BP763" s="75"/>
    </row>
    <row r="764" spans="1:68">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24"/>
      <c r="Y764" s="124"/>
      <c r="Z764" s="124"/>
      <c r="AA764" s="124"/>
      <c r="AB764" s="124"/>
      <c r="AC764" s="124"/>
      <c r="AD764" s="124"/>
      <c r="AE764" s="124"/>
      <c r="AF764" s="124"/>
      <c r="AG764" s="124"/>
      <c r="AH764" s="124"/>
      <c r="AI764" s="124"/>
      <c r="AJ764" s="124"/>
      <c r="AK764" s="124"/>
      <c r="AL764" s="124"/>
      <c r="AM764" s="124"/>
      <c r="AN764" s="18"/>
      <c r="AO764" s="18"/>
      <c r="AP764" s="18"/>
      <c r="AQ764" s="18"/>
      <c r="AR764" s="18"/>
      <c r="AS764" s="18"/>
      <c r="AT764" s="18"/>
      <c r="AU764" s="18"/>
      <c r="AV764" s="18"/>
      <c r="AW764" s="18"/>
      <c r="AX764" s="18"/>
      <c r="BB764" s="11"/>
      <c r="BC764" s="11"/>
      <c r="BD764" s="11"/>
      <c r="BE764" s="11"/>
      <c r="BF764" s="11"/>
      <c r="BG764" s="11"/>
      <c r="BH764" s="11"/>
      <c r="BI764" s="11"/>
      <c r="BJ764" s="11"/>
      <c r="BK764" s="11"/>
      <c r="BL764" s="11"/>
      <c r="BM764" s="11"/>
      <c r="BN764" s="11"/>
      <c r="BO764" s="75"/>
      <c r="BP764" s="75"/>
    </row>
    <row r="765" spans="1:68">
      <c r="A765" s="18"/>
      <c r="B765" s="18"/>
      <c r="C765" s="18"/>
      <c r="D765" s="18"/>
      <c r="E765" s="18"/>
      <c r="F765" s="18"/>
      <c r="G765" s="18"/>
      <c r="H765" s="18"/>
      <c r="I765" s="18"/>
      <c r="J765" s="18"/>
      <c r="K765" s="18"/>
      <c r="L765" s="18"/>
      <c r="M765" s="18"/>
      <c r="N765" s="18"/>
      <c r="O765" s="18"/>
      <c r="P765" s="18"/>
      <c r="Q765" s="18"/>
      <c r="R765" s="18"/>
      <c r="S765" s="18"/>
      <c r="T765" s="18"/>
      <c r="U765" s="18"/>
      <c r="V765" s="247"/>
      <c r="W765" s="18"/>
      <c r="X765" s="117"/>
      <c r="Y765" s="117"/>
      <c r="Z765" s="117"/>
      <c r="AA765" s="117"/>
      <c r="AB765" s="117"/>
      <c r="AC765" s="117"/>
      <c r="AD765" s="117"/>
      <c r="AE765" s="117"/>
      <c r="AF765" s="117"/>
      <c r="AG765" s="117"/>
      <c r="AH765" s="117"/>
      <c r="AI765" s="117"/>
      <c r="AJ765" s="117"/>
      <c r="AK765" s="117"/>
      <c r="AL765" s="117"/>
      <c r="AM765" s="117"/>
      <c r="AN765" s="18"/>
      <c r="AO765" s="18"/>
      <c r="AP765" s="18"/>
      <c r="AQ765" s="18"/>
      <c r="AR765" s="18"/>
      <c r="AS765" s="18"/>
      <c r="AT765" s="18"/>
      <c r="AU765" s="18"/>
      <c r="AV765" s="18"/>
      <c r="AW765" s="18"/>
      <c r="AX765" s="18"/>
      <c r="BB765" s="11"/>
      <c r="BC765" s="11"/>
      <c r="BD765" s="11"/>
      <c r="BE765" s="11"/>
      <c r="BF765" s="11"/>
      <c r="BG765" s="11"/>
      <c r="BH765" s="11"/>
      <c r="BI765" s="11"/>
      <c r="BJ765" s="11"/>
      <c r="BK765" s="11"/>
      <c r="BL765" s="11"/>
      <c r="BM765" s="11"/>
      <c r="BN765" s="11"/>
      <c r="BO765" s="75"/>
      <c r="BP765" s="75"/>
    </row>
    <row r="766" spans="1:68">
      <c r="A766" s="18"/>
      <c r="B766" s="18"/>
      <c r="C766" s="18"/>
      <c r="D766" s="18"/>
      <c r="E766" s="18"/>
      <c r="F766" s="18"/>
      <c r="G766" s="18"/>
      <c r="H766" s="18"/>
      <c r="I766" s="18"/>
      <c r="J766" s="18"/>
      <c r="K766" s="18"/>
      <c r="L766" s="18"/>
      <c r="M766" s="18"/>
      <c r="N766" s="18"/>
      <c r="O766" s="18"/>
      <c r="P766" s="18"/>
      <c r="Q766" s="18"/>
      <c r="R766" s="18"/>
      <c r="S766" s="18"/>
      <c r="T766" s="18"/>
      <c r="U766" s="18"/>
      <c r="V766" s="336"/>
      <c r="W766" s="18"/>
      <c r="X766" s="609" t="s">
        <v>106</v>
      </c>
      <c r="Y766" s="609"/>
      <c r="Z766" s="117"/>
      <c r="AA766" s="117"/>
      <c r="AB766" s="117"/>
      <c r="AC766" s="117"/>
      <c r="AD766" s="117"/>
      <c r="AE766" s="117"/>
      <c r="AF766" s="117"/>
      <c r="AG766" s="117"/>
      <c r="AH766" s="117"/>
      <c r="AI766" s="117"/>
      <c r="AJ766" s="117"/>
      <c r="AK766" s="117"/>
      <c r="AL766" s="117"/>
      <c r="AM766" s="117"/>
      <c r="AN766" s="18"/>
      <c r="AO766" s="18"/>
      <c r="AP766" s="18"/>
      <c r="AQ766" s="18"/>
      <c r="AR766" s="18"/>
      <c r="AS766" s="18"/>
      <c r="AT766" s="18"/>
      <c r="AU766" s="18"/>
      <c r="AV766" s="18"/>
      <c r="AW766" s="18"/>
      <c r="AX766" s="18"/>
      <c r="BB766" s="11"/>
      <c r="BC766" s="11"/>
      <c r="BD766" s="11"/>
      <c r="BE766" s="11"/>
      <c r="BF766" s="11"/>
      <c r="BG766" s="11"/>
      <c r="BH766" s="11"/>
      <c r="BI766" s="11"/>
      <c r="BJ766" s="11"/>
      <c r="BK766" s="11"/>
      <c r="BL766" s="11"/>
      <c r="BM766" s="11"/>
      <c r="BN766" s="11"/>
      <c r="BO766" s="75"/>
      <c r="BP766" s="75"/>
    </row>
    <row r="767" spans="1:68">
      <c r="A767" s="18"/>
      <c r="B767" s="18"/>
      <c r="C767" s="18"/>
      <c r="D767" s="18"/>
      <c r="E767" s="18"/>
      <c r="F767" s="18"/>
      <c r="G767" s="18"/>
      <c r="H767" s="18"/>
      <c r="I767" s="18"/>
      <c r="J767" s="18"/>
      <c r="K767" s="18"/>
      <c r="L767" s="18"/>
      <c r="M767" s="18"/>
      <c r="N767" s="18"/>
      <c r="O767" s="18"/>
      <c r="P767" s="18"/>
      <c r="Q767" s="18"/>
      <c r="R767" s="18"/>
      <c r="S767" s="18"/>
      <c r="T767" s="18"/>
      <c r="U767" s="18"/>
      <c r="V767" s="213"/>
      <c r="W767" s="18"/>
      <c r="X767" s="117"/>
      <c r="Y767" s="117"/>
      <c r="Z767" s="117"/>
      <c r="AA767" s="117"/>
      <c r="AB767" s="117"/>
      <c r="AC767" s="117"/>
      <c r="AD767" s="117"/>
      <c r="AE767" s="117"/>
      <c r="AF767" s="117"/>
      <c r="AG767" s="117"/>
      <c r="AH767" s="117"/>
      <c r="AI767" s="117"/>
      <c r="AJ767" s="117"/>
      <c r="AK767" s="117"/>
      <c r="AL767" s="117"/>
      <c r="AM767" s="117"/>
      <c r="AN767" s="18"/>
      <c r="AO767" s="18"/>
      <c r="AP767" s="18"/>
      <c r="AQ767" s="18"/>
      <c r="AR767" s="18"/>
      <c r="AS767" s="18"/>
      <c r="AT767" s="18"/>
      <c r="AU767" s="18"/>
      <c r="AV767" s="18"/>
      <c r="AW767" s="18"/>
      <c r="AX767" s="18"/>
      <c r="BB767" s="11"/>
      <c r="BC767" s="11"/>
      <c r="BD767" s="11"/>
      <c r="BE767" s="11"/>
      <c r="BF767" s="11"/>
      <c r="BG767" s="11"/>
      <c r="BH767" s="11"/>
      <c r="BI767" s="11"/>
      <c r="BJ767" s="11"/>
      <c r="BK767" s="11"/>
      <c r="BL767" s="11"/>
      <c r="BM767" s="11"/>
      <c r="BN767" s="11"/>
      <c r="BO767" s="75"/>
      <c r="BP767" s="75"/>
    </row>
    <row r="768" spans="1: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17"/>
      <c r="Y768" s="117"/>
      <c r="Z768" s="117"/>
      <c r="AA768" s="117"/>
      <c r="AB768" s="117"/>
      <c r="AC768" s="117"/>
      <c r="AD768" s="117"/>
      <c r="AE768" s="117"/>
      <c r="AF768" s="117"/>
      <c r="AG768" s="117"/>
      <c r="AH768" s="117"/>
      <c r="AI768" s="117"/>
      <c r="AJ768" s="117"/>
      <c r="AK768" s="117"/>
      <c r="AL768" s="117"/>
      <c r="AM768" s="117"/>
      <c r="AN768" s="18"/>
      <c r="AO768" s="18"/>
      <c r="AP768" s="18"/>
      <c r="AQ768" s="18"/>
      <c r="AR768" s="18"/>
      <c r="AS768" s="18"/>
      <c r="AT768" s="18"/>
      <c r="AU768" s="18"/>
      <c r="AV768" s="18"/>
      <c r="AW768" s="18"/>
      <c r="AX768" s="18"/>
      <c r="BB768" s="11"/>
      <c r="BC768" s="11"/>
      <c r="BD768" s="11"/>
      <c r="BE768" s="11"/>
      <c r="BF768" s="11"/>
      <c r="BG768" s="11"/>
      <c r="BH768" s="11"/>
      <c r="BI768" s="11"/>
      <c r="BJ768" s="11"/>
      <c r="BK768" s="11"/>
      <c r="BL768" s="11"/>
      <c r="BM768" s="11"/>
      <c r="BN768" s="11"/>
      <c r="BO768" s="75"/>
      <c r="BP768" s="75"/>
    </row>
    <row r="769" spans="1:68">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17"/>
      <c r="Y769" s="117"/>
      <c r="Z769" s="117"/>
      <c r="AA769" s="117"/>
      <c r="AB769" s="117"/>
      <c r="AC769" s="117"/>
      <c r="AD769" s="117"/>
      <c r="AE769" s="117"/>
      <c r="AF769" s="117"/>
      <c r="AG769" s="117"/>
      <c r="AH769" s="117"/>
      <c r="AI769" s="117"/>
      <c r="AJ769" s="117"/>
      <c r="AK769" s="117"/>
      <c r="AL769" s="117"/>
      <c r="AM769" s="117"/>
      <c r="AN769" s="18"/>
      <c r="AO769" s="18"/>
      <c r="AP769" s="18"/>
      <c r="AQ769" s="18"/>
      <c r="AR769" s="18"/>
      <c r="AS769" s="18"/>
      <c r="AT769" s="18"/>
      <c r="AU769" s="18"/>
      <c r="AV769" s="18"/>
      <c r="AW769" s="18"/>
      <c r="AX769" s="18"/>
      <c r="BB769" s="11"/>
      <c r="BC769" s="11"/>
      <c r="BD769" s="11"/>
      <c r="BE769" s="11"/>
      <c r="BF769" s="11"/>
      <c r="BG769" s="11"/>
      <c r="BH769" s="11"/>
      <c r="BI769" s="11"/>
      <c r="BJ769" s="11"/>
      <c r="BK769" s="11"/>
      <c r="BL769" s="11"/>
      <c r="BM769" s="11"/>
      <c r="BN769" s="11"/>
      <c r="BO769" s="75"/>
      <c r="BP769" s="75"/>
    </row>
    <row r="770" spans="1:68">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17"/>
      <c r="Y770" s="117"/>
      <c r="Z770" s="117"/>
      <c r="AA770" s="117"/>
      <c r="AB770" s="117"/>
      <c r="AC770" s="117"/>
      <c r="AD770" s="117"/>
      <c r="AE770" s="117"/>
      <c r="AF770" s="117"/>
      <c r="AG770" s="117"/>
      <c r="AH770" s="117"/>
      <c r="AI770" s="117"/>
      <c r="AJ770" s="117"/>
      <c r="AK770" s="117"/>
      <c r="AL770" s="117"/>
      <c r="AM770" s="117"/>
      <c r="AN770" s="18"/>
      <c r="AO770" s="18"/>
      <c r="AP770" s="18"/>
      <c r="AQ770" s="18"/>
      <c r="AR770" s="18"/>
      <c r="AS770" s="18"/>
      <c r="AT770" s="18"/>
      <c r="AU770" s="18"/>
      <c r="AV770" s="18"/>
      <c r="AW770" s="18"/>
      <c r="AX770" s="18"/>
      <c r="BB770" s="11"/>
      <c r="BC770" s="11"/>
      <c r="BD770" s="11"/>
      <c r="BE770" s="11"/>
      <c r="BF770" s="11"/>
      <c r="BG770" s="11"/>
      <c r="BH770" s="11"/>
      <c r="BI770" s="11"/>
      <c r="BJ770" s="11"/>
      <c r="BK770" s="11"/>
      <c r="BL770" s="11"/>
      <c r="BM770" s="11"/>
      <c r="BN770" s="11"/>
      <c r="BO770" s="75"/>
      <c r="BP770" s="75"/>
    </row>
    <row r="771" spans="1:68">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17"/>
      <c r="Y771" s="117"/>
      <c r="Z771" s="117"/>
      <c r="AA771" s="117"/>
      <c r="AB771" s="117"/>
      <c r="AC771" s="117"/>
      <c r="AD771" s="117"/>
      <c r="AE771" s="117"/>
      <c r="AF771" s="117"/>
      <c r="AG771" s="117"/>
      <c r="AH771" s="117"/>
      <c r="AI771" s="117"/>
      <c r="AJ771" s="117"/>
      <c r="AK771" s="117"/>
      <c r="AL771" s="117"/>
      <c r="AM771" s="117"/>
      <c r="AN771" s="18"/>
      <c r="AO771" s="18"/>
      <c r="AP771" s="18"/>
      <c r="AQ771" s="18"/>
      <c r="AR771" s="18"/>
      <c r="AS771" s="18"/>
      <c r="AT771" s="18"/>
      <c r="AU771" s="18"/>
      <c r="AV771" s="18"/>
      <c r="AW771" s="18"/>
      <c r="AX771" s="18"/>
      <c r="BB771" s="11"/>
      <c r="BC771" s="11"/>
      <c r="BD771" s="11"/>
      <c r="BE771" s="11"/>
      <c r="BF771" s="11"/>
      <c r="BG771" s="11"/>
      <c r="BH771" s="11"/>
      <c r="BI771" s="11"/>
      <c r="BJ771" s="11"/>
      <c r="BK771" s="11"/>
      <c r="BL771" s="11"/>
      <c r="BM771" s="11"/>
      <c r="BN771" s="11"/>
      <c r="BO771" s="75"/>
      <c r="BP771" s="75"/>
    </row>
    <row r="772" spans="1:68">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BB772" s="11"/>
      <c r="BC772" s="11"/>
      <c r="BD772" s="11"/>
      <c r="BE772" s="11"/>
      <c r="BF772" s="11"/>
      <c r="BG772" s="11"/>
      <c r="BH772" s="11"/>
      <c r="BI772" s="11"/>
      <c r="BJ772" s="11"/>
      <c r="BK772" s="11"/>
      <c r="BL772" s="11"/>
      <c r="BM772" s="11"/>
      <c r="BN772" s="11"/>
      <c r="BO772" s="75"/>
      <c r="BP772" s="75"/>
    </row>
    <row r="773" spans="1:68">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BB773" s="11"/>
      <c r="BC773" s="11"/>
      <c r="BD773" s="11"/>
      <c r="BE773" s="11"/>
      <c r="BF773" s="11"/>
      <c r="BG773" s="11"/>
      <c r="BH773" s="11"/>
      <c r="BI773" s="11"/>
      <c r="BJ773" s="11"/>
      <c r="BK773" s="11"/>
      <c r="BL773" s="11"/>
      <c r="BM773" s="11"/>
      <c r="BN773" s="11"/>
      <c r="BO773" s="75"/>
      <c r="BP773" s="75"/>
    </row>
    <row r="774" spans="1:68" ht="20.2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91" t="str">
        <f>F1</f>
        <v>Nordsjøtorsk HI 2016, ALDER</v>
      </c>
      <c r="Y774" s="117"/>
      <c r="Z774" s="117"/>
      <c r="AA774" s="117"/>
      <c r="AB774" s="117"/>
      <c r="AC774" s="117"/>
      <c r="AD774" s="117"/>
      <c r="AE774" s="117"/>
      <c r="AF774" s="117"/>
      <c r="AG774" s="117"/>
      <c r="AH774" s="117"/>
      <c r="AI774" s="117"/>
      <c r="AJ774" s="117"/>
      <c r="AK774" s="117"/>
      <c r="AL774" s="117"/>
      <c r="AM774" s="117"/>
      <c r="AN774" s="18"/>
      <c r="AO774" s="18"/>
      <c r="AP774" s="18"/>
      <c r="AQ774" s="18"/>
      <c r="AR774" s="18"/>
      <c r="AS774" s="18"/>
      <c r="AT774" s="18"/>
      <c r="AU774" s="18"/>
      <c r="AV774" s="18"/>
      <c r="AW774" s="18"/>
      <c r="AX774" s="18"/>
      <c r="BB774" s="11"/>
      <c r="BC774" s="11"/>
      <c r="BD774" s="11"/>
      <c r="BE774" s="11"/>
      <c r="BF774" s="11"/>
      <c r="BG774" s="11"/>
      <c r="BH774" s="11"/>
      <c r="BI774" s="11"/>
      <c r="BJ774" s="11"/>
      <c r="BK774" s="11"/>
      <c r="BL774" s="11"/>
      <c r="BM774" s="11"/>
      <c r="BN774" s="11"/>
      <c r="BO774" s="75"/>
      <c r="BP774" s="75"/>
    </row>
    <row r="775" spans="1:68">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24"/>
      <c r="Y775" s="124"/>
      <c r="Z775" s="124"/>
      <c r="AA775" s="124"/>
      <c r="AB775" s="124"/>
      <c r="AC775" s="124"/>
      <c r="AD775" s="124"/>
      <c r="AE775" s="124"/>
      <c r="AF775" s="124"/>
      <c r="AG775" s="124"/>
      <c r="AH775" s="124"/>
      <c r="AI775" s="124"/>
      <c r="AJ775" s="124"/>
      <c r="AK775" s="124"/>
      <c r="AL775" s="124"/>
      <c r="AM775" s="124"/>
      <c r="AN775" s="18"/>
      <c r="AO775" s="18"/>
      <c r="AP775" s="18"/>
      <c r="AQ775" s="18"/>
      <c r="AR775" s="18"/>
      <c r="AS775" s="18"/>
      <c r="AT775" s="18"/>
      <c r="AU775" s="18"/>
      <c r="AV775" s="18"/>
      <c r="AW775" s="18"/>
      <c r="AX775" s="18"/>
      <c r="BB775" s="11"/>
      <c r="BC775" s="11"/>
      <c r="BD775" s="11"/>
      <c r="BE775" s="11"/>
      <c r="BF775" s="11"/>
      <c r="BG775" s="11"/>
      <c r="BH775" s="11"/>
      <c r="BI775" s="11"/>
      <c r="BJ775" s="11"/>
      <c r="BK775" s="11"/>
      <c r="BL775" s="11"/>
      <c r="BM775" s="11"/>
      <c r="BN775" s="11"/>
      <c r="BO775" s="75"/>
      <c r="BP775" s="75"/>
    </row>
    <row r="776" spans="1:68">
      <c r="A776" s="213"/>
      <c r="B776" s="213"/>
      <c r="C776" s="213"/>
      <c r="D776" s="213"/>
      <c r="E776" s="329"/>
      <c r="F776" s="329"/>
      <c r="G776" s="213"/>
      <c r="H776" s="330"/>
      <c r="I776" s="330"/>
      <c r="J776" s="213"/>
      <c r="K776" s="213"/>
      <c r="L776" s="213"/>
      <c r="M776" s="247"/>
      <c r="N776" s="247"/>
      <c r="O776" s="247"/>
      <c r="P776" s="247"/>
      <c r="Q776" s="247"/>
      <c r="R776" s="247"/>
      <c r="S776" s="247"/>
      <c r="T776" s="247"/>
      <c r="U776" s="247"/>
      <c r="V776" s="18"/>
      <c r="W776" s="18"/>
      <c r="X776" s="124"/>
      <c r="Y776" s="124"/>
      <c r="Z776" s="124"/>
      <c r="AA776" s="124"/>
      <c r="AB776" s="124"/>
      <c r="AC776" s="124"/>
      <c r="AD776" s="124"/>
      <c r="AE776" s="124"/>
      <c r="AF776" s="124"/>
      <c r="AG776" s="124"/>
      <c r="AH776" s="124"/>
      <c r="AI776" s="124"/>
      <c r="AJ776" s="124"/>
      <c r="AK776" s="124"/>
      <c r="AL776" s="124"/>
      <c r="AM776" s="124"/>
      <c r="AN776" s="18"/>
      <c r="AO776" s="18"/>
      <c r="AP776" s="18"/>
      <c r="AQ776" s="18"/>
      <c r="AR776" s="18"/>
      <c r="AS776" s="18"/>
      <c r="AT776" s="18"/>
      <c r="AU776" s="18"/>
      <c r="AV776" s="18"/>
      <c r="AW776" s="18"/>
      <c r="AX776" s="18"/>
      <c r="BB776" s="11"/>
      <c r="BC776" s="11"/>
      <c r="BD776" s="11"/>
      <c r="BE776" s="11"/>
      <c r="BF776" s="11"/>
      <c r="BG776" s="11"/>
      <c r="BH776" s="11"/>
      <c r="BI776" s="11"/>
      <c r="BJ776" s="11"/>
      <c r="BK776" s="11"/>
      <c r="BL776" s="11"/>
      <c r="BM776" s="11"/>
      <c r="BN776" s="11"/>
      <c r="BO776" s="75"/>
      <c r="BP776" s="75"/>
    </row>
    <row r="777" spans="1:68">
      <c r="A777" s="332" t="s">
        <v>107</v>
      </c>
      <c r="B777" s="333"/>
      <c r="C777" s="334"/>
      <c r="D777" s="333" t="s">
        <v>67</v>
      </c>
      <c r="E777" s="335"/>
      <c r="F777" s="333" t="s">
        <v>67</v>
      </c>
      <c r="G777" s="334"/>
      <c r="H777" s="333" t="s">
        <v>67</v>
      </c>
      <c r="I777" s="333"/>
      <c r="J777" s="334"/>
      <c r="K777" s="334"/>
      <c r="L777" s="334"/>
      <c r="M777" s="336"/>
      <c r="N777" s="333" t="s">
        <v>67</v>
      </c>
      <c r="O777" s="336"/>
      <c r="P777" s="333" t="s">
        <v>67</v>
      </c>
      <c r="Q777" s="336"/>
      <c r="R777" s="333" t="s">
        <v>67</v>
      </c>
      <c r="S777" s="336"/>
      <c r="T777" s="336"/>
      <c r="U777" s="333" t="s">
        <v>67</v>
      </c>
      <c r="V777" s="18"/>
      <c r="W777" s="18"/>
      <c r="X777" s="124"/>
      <c r="Y777" s="124"/>
      <c r="Z777" s="124"/>
      <c r="AA777" s="124"/>
      <c r="AB777" s="124"/>
      <c r="AC777" s="124"/>
      <c r="AD777" s="124"/>
      <c r="AE777" s="124"/>
      <c r="AF777" s="124"/>
      <c r="AG777" s="124"/>
      <c r="AH777" s="124"/>
      <c r="AI777" s="124"/>
      <c r="AJ777" s="124"/>
      <c r="AK777" s="124"/>
      <c r="AL777" s="124"/>
      <c r="AM777" s="124"/>
      <c r="AN777" s="18"/>
      <c r="AO777" s="18"/>
      <c r="AP777" s="18"/>
      <c r="AQ777" s="18"/>
      <c r="AR777" s="18"/>
      <c r="AS777" s="18"/>
      <c r="AT777" s="18"/>
      <c r="AU777" s="18"/>
      <c r="AV777" s="18"/>
      <c r="AW777" s="18"/>
      <c r="AX777" s="18"/>
      <c r="BB777" s="11"/>
      <c r="BC777" s="11"/>
      <c r="BD777" s="11"/>
      <c r="BE777" s="11"/>
      <c r="BF777" s="11"/>
      <c r="BG777" s="11"/>
      <c r="BH777" s="11"/>
      <c r="BI777" s="11"/>
      <c r="BJ777" s="11"/>
      <c r="BK777" s="11"/>
      <c r="BL777" s="11"/>
      <c r="BM777" s="11"/>
      <c r="BN777" s="11"/>
      <c r="BO777" s="75"/>
      <c r="BP777" s="75"/>
    </row>
    <row r="778" spans="1:68">
      <c r="A778" s="213"/>
      <c r="B778" s="213"/>
      <c r="C778" s="213"/>
      <c r="D778" s="213"/>
      <c r="E778" s="329"/>
      <c r="F778" s="329"/>
      <c r="G778" s="213"/>
      <c r="H778" s="330"/>
      <c r="I778" s="330"/>
      <c r="J778" s="213"/>
      <c r="K778" s="213"/>
      <c r="L778" s="213"/>
      <c r="M778" s="213"/>
      <c r="N778" s="213"/>
      <c r="O778" s="213"/>
      <c r="P778" s="213"/>
      <c r="Q778" s="213"/>
      <c r="R778" s="213"/>
      <c r="S778" s="213"/>
      <c r="T778" s="213"/>
      <c r="U778" s="213"/>
      <c r="V778" s="18"/>
      <c r="W778" s="18"/>
      <c r="X778" s="124"/>
      <c r="Y778" s="124"/>
      <c r="Z778" s="124"/>
      <c r="AA778" s="124"/>
      <c r="AB778" s="124"/>
      <c r="AC778" s="124"/>
      <c r="AD778" s="124"/>
      <c r="AE778" s="124"/>
      <c r="AF778" s="124"/>
      <c r="AG778" s="124"/>
      <c r="AH778" s="124"/>
      <c r="AI778" s="124"/>
      <c r="AJ778" s="124"/>
      <c r="AK778" s="124"/>
      <c r="AL778" s="124"/>
      <c r="AM778" s="124"/>
      <c r="AN778" s="18"/>
      <c r="AO778" s="18"/>
      <c r="AP778" s="18"/>
      <c r="AQ778" s="18"/>
      <c r="AR778" s="18"/>
      <c r="AS778" s="18"/>
      <c r="AT778" s="18"/>
      <c r="AU778" s="18"/>
      <c r="AV778" s="18"/>
      <c r="AW778" s="18"/>
      <c r="AX778" s="18"/>
      <c r="BB778" s="11"/>
      <c r="BC778" s="11"/>
      <c r="BD778" s="11"/>
      <c r="BE778" s="11"/>
      <c r="BF778" s="11"/>
      <c r="BG778" s="11"/>
      <c r="BH778" s="11"/>
      <c r="BI778" s="11"/>
      <c r="BJ778" s="11"/>
      <c r="BK778" s="11"/>
      <c r="BL778" s="11"/>
      <c r="BM778" s="11"/>
      <c r="BN778" s="11"/>
      <c r="BO778" s="75"/>
      <c r="BP778" s="75"/>
    </row>
    <row r="779" spans="1:68">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24"/>
      <c r="Y779" s="124"/>
      <c r="Z779" s="124"/>
      <c r="AA779" s="124"/>
      <c r="AB779" s="124"/>
      <c r="AC779" s="124"/>
      <c r="AD779" s="124"/>
      <c r="AE779" s="124"/>
      <c r="AF779" s="124"/>
      <c r="AG779" s="124"/>
      <c r="AH779" s="124"/>
      <c r="AI779" s="124"/>
      <c r="AJ779" s="124"/>
      <c r="AK779" s="124"/>
      <c r="AL779" s="124"/>
      <c r="AM779" s="124"/>
      <c r="AN779" s="18"/>
      <c r="AO779" s="18"/>
      <c r="AP779" s="18"/>
      <c r="AQ779" s="18"/>
      <c r="AR779" s="18"/>
      <c r="AS779" s="18"/>
      <c r="AT779" s="18"/>
      <c r="AU779" s="18"/>
      <c r="AV779" s="18"/>
      <c r="AW779" s="18"/>
      <c r="AX779" s="18"/>
      <c r="BB779" s="11"/>
      <c r="BC779" s="11"/>
      <c r="BD779" s="11"/>
      <c r="BE779" s="11"/>
      <c r="BF779" s="11"/>
      <c r="BG779" s="11"/>
      <c r="BH779" s="11"/>
      <c r="BI779" s="11"/>
      <c r="BJ779" s="11"/>
      <c r="BK779" s="11"/>
      <c r="BL779" s="11"/>
      <c r="BM779" s="11"/>
      <c r="BN779" s="11"/>
      <c r="BO779" s="75"/>
      <c r="BP779" s="75"/>
    </row>
    <row r="780" spans="1:68">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24"/>
      <c r="Y780" s="124"/>
      <c r="Z780" s="124"/>
      <c r="AA780" s="124"/>
      <c r="AB780" s="124"/>
      <c r="AC780" s="124"/>
      <c r="AD780" s="124"/>
      <c r="AE780" s="124"/>
      <c r="AF780" s="124"/>
      <c r="AG780" s="124"/>
      <c r="AH780" s="124"/>
      <c r="AI780" s="124"/>
      <c r="AJ780" s="124"/>
      <c r="AK780" s="124"/>
      <c r="AL780" s="124"/>
      <c r="AM780" s="124"/>
      <c r="AN780" s="18"/>
      <c r="AO780" s="18"/>
      <c r="AP780" s="18"/>
      <c r="AQ780" s="18"/>
      <c r="AR780" s="18"/>
      <c r="AS780" s="18"/>
      <c r="AT780" s="18"/>
      <c r="AU780" s="18"/>
      <c r="AV780" s="18"/>
      <c r="AW780" s="18"/>
      <c r="AX780" s="18"/>
      <c r="BB780" s="11"/>
      <c r="BC780" s="11"/>
      <c r="BD780" s="11"/>
      <c r="BE780" s="11"/>
      <c r="BF780" s="11"/>
      <c r="BG780" s="11"/>
      <c r="BH780" s="11"/>
      <c r="BI780" s="11"/>
      <c r="BJ780" s="11"/>
      <c r="BK780" s="11"/>
      <c r="BL780" s="11"/>
      <c r="BM780" s="11"/>
      <c r="BN780" s="11"/>
      <c r="BO780" s="75"/>
      <c r="BP780" s="75"/>
    </row>
    <row r="781" spans="1:68">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24"/>
      <c r="Y781" s="124"/>
      <c r="Z781" s="124"/>
      <c r="AA781" s="124"/>
      <c r="AB781" s="124"/>
      <c r="AC781" s="124"/>
      <c r="AD781" s="124"/>
      <c r="AE781" s="124"/>
      <c r="AF781" s="124"/>
      <c r="AG781" s="124"/>
      <c r="AH781" s="124"/>
      <c r="AI781" s="124"/>
      <c r="AJ781" s="124"/>
      <c r="AK781" s="124"/>
      <c r="AL781" s="124"/>
      <c r="AM781" s="124"/>
      <c r="AN781" s="18"/>
      <c r="AO781" s="18"/>
      <c r="AP781" s="18"/>
      <c r="AQ781" s="18"/>
      <c r="AR781" s="18"/>
      <c r="AS781" s="18"/>
      <c r="AT781" s="18"/>
      <c r="AU781" s="18"/>
      <c r="AV781" s="18"/>
      <c r="AW781" s="18"/>
      <c r="AX781" s="18"/>
      <c r="BB781" s="11"/>
      <c r="BC781" s="11"/>
      <c r="BD781" s="11"/>
      <c r="BE781" s="11"/>
      <c r="BF781" s="11"/>
      <c r="BG781" s="11"/>
      <c r="BH781" s="11"/>
      <c r="BI781" s="11"/>
      <c r="BJ781" s="11"/>
      <c r="BK781" s="11"/>
      <c r="BL781" s="11"/>
      <c r="BM781" s="11"/>
      <c r="BN781" s="11"/>
      <c r="BO781" s="75"/>
      <c r="BP781" s="75"/>
    </row>
    <row r="782" spans="1:68">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24"/>
      <c r="Y782" s="124"/>
      <c r="Z782" s="124"/>
      <c r="AA782" s="124"/>
      <c r="AB782" s="124"/>
      <c r="AC782" s="124"/>
      <c r="AD782" s="124"/>
      <c r="AE782" s="124"/>
      <c r="AF782" s="124"/>
      <c r="AG782" s="124"/>
      <c r="AH782" s="124"/>
      <c r="AI782" s="124"/>
      <c r="AJ782" s="124"/>
      <c r="AK782" s="124"/>
      <c r="AL782" s="124"/>
      <c r="AM782" s="124"/>
      <c r="AN782" s="18"/>
      <c r="AO782" s="18"/>
      <c r="AP782" s="18"/>
      <c r="AQ782" s="18"/>
      <c r="AR782" s="18"/>
      <c r="AS782" s="18"/>
      <c r="AT782" s="18"/>
      <c r="AU782" s="18"/>
      <c r="AV782" s="18"/>
      <c r="AW782" s="18"/>
      <c r="AX782" s="18"/>
      <c r="BO782" s="75"/>
      <c r="BP782" s="75"/>
    </row>
    <row r="783" spans="1:68">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24"/>
      <c r="Y783" s="124"/>
      <c r="Z783" s="124"/>
      <c r="AA783" s="124"/>
      <c r="AB783" s="124"/>
      <c r="AC783" s="124"/>
      <c r="AD783" s="124"/>
      <c r="AE783" s="124"/>
      <c r="AF783" s="124"/>
      <c r="AG783" s="124"/>
      <c r="AH783" s="124"/>
      <c r="AI783" s="124"/>
      <c r="AJ783" s="124"/>
      <c r="AK783" s="124"/>
      <c r="AL783" s="124"/>
      <c r="AM783" s="124"/>
      <c r="AN783" s="18"/>
      <c r="AO783" s="18"/>
      <c r="AP783" s="18"/>
      <c r="AQ783" s="18"/>
      <c r="AR783" s="18"/>
      <c r="AS783" s="18"/>
      <c r="AT783" s="18"/>
      <c r="AU783" s="18"/>
      <c r="AV783" s="18"/>
      <c r="AW783" s="18"/>
      <c r="AX783" s="18"/>
      <c r="AY783" s="75"/>
      <c r="AZ783" s="75"/>
      <c r="BA783" s="75"/>
      <c r="BB783" s="75"/>
      <c r="BC783" s="75"/>
      <c r="BD783" s="75"/>
      <c r="BE783" s="75"/>
      <c r="BF783" s="75"/>
      <c r="BG783" s="75"/>
      <c r="BH783" s="75"/>
      <c r="BI783" s="75"/>
      <c r="BJ783" s="75"/>
      <c r="BK783" s="75"/>
      <c r="BL783" s="75"/>
      <c r="BM783" s="75"/>
      <c r="BN783" s="75"/>
      <c r="BO783" s="75"/>
      <c r="BP783" s="75"/>
    </row>
    <row r="784" spans="1:68">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24"/>
      <c r="Y784" s="124"/>
      <c r="Z784" s="124"/>
      <c r="AA784" s="124"/>
      <c r="AB784" s="124"/>
      <c r="AC784" s="124"/>
      <c r="AD784" s="124"/>
      <c r="AE784" s="124"/>
      <c r="AF784" s="124"/>
      <c r="AG784" s="124"/>
      <c r="AH784" s="124"/>
      <c r="AI784" s="124"/>
      <c r="AJ784" s="124"/>
      <c r="AK784" s="124"/>
      <c r="AL784" s="124"/>
      <c r="AM784" s="124"/>
      <c r="AN784" s="18"/>
      <c r="AO784" s="18"/>
      <c r="AP784" s="18"/>
      <c r="AQ784" s="18"/>
      <c r="AR784" s="18"/>
      <c r="AS784" s="18"/>
      <c r="AT784" s="18"/>
      <c r="AU784" s="18"/>
      <c r="AV784" s="18"/>
      <c r="AW784" s="18"/>
      <c r="AX784" s="18"/>
      <c r="AY784" s="75"/>
      <c r="AZ784" s="75"/>
      <c r="BA784" s="75"/>
      <c r="BB784" s="75"/>
      <c r="BC784" s="75"/>
      <c r="BD784" s="75"/>
      <c r="BE784" s="75"/>
      <c r="BF784" s="75"/>
      <c r="BG784" s="75"/>
      <c r="BH784" s="75"/>
      <c r="BI784" s="75"/>
      <c r="BJ784" s="75"/>
      <c r="BK784" s="75"/>
      <c r="BL784" s="75"/>
      <c r="BM784" s="75"/>
      <c r="BN784" s="75"/>
      <c r="BO784" s="75"/>
      <c r="BP784" s="75"/>
    </row>
    <row r="785" spans="1:68">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24"/>
      <c r="Y785" s="124"/>
      <c r="Z785" s="124"/>
      <c r="AA785" s="124"/>
      <c r="AB785" s="124"/>
      <c r="AC785" s="124"/>
      <c r="AD785" s="124"/>
      <c r="AE785" s="124"/>
      <c r="AF785" s="124"/>
      <c r="AG785" s="124"/>
      <c r="AH785" s="124"/>
      <c r="AI785" s="124"/>
      <c r="AJ785" s="124"/>
      <c r="AK785" s="124"/>
      <c r="AL785" s="124"/>
      <c r="AM785" s="124"/>
      <c r="AN785" s="18"/>
      <c r="AO785" s="18"/>
      <c r="AP785" s="18"/>
      <c r="AQ785" s="18"/>
      <c r="AR785" s="18"/>
      <c r="AS785" s="18"/>
      <c r="AT785" s="18"/>
      <c r="AU785" s="18"/>
      <c r="AV785" s="18"/>
      <c r="AW785" s="18"/>
      <c r="AX785" s="18"/>
      <c r="AY785" s="75"/>
      <c r="AZ785" s="75"/>
      <c r="BA785" s="75"/>
      <c r="BB785" s="75"/>
      <c r="BC785" s="75"/>
      <c r="BD785" s="75"/>
      <c r="BE785" s="75"/>
      <c r="BF785" s="75"/>
      <c r="BG785" s="75"/>
      <c r="BH785" s="75"/>
      <c r="BI785" s="75"/>
      <c r="BJ785" s="75"/>
      <c r="BK785" s="75"/>
      <c r="BL785" s="75"/>
      <c r="BM785" s="75"/>
      <c r="BN785" s="75"/>
      <c r="BO785" s="75"/>
      <c r="BP785" s="75"/>
    </row>
    <row r="786" spans="1:68">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24"/>
      <c r="Y786" s="124"/>
      <c r="Z786" s="124"/>
      <c r="AA786" s="124"/>
      <c r="AB786" s="124"/>
      <c r="AC786" s="124"/>
      <c r="AD786" s="124"/>
      <c r="AE786" s="124"/>
      <c r="AF786" s="124"/>
      <c r="AG786" s="124"/>
      <c r="AH786" s="124"/>
      <c r="AI786" s="124"/>
      <c r="AJ786" s="124"/>
      <c r="AK786" s="124"/>
      <c r="AL786" s="124"/>
      <c r="AM786" s="124"/>
      <c r="AN786" s="18"/>
      <c r="AO786" s="18"/>
      <c r="AP786" s="18"/>
      <c r="AQ786" s="18"/>
      <c r="AR786" s="18"/>
      <c r="AS786" s="18"/>
      <c r="AT786" s="18"/>
      <c r="AU786" s="18"/>
      <c r="AV786" s="18"/>
      <c r="AW786" s="18"/>
      <c r="AX786" s="18"/>
      <c r="AY786" s="75"/>
      <c r="AZ786" s="75"/>
      <c r="BA786" s="75"/>
      <c r="BB786" s="75"/>
      <c r="BC786" s="75"/>
      <c r="BD786" s="75"/>
      <c r="BE786" s="75"/>
      <c r="BF786" s="75"/>
      <c r="BG786" s="75"/>
      <c r="BH786" s="75"/>
      <c r="BI786" s="75"/>
      <c r="BJ786" s="75"/>
      <c r="BK786" s="75"/>
      <c r="BL786" s="75"/>
      <c r="BM786" s="75"/>
      <c r="BN786" s="75"/>
      <c r="BO786" s="75"/>
      <c r="BP786" s="75"/>
    </row>
    <row r="787" spans="1:68">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24"/>
      <c r="Y787" s="124"/>
      <c r="Z787" s="124"/>
      <c r="AA787" s="124"/>
      <c r="AB787" s="124"/>
      <c r="AC787" s="124"/>
      <c r="AD787" s="124"/>
      <c r="AE787" s="124"/>
      <c r="AF787" s="124"/>
      <c r="AG787" s="124"/>
      <c r="AH787" s="124"/>
      <c r="AI787" s="124"/>
      <c r="AJ787" s="124"/>
      <c r="AK787" s="124"/>
      <c r="AL787" s="124"/>
      <c r="AM787" s="124"/>
      <c r="AN787" s="18"/>
      <c r="AO787" s="18"/>
      <c r="AP787" s="18"/>
      <c r="AQ787" s="18"/>
      <c r="AR787" s="18"/>
      <c r="AS787" s="18"/>
      <c r="AT787" s="18"/>
      <c r="AU787" s="18"/>
      <c r="AV787" s="18"/>
      <c r="AW787" s="18"/>
      <c r="AX787" s="18"/>
      <c r="AY787" s="75"/>
      <c r="AZ787" s="75"/>
      <c r="BA787" s="75"/>
      <c r="BB787" s="75"/>
      <c r="BC787" s="75"/>
      <c r="BD787" s="75"/>
      <c r="BE787" s="75"/>
      <c r="BF787" s="75"/>
      <c r="BG787" s="75"/>
      <c r="BH787" s="75"/>
      <c r="BI787" s="75"/>
      <c r="BJ787" s="75"/>
      <c r="BK787" s="75"/>
      <c r="BL787" s="75"/>
      <c r="BM787" s="75"/>
      <c r="BN787" s="75"/>
      <c r="BO787" s="75"/>
      <c r="BP787" s="75"/>
    </row>
    <row r="788" spans="1:6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24"/>
      <c r="Y788" s="124"/>
      <c r="Z788" s="124"/>
      <c r="AA788" s="124"/>
      <c r="AB788" s="124"/>
      <c r="AC788" s="124"/>
      <c r="AD788" s="124"/>
      <c r="AE788" s="124"/>
      <c r="AF788" s="124"/>
      <c r="AG788" s="124"/>
      <c r="AH788" s="124"/>
      <c r="AI788" s="124"/>
      <c r="AJ788" s="124"/>
      <c r="AK788" s="124"/>
      <c r="AL788" s="124"/>
      <c r="AM788" s="124"/>
      <c r="AN788" s="18"/>
      <c r="AO788" s="18"/>
      <c r="AP788" s="18"/>
      <c r="AQ788" s="18"/>
      <c r="AR788" s="18"/>
      <c r="AS788" s="18"/>
      <c r="AT788" s="18"/>
      <c r="AU788" s="18"/>
      <c r="AV788" s="18"/>
      <c r="AW788" s="18"/>
      <c r="AX788" s="18"/>
      <c r="AY788" s="75"/>
      <c r="AZ788" s="75"/>
      <c r="BA788" s="75"/>
      <c r="BB788" s="75"/>
      <c r="BC788" s="75"/>
      <c r="BD788" s="75"/>
      <c r="BE788" s="75"/>
      <c r="BF788" s="75"/>
      <c r="BG788" s="75"/>
      <c r="BH788" s="75"/>
      <c r="BI788" s="75"/>
      <c r="BJ788" s="75"/>
      <c r="BK788" s="75"/>
      <c r="BL788" s="75"/>
      <c r="BM788" s="75"/>
      <c r="BN788" s="75"/>
      <c r="BO788" s="75"/>
      <c r="BP788" s="75"/>
    </row>
    <row r="789" spans="1:68">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24"/>
      <c r="Y789" s="124"/>
      <c r="Z789" s="124"/>
      <c r="AA789" s="124"/>
      <c r="AB789" s="124"/>
      <c r="AC789" s="124"/>
      <c r="AD789" s="124"/>
      <c r="AE789" s="124"/>
      <c r="AF789" s="124"/>
      <c r="AG789" s="124"/>
      <c r="AH789" s="124"/>
      <c r="AI789" s="124"/>
      <c r="AJ789" s="124"/>
      <c r="AK789" s="124"/>
      <c r="AL789" s="124"/>
      <c r="AM789" s="124"/>
      <c r="AN789" s="18"/>
      <c r="AO789" s="18"/>
      <c r="AP789" s="18"/>
      <c r="AQ789" s="18"/>
      <c r="AR789" s="18"/>
      <c r="AS789" s="18"/>
      <c r="AT789" s="18"/>
      <c r="AU789" s="18"/>
      <c r="AV789" s="18"/>
      <c r="AW789" s="18"/>
      <c r="AX789" s="18"/>
      <c r="AY789" s="75"/>
      <c r="AZ789" s="75"/>
      <c r="BA789" s="75"/>
      <c r="BB789" s="75"/>
      <c r="BC789" s="75"/>
      <c r="BD789" s="75"/>
      <c r="BE789" s="75"/>
      <c r="BF789" s="75"/>
      <c r="BG789" s="75"/>
      <c r="BH789" s="75"/>
      <c r="BI789" s="75"/>
      <c r="BJ789" s="75"/>
      <c r="BK789" s="75"/>
      <c r="BL789" s="75"/>
      <c r="BM789" s="75"/>
      <c r="BN789" s="75"/>
      <c r="BO789" s="75"/>
      <c r="BP789" s="75"/>
    </row>
    <row r="790" spans="1:68">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24"/>
      <c r="Y790" s="124"/>
      <c r="Z790" s="124"/>
      <c r="AA790" s="124"/>
      <c r="AB790" s="124"/>
      <c r="AC790" s="124"/>
      <c r="AD790" s="124"/>
      <c r="AE790" s="124"/>
      <c r="AF790" s="124"/>
      <c r="AG790" s="124"/>
      <c r="AH790" s="124"/>
      <c r="AI790" s="124"/>
      <c r="AJ790" s="124"/>
      <c r="AK790" s="124"/>
      <c r="AL790" s="124"/>
      <c r="AM790" s="124"/>
      <c r="AN790" s="18"/>
      <c r="AO790" s="18"/>
      <c r="AP790" s="18"/>
      <c r="AQ790" s="18"/>
      <c r="AR790" s="18"/>
      <c r="AS790" s="18"/>
      <c r="AT790" s="18"/>
      <c r="AU790" s="18"/>
      <c r="AV790" s="18"/>
      <c r="AW790" s="18"/>
      <c r="AX790" s="18"/>
      <c r="AY790" s="75"/>
      <c r="AZ790" s="75"/>
      <c r="BA790" s="75"/>
      <c r="BB790" s="75"/>
      <c r="BC790" s="75"/>
      <c r="BD790" s="75"/>
      <c r="BE790" s="75"/>
      <c r="BF790" s="75"/>
      <c r="BG790" s="75"/>
      <c r="BH790" s="75"/>
      <c r="BI790" s="75"/>
      <c r="BJ790" s="75"/>
      <c r="BK790" s="75"/>
      <c r="BL790" s="75"/>
      <c r="BM790" s="75"/>
      <c r="BN790" s="75"/>
      <c r="BO790" s="75"/>
      <c r="BP790" s="75"/>
    </row>
    <row r="791" spans="1:68">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24"/>
      <c r="Y791" s="124"/>
      <c r="Z791" s="124"/>
      <c r="AA791" s="124"/>
      <c r="AB791" s="124"/>
      <c r="AC791" s="124"/>
      <c r="AD791" s="124"/>
      <c r="AE791" s="124"/>
      <c r="AF791" s="124"/>
      <c r="AG791" s="124"/>
      <c r="AH791" s="124"/>
      <c r="AI791" s="124"/>
      <c r="AJ791" s="124"/>
      <c r="AK791" s="124"/>
      <c r="AL791" s="124"/>
      <c r="AM791" s="124"/>
      <c r="AN791" s="18"/>
      <c r="AO791" s="18"/>
      <c r="AP791" s="18"/>
      <c r="AQ791" s="18"/>
      <c r="AR791" s="18"/>
      <c r="AS791" s="18"/>
      <c r="AT791" s="18"/>
      <c r="AU791" s="18"/>
      <c r="AV791" s="18"/>
      <c r="AW791" s="18"/>
      <c r="AX791" s="18"/>
      <c r="AY791" s="75"/>
      <c r="AZ791" s="75"/>
      <c r="BA791" s="75"/>
      <c r="BB791" s="75"/>
      <c r="BC791" s="75"/>
      <c r="BD791" s="75"/>
      <c r="BE791" s="75"/>
      <c r="BF791" s="75"/>
      <c r="BG791" s="75"/>
      <c r="BH791" s="75"/>
      <c r="BI791" s="75"/>
      <c r="BJ791" s="75"/>
      <c r="BK791" s="75"/>
      <c r="BL791" s="75"/>
      <c r="BM791" s="75"/>
      <c r="BN791" s="75"/>
      <c r="BO791" s="75"/>
      <c r="BP791" s="75"/>
    </row>
    <row r="792" spans="1:68">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24"/>
      <c r="Y792" s="124"/>
      <c r="Z792" s="124"/>
      <c r="AA792" s="124"/>
      <c r="AB792" s="124"/>
      <c r="AC792" s="124"/>
      <c r="AD792" s="124"/>
      <c r="AE792" s="124"/>
      <c r="AF792" s="124"/>
      <c r="AG792" s="124"/>
      <c r="AH792" s="124"/>
      <c r="AI792" s="124"/>
      <c r="AJ792" s="124"/>
      <c r="AK792" s="124"/>
      <c r="AL792" s="124"/>
      <c r="AM792" s="124"/>
      <c r="AN792" s="18"/>
      <c r="AO792" s="18"/>
      <c r="AP792" s="18"/>
      <c r="AQ792" s="18"/>
      <c r="AR792" s="18"/>
      <c r="AS792" s="18"/>
      <c r="AT792" s="18"/>
      <c r="AU792" s="18"/>
      <c r="AV792" s="18"/>
      <c r="AW792" s="18"/>
      <c r="AX792" s="18"/>
      <c r="AY792" s="75"/>
      <c r="AZ792" s="75"/>
      <c r="BA792" s="75"/>
      <c r="BB792" s="75"/>
      <c r="BC792" s="75"/>
      <c r="BD792" s="75"/>
      <c r="BE792" s="75"/>
      <c r="BF792" s="75"/>
      <c r="BG792" s="75"/>
      <c r="BH792" s="75"/>
      <c r="BI792" s="75"/>
      <c r="BJ792" s="75"/>
      <c r="BK792" s="75"/>
      <c r="BL792" s="75"/>
      <c r="BM792" s="75"/>
      <c r="BN792" s="75"/>
      <c r="BO792" s="75"/>
      <c r="BP792" s="75"/>
    </row>
    <row r="793" spans="1:68">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24"/>
      <c r="Y793" s="124"/>
      <c r="Z793" s="124"/>
      <c r="AA793" s="124"/>
      <c r="AB793" s="124"/>
      <c r="AC793" s="124"/>
      <c r="AD793" s="124"/>
      <c r="AE793" s="124"/>
      <c r="AF793" s="124"/>
      <c r="AG793" s="124"/>
      <c r="AH793" s="124"/>
      <c r="AI793" s="124"/>
      <c r="AJ793" s="124"/>
      <c r="AK793" s="124"/>
      <c r="AL793" s="124"/>
      <c r="AM793" s="124"/>
      <c r="AN793" s="18"/>
      <c r="AO793" s="18"/>
      <c r="AP793" s="18"/>
      <c r="AQ793" s="18"/>
      <c r="AR793" s="18"/>
      <c r="AS793" s="18"/>
      <c r="AT793" s="18"/>
      <c r="AU793" s="18"/>
      <c r="AV793" s="18"/>
      <c r="AW793" s="18"/>
      <c r="AX793" s="18"/>
      <c r="AY793" s="75"/>
      <c r="AZ793" s="75"/>
      <c r="BA793" s="75"/>
      <c r="BB793" s="75"/>
      <c r="BC793" s="75"/>
      <c r="BD793" s="75"/>
      <c r="BE793" s="75"/>
      <c r="BF793" s="75"/>
      <c r="BG793" s="75"/>
      <c r="BH793" s="75"/>
      <c r="BI793" s="75"/>
      <c r="BJ793" s="75"/>
      <c r="BK793" s="75"/>
      <c r="BL793" s="75"/>
      <c r="BM793" s="75"/>
      <c r="BN793" s="75"/>
      <c r="BO793" s="75"/>
      <c r="BP793" s="75"/>
    </row>
    <row r="794" spans="1:68">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24"/>
      <c r="Y794" s="124"/>
      <c r="Z794" s="124"/>
      <c r="AA794" s="124"/>
      <c r="AB794" s="124"/>
      <c r="AC794" s="124"/>
      <c r="AD794" s="124"/>
      <c r="AE794" s="124"/>
      <c r="AF794" s="124"/>
      <c r="AG794" s="124"/>
      <c r="AH794" s="124"/>
      <c r="AI794" s="124"/>
      <c r="AJ794" s="124"/>
      <c r="AK794" s="124"/>
      <c r="AL794" s="124"/>
      <c r="AM794" s="124"/>
      <c r="AN794" s="18"/>
      <c r="AO794" s="18"/>
      <c r="AP794" s="18"/>
      <c r="AQ794" s="18"/>
      <c r="AR794" s="18"/>
      <c r="AS794" s="18"/>
      <c r="AT794" s="18"/>
      <c r="AU794" s="18"/>
      <c r="AV794" s="18"/>
      <c r="AW794" s="18"/>
      <c r="AX794" s="18"/>
      <c r="AY794" s="75"/>
      <c r="AZ794" s="75"/>
      <c r="BA794" s="75"/>
      <c r="BB794" s="75"/>
      <c r="BC794" s="75"/>
      <c r="BD794" s="75"/>
      <c r="BE794" s="75"/>
      <c r="BF794" s="75"/>
      <c r="BG794" s="75"/>
      <c r="BH794" s="75"/>
      <c r="BI794" s="75"/>
      <c r="BJ794" s="75"/>
      <c r="BK794" s="75"/>
      <c r="BL794" s="75"/>
      <c r="BM794" s="75"/>
      <c r="BN794" s="75"/>
      <c r="BO794" s="75"/>
      <c r="BP794" s="75"/>
    </row>
    <row r="795" spans="1:68">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24"/>
      <c r="Y795" s="124"/>
      <c r="Z795" s="124"/>
      <c r="AA795" s="124"/>
      <c r="AB795" s="124"/>
      <c r="AC795" s="124"/>
      <c r="AD795" s="124"/>
      <c r="AE795" s="124"/>
      <c r="AF795" s="124"/>
      <c r="AG795" s="124"/>
      <c r="AH795" s="124"/>
      <c r="AI795" s="124"/>
      <c r="AJ795" s="124"/>
      <c r="AK795" s="124"/>
      <c r="AL795" s="124"/>
      <c r="AM795" s="124"/>
      <c r="AN795" s="18"/>
      <c r="AO795" s="18"/>
      <c r="AP795" s="18"/>
      <c r="AQ795" s="18"/>
      <c r="AR795" s="18"/>
      <c r="AS795" s="18"/>
      <c r="AT795" s="18"/>
      <c r="AU795" s="18"/>
      <c r="AV795" s="18"/>
      <c r="AW795" s="18"/>
      <c r="AX795" s="18"/>
      <c r="AY795" s="75"/>
      <c r="AZ795" s="75"/>
      <c r="BA795" s="75"/>
      <c r="BB795" s="75"/>
      <c r="BC795" s="75"/>
      <c r="BD795" s="75"/>
      <c r="BE795" s="75"/>
      <c r="BF795" s="75"/>
      <c r="BG795" s="75"/>
      <c r="BH795" s="75"/>
      <c r="BI795" s="75"/>
      <c r="BJ795" s="75"/>
      <c r="BK795" s="75"/>
      <c r="BL795" s="75"/>
      <c r="BM795" s="75"/>
      <c r="BN795" s="75"/>
      <c r="BO795" s="75"/>
      <c r="BP795" s="75"/>
    </row>
    <row r="796" spans="1:68">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24"/>
      <c r="Y796" s="124"/>
      <c r="Z796" s="124"/>
      <c r="AA796" s="124"/>
      <c r="AB796" s="124"/>
      <c r="AC796" s="124"/>
      <c r="AD796" s="124"/>
      <c r="AE796" s="124"/>
      <c r="AF796" s="124"/>
      <c r="AG796" s="124"/>
      <c r="AH796" s="124"/>
      <c r="AI796" s="124"/>
      <c r="AJ796" s="124"/>
      <c r="AK796" s="124"/>
      <c r="AL796" s="124"/>
      <c r="AM796" s="124"/>
      <c r="AN796" s="18"/>
      <c r="AO796" s="18"/>
      <c r="AP796" s="18"/>
      <c r="AQ796" s="18"/>
      <c r="AR796" s="18"/>
      <c r="AS796" s="18"/>
      <c r="AT796" s="18"/>
      <c r="AU796" s="18"/>
      <c r="AV796" s="18"/>
      <c r="AW796" s="18"/>
      <c r="AX796" s="18"/>
      <c r="AY796" s="75"/>
      <c r="AZ796" s="75"/>
      <c r="BA796" s="75"/>
      <c r="BB796" s="75"/>
      <c r="BC796" s="75"/>
      <c r="BD796" s="75"/>
      <c r="BE796" s="75"/>
      <c r="BF796" s="75"/>
      <c r="BG796" s="75"/>
      <c r="BH796" s="75"/>
      <c r="BI796" s="75"/>
      <c r="BJ796" s="75"/>
      <c r="BK796" s="75"/>
      <c r="BL796" s="75"/>
      <c r="BM796" s="75"/>
      <c r="BN796" s="75"/>
      <c r="BO796" s="75"/>
      <c r="BP796" s="75"/>
    </row>
    <row r="797" spans="1:68">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24"/>
      <c r="Y797" s="124"/>
      <c r="Z797" s="124"/>
      <c r="AA797" s="124"/>
      <c r="AB797" s="124"/>
      <c r="AC797" s="124"/>
      <c r="AD797" s="124"/>
      <c r="AE797" s="124"/>
      <c r="AF797" s="124"/>
      <c r="AG797" s="124"/>
      <c r="AH797" s="124"/>
      <c r="AI797" s="124"/>
      <c r="AJ797" s="124"/>
      <c r="AK797" s="124"/>
      <c r="AL797" s="124"/>
      <c r="AM797" s="124"/>
      <c r="AN797" s="18"/>
      <c r="AO797" s="18"/>
      <c r="AP797" s="18"/>
      <c r="AQ797" s="18"/>
      <c r="AR797" s="18"/>
      <c r="AS797" s="18"/>
      <c r="AT797" s="18"/>
      <c r="AU797" s="18"/>
      <c r="AV797" s="18"/>
      <c r="AW797" s="18"/>
      <c r="AX797" s="18"/>
      <c r="AY797" s="75"/>
      <c r="AZ797" s="75"/>
      <c r="BA797" s="75"/>
      <c r="BB797" s="75"/>
      <c r="BC797" s="75"/>
      <c r="BD797" s="75"/>
      <c r="BE797" s="75"/>
      <c r="BF797" s="75"/>
      <c r="BG797" s="75"/>
      <c r="BH797" s="75"/>
      <c r="BI797" s="75"/>
      <c r="BJ797" s="75"/>
      <c r="BK797" s="75"/>
      <c r="BL797" s="75"/>
      <c r="BM797" s="75"/>
      <c r="BN797" s="75"/>
      <c r="BO797" s="75"/>
      <c r="BP797" s="75"/>
    </row>
    <row r="798" spans="1:6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24"/>
      <c r="Y798" s="124"/>
      <c r="Z798" s="124"/>
      <c r="AA798" s="124"/>
      <c r="AB798" s="124"/>
      <c r="AC798" s="124"/>
      <c r="AD798" s="124"/>
      <c r="AE798" s="124"/>
      <c r="AF798" s="124"/>
      <c r="AG798" s="124"/>
      <c r="AH798" s="124"/>
      <c r="AI798" s="124"/>
      <c r="AJ798" s="124"/>
      <c r="AK798" s="124"/>
      <c r="AL798" s="124"/>
      <c r="AM798" s="124"/>
      <c r="AN798" s="18"/>
      <c r="AO798" s="18"/>
      <c r="AP798" s="18"/>
      <c r="AQ798" s="18"/>
      <c r="AR798" s="18"/>
      <c r="AS798" s="18"/>
      <c r="AT798" s="18"/>
      <c r="AU798" s="18"/>
      <c r="AV798" s="18"/>
      <c r="AW798" s="18"/>
      <c r="AX798" s="18"/>
      <c r="AY798" s="75"/>
      <c r="AZ798" s="75"/>
      <c r="BA798" s="75"/>
      <c r="BB798" s="75"/>
      <c r="BC798" s="75"/>
      <c r="BD798" s="75"/>
      <c r="BE798" s="75"/>
      <c r="BF798" s="75"/>
      <c r="BG798" s="75"/>
      <c r="BH798" s="75"/>
      <c r="BI798" s="75"/>
      <c r="BJ798" s="75"/>
      <c r="BK798" s="75"/>
      <c r="BL798" s="75"/>
      <c r="BM798" s="75"/>
      <c r="BN798" s="75"/>
      <c r="BO798" s="75"/>
      <c r="BP798" s="75"/>
    </row>
    <row r="799" spans="1:68">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24"/>
      <c r="Y799" s="124"/>
      <c r="Z799" s="124"/>
      <c r="AA799" s="124"/>
      <c r="AB799" s="124"/>
      <c r="AC799" s="124"/>
      <c r="AD799" s="124"/>
      <c r="AE799" s="124"/>
      <c r="AF799" s="124"/>
      <c r="AG799" s="124"/>
      <c r="AH799" s="124"/>
      <c r="AI799" s="124"/>
      <c r="AJ799" s="124"/>
      <c r="AK799" s="124"/>
      <c r="AL799" s="124"/>
      <c r="AM799" s="124"/>
      <c r="AN799" s="18"/>
      <c r="AO799" s="18"/>
      <c r="AP799" s="18"/>
      <c r="AQ799" s="18"/>
      <c r="AR799" s="18"/>
      <c r="AS799" s="18"/>
      <c r="AT799" s="18"/>
      <c r="AU799" s="18"/>
      <c r="AV799" s="18"/>
      <c r="AW799" s="18"/>
      <c r="AX799" s="18"/>
      <c r="AY799" s="75"/>
      <c r="AZ799" s="75"/>
      <c r="BA799" s="75"/>
      <c r="BB799" s="75"/>
      <c r="BC799" s="75"/>
      <c r="BD799" s="75"/>
      <c r="BE799" s="75"/>
      <c r="BF799" s="75"/>
      <c r="BG799" s="75"/>
      <c r="BH799" s="75"/>
      <c r="BI799" s="75"/>
      <c r="BJ799" s="75"/>
      <c r="BK799" s="75"/>
      <c r="BL799" s="75"/>
      <c r="BM799" s="75"/>
      <c r="BN799" s="75"/>
      <c r="BO799" s="75"/>
      <c r="BP799" s="75"/>
    </row>
    <row r="800" spans="1:68">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24"/>
      <c r="Y800" s="124"/>
      <c r="Z800" s="124"/>
      <c r="AA800" s="124"/>
      <c r="AB800" s="124"/>
      <c r="AC800" s="124"/>
      <c r="AD800" s="124"/>
      <c r="AE800" s="124"/>
      <c r="AF800" s="124"/>
      <c r="AG800" s="124"/>
      <c r="AH800" s="124"/>
      <c r="AI800" s="124"/>
      <c r="AJ800" s="124"/>
      <c r="AK800" s="124"/>
      <c r="AL800" s="124"/>
      <c r="AM800" s="124"/>
      <c r="AN800" s="18"/>
      <c r="AO800" s="18"/>
      <c r="AP800" s="18"/>
      <c r="AQ800" s="18"/>
      <c r="AR800" s="18"/>
      <c r="AS800" s="18"/>
      <c r="AT800" s="18"/>
      <c r="AU800" s="18"/>
      <c r="AV800" s="18"/>
      <c r="AW800" s="18"/>
      <c r="AX800" s="18"/>
      <c r="AY800" s="75"/>
      <c r="AZ800" s="75"/>
      <c r="BA800" s="75"/>
      <c r="BB800" s="75"/>
      <c r="BC800" s="75"/>
      <c r="BD800" s="75"/>
      <c r="BE800" s="75"/>
      <c r="BF800" s="75"/>
      <c r="BG800" s="75"/>
      <c r="BH800" s="75"/>
      <c r="BI800" s="75"/>
      <c r="BJ800" s="75"/>
      <c r="BK800" s="75"/>
      <c r="BL800" s="75"/>
      <c r="BM800" s="75"/>
      <c r="BN800" s="75"/>
      <c r="BO800" s="75"/>
      <c r="BP800" s="75"/>
    </row>
    <row r="801" spans="1:68">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24"/>
      <c r="Y801" s="124"/>
      <c r="Z801" s="124"/>
      <c r="AA801" s="124"/>
      <c r="AB801" s="124"/>
      <c r="AC801" s="124"/>
      <c r="AD801" s="124"/>
      <c r="AE801" s="124"/>
      <c r="AF801" s="124"/>
      <c r="AG801" s="124"/>
      <c r="AH801" s="124"/>
      <c r="AI801" s="124"/>
      <c r="AJ801" s="124"/>
      <c r="AK801" s="124"/>
      <c r="AL801" s="124"/>
      <c r="AM801" s="124"/>
      <c r="AN801" s="18"/>
      <c r="AO801" s="18"/>
      <c r="AP801" s="18"/>
      <c r="AQ801" s="18"/>
      <c r="AR801" s="18"/>
      <c r="AS801" s="18"/>
      <c r="AT801" s="18"/>
      <c r="AU801" s="18"/>
      <c r="AV801" s="18"/>
      <c r="AW801" s="18"/>
      <c r="AX801" s="18"/>
      <c r="AY801" s="75"/>
      <c r="AZ801" s="75"/>
      <c r="BA801" s="75"/>
      <c r="BB801" s="75"/>
      <c r="BC801" s="75"/>
      <c r="BD801" s="75"/>
      <c r="BE801" s="75"/>
      <c r="BF801" s="75"/>
      <c r="BG801" s="75"/>
      <c r="BH801" s="75"/>
      <c r="BI801" s="75"/>
      <c r="BJ801" s="75"/>
      <c r="BK801" s="75"/>
      <c r="BL801" s="75"/>
      <c r="BM801" s="75"/>
      <c r="BN801" s="75"/>
      <c r="BO801" s="75"/>
      <c r="BP801" s="75"/>
    </row>
    <row r="802" spans="1:68">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24"/>
      <c r="Y802" s="124"/>
      <c r="Z802" s="124"/>
      <c r="AA802" s="124"/>
      <c r="AB802" s="124"/>
      <c r="AC802" s="124"/>
      <c r="AD802" s="124"/>
      <c r="AE802" s="124"/>
      <c r="AF802" s="124"/>
      <c r="AG802" s="124"/>
      <c r="AH802" s="124"/>
      <c r="AI802" s="124"/>
      <c r="AJ802" s="124"/>
      <c r="AK802" s="124"/>
      <c r="AL802" s="124"/>
      <c r="AM802" s="124"/>
      <c r="AN802" s="18"/>
      <c r="AO802" s="18"/>
      <c r="AP802" s="18"/>
      <c r="AQ802" s="18"/>
      <c r="AR802" s="18"/>
      <c r="AS802" s="18"/>
      <c r="AT802" s="18"/>
      <c r="AU802" s="18"/>
      <c r="AV802" s="18"/>
      <c r="AW802" s="18"/>
      <c r="AX802" s="18"/>
      <c r="AY802" s="75"/>
      <c r="AZ802" s="75"/>
      <c r="BA802" s="75"/>
      <c r="BB802" s="75"/>
      <c r="BC802" s="75"/>
      <c r="BD802" s="75"/>
      <c r="BE802" s="75"/>
      <c r="BF802" s="75"/>
      <c r="BG802" s="75"/>
      <c r="BH802" s="75"/>
      <c r="BI802" s="75"/>
      <c r="BJ802" s="75"/>
      <c r="BK802" s="75"/>
      <c r="BL802" s="75"/>
      <c r="BM802" s="75"/>
      <c r="BN802" s="75"/>
      <c r="BO802" s="75"/>
      <c r="BP802" s="75"/>
    </row>
    <row r="803" spans="1:68">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24"/>
      <c r="Y803" s="124"/>
      <c r="Z803" s="124"/>
      <c r="AA803" s="124"/>
      <c r="AB803" s="124"/>
      <c r="AC803" s="124"/>
      <c r="AD803" s="124"/>
      <c r="AE803" s="124"/>
      <c r="AF803" s="124"/>
      <c r="AG803" s="124"/>
      <c r="AH803" s="124"/>
      <c r="AI803" s="124"/>
      <c r="AJ803" s="124"/>
      <c r="AK803" s="124"/>
      <c r="AL803" s="124"/>
      <c r="AM803" s="124"/>
      <c r="AN803" s="18"/>
      <c r="AO803" s="18"/>
      <c r="AP803" s="18"/>
      <c r="AQ803" s="18"/>
      <c r="AR803" s="18"/>
      <c r="AS803" s="18"/>
      <c r="AT803" s="18"/>
      <c r="AU803" s="18"/>
      <c r="AV803" s="18"/>
      <c r="AW803" s="18"/>
      <c r="AX803" s="18"/>
      <c r="AY803" s="75"/>
      <c r="AZ803" s="75"/>
      <c r="BA803" s="75"/>
      <c r="BB803" s="75"/>
      <c r="BC803" s="75"/>
      <c r="BD803" s="75"/>
      <c r="BE803" s="75"/>
      <c r="BF803" s="75"/>
      <c r="BG803" s="75"/>
      <c r="BH803" s="75"/>
      <c r="BI803" s="75"/>
      <c r="BJ803" s="75"/>
      <c r="BK803" s="75"/>
      <c r="BL803" s="75"/>
      <c r="BM803" s="75"/>
      <c r="BN803" s="75"/>
      <c r="BO803" s="75"/>
      <c r="BP803" s="75"/>
    </row>
    <row r="804" spans="1:68">
      <c r="A804" s="18"/>
      <c r="B804" s="18"/>
      <c r="C804" s="18"/>
      <c r="D804" s="18"/>
      <c r="E804" s="18"/>
      <c r="F804" s="18"/>
      <c r="G804" s="18"/>
      <c r="H804" s="18"/>
      <c r="I804" s="18"/>
      <c r="J804" s="18"/>
      <c r="K804" s="18"/>
      <c r="L804" s="18"/>
      <c r="M804" s="18"/>
      <c r="N804" s="18"/>
      <c r="O804" s="18"/>
      <c r="P804" s="18"/>
      <c r="Q804" s="18"/>
      <c r="R804" s="18"/>
      <c r="S804" s="18"/>
      <c r="T804" s="18"/>
      <c r="U804" s="18"/>
      <c r="V804" s="247"/>
      <c r="W804" s="18"/>
      <c r="X804" s="117"/>
      <c r="Y804" s="117"/>
      <c r="Z804" s="117"/>
      <c r="AA804" s="117"/>
      <c r="AB804" s="117"/>
      <c r="AC804" s="117"/>
      <c r="AD804" s="117"/>
      <c r="AE804" s="117"/>
      <c r="AF804" s="117"/>
      <c r="AG804" s="117"/>
      <c r="AH804" s="117"/>
      <c r="AI804" s="117"/>
      <c r="AJ804" s="117"/>
      <c r="AK804" s="117"/>
      <c r="AL804" s="117"/>
      <c r="AM804" s="117"/>
      <c r="AN804" s="18"/>
      <c r="AO804" s="18"/>
      <c r="AP804" s="18"/>
      <c r="AQ804" s="18"/>
      <c r="AR804" s="18"/>
      <c r="AS804" s="18"/>
      <c r="AT804" s="18"/>
      <c r="AU804" s="18"/>
      <c r="AV804" s="18"/>
      <c r="AW804" s="18"/>
      <c r="AX804" s="18"/>
      <c r="AY804" s="75"/>
      <c r="AZ804" s="75"/>
      <c r="BA804" s="75"/>
      <c r="BB804" s="75"/>
      <c r="BC804" s="75"/>
      <c r="BD804" s="75"/>
      <c r="BE804" s="75"/>
      <c r="BF804" s="75"/>
      <c r="BG804" s="75"/>
      <c r="BH804" s="75"/>
      <c r="BI804" s="75"/>
      <c r="BJ804" s="75"/>
      <c r="BK804" s="75"/>
      <c r="BL804" s="75"/>
      <c r="BM804" s="75"/>
      <c r="BN804" s="75"/>
      <c r="BO804" s="75"/>
      <c r="BP804" s="75"/>
    </row>
    <row r="805" spans="1:68" ht="18">
      <c r="A805" s="18"/>
      <c r="B805" s="18"/>
      <c r="C805" s="18"/>
      <c r="D805" s="18"/>
      <c r="E805" s="18"/>
      <c r="F805" s="18"/>
      <c r="G805" s="18"/>
      <c r="H805" s="18"/>
      <c r="I805" s="18"/>
      <c r="J805" s="18"/>
      <c r="K805" s="18"/>
      <c r="L805" s="18"/>
      <c r="M805" s="18"/>
      <c r="N805" s="18"/>
      <c r="O805" s="18"/>
      <c r="P805" s="18"/>
      <c r="Q805" s="18"/>
      <c r="R805" s="18"/>
      <c r="S805" s="18"/>
      <c r="T805" s="18"/>
      <c r="U805" s="18"/>
      <c r="V805" s="336"/>
      <c r="W805" s="18"/>
      <c r="X805" s="608" t="s">
        <v>108</v>
      </c>
      <c r="Y805" s="608"/>
      <c r="Z805" s="219" t="str">
        <f>IF(M3="modal","The RELATIVE bias by MODAL age as estimated by all age readers combined.","The ABSOLUTE bias by ACTUAL age as estimated by all age readers combined.")</f>
        <v>The RELATIVE bias by MODAL age as estimated by all age readers combined.</v>
      </c>
      <c r="AA805" s="117"/>
      <c r="AB805" s="117"/>
      <c r="AC805" s="117"/>
      <c r="AD805" s="117"/>
      <c r="AE805" s="117"/>
      <c r="AF805" s="117"/>
      <c r="AG805" s="117"/>
      <c r="AH805" s="117"/>
      <c r="AI805" s="117"/>
      <c r="AJ805" s="117"/>
      <c r="AK805" s="117"/>
      <c r="AL805" s="117"/>
      <c r="AM805" s="117"/>
      <c r="AN805" s="18"/>
      <c r="AO805" s="18"/>
      <c r="AP805" s="18"/>
      <c r="AQ805" s="18"/>
      <c r="AR805" s="18"/>
      <c r="AS805" s="18"/>
      <c r="AT805" s="18"/>
      <c r="AU805" s="18"/>
      <c r="AV805" s="18"/>
      <c r="AW805" s="18"/>
      <c r="AX805" s="18"/>
      <c r="AY805" s="75"/>
      <c r="AZ805" s="75"/>
      <c r="BA805" s="75"/>
      <c r="BB805" s="75"/>
      <c r="BC805" s="75"/>
      <c r="BD805" s="75"/>
      <c r="BE805" s="75"/>
      <c r="BF805" s="75"/>
      <c r="BG805" s="75"/>
      <c r="BH805" s="75"/>
      <c r="BI805" s="75"/>
      <c r="BJ805" s="75"/>
      <c r="BK805" s="75"/>
      <c r="BL805" s="75"/>
      <c r="BM805" s="75"/>
      <c r="BN805" s="75"/>
      <c r="BO805" s="75"/>
      <c r="BP805" s="75"/>
    </row>
    <row r="806" spans="1:68">
      <c r="A806" s="18"/>
      <c r="B806" s="18"/>
      <c r="C806" s="18"/>
      <c r="D806" s="18"/>
      <c r="E806" s="18"/>
      <c r="F806" s="18"/>
      <c r="G806" s="18"/>
      <c r="H806" s="18"/>
      <c r="I806" s="18"/>
      <c r="J806" s="18"/>
      <c r="K806" s="18"/>
      <c r="L806" s="18"/>
      <c r="M806" s="18"/>
      <c r="N806" s="18"/>
      <c r="O806" s="18"/>
      <c r="P806" s="18"/>
      <c r="Q806" s="18"/>
      <c r="R806" s="18"/>
      <c r="S806" s="18"/>
      <c r="T806" s="18"/>
      <c r="U806" s="18"/>
      <c r="V806" s="213"/>
      <c r="W806" s="18"/>
      <c r="X806" s="117"/>
      <c r="Y806" s="117"/>
      <c r="Z806" s="117"/>
      <c r="AA806" s="117"/>
      <c r="AB806" s="117"/>
      <c r="AC806" s="117"/>
      <c r="AD806" s="117"/>
      <c r="AE806" s="117"/>
      <c r="AF806" s="117"/>
      <c r="AG806" s="117"/>
      <c r="AH806" s="117"/>
      <c r="AI806" s="117"/>
      <c r="AJ806" s="117"/>
      <c r="AK806" s="117"/>
      <c r="AL806" s="117"/>
      <c r="AM806" s="117"/>
      <c r="AN806" s="18"/>
      <c r="AO806" s="18"/>
      <c r="AP806" s="18"/>
      <c r="AQ806" s="18"/>
      <c r="AR806" s="18"/>
      <c r="AS806" s="18"/>
      <c r="AT806" s="18"/>
      <c r="AU806" s="18"/>
      <c r="AV806" s="18"/>
      <c r="AW806" s="18"/>
      <c r="AX806" s="18"/>
      <c r="AY806" s="75"/>
      <c r="AZ806" s="75"/>
      <c r="BA806" s="75"/>
      <c r="BB806" s="75"/>
      <c r="BC806" s="75"/>
      <c r="BD806" s="75"/>
      <c r="BE806" s="75"/>
      <c r="BF806" s="75"/>
      <c r="BG806" s="75"/>
      <c r="BH806" s="75"/>
      <c r="BI806" s="75"/>
      <c r="BJ806" s="75"/>
      <c r="BK806" s="75"/>
      <c r="BL806" s="75"/>
      <c r="BM806" s="75"/>
      <c r="BN806" s="75"/>
      <c r="BO806" s="75"/>
      <c r="BP806" s="75"/>
    </row>
    <row r="807" spans="1:68">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431" t="s">
        <v>103</v>
      </c>
      <c r="Y807" s="432"/>
      <c r="Z807" s="432"/>
      <c r="AA807" s="432"/>
      <c r="AB807" s="432"/>
      <c r="AC807" s="432"/>
      <c r="AD807" s="432"/>
      <c r="AE807" s="432"/>
      <c r="AF807" s="432"/>
      <c r="AG807" s="432"/>
      <c r="AH807" s="432"/>
      <c r="AI807" s="432"/>
      <c r="AJ807" s="432"/>
      <c r="AK807" s="432"/>
      <c r="AL807" s="432"/>
      <c r="AM807" s="433"/>
      <c r="AN807" s="18"/>
      <c r="AO807" s="18"/>
      <c r="AP807" s="18"/>
      <c r="AQ807" s="18"/>
      <c r="AR807" s="18"/>
      <c r="AS807" s="18"/>
      <c r="AT807" s="18"/>
      <c r="AU807" s="18"/>
      <c r="AV807" s="18"/>
      <c r="AW807" s="18"/>
      <c r="AX807" s="18"/>
      <c r="AY807" s="75"/>
      <c r="AZ807" s="75"/>
      <c r="BA807" s="75"/>
      <c r="BB807" s="75"/>
      <c r="BC807" s="75"/>
      <c r="BD807" s="75"/>
      <c r="BE807" s="75"/>
      <c r="BF807" s="75"/>
      <c r="BG807" s="75"/>
      <c r="BH807" s="75"/>
      <c r="BI807" s="75"/>
      <c r="BJ807" s="75"/>
      <c r="BK807" s="75"/>
      <c r="BL807" s="75"/>
      <c r="BM807" s="75"/>
      <c r="BN807" s="75"/>
      <c r="BO807" s="75"/>
      <c r="BP807" s="75"/>
    </row>
    <row r="808" spans="1:6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75"/>
      <c r="AZ808" s="75"/>
      <c r="BA808" s="75"/>
      <c r="BB808" s="75"/>
      <c r="BC808" s="75"/>
      <c r="BD808" s="75"/>
      <c r="BE808" s="75"/>
      <c r="BF808" s="75"/>
      <c r="BG808" s="75"/>
      <c r="BH808" s="75"/>
      <c r="BI808" s="75"/>
      <c r="BJ808" s="75"/>
      <c r="BK808" s="75"/>
      <c r="BL808" s="75"/>
      <c r="BM808" s="75"/>
      <c r="BN808" s="75"/>
      <c r="BO808" s="75"/>
      <c r="BP808" s="75"/>
    </row>
    <row r="809" spans="1:68">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75"/>
      <c r="AZ809" s="75"/>
      <c r="BA809" s="75"/>
      <c r="BB809" s="75"/>
      <c r="BC809" s="75"/>
      <c r="BD809" s="75"/>
      <c r="BE809" s="75"/>
      <c r="BF809" s="75"/>
      <c r="BG809" s="75"/>
      <c r="BH809" s="75"/>
      <c r="BI809" s="75"/>
      <c r="BJ809" s="75"/>
      <c r="BK809" s="75"/>
      <c r="BL809" s="75"/>
      <c r="BM809" s="75"/>
      <c r="BN809" s="75"/>
      <c r="BO809" s="75"/>
      <c r="BP809" s="75"/>
    </row>
    <row r="810" spans="1:68" ht="20.2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91" t="str">
        <f>F1</f>
        <v>Nordsjøtorsk HI 2016, ALDER</v>
      </c>
      <c r="Y810" s="117"/>
      <c r="Z810" s="117"/>
      <c r="AA810" s="117"/>
      <c r="AB810" s="117"/>
      <c r="AC810" s="117"/>
      <c r="AD810" s="117"/>
      <c r="AE810" s="117"/>
      <c r="AF810" s="117"/>
      <c r="AG810" s="117"/>
      <c r="AH810" s="117"/>
      <c r="AI810" s="117"/>
      <c r="AJ810" s="117"/>
      <c r="AK810" s="117"/>
      <c r="AL810" s="117"/>
      <c r="AM810" s="117"/>
      <c r="AN810" s="18"/>
      <c r="AO810" s="18"/>
      <c r="AP810" s="18"/>
      <c r="AQ810" s="18"/>
      <c r="AR810" s="18"/>
      <c r="AS810" s="18"/>
      <c r="AT810" s="18"/>
      <c r="AU810" s="18"/>
      <c r="AV810" s="18"/>
      <c r="AW810" s="18"/>
      <c r="AX810" s="18"/>
      <c r="AY810" s="75"/>
      <c r="AZ810" s="75"/>
      <c r="BA810" s="75"/>
      <c r="BB810" s="75"/>
      <c r="BC810" s="75"/>
      <c r="BD810" s="75"/>
      <c r="BE810" s="75"/>
      <c r="BF810" s="75"/>
      <c r="BG810" s="75"/>
      <c r="BH810" s="75"/>
      <c r="BI810" s="75"/>
      <c r="BJ810" s="75"/>
      <c r="BK810" s="75"/>
      <c r="BL810" s="75"/>
      <c r="BM810" s="75"/>
      <c r="BN810" s="75"/>
      <c r="BO810" s="75"/>
      <c r="BP810" s="75"/>
    </row>
    <row r="811" spans="1:68">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AN811" s="18"/>
      <c r="AO811" s="18"/>
      <c r="AP811" s="18"/>
      <c r="AQ811" s="18"/>
      <c r="AR811" s="18"/>
      <c r="AS811" s="18"/>
      <c r="AT811" s="18"/>
      <c r="AU811" s="18"/>
      <c r="AV811" s="18"/>
      <c r="AW811" s="18"/>
      <c r="AX811" s="18"/>
      <c r="AY811" s="75"/>
      <c r="AZ811" s="75"/>
      <c r="BA811" s="75"/>
      <c r="BB811" s="75"/>
      <c r="BC811" s="75"/>
      <c r="BD811" s="75"/>
      <c r="BE811" s="75"/>
      <c r="BF811" s="75"/>
      <c r="BG811" s="75"/>
      <c r="BH811" s="75"/>
      <c r="BI811" s="75"/>
      <c r="BJ811" s="75"/>
      <c r="BK811" s="75"/>
      <c r="BL811" s="75"/>
      <c r="BM811" s="75"/>
      <c r="BN811" s="75"/>
      <c r="BO811" s="75"/>
      <c r="BP811" s="75"/>
    </row>
    <row r="812" spans="1:68">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AN812" s="18"/>
      <c r="AO812" s="18"/>
      <c r="AP812" s="18"/>
      <c r="AQ812" s="18"/>
      <c r="AR812" s="18"/>
      <c r="AS812" s="18"/>
      <c r="AT812" s="18"/>
      <c r="AU812" s="18"/>
      <c r="AV812" s="18"/>
      <c r="AW812" s="18"/>
      <c r="AX812" s="18"/>
      <c r="AY812" s="75"/>
      <c r="AZ812" s="75"/>
      <c r="BA812" s="75"/>
      <c r="BB812" s="75"/>
      <c r="BC812" s="75"/>
      <c r="BD812" s="75"/>
      <c r="BE812" s="75"/>
      <c r="BF812" s="75"/>
      <c r="BG812" s="75"/>
      <c r="BH812" s="75"/>
      <c r="BI812" s="75"/>
      <c r="BJ812" s="75"/>
      <c r="BK812" s="75"/>
      <c r="BL812" s="75"/>
      <c r="BM812" s="75"/>
      <c r="BN812" s="75"/>
      <c r="BO812" s="75"/>
      <c r="BP812" s="75"/>
    </row>
    <row r="813" spans="1:68">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AN813" s="18"/>
      <c r="AO813" s="18"/>
      <c r="AP813" s="18"/>
      <c r="AQ813" s="18"/>
      <c r="AR813" s="18"/>
      <c r="AS813" s="18"/>
      <c r="AT813" s="18"/>
      <c r="AU813" s="18"/>
      <c r="AV813" s="18"/>
      <c r="AW813" s="18"/>
      <c r="AX813" s="18"/>
      <c r="AY813" s="75"/>
      <c r="AZ813" s="75"/>
      <c r="BA813" s="75"/>
      <c r="BB813" s="75"/>
      <c r="BC813" s="75"/>
      <c r="BD813" s="75"/>
      <c r="BE813" s="75"/>
      <c r="BF813" s="75"/>
      <c r="BG813" s="75"/>
      <c r="BH813" s="75"/>
      <c r="BI813" s="75"/>
      <c r="BJ813" s="75"/>
      <c r="BK813" s="75"/>
      <c r="BL813" s="75"/>
      <c r="BM813" s="75"/>
      <c r="BN813" s="75"/>
      <c r="BO813" s="75"/>
      <c r="BP813" s="75"/>
    </row>
    <row r="814" spans="1:68">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AN814" s="18"/>
      <c r="AO814" s="18"/>
      <c r="AP814" s="18"/>
      <c r="AQ814" s="18"/>
      <c r="AR814" s="18"/>
      <c r="AS814" s="18"/>
      <c r="AT814" s="18"/>
      <c r="AU814" s="18"/>
      <c r="AV814" s="18"/>
      <c r="AW814" s="18"/>
      <c r="AX814" s="18"/>
      <c r="AY814" s="75"/>
      <c r="AZ814" s="75"/>
      <c r="BA814" s="75"/>
      <c r="BB814" s="75"/>
      <c r="BC814" s="75"/>
      <c r="BD814" s="75"/>
      <c r="BE814" s="75"/>
      <c r="BF814" s="75"/>
      <c r="BG814" s="75"/>
      <c r="BH814" s="75"/>
      <c r="BI814" s="75"/>
      <c r="BJ814" s="75"/>
      <c r="BK814" s="75"/>
      <c r="BL814" s="75"/>
      <c r="BM814" s="75"/>
      <c r="BN814" s="75"/>
      <c r="BO814" s="75"/>
      <c r="BP814" s="75"/>
    </row>
    <row r="815" spans="1:68">
      <c r="A815" s="213"/>
      <c r="B815" s="213"/>
      <c r="C815" s="213"/>
      <c r="D815" s="213"/>
      <c r="E815" s="329"/>
      <c r="F815" s="329"/>
      <c r="G815" s="213"/>
      <c r="H815" s="330"/>
      <c r="I815" s="330"/>
      <c r="J815" s="213"/>
      <c r="K815" s="213"/>
      <c r="L815" s="213"/>
      <c r="M815" s="247"/>
      <c r="N815" s="247"/>
      <c r="O815" s="247"/>
      <c r="P815" s="247"/>
      <c r="Q815" s="247"/>
      <c r="R815" s="247"/>
      <c r="S815" s="247"/>
      <c r="T815" s="247"/>
      <c r="U815" s="247"/>
      <c r="V815" s="18"/>
      <c r="W815" s="18"/>
      <c r="AN815" s="18"/>
      <c r="AO815" s="18"/>
      <c r="AP815" s="18"/>
      <c r="AQ815" s="18"/>
      <c r="AR815" s="18"/>
      <c r="AS815" s="18"/>
      <c r="AT815" s="18"/>
      <c r="AU815" s="18"/>
      <c r="AV815" s="18"/>
      <c r="AW815" s="18"/>
      <c r="AX815" s="18"/>
    </row>
    <row r="816" spans="1:68" s="173" customFormat="1" ht="18">
      <c r="A816" s="332" t="s">
        <v>109</v>
      </c>
      <c r="B816" s="333"/>
      <c r="C816" s="334"/>
      <c r="D816" s="333" t="s">
        <v>67</v>
      </c>
      <c r="E816" s="335"/>
      <c r="F816" s="333" t="s">
        <v>67</v>
      </c>
      <c r="G816" s="334"/>
      <c r="H816" s="333" t="s">
        <v>67</v>
      </c>
      <c r="I816" s="333"/>
      <c r="J816" s="334"/>
      <c r="K816" s="334"/>
      <c r="L816" s="334"/>
      <c r="M816" s="336"/>
      <c r="N816" s="333" t="s">
        <v>67</v>
      </c>
      <c r="O816" s="336"/>
      <c r="P816" s="333" t="s">
        <v>67</v>
      </c>
      <c r="Q816" s="336"/>
      <c r="R816" s="333" t="s">
        <v>67</v>
      </c>
      <c r="S816" s="336"/>
      <c r="T816" s="336"/>
      <c r="U816" s="333" t="s">
        <v>67</v>
      </c>
      <c r="V816" s="18"/>
      <c r="W816" s="18"/>
      <c r="X816" s="75"/>
      <c r="Y816" s="75"/>
      <c r="Z816" s="75"/>
      <c r="AA816" s="75"/>
      <c r="AB816" s="75"/>
      <c r="AC816" s="75"/>
      <c r="AD816" s="75"/>
      <c r="AE816" s="75"/>
      <c r="AF816" s="75"/>
      <c r="AG816" s="75"/>
      <c r="AH816" s="75"/>
      <c r="AI816" s="75"/>
      <c r="AJ816" s="75"/>
      <c r="AK816" s="75"/>
      <c r="AL816" s="75"/>
      <c r="AM816" s="75"/>
      <c r="AN816" s="18"/>
      <c r="AO816" s="18"/>
      <c r="AP816" s="18"/>
      <c r="AQ816" s="18"/>
      <c r="AR816" s="18"/>
      <c r="AS816" s="18"/>
      <c r="AT816" s="97"/>
      <c r="AU816" s="97"/>
      <c r="AV816" s="97"/>
      <c r="AW816" s="97"/>
      <c r="AX816" s="97"/>
      <c r="AY816" s="172"/>
      <c r="AZ816" s="172"/>
      <c r="BA816" s="172"/>
      <c r="BB816" s="172"/>
      <c r="BC816" s="172"/>
      <c r="BD816" s="172"/>
      <c r="BE816" s="172"/>
      <c r="BF816" s="172"/>
      <c r="BG816" s="172"/>
      <c r="BH816" s="172"/>
      <c r="BI816" s="172"/>
      <c r="BJ816" s="172"/>
      <c r="BK816" s="172"/>
      <c r="BL816" s="172"/>
      <c r="BM816" s="172"/>
      <c r="BN816" s="172"/>
      <c r="BO816" s="172"/>
      <c r="BP816" s="172"/>
    </row>
    <row r="817" spans="1:68">
      <c r="A817" s="213"/>
      <c r="B817" s="213"/>
      <c r="C817" s="213"/>
      <c r="D817" s="213"/>
      <c r="E817" s="329"/>
      <c r="F817" s="329"/>
      <c r="G817" s="213"/>
      <c r="H817" s="330"/>
      <c r="I817" s="330"/>
      <c r="J817" s="213"/>
      <c r="K817" s="213"/>
      <c r="L817" s="213"/>
      <c r="M817" s="213"/>
      <c r="N817" s="213"/>
      <c r="O817" s="213"/>
      <c r="P817" s="213"/>
      <c r="Q817" s="213"/>
      <c r="R817" s="213"/>
      <c r="S817" s="213"/>
      <c r="T817" s="213"/>
      <c r="U817" s="213"/>
      <c r="V817" s="18"/>
      <c r="W817" s="18"/>
      <c r="AN817" s="18"/>
      <c r="AO817" s="18"/>
      <c r="AP817" s="18"/>
      <c r="AQ817" s="18"/>
      <c r="AR817" s="18"/>
      <c r="AS817" s="18"/>
      <c r="AT817" s="18"/>
      <c r="AU817" s="18"/>
      <c r="AV817" s="18"/>
      <c r="AW817" s="18"/>
      <c r="AX817" s="18"/>
    </row>
    <row r="818" spans="1:6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AN818" s="18"/>
      <c r="AO818" s="18"/>
      <c r="AP818" s="18"/>
      <c r="AQ818" s="18"/>
      <c r="AR818" s="18"/>
      <c r="AS818" s="18"/>
      <c r="AT818" s="18"/>
      <c r="AU818" s="18"/>
      <c r="AV818" s="18"/>
      <c r="AW818" s="18"/>
      <c r="AX818" s="18"/>
    </row>
    <row r="819" spans="1:68">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AN819" s="18"/>
      <c r="AO819" s="18"/>
      <c r="AP819" s="18"/>
      <c r="AQ819" s="18"/>
      <c r="AR819" s="18"/>
      <c r="AS819" s="18"/>
      <c r="AT819" s="18"/>
      <c r="AU819" s="18"/>
      <c r="AV819" s="18"/>
      <c r="AW819" s="18"/>
      <c r="AX819" s="18"/>
    </row>
    <row r="820" spans="1:68">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AN820" s="18"/>
      <c r="AO820" s="18"/>
      <c r="AP820" s="18"/>
      <c r="AQ820" s="18"/>
      <c r="AR820" s="18"/>
      <c r="AS820" s="18"/>
      <c r="AT820" s="18"/>
      <c r="AU820" s="18"/>
      <c r="AV820" s="18"/>
      <c r="AW820" s="18"/>
      <c r="AX820" s="18"/>
    </row>
    <row r="821" spans="1:68">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AN821" s="18"/>
      <c r="AO821" s="18"/>
      <c r="AP821" s="18"/>
      <c r="AQ821" s="18"/>
      <c r="AR821" s="18"/>
      <c r="AS821" s="18"/>
      <c r="AT821" s="18"/>
      <c r="AU821" s="18"/>
      <c r="AV821" s="18"/>
      <c r="AW821" s="18"/>
      <c r="AX821" s="18"/>
    </row>
    <row r="822" spans="1:68">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AN822" s="18"/>
      <c r="AO822" s="18"/>
      <c r="AP822" s="18"/>
      <c r="AQ822" s="18"/>
      <c r="AR822" s="18"/>
      <c r="AS822" s="18"/>
      <c r="AT822" s="18"/>
      <c r="AU822" s="18"/>
      <c r="AV822" s="18"/>
      <c r="AW822" s="18"/>
      <c r="AX822" s="18"/>
    </row>
    <row r="823" spans="1:68">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AN823" s="18"/>
      <c r="AO823" s="18"/>
      <c r="AP823" s="18"/>
      <c r="AQ823" s="18"/>
      <c r="AR823" s="18"/>
      <c r="AS823" s="18"/>
      <c r="AT823" s="18"/>
      <c r="AU823" s="18"/>
      <c r="AV823" s="18"/>
      <c r="AW823" s="18"/>
      <c r="AX823" s="18"/>
    </row>
    <row r="824" spans="1:68">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AN824" s="18"/>
      <c r="AO824" s="18"/>
      <c r="AP824" s="18"/>
      <c r="AQ824" s="18"/>
      <c r="AR824" s="18"/>
      <c r="AS824" s="18"/>
      <c r="AT824" s="18"/>
      <c r="AU824" s="18"/>
      <c r="AV824" s="18"/>
      <c r="AW824" s="18"/>
      <c r="AX824" s="18"/>
    </row>
    <row r="825" spans="1:68">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AN825" s="18"/>
      <c r="AO825" s="18"/>
      <c r="AP825" s="18"/>
      <c r="AQ825" s="18"/>
      <c r="AR825" s="18"/>
      <c r="AS825" s="18"/>
      <c r="AT825" s="18"/>
      <c r="AU825" s="18"/>
      <c r="AV825" s="18"/>
      <c r="AW825" s="18"/>
      <c r="AX825" s="18"/>
    </row>
    <row r="826" spans="1:68">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AN826" s="18"/>
      <c r="AO826" s="18"/>
      <c r="AP826" s="18"/>
      <c r="AQ826" s="18"/>
      <c r="AR826" s="18"/>
      <c r="AS826" s="18"/>
      <c r="AT826" s="18"/>
      <c r="AU826" s="18"/>
      <c r="AV826" s="18"/>
      <c r="AW826" s="18"/>
      <c r="AX826" s="18"/>
    </row>
    <row r="827" spans="1:68">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AN827" s="18"/>
      <c r="AO827" s="18"/>
      <c r="AP827" s="18"/>
      <c r="AQ827" s="18"/>
      <c r="AR827" s="18"/>
      <c r="AS827" s="18"/>
      <c r="AT827" s="18"/>
      <c r="AU827" s="18"/>
      <c r="AV827" s="18"/>
      <c r="AW827" s="18"/>
      <c r="AX827" s="18"/>
    </row>
    <row r="828" spans="1:6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AN828" s="18"/>
      <c r="AO828" s="18"/>
      <c r="AP828" s="18"/>
      <c r="AQ828" s="18"/>
      <c r="AR828" s="18"/>
      <c r="AS828" s="18"/>
      <c r="AT828" s="18"/>
      <c r="AU828" s="18"/>
      <c r="AV828" s="18"/>
      <c r="AW828" s="18"/>
      <c r="AX828" s="18"/>
    </row>
    <row r="829" spans="1:68">
      <c r="V829" s="18"/>
      <c r="W829" s="18"/>
      <c r="AN829" s="18"/>
      <c r="AO829" s="18"/>
      <c r="AP829" s="18"/>
      <c r="AQ829" s="18"/>
      <c r="AR829" s="18"/>
      <c r="AS829" s="18"/>
    </row>
    <row r="830" spans="1:68">
      <c r="V830" s="18"/>
      <c r="W830" s="18"/>
      <c r="AN830" s="18"/>
      <c r="AO830" s="18"/>
      <c r="AP830" s="18"/>
      <c r="AQ830" s="18"/>
      <c r="AR830" s="18"/>
      <c r="AS830" s="18"/>
    </row>
    <row r="831" spans="1:68">
      <c r="E831" s="75"/>
      <c r="F831" s="75"/>
      <c r="H831" s="75"/>
      <c r="I831" s="75"/>
      <c r="M831" s="75"/>
      <c r="N831" s="75"/>
      <c r="O831" s="75"/>
      <c r="P831" s="75"/>
      <c r="Q831" s="75"/>
      <c r="R831" s="75"/>
      <c r="S831" s="75"/>
      <c r="T831" s="75"/>
      <c r="V831" s="18"/>
      <c r="W831" s="18"/>
      <c r="AN831" s="18"/>
      <c r="AO831" s="18"/>
      <c r="AP831" s="18"/>
      <c r="AQ831" s="18"/>
      <c r="AR831" s="18"/>
      <c r="AS831" s="18"/>
      <c r="AT831" s="75"/>
      <c r="AU831" s="75"/>
      <c r="AY831" s="75"/>
      <c r="AZ831" s="75"/>
      <c r="BA831" s="75"/>
      <c r="BB831" s="75"/>
      <c r="BC831" s="75"/>
      <c r="BD831" s="75"/>
      <c r="BE831" s="75"/>
      <c r="BF831" s="75"/>
      <c r="BG831" s="75"/>
      <c r="BH831" s="75"/>
      <c r="BI831" s="75"/>
      <c r="BJ831" s="75"/>
      <c r="BK831" s="75"/>
      <c r="BL831" s="75"/>
      <c r="BM831" s="75"/>
      <c r="BN831" s="75"/>
      <c r="BO831" s="75"/>
      <c r="BP831" s="75"/>
    </row>
    <row r="832" spans="1:68">
      <c r="E832" s="75"/>
      <c r="F832" s="75"/>
      <c r="H832" s="75"/>
      <c r="I832" s="75"/>
      <c r="M832" s="75"/>
      <c r="N832" s="75"/>
      <c r="O832" s="75"/>
      <c r="P832" s="75"/>
      <c r="Q832" s="75"/>
      <c r="R832" s="75"/>
      <c r="S832" s="75"/>
      <c r="T832" s="75"/>
      <c r="V832" s="18"/>
      <c r="W832" s="18"/>
      <c r="AN832" s="18"/>
      <c r="AO832" s="18"/>
      <c r="AP832" s="18"/>
      <c r="AQ832" s="18"/>
      <c r="AR832" s="18"/>
      <c r="AS832" s="18"/>
      <c r="AT832" s="75"/>
      <c r="AU832" s="75"/>
      <c r="AY832" s="75"/>
      <c r="AZ832" s="75"/>
      <c r="BA832" s="75"/>
      <c r="BB832" s="75"/>
      <c r="BC832" s="75"/>
      <c r="BD832" s="75"/>
      <c r="BE832" s="75"/>
      <c r="BF832" s="75"/>
      <c r="BG832" s="75"/>
      <c r="BH832" s="75"/>
      <c r="BI832" s="75"/>
      <c r="BJ832" s="75"/>
      <c r="BK832" s="75"/>
      <c r="BL832" s="75"/>
      <c r="BM832" s="75"/>
      <c r="BN832" s="75"/>
      <c r="BO832" s="75"/>
      <c r="BP832" s="75"/>
    </row>
    <row r="833" spans="5:68">
      <c r="E833" s="75"/>
      <c r="F833" s="75"/>
      <c r="H833" s="75"/>
      <c r="I833" s="75"/>
      <c r="M833" s="75"/>
      <c r="N833" s="75"/>
      <c r="O833" s="75"/>
      <c r="P833" s="75"/>
      <c r="Q833" s="75"/>
      <c r="R833" s="75"/>
      <c r="S833" s="75"/>
      <c r="T833" s="75"/>
      <c r="V833" s="18"/>
      <c r="W833" s="18"/>
      <c r="AN833" s="18"/>
      <c r="AO833" s="18"/>
      <c r="AP833" s="18"/>
      <c r="AQ833" s="18"/>
      <c r="AR833" s="18"/>
      <c r="AS833" s="18"/>
      <c r="AT833" s="75"/>
      <c r="AU833" s="75"/>
      <c r="AY833" s="75"/>
      <c r="AZ833" s="75"/>
      <c r="BA833" s="75"/>
      <c r="BB833" s="75"/>
      <c r="BC833" s="75"/>
      <c r="BD833" s="75"/>
      <c r="BE833" s="75"/>
      <c r="BF833" s="75"/>
      <c r="BG833" s="75"/>
      <c r="BH833" s="75"/>
      <c r="BI833" s="75"/>
      <c r="BJ833" s="75"/>
      <c r="BK833" s="75"/>
      <c r="BL833" s="75"/>
      <c r="BM833" s="75"/>
      <c r="BN833" s="75"/>
      <c r="BO833" s="75"/>
      <c r="BP833" s="75"/>
    </row>
    <row r="834" spans="5:68">
      <c r="E834" s="75"/>
      <c r="F834" s="75"/>
      <c r="H834" s="75"/>
      <c r="I834" s="75"/>
      <c r="M834" s="75"/>
      <c r="N834" s="75"/>
      <c r="O834" s="75"/>
      <c r="P834" s="75"/>
      <c r="Q834" s="75"/>
      <c r="R834" s="75"/>
      <c r="S834" s="75"/>
      <c r="T834" s="75"/>
      <c r="V834" s="18"/>
      <c r="W834" s="18"/>
      <c r="AN834" s="18"/>
      <c r="AO834" s="18"/>
      <c r="AP834" s="18"/>
      <c r="AQ834" s="18"/>
      <c r="AR834" s="18"/>
      <c r="AS834" s="18"/>
      <c r="AT834" s="75"/>
      <c r="AU834" s="75"/>
      <c r="AY834" s="75"/>
      <c r="AZ834" s="75"/>
      <c r="BA834" s="75"/>
      <c r="BB834" s="75"/>
      <c r="BC834" s="75"/>
      <c r="BD834" s="75"/>
      <c r="BE834" s="75"/>
      <c r="BF834" s="75"/>
      <c r="BG834" s="75"/>
      <c r="BH834" s="75"/>
      <c r="BI834" s="75"/>
      <c r="BJ834" s="75"/>
      <c r="BK834" s="75"/>
      <c r="BL834" s="75"/>
      <c r="BM834" s="75"/>
      <c r="BN834" s="75"/>
      <c r="BO834" s="75"/>
      <c r="BP834" s="75"/>
    </row>
    <row r="835" spans="5:68">
      <c r="E835" s="75"/>
      <c r="F835" s="75"/>
      <c r="H835" s="75"/>
      <c r="I835" s="75"/>
      <c r="M835" s="75"/>
      <c r="N835" s="75"/>
      <c r="O835" s="75"/>
      <c r="P835" s="75"/>
      <c r="Q835" s="75"/>
      <c r="R835" s="75"/>
      <c r="S835" s="75"/>
      <c r="T835" s="75"/>
      <c r="V835" s="18"/>
      <c r="W835" s="18"/>
      <c r="AN835" s="18"/>
      <c r="AO835" s="18"/>
      <c r="AP835" s="18"/>
      <c r="AQ835" s="18"/>
      <c r="AR835" s="18"/>
      <c r="AS835" s="18"/>
      <c r="AT835" s="75"/>
      <c r="AU835" s="75"/>
      <c r="AY835" s="75"/>
      <c r="AZ835" s="75"/>
      <c r="BA835" s="75"/>
      <c r="BB835" s="75"/>
      <c r="BC835" s="75"/>
      <c r="BD835" s="75"/>
      <c r="BE835" s="75"/>
      <c r="BF835" s="75"/>
      <c r="BG835" s="75"/>
      <c r="BH835" s="75"/>
      <c r="BI835" s="75"/>
      <c r="BJ835" s="75"/>
      <c r="BK835" s="75"/>
      <c r="BL835" s="75"/>
      <c r="BM835" s="75"/>
      <c r="BN835" s="75"/>
      <c r="BO835" s="75"/>
      <c r="BP835" s="75"/>
    </row>
    <row r="836" spans="5:68">
      <c r="E836" s="75"/>
      <c r="F836" s="75"/>
      <c r="H836" s="75"/>
      <c r="I836" s="75"/>
      <c r="M836" s="75"/>
      <c r="N836" s="75"/>
      <c r="O836" s="75"/>
      <c r="P836" s="75"/>
      <c r="Q836" s="75"/>
      <c r="R836" s="75"/>
      <c r="S836" s="75"/>
      <c r="T836" s="75"/>
      <c r="V836" s="18"/>
      <c r="W836" s="18"/>
      <c r="AN836" s="18"/>
      <c r="AO836" s="18"/>
      <c r="AP836" s="18"/>
      <c r="AQ836" s="18"/>
      <c r="AR836" s="18"/>
      <c r="AS836" s="18"/>
      <c r="AT836" s="75"/>
      <c r="AU836" s="75"/>
      <c r="AY836" s="75"/>
      <c r="AZ836" s="75"/>
      <c r="BA836" s="75"/>
      <c r="BB836" s="75"/>
      <c r="BC836" s="75"/>
      <c r="BD836" s="75"/>
      <c r="BE836" s="75"/>
      <c r="BF836" s="75"/>
      <c r="BG836" s="75"/>
      <c r="BH836" s="75"/>
      <c r="BI836" s="75"/>
      <c r="BJ836" s="75"/>
      <c r="BK836" s="75"/>
      <c r="BL836" s="75"/>
      <c r="BM836" s="75"/>
      <c r="BN836" s="75"/>
      <c r="BO836" s="75"/>
      <c r="BP836" s="75"/>
    </row>
    <row r="837" spans="5:68">
      <c r="E837" s="75"/>
      <c r="F837" s="75"/>
      <c r="H837" s="75"/>
      <c r="I837" s="75"/>
      <c r="M837" s="75"/>
      <c r="N837" s="75"/>
      <c r="O837" s="75"/>
      <c r="P837" s="75"/>
      <c r="Q837" s="75"/>
      <c r="R837" s="75"/>
      <c r="S837" s="75"/>
      <c r="T837" s="75"/>
      <c r="V837" s="18"/>
      <c r="W837" s="18"/>
      <c r="AN837" s="18"/>
      <c r="AO837" s="18"/>
      <c r="AP837" s="18"/>
      <c r="AQ837" s="18"/>
      <c r="AR837" s="18"/>
      <c r="AS837" s="18"/>
      <c r="AT837" s="75"/>
      <c r="AU837" s="75"/>
      <c r="AY837" s="75"/>
      <c r="AZ837" s="75"/>
      <c r="BA837" s="75"/>
      <c r="BB837" s="75"/>
      <c r="BC837" s="75"/>
      <c r="BD837" s="75"/>
      <c r="BE837" s="75"/>
      <c r="BF837" s="75"/>
      <c r="BG837" s="75"/>
      <c r="BH837" s="75"/>
      <c r="BI837" s="75"/>
      <c r="BJ837" s="75"/>
      <c r="BK837" s="75"/>
      <c r="BL837" s="75"/>
      <c r="BM837" s="75"/>
      <c r="BN837" s="75"/>
      <c r="BO837" s="75"/>
      <c r="BP837" s="75"/>
    </row>
    <row r="838" spans="5:68">
      <c r="E838" s="75"/>
      <c r="F838" s="75"/>
      <c r="H838" s="75"/>
      <c r="I838" s="75"/>
      <c r="M838" s="75"/>
      <c r="N838" s="75"/>
      <c r="O838" s="75"/>
      <c r="P838" s="75"/>
      <c r="Q838" s="75"/>
      <c r="R838" s="75"/>
      <c r="S838" s="75"/>
      <c r="T838" s="75"/>
      <c r="V838" s="18"/>
      <c r="W838" s="18"/>
      <c r="AN838" s="18"/>
      <c r="AO838" s="18"/>
      <c r="AP838" s="18"/>
      <c r="AQ838" s="18"/>
      <c r="AR838" s="18"/>
      <c r="AS838" s="18"/>
      <c r="AT838" s="75"/>
      <c r="AU838" s="75"/>
      <c r="AY838" s="75"/>
      <c r="AZ838" s="75"/>
      <c r="BA838" s="75"/>
      <c r="BB838" s="75"/>
      <c r="BC838" s="75"/>
      <c r="BD838" s="75"/>
      <c r="BE838" s="75"/>
      <c r="BF838" s="75"/>
      <c r="BG838" s="75"/>
      <c r="BH838" s="75"/>
      <c r="BI838" s="75"/>
      <c r="BJ838" s="75"/>
      <c r="BK838" s="75"/>
      <c r="BL838" s="75"/>
      <c r="BM838" s="75"/>
      <c r="BN838" s="75"/>
      <c r="BO838" s="75"/>
      <c r="BP838" s="75"/>
    </row>
    <row r="839" spans="5:68">
      <c r="E839" s="75"/>
      <c r="F839" s="75"/>
      <c r="H839" s="75"/>
      <c r="I839" s="75"/>
      <c r="M839" s="75"/>
      <c r="N839" s="75"/>
      <c r="O839" s="75"/>
      <c r="P839" s="75"/>
      <c r="Q839" s="75"/>
      <c r="R839" s="75"/>
      <c r="S839" s="75"/>
      <c r="T839" s="75"/>
      <c r="V839" s="18"/>
      <c r="W839" s="18"/>
      <c r="AN839" s="18"/>
      <c r="AO839" s="18"/>
      <c r="AP839" s="18"/>
      <c r="AQ839" s="18"/>
      <c r="AR839" s="18"/>
      <c r="AS839" s="18"/>
      <c r="AT839" s="75"/>
      <c r="AU839" s="75"/>
      <c r="AY839" s="75"/>
      <c r="AZ839" s="75"/>
      <c r="BA839" s="75"/>
      <c r="BB839" s="75"/>
      <c r="BC839" s="75"/>
      <c r="BD839" s="75"/>
      <c r="BE839" s="75"/>
      <c r="BF839" s="75"/>
      <c r="BG839" s="75"/>
      <c r="BH839" s="75"/>
      <c r="BI839" s="75"/>
      <c r="BJ839" s="75"/>
      <c r="BK839" s="75"/>
      <c r="BL839" s="75"/>
      <c r="BM839" s="75"/>
      <c r="BN839" s="75"/>
      <c r="BO839" s="75"/>
      <c r="BP839" s="75"/>
    </row>
    <row r="840" spans="5:68">
      <c r="E840" s="75"/>
      <c r="F840" s="75"/>
      <c r="H840" s="75"/>
      <c r="I840" s="75"/>
      <c r="M840" s="75"/>
      <c r="N840" s="75"/>
      <c r="O840" s="75"/>
      <c r="P840" s="75"/>
      <c r="Q840" s="75"/>
      <c r="R840" s="75"/>
      <c r="S840" s="75"/>
      <c r="T840" s="75"/>
      <c r="V840" s="18"/>
      <c r="W840" s="18"/>
      <c r="AN840" s="18"/>
      <c r="AO840" s="18"/>
      <c r="AP840" s="18"/>
      <c r="AQ840" s="18"/>
      <c r="AR840" s="18"/>
      <c r="AS840" s="18"/>
      <c r="AT840" s="75"/>
      <c r="AU840" s="75"/>
      <c r="AY840" s="75"/>
      <c r="AZ840" s="75"/>
      <c r="BA840" s="75"/>
      <c r="BB840" s="75"/>
      <c r="BC840" s="75"/>
      <c r="BD840" s="75"/>
      <c r="BE840" s="75"/>
      <c r="BF840" s="75"/>
      <c r="BG840" s="75"/>
      <c r="BH840" s="75"/>
      <c r="BI840" s="75"/>
      <c r="BJ840" s="75"/>
      <c r="BK840" s="75"/>
      <c r="BL840" s="75"/>
      <c r="BM840" s="75"/>
      <c r="BN840" s="75"/>
      <c r="BO840" s="75"/>
      <c r="BP840" s="75"/>
    </row>
    <row r="841" spans="5:68">
      <c r="E841" s="75"/>
      <c r="F841" s="75"/>
      <c r="H841" s="75"/>
      <c r="I841" s="75"/>
      <c r="M841" s="75"/>
      <c r="N841" s="75"/>
      <c r="O841" s="75"/>
      <c r="P841" s="75"/>
      <c r="Q841" s="75"/>
      <c r="R841" s="75"/>
      <c r="S841" s="75"/>
      <c r="T841" s="75"/>
      <c r="V841" s="18"/>
      <c r="W841" s="18"/>
      <c r="AN841" s="18"/>
      <c r="AO841" s="18"/>
      <c r="AP841" s="18"/>
      <c r="AQ841" s="18"/>
      <c r="AR841" s="18"/>
      <c r="AS841" s="18"/>
      <c r="AT841" s="75"/>
      <c r="AU841" s="75"/>
      <c r="AY841" s="75"/>
      <c r="AZ841" s="75"/>
      <c r="BA841" s="75"/>
      <c r="BB841" s="75"/>
      <c r="BC841" s="75"/>
      <c r="BD841" s="75"/>
      <c r="BE841" s="75"/>
      <c r="BF841" s="75"/>
      <c r="BG841" s="75"/>
      <c r="BH841" s="75"/>
      <c r="BI841" s="75"/>
      <c r="BJ841" s="75"/>
      <c r="BK841" s="75"/>
      <c r="BL841" s="75"/>
      <c r="BM841" s="75"/>
      <c r="BN841" s="75"/>
      <c r="BO841" s="75"/>
      <c r="BP841" s="75"/>
    </row>
    <row r="842" spans="5:68">
      <c r="E842" s="75"/>
      <c r="F842" s="75"/>
      <c r="H842" s="75"/>
      <c r="I842" s="75"/>
      <c r="M842" s="75"/>
      <c r="N842" s="75"/>
      <c r="O842" s="75"/>
      <c r="P842" s="75"/>
      <c r="Q842" s="75"/>
      <c r="R842" s="75"/>
      <c r="S842" s="75"/>
      <c r="T842" s="75"/>
      <c r="V842" s="18"/>
      <c r="W842" s="18"/>
      <c r="AN842" s="18"/>
      <c r="AO842" s="18"/>
      <c r="AP842" s="18"/>
      <c r="AQ842" s="18"/>
      <c r="AR842" s="18"/>
      <c r="AS842" s="18"/>
      <c r="AT842" s="75"/>
      <c r="AU842" s="75"/>
      <c r="AY842" s="75"/>
      <c r="AZ842" s="75"/>
      <c r="BA842" s="75"/>
      <c r="BB842" s="75"/>
      <c r="BC842" s="75"/>
      <c r="BD842" s="75"/>
      <c r="BE842" s="75"/>
      <c r="BF842" s="75"/>
      <c r="BG842" s="75"/>
      <c r="BH842" s="75"/>
      <c r="BI842" s="75"/>
      <c r="BJ842" s="75"/>
      <c r="BK842" s="75"/>
      <c r="BL842" s="75"/>
      <c r="BM842" s="75"/>
      <c r="BN842" s="75"/>
      <c r="BO842" s="75"/>
      <c r="BP842" s="75"/>
    </row>
    <row r="843" spans="5:68">
      <c r="E843" s="75"/>
      <c r="F843" s="75"/>
      <c r="H843" s="75"/>
      <c r="I843" s="75"/>
      <c r="M843" s="75"/>
      <c r="N843" s="75"/>
      <c r="O843" s="75"/>
      <c r="P843" s="75"/>
      <c r="Q843" s="75"/>
      <c r="R843" s="75"/>
      <c r="S843" s="75"/>
      <c r="T843" s="75"/>
      <c r="V843" s="247"/>
      <c r="W843" s="18"/>
      <c r="X843" s="117"/>
      <c r="Y843" s="117"/>
      <c r="Z843" s="117"/>
      <c r="AA843" s="117"/>
      <c r="AB843" s="117"/>
      <c r="AC843" s="117"/>
      <c r="AD843" s="117"/>
      <c r="AE843" s="117"/>
      <c r="AF843" s="117"/>
      <c r="AG843" s="117"/>
      <c r="AH843" s="117"/>
      <c r="AI843" s="117"/>
      <c r="AJ843" s="117"/>
      <c r="AK843" s="117"/>
      <c r="AL843" s="117"/>
      <c r="AM843" s="117"/>
      <c r="AN843" s="18"/>
      <c r="AO843" s="18"/>
      <c r="AP843" s="18"/>
      <c r="AQ843" s="18"/>
      <c r="AR843" s="18"/>
      <c r="AS843" s="18"/>
      <c r="AT843" s="75"/>
      <c r="AU843" s="75"/>
      <c r="AY843" s="75"/>
      <c r="AZ843" s="75"/>
      <c r="BA843" s="75"/>
      <c r="BB843" s="75"/>
      <c r="BC843" s="75"/>
      <c r="BD843" s="75"/>
      <c r="BE843" s="75"/>
      <c r="BF843" s="75"/>
      <c r="BG843" s="75"/>
      <c r="BH843" s="75"/>
      <c r="BI843" s="75"/>
      <c r="BJ843" s="75"/>
      <c r="BK843" s="75"/>
      <c r="BL843" s="75"/>
      <c r="BM843" s="75"/>
      <c r="BN843" s="75"/>
      <c r="BO843" s="75"/>
      <c r="BP843" s="75"/>
    </row>
    <row r="844" spans="5:68" ht="18">
      <c r="E844" s="75"/>
      <c r="F844" s="75"/>
      <c r="H844" s="75"/>
      <c r="I844" s="75"/>
      <c r="M844" s="75"/>
      <c r="N844" s="75"/>
      <c r="O844" s="75"/>
      <c r="P844" s="75"/>
      <c r="Q844" s="75"/>
      <c r="R844" s="75"/>
      <c r="S844" s="75"/>
      <c r="T844" s="75"/>
      <c r="V844" s="336"/>
      <c r="W844" s="97"/>
      <c r="X844" s="608" t="s">
        <v>110</v>
      </c>
      <c r="Y844" s="608"/>
      <c r="Z844" s="95"/>
      <c r="AA844" s="95"/>
      <c r="AB844" s="95"/>
      <c r="AC844" s="95"/>
      <c r="AD844" s="95"/>
      <c r="AE844" s="95"/>
      <c r="AF844" s="95"/>
      <c r="AG844" s="95"/>
      <c r="AH844" s="95"/>
      <c r="AI844" s="95"/>
      <c r="AJ844" s="95"/>
      <c r="AK844" s="95"/>
      <c r="AL844" s="95"/>
      <c r="AM844" s="95"/>
      <c r="AN844" s="97"/>
      <c r="AO844" s="97"/>
      <c r="AP844" s="97"/>
      <c r="AQ844" s="97"/>
      <c r="AR844" s="97"/>
      <c r="AS844" s="97"/>
      <c r="AT844" s="75"/>
      <c r="AU844" s="75"/>
      <c r="AY844" s="75"/>
      <c r="AZ844" s="75"/>
      <c r="BA844" s="75"/>
      <c r="BB844" s="75"/>
      <c r="BC844" s="75"/>
      <c r="BD844" s="75"/>
      <c r="BE844" s="75"/>
      <c r="BF844" s="75"/>
      <c r="BG844" s="75"/>
      <c r="BH844" s="75"/>
      <c r="BI844" s="75"/>
      <c r="BJ844" s="75"/>
      <c r="BK844" s="75"/>
      <c r="BL844" s="75"/>
      <c r="BM844" s="75"/>
      <c r="BN844" s="75"/>
      <c r="BO844" s="75"/>
      <c r="BP844" s="75"/>
    </row>
    <row r="845" spans="5:68">
      <c r="E845" s="75"/>
      <c r="F845" s="75"/>
      <c r="H845" s="75"/>
      <c r="I845" s="75"/>
      <c r="M845" s="75"/>
      <c r="N845" s="75"/>
      <c r="O845" s="75"/>
      <c r="P845" s="75"/>
      <c r="Q845" s="75"/>
      <c r="R845" s="75"/>
      <c r="S845" s="75"/>
      <c r="T845" s="75"/>
      <c r="V845" s="213"/>
      <c r="W845" s="18"/>
      <c r="X845" s="117"/>
      <c r="Y845" s="117"/>
      <c r="Z845" s="117"/>
      <c r="AA845" s="117"/>
      <c r="AB845" s="117"/>
      <c r="AC845" s="117"/>
      <c r="AD845" s="117"/>
      <c r="AE845" s="117"/>
      <c r="AF845" s="117"/>
      <c r="AG845" s="117"/>
      <c r="AH845" s="117"/>
      <c r="AI845" s="117"/>
      <c r="AJ845" s="117"/>
      <c r="AK845" s="117"/>
      <c r="AL845" s="117"/>
      <c r="AM845" s="117"/>
      <c r="AN845" s="18"/>
      <c r="AO845" s="18"/>
      <c r="AP845" s="18"/>
      <c r="AQ845" s="18"/>
      <c r="AR845" s="18"/>
      <c r="AS845" s="18"/>
      <c r="AT845" s="75"/>
      <c r="AU845" s="75"/>
      <c r="AY845" s="75"/>
      <c r="AZ845" s="75"/>
      <c r="BA845" s="75"/>
      <c r="BB845" s="75"/>
      <c r="BC845" s="75"/>
      <c r="BD845" s="75"/>
      <c r="BE845" s="75"/>
      <c r="BF845" s="75"/>
      <c r="BG845" s="75"/>
      <c r="BH845" s="75"/>
      <c r="BI845" s="75"/>
      <c r="BJ845" s="75"/>
      <c r="BK845" s="75"/>
      <c r="BL845" s="75"/>
      <c r="BM845" s="75"/>
      <c r="BN845" s="75"/>
      <c r="BO845" s="75"/>
      <c r="BP845" s="75"/>
    </row>
    <row r="846" spans="5:68">
      <c r="E846" s="75"/>
      <c r="F846" s="75"/>
      <c r="H846" s="75"/>
      <c r="I846" s="75"/>
      <c r="M846" s="75"/>
      <c r="N846" s="75"/>
      <c r="O846" s="75"/>
      <c r="P846" s="75"/>
      <c r="Q846" s="75"/>
      <c r="R846" s="75"/>
      <c r="S846" s="75"/>
      <c r="T846" s="75"/>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75"/>
      <c r="AU846" s="75"/>
      <c r="AY846" s="75"/>
      <c r="AZ846" s="75"/>
      <c r="BA846" s="75"/>
      <c r="BB846" s="75"/>
      <c r="BC846" s="75"/>
      <c r="BD846" s="75"/>
      <c r="BE846" s="75"/>
      <c r="BF846" s="75"/>
      <c r="BG846" s="75"/>
      <c r="BH846" s="75"/>
      <c r="BI846" s="75"/>
      <c r="BJ846" s="75"/>
      <c r="BK846" s="75"/>
      <c r="BL846" s="75"/>
      <c r="BM846" s="75"/>
      <c r="BN846" s="75"/>
      <c r="BO846" s="75"/>
      <c r="BP846" s="75"/>
    </row>
    <row r="847" spans="5:68">
      <c r="E847" s="75"/>
      <c r="F847" s="75"/>
      <c r="H847" s="75"/>
      <c r="I847" s="75"/>
      <c r="M847" s="75"/>
      <c r="N847" s="75"/>
      <c r="O847" s="75"/>
      <c r="P847" s="75"/>
      <c r="Q847" s="75"/>
      <c r="R847" s="75"/>
      <c r="S847" s="75"/>
      <c r="T847" s="75"/>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75"/>
      <c r="AU847" s="75"/>
      <c r="AY847" s="75"/>
      <c r="AZ847" s="75"/>
      <c r="BA847" s="75"/>
      <c r="BB847" s="75"/>
      <c r="BC847" s="75"/>
      <c r="BD847" s="75"/>
      <c r="BE847" s="75"/>
      <c r="BF847" s="75"/>
      <c r="BG847" s="75"/>
      <c r="BH847" s="75"/>
      <c r="BI847" s="75"/>
      <c r="BJ847" s="75"/>
      <c r="BK847" s="75"/>
      <c r="BL847" s="75"/>
      <c r="BM847" s="75"/>
      <c r="BN847" s="75"/>
      <c r="BO847" s="75"/>
      <c r="BP847" s="75"/>
    </row>
    <row r="848" spans="5:68">
      <c r="E848" s="75"/>
      <c r="F848" s="75"/>
      <c r="H848" s="75"/>
      <c r="I848" s="75"/>
      <c r="M848" s="75"/>
      <c r="N848" s="75"/>
      <c r="O848" s="75"/>
      <c r="P848" s="75"/>
      <c r="Q848" s="75"/>
      <c r="R848" s="75"/>
      <c r="S848" s="75"/>
      <c r="T848" s="75"/>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75"/>
      <c r="AU848" s="75"/>
      <c r="AY848" s="75"/>
      <c r="AZ848" s="75"/>
      <c r="BA848" s="75"/>
      <c r="BB848" s="75"/>
      <c r="BC848" s="75"/>
      <c r="BD848" s="75"/>
      <c r="BE848" s="75"/>
      <c r="BF848" s="75"/>
      <c r="BG848" s="75"/>
      <c r="BH848" s="75"/>
      <c r="BI848" s="75"/>
      <c r="BJ848" s="75"/>
      <c r="BK848" s="75"/>
      <c r="BL848" s="75"/>
      <c r="BM848" s="75"/>
      <c r="BN848" s="75"/>
      <c r="BO848" s="75"/>
      <c r="BP848" s="75"/>
    </row>
    <row r="849" spans="5:68">
      <c r="E849" s="75"/>
      <c r="F849" s="75"/>
      <c r="H849" s="75"/>
      <c r="I849" s="75"/>
      <c r="M849" s="75"/>
      <c r="N849" s="75"/>
      <c r="O849" s="75"/>
      <c r="P849" s="75"/>
      <c r="Q849" s="75"/>
      <c r="R849" s="75"/>
      <c r="S849" s="75"/>
      <c r="T849" s="75"/>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75"/>
      <c r="AU849" s="75"/>
      <c r="AY849" s="75"/>
      <c r="AZ849" s="75"/>
      <c r="BA849" s="75"/>
      <c r="BB849" s="75"/>
      <c r="BC849" s="75"/>
      <c r="BD849" s="75"/>
      <c r="BE849" s="75"/>
      <c r="BF849" s="75"/>
      <c r="BG849" s="75"/>
      <c r="BH849" s="75"/>
      <c r="BI849" s="75"/>
      <c r="BJ849" s="75"/>
      <c r="BK849" s="75"/>
      <c r="BL849" s="75"/>
      <c r="BM849" s="75"/>
      <c r="BN849" s="75"/>
      <c r="BO849" s="75"/>
      <c r="BP849" s="75"/>
    </row>
    <row r="850" spans="5:68">
      <c r="E850" s="75"/>
      <c r="F850" s="75"/>
      <c r="H850" s="75"/>
      <c r="I850" s="75"/>
      <c r="M850" s="75"/>
      <c r="N850" s="75"/>
      <c r="O850" s="75"/>
      <c r="P850" s="75"/>
      <c r="Q850" s="75"/>
      <c r="R850" s="75"/>
      <c r="S850" s="75"/>
      <c r="T850" s="75"/>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75"/>
      <c r="AU850" s="75"/>
      <c r="AY850" s="75"/>
      <c r="AZ850" s="75"/>
      <c r="BA850" s="75"/>
      <c r="BB850" s="75"/>
      <c r="BC850" s="75"/>
      <c r="BD850" s="75"/>
      <c r="BE850" s="75"/>
      <c r="BF850" s="75"/>
      <c r="BG850" s="75"/>
      <c r="BH850" s="75"/>
      <c r="BI850" s="75"/>
      <c r="BJ850" s="75"/>
      <c r="BK850" s="75"/>
      <c r="BL850" s="75"/>
      <c r="BM850" s="75"/>
      <c r="BN850" s="75"/>
      <c r="BO850" s="75"/>
      <c r="BP850" s="75"/>
    </row>
    <row r="851" spans="5:68">
      <c r="E851" s="75"/>
      <c r="F851" s="75"/>
      <c r="H851" s="75"/>
      <c r="I851" s="75"/>
      <c r="M851" s="75"/>
      <c r="N851" s="75"/>
      <c r="O851" s="75"/>
      <c r="P851" s="75"/>
      <c r="Q851" s="75"/>
      <c r="R851" s="75"/>
      <c r="S851" s="75"/>
      <c r="T851" s="75"/>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75"/>
      <c r="AU851" s="75"/>
      <c r="AY851" s="75"/>
      <c r="AZ851" s="75"/>
      <c r="BA851" s="75"/>
      <c r="BB851" s="75"/>
      <c r="BC851" s="75"/>
      <c r="BD851" s="75"/>
      <c r="BE851" s="75"/>
      <c r="BF851" s="75"/>
      <c r="BG851" s="75"/>
      <c r="BH851" s="75"/>
      <c r="BI851" s="75"/>
      <c r="BJ851" s="75"/>
      <c r="BK851" s="75"/>
      <c r="BL851" s="75"/>
      <c r="BM851" s="75"/>
      <c r="BN851" s="75"/>
      <c r="BO851" s="75"/>
      <c r="BP851" s="75"/>
    </row>
    <row r="852" spans="5:68">
      <c r="E852" s="75"/>
      <c r="F852" s="75"/>
      <c r="H852" s="75"/>
      <c r="I852" s="75"/>
      <c r="M852" s="75"/>
      <c r="N852" s="75"/>
      <c r="O852" s="75"/>
      <c r="P852" s="75"/>
      <c r="Q852" s="75"/>
      <c r="R852" s="75"/>
      <c r="S852" s="75"/>
      <c r="T852" s="75"/>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75"/>
      <c r="AU852" s="75"/>
      <c r="AY852" s="75"/>
      <c r="AZ852" s="75"/>
      <c r="BA852" s="75"/>
      <c r="BB852" s="75"/>
      <c r="BC852" s="75"/>
      <c r="BD852" s="75"/>
      <c r="BE852" s="75"/>
      <c r="BF852" s="75"/>
      <c r="BG852" s="75"/>
      <c r="BH852" s="75"/>
      <c r="BI852" s="75"/>
      <c r="BJ852" s="75"/>
      <c r="BK852" s="75"/>
      <c r="BL852" s="75"/>
      <c r="BM852" s="75"/>
      <c r="BN852" s="75"/>
      <c r="BO852" s="75"/>
      <c r="BP852" s="75"/>
    </row>
    <row r="853" spans="5:68">
      <c r="E853" s="75"/>
      <c r="F853" s="75"/>
      <c r="H853" s="75"/>
      <c r="I853" s="75"/>
      <c r="M853" s="75"/>
      <c r="N853" s="75"/>
      <c r="O853" s="75"/>
      <c r="P853" s="75"/>
      <c r="Q853" s="75"/>
      <c r="R853" s="75"/>
      <c r="S853" s="75"/>
      <c r="T853" s="75"/>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75"/>
      <c r="AU853" s="75"/>
      <c r="AY853" s="75"/>
      <c r="AZ853" s="75"/>
      <c r="BA853" s="75"/>
      <c r="BB853" s="75"/>
      <c r="BC853" s="75"/>
      <c r="BD853" s="75"/>
      <c r="BE853" s="75"/>
      <c r="BF853" s="75"/>
      <c r="BG853" s="75"/>
      <c r="BH853" s="75"/>
      <c r="BI853" s="75"/>
      <c r="BJ853" s="75"/>
      <c r="BK853" s="75"/>
      <c r="BL853" s="75"/>
      <c r="BM853" s="75"/>
      <c r="BN853" s="75"/>
      <c r="BO853" s="75"/>
      <c r="BP853" s="75"/>
    </row>
    <row r="854" spans="5:68">
      <c r="E854" s="75"/>
      <c r="F854" s="75"/>
      <c r="H854" s="75"/>
      <c r="I854" s="75"/>
      <c r="M854" s="75"/>
      <c r="N854" s="75"/>
      <c r="O854" s="75"/>
      <c r="P854" s="75"/>
      <c r="Q854" s="75"/>
      <c r="R854" s="75"/>
      <c r="S854" s="75"/>
      <c r="T854" s="75"/>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75"/>
      <c r="AU854" s="75"/>
      <c r="AY854" s="75"/>
      <c r="AZ854" s="75"/>
      <c r="BA854" s="75"/>
      <c r="BB854" s="75"/>
      <c r="BC854" s="75"/>
      <c r="BD854" s="75"/>
      <c r="BE854" s="75"/>
      <c r="BF854" s="75"/>
      <c r="BG854" s="75"/>
      <c r="BH854" s="75"/>
      <c r="BI854" s="75"/>
      <c r="BJ854" s="75"/>
      <c r="BK854" s="75"/>
      <c r="BL854" s="75"/>
      <c r="BM854" s="75"/>
      <c r="BN854" s="75"/>
      <c r="BO854" s="75"/>
      <c r="BP854" s="75"/>
    </row>
    <row r="855" spans="5:68">
      <c r="E855" s="75"/>
      <c r="F855" s="75"/>
      <c r="H855" s="75"/>
      <c r="I855" s="75"/>
      <c r="M855" s="75"/>
      <c r="N855" s="75"/>
      <c r="O855" s="75"/>
      <c r="P855" s="75"/>
      <c r="Q855" s="75"/>
      <c r="R855" s="75"/>
      <c r="S855" s="75"/>
      <c r="T855" s="75"/>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75"/>
      <c r="AU855" s="75"/>
      <c r="AY855" s="75"/>
      <c r="AZ855" s="75"/>
      <c r="BA855" s="75"/>
      <c r="BB855" s="75"/>
      <c r="BC855" s="75"/>
      <c r="BD855" s="75"/>
      <c r="BE855" s="75"/>
      <c r="BF855" s="75"/>
      <c r="BG855" s="75"/>
      <c r="BH855" s="75"/>
      <c r="BI855" s="75"/>
      <c r="BJ855" s="75"/>
      <c r="BK855" s="75"/>
      <c r="BL855" s="75"/>
      <c r="BM855" s="75"/>
      <c r="BN855" s="75"/>
      <c r="BO855" s="75"/>
      <c r="BP855" s="75"/>
    </row>
    <row r="856" spans="5:68">
      <c r="E856" s="75"/>
      <c r="F856" s="75"/>
      <c r="H856" s="75"/>
      <c r="I856" s="75"/>
      <c r="M856" s="75"/>
      <c r="N856" s="75"/>
      <c r="O856" s="75"/>
      <c r="P856" s="75"/>
      <c r="Q856" s="75"/>
      <c r="R856" s="75"/>
      <c r="S856" s="75"/>
      <c r="T856" s="75"/>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75"/>
      <c r="AU856" s="75"/>
      <c r="AY856" s="75"/>
      <c r="AZ856" s="75"/>
      <c r="BA856" s="75"/>
      <c r="BB856" s="75"/>
      <c r="BC856" s="75"/>
      <c r="BD856" s="75"/>
      <c r="BE856" s="75"/>
      <c r="BF856" s="75"/>
      <c r="BG856" s="75"/>
      <c r="BH856" s="75"/>
      <c r="BI856" s="75"/>
      <c r="BJ856" s="75"/>
      <c r="BK856" s="75"/>
      <c r="BL856" s="75"/>
      <c r="BM856" s="75"/>
      <c r="BN856" s="75"/>
      <c r="BO856" s="75"/>
      <c r="BP856" s="75"/>
    </row>
  </sheetData>
  <mergeCells count="54">
    <mergeCell ref="F1:K2"/>
    <mergeCell ref="X844:Y844"/>
    <mergeCell ref="X466:AB466"/>
    <mergeCell ref="X422:AA422"/>
    <mergeCell ref="X351:AB351"/>
    <mergeCell ref="X766:Y766"/>
    <mergeCell ref="X691:Y691"/>
    <mergeCell ref="X395:Z395"/>
    <mergeCell ref="X805:Y805"/>
    <mergeCell ref="X488:Z488"/>
    <mergeCell ref="V613:W622"/>
    <mergeCell ref="U4:V4"/>
    <mergeCell ref="AP652:AQ661"/>
    <mergeCell ref="V638:W638"/>
    <mergeCell ref="V625:W625"/>
    <mergeCell ref="AP639:AQ648"/>
    <mergeCell ref="V651:W651"/>
    <mergeCell ref="AP626:AQ635"/>
    <mergeCell ref="V639:W648"/>
    <mergeCell ref="V626:W635"/>
    <mergeCell ref="B3:C3"/>
    <mergeCell ref="D183:F183"/>
    <mergeCell ref="M166:M167"/>
    <mergeCell ref="N104:N105"/>
    <mergeCell ref="O104:O105"/>
    <mergeCell ref="M149:M150"/>
    <mergeCell ref="A1:D1"/>
    <mergeCell ref="D166:F166"/>
    <mergeCell ref="V533:W542"/>
    <mergeCell ref="V612:W612"/>
    <mergeCell ref="V558:W567"/>
    <mergeCell ref="V600:W609"/>
    <mergeCell ref="V546:W555"/>
    <mergeCell ref="D149:F149"/>
    <mergeCell ref="V571:W580"/>
    <mergeCell ref="V532:W532"/>
    <mergeCell ref="V599:W599"/>
    <mergeCell ref="V545:W545"/>
    <mergeCell ref="V519:W519"/>
    <mergeCell ref="V520:W529"/>
    <mergeCell ref="U3:W3"/>
    <mergeCell ref="U2:W2"/>
    <mergeCell ref="AP613:AQ622"/>
    <mergeCell ref="X329:AA329"/>
    <mergeCell ref="X373:AB373"/>
    <mergeCell ref="V557:W557"/>
    <mergeCell ref="AP573:AQ582"/>
    <mergeCell ref="V586:W595"/>
    <mergeCell ref="AP586:AQ595"/>
    <mergeCell ref="AP520:AQ529"/>
    <mergeCell ref="AP546:AQ555"/>
    <mergeCell ref="AP557:AQ566"/>
    <mergeCell ref="AP600:AQ609"/>
    <mergeCell ref="AP533:AQ542"/>
  </mergeCells>
  <phoneticPr fontId="2" type="noConversion"/>
  <printOptions horizontalCentered="1" verticalCentered="1"/>
  <pageMargins left="0.39370078740157483" right="0.39370078740157483" top="0.39370078740157483" bottom="0.47244094488188981" header="0.31496062992125984" footer="0.31496062992125984"/>
  <pageSetup paperSize="9" scale="42" fitToHeight="2" orientation="portrait" horizontalDpi="300" verticalDpi="300" r:id="rId1"/>
  <headerFooter alignWithMargins="0">
    <oddFooter>&amp;C&amp;F      Version 1.0  October 2000      A.T.G.W. Eltink, RIVO, IJmuiden, the Netherlands</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F907"/>
  <sheetViews>
    <sheetView zoomScale="85" zoomScaleNormal="85" zoomScaleSheetLayoutView="100" workbookViewId="0">
      <pane xSplit="13305" ySplit="6540" topLeftCell="Z197"/>
      <selection activeCell="E27" sqref="E27"/>
      <selection pane="topRight" activeCell="AC8" sqref="AC8"/>
      <selection pane="bottomLeft" activeCell="M208" sqref="M208"/>
      <selection pane="bottomRight" activeCell="H29" sqref="H29"/>
    </sheetView>
  </sheetViews>
  <sheetFormatPr defaultRowHeight="12.75"/>
  <cols>
    <col min="1" max="1" width="16.1640625" style="75" customWidth="1"/>
    <col min="2" max="2" width="7.33203125" style="75" customWidth="1"/>
    <col min="3" max="3" width="17.33203125" style="75" customWidth="1"/>
    <col min="4" max="4" width="5.1640625" style="75" customWidth="1"/>
    <col min="5" max="5" width="8.1640625" style="2" customWidth="1"/>
    <col min="6" max="6" width="6.83203125" style="2" customWidth="1"/>
    <col min="7" max="7" width="10.83203125" style="75" customWidth="1"/>
    <col min="8" max="8" width="11.33203125" style="26" customWidth="1"/>
    <col min="9" max="9" width="11.83203125" style="26" customWidth="1"/>
    <col min="10" max="11" width="11.83203125" style="75" customWidth="1"/>
    <col min="12" max="12" width="11.33203125" style="75" customWidth="1"/>
    <col min="13" max="15" width="11.33203125" style="456" customWidth="1"/>
    <col min="16" max="16" width="6.33203125" style="456" customWidth="1"/>
    <col min="17" max="17" width="12" style="456" customWidth="1"/>
    <col min="18" max="18" width="9" style="456" customWidth="1"/>
    <col min="19" max="19" width="3.6640625" style="456" customWidth="1"/>
    <col min="20" max="20" width="11" style="456" customWidth="1"/>
    <col min="21" max="21" width="9" style="75" customWidth="1"/>
    <col min="22" max="22" width="8.5" style="75" customWidth="1"/>
    <col min="23" max="23" width="13" style="75" customWidth="1"/>
    <col min="24" max="36" width="9.83203125" style="75" customWidth="1"/>
    <col min="37" max="37" width="12.33203125" style="75" customWidth="1"/>
    <col min="38" max="41" width="8.83203125" style="75" customWidth="1"/>
    <col min="42" max="42" width="5.83203125" style="75" customWidth="1"/>
    <col min="43" max="45" width="4.83203125" style="75" customWidth="1"/>
    <col min="46" max="47" width="4.83203125" style="124" customWidth="1"/>
    <col min="48" max="50" width="4.83203125" style="75" customWidth="1"/>
    <col min="51" max="68" width="9.33203125" style="124" customWidth="1"/>
    <col min="69" max="16384" width="9.33203125" style="75"/>
  </cols>
  <sheetData>
    <row r="1" spans="1:68" customFormat="1" ht="16.5" customHeight="1" thickTop="1">
      <c r="A1" s="587" t="s">
        <v>117</v>
      </c>
      <c r="B1" s="587"/>
      <c r="C1" s="587"/>
      <c r="D1" s="587"/>
      <c r="E1" s="606" t="s">
        <v>145</v>
      </c>
      <c r="F1" s="606"/>
      <c r="G1" s="606"/>
      <c r="H1" s="606"/>
      <c r="I1" s="606"/>
      <c r="J1" s="606"/>
      <c r="K1" s="606"/>
      <c r="L1" s="1"/>
      <c r="M1" s="3" t="s">
        <v>1</v>
      </c>
      <c r="N1" s="4"/>
      <c r="O1" s="4"/>
      <c r="P1" s="5"/>
      <c r="Q1" s="5"/>
      <c r="R1" s="5"/>
      <c r="S1" s="5"/>
      <c r="T1" s="6"/>
      <c r="U1" s="6"/>
      <c r="V1" s="6"/>
      <c r="W1" s="6"/>
      <c r="X1" s="6"/>
      <c r="Y1" s="7"/>
      <c r="Z1" s="8" t="s">
        <v>111</v>
      </c>
      <c r="AA1" s="9"/>
      <c r="AB1" s="9"/>
      <c r="AC1" s="9"/>
      <c r="AD1" s="9"/>
      <c r="AE1" s="10"/>
      <c r="AF1" s="7"/>
      <c r="AG1" s="7"/>
      <c r="AH1" s="7"/>
      <c r="AI1" s="7"/>
      <c r="AJ1" s="7"/>
      <c r="AK1" s="7"/>
      <c r="AL1" s="7"/>
      <c r="AM1" s="7"/>
      <c r="AN1" s="7"/>
      <c r="AO1" s="7"/>
      <c r="AP1" s="7"/>
      <c r="AQ1" s="7"/>
      <c r="AR1" s="7"/>
      <c r="AS1" s="7"/>
      <c r="AT1" s="7"/>
      <c r="AU1" s="7"/>
      <c r="AV1" s="7"/>
      <c r="AW1" s="7"/>
      <c r="AX1" s="7"/>
      <c r="AY1" s="11"/>
      <c r="AZ1" s="11"/>
      <c r="BA1" s="11"/>
      <c r="BB1" s="11"/>
      <c r="BC1" s="11"/>
      <c r="BD1" s="11"/>
      <c r="BE1" s="11"/>
      <c r="BF1" s="11"/>
      <c r="BG1" s="11"/>
      <c r="BH1" s="11"/>
      <c r="BI1" s="11"/>
      <c r="BJ1" s="11"/>
      <c r="BK1" s="11"/>
      <c r="BL1" s="11"/>
      <c r="BM1" s="11"/>
      <c r="BN1" s="11"/>
      <c r="BO1" s="11"/>
      <c r="BP1" s="11"/>
    </row>
    <row r="2" spans="1:68" customFormat="1" ht="17.25" customHeight="1" thickBot="1">
      <c r="A2" s="1" t="s">
        <v>0</v>
      </c>
      <c r="B2" s="75"/>
      <c r="C2" s="13"/>
      <c r="D2" s="14"/>
      <c r="E2" s="607"/>
      <c r="F2" s="607"/>
      <c r="G2" s="607"/>
      <c r="H2" s="607"/>
      <c r="I2" s="607"/>
      <c r="J2" s="607"/>
      <c r="K2" s="607"/>
      <c r="L2" s="15"/>
      <c r="M2" s="16"/>
      <c r="N2" s="17"/>
      <c r="O2" s="17"/>
      <c r="P2" s="5"/>
      <c r="Q2" s="5"/>
      <c r="R2" s="5"/>
      <c r="S2" s="5"/>
      <c r="T2" s="6"/>
      <c r="U2" s="596" t="s">
        <v>112</v>
      </c>
      <c r="V2" s="597"/>
      <c r="W2" s="598"/>
      <c r="X2" s="7"/>
      <c r="Y2" s="7"/>
      <c r="Z2" s="7"/>
      <c r="AA2" s="7"/>
      <c r="AB2" s="7"/>
      <c r="AC2" s="7"/>
      <c r="AD2" s="7"/>
      <c r="AE2" s="18"/>
      <c r="AF2" s="18"/>
      <c r="AG2" s="7"/>
      <c r="AH2" s="7"/>
      <c r="AI2" s="7"/>
      <c r="AJ2" s="7"/>
      <c r="AK2" s="7"/>
      <c r="AL2" s="7"/>
      <c r="AM2" s="7"/>
      <c r="AN2" s="7"/>
      <c r="AO2" s="7"/>
      <c r="AP2" s="7"/>
      <c r="AQ2" s="7"/>
      <c r="AR2" s="7"/>
      <c r="AS2" s="7"/>
      <c r="AT2" s="7"/>
      <c r="AU2" s="7"/>
      <c r="AV2" s="7"/>
      <c r="AW2" s="7"/>
      <c r="AX2" s="7"/>
      <c r="AY2" s="11"/>
      <c r="AZ2" s="11"/>
      <c r="BA2" s="11"/>
      <c r="BB2" s="11"/>
      <c r="BC2" s="11"/>
      <c r="BD2" s="11"/>
      <c r="BE2" s="11"/>
      <c r="BF2" s="11"/>
      <c r="BG2" s="11"/>
      <c r="BH2" s="11"/>
      <c r="BI2" s="11"/>
      <c r="BJ2" s="11"/>
      <c r="BK2" s="11"/>
      <c r="BL2" s="11"/>
      <c r="BM2" s="11"/>
      <c r="BN2" s="11"/>
      <c r="BO2" s="11"/>
      <c r="BP2" s="11"/>
    </row>
    <row r="3" spans="1:68" s="474" customFormat="1" ht="29.25" customHeight="1" thickTop="1" thickBot="1">
      <c r="A3" s="497"/>
      <c r="B3" s="599" t="s">
        <v>2</v>
      </c>
      <c r="C3" s="599"/>
      <c r="D3" s="543" t="s">
        <v>3</v>
      </c>
      <c r="E3" s="498" t="s">
        <v>3</v>
      </c>
      <c r="F3" s="498"/>
      <c r="G3" s="499" t="s">
        <v>4</v>
      </c>
      <c r="H3" s="467" t="s">
        <v>123</v>
      </c>
      <c r="I3" s="467" t="s">
        <v>131</v>
      </c>
      <c r="J3" s="468" t="s">
        <v>132</v>
      </c>
      <c r="K3" s="467" t="s">
        <v>133</v>
      </c>
      <c r="L3" s="467" t="s">
        <v>134</v>
      </c>
      <c r="M3" s="500" t="s">
        <v>120</v>
      </c>
      <c r="N3" s="523" t="s">
        <v>118</v>
      </c>
      <c r="O3" s="501" t="s">
        <v>119</v>
      </c>
      <c r="P3" s="30"/>
      <c r="Q3" s="30"/>
      <c r="R3" s="469" t="s">
        <v>5</v>
      </c>
      <c r="S3" s="30"/>
      <c r="T3" s="470"/>
      <c r="U3" s="593" t="s">
        <v>6</v>
      </c>
      <c r="V3" s="594"/>
      <c r="W3" s="595"/>
      <c r="X3" s="35"/>
      <c r="Y3" s="532"/>
      <c r="Z3" s="534" t="s">
        <v>120</v>
      </c>
      <c r="AA3" s="535"/>
      <c r="AB3" s="472"/>
      <c r="AC3" s="35"/>
      <c r="AD3" s="473"/>
      <c r="AE3" s="20" t="s">
        <v>7</v>
      </c>
      <c r="AF3" s="21" t="e">
        <f>IF(ABS(AH5)&lt;1.96," No bias",IF(ABS(AH5)&gt;2.58," Certainty of bias"," Possibility of bias"))</f>
        <v>#NUM!</v>
      </c>
      <c r="AG3" s="22"/>
      <c r="AH3" s="22"/>
      <c r="AI3" s="22"/>
      <c r="AJ3" s="23" t="e">
        <f>IF(ABS(AH5)&lt;1.96,"-",IF(ABS(AH5)&gt;2.58,"* *","*"))</f>
        <v>#NUM!</v>
      </c>
      <c r="AK3" s="35"/>
      <c r="AL3" s="35"/>
      <c r="AM3" s="35"/>
      <c r="AN3" s="35"/>
      <c r="AO3" s="35"/>
      <c r="AP3" s="35"/>
      <c r="AQ3" s="35"/>
      <c r="AR3" s="35"/>
      <c r="AS3" s="35"/>
      <c r="AT3" s="35"/>
      <c r="AU3" s="35"/>
      <c r="AV3" s="35"/>
      <c r="AW3" s="35"/>
      <c r="AX3" s="35"/>
      <c r="AY3" s="281"/>
      <c r="AZ3" s="281"/>
      <c r="BA3" s="281"/>
      <c r="BB3" s="281"/>
      <c r="BC3" s="281"/>
      <c r="BD3" s="281"/>
      <c r="BE3" s="281"/>
      <c r="BF3" s="281"/>
      <c r="BG3" s="281"/>
      <c r="BH3" s="281"/>
      <c r="BI3" s="281"/>
      <c r="BJ3" s="281"/>
      <c r="BK3" s="281"/>
      <c r="BL3" s="281"/>
      <c r="BM3" s="281"/>
      <c r="BN3" s="281"/>
      <c r="BO3" s="281"/>
      <c r="BP3" s="281"/>
    </row>
    <row r="4" spans="1:68" s="474" customFormat="1" ht="12" customHeight="1" thickBot="1">
      <c r="A4" s="502" t="s">
        <v>8</v>
      </c>
      <c r="B4" s="503" t="s">
        <v>9</v>
      </c>
      <c r="C4" s="503" t="s">
        <v>10</v>
      </c>
      <c r="D4" s="503" t="s">
        <v>10</v>
      </c>
      <c r="E4" s="504" t="s">
        <v>11</v>
      </c>
      <c r="F4" s="504" t="s">
        <v>12</v>
      </c>
      <c r="G4" s="503" t="s">
        <v>13</v>
      </c>
      <c r="H4" s="503" t="s">
        <v>136</v>
      </c>
      <c r="I4" s="503" t="s">
        <v>137</v>
      </c>
      <c r="J4" s="503" t="s">
        <v>138</v>
      </c>
      <c r="K4" s="503" t="s">
        <v>139</v>
      </c>
      <c r="L4" s="503" t="s">
        <v>140</v>
      </c>
      <c r="M4" s="505" t="s">
        <v>122</v>
      </c>
      <c r="N4" s="506"/>
      <c r="O4" s="507" t="s">
        <v>14</v>
      </c>
      <c r="P4" s="30"/>
      <c r="Q4" s="30"/>
      <c r="R4" s="475" t="s">
        <v>15</v>
      </c>
      <c r="S4" s="30"/>
      <c r="T4" s="476" t="s">
        <v>16</v>
      </c>
      <c r="U4" s="611" t="s">
        <v>17</v>
      </c>
      <c r="V4" s="612"/>
      <c r="W4" s="544" t="s">
        <v>18</v>
      </c>
      <c r="X4" s="35"/>
      <c r="Y4" s="532"/>
      <c r="Z4" s="503" t="s">
        <v>136</v>
      </c>
      <c r="AA4" s="503" t="s">
        <v>122</v>
      </c>
      <c r="AB4" s="533" t="s">
        <v>19</v>
      </c>
      <c r="AC4" s="478"/>
      <c r="AD4" s="35"/>
      <c r="AE4" s="35"/>
      <c r="AF4" s="35"/>
      <c r="AG4" s="35"/>
      <c r="AH4" s="35"/>
      <c r="AI4" s="35"/>
      <c r="AJ4" s="35"/>
      <c r="AK4" s="35"/>
      <c r="AL4" s="35"/>
      <c r="AM4" s="35"/>
      <c r="AN4" s="35"/>
      <c r="AO4" s="35"/>
      <c r="AP4" s="35"/>
      <c r="AQ4" s="35"/>
      <c r="AR4" s="35"/>
      <c r="AS4" s="35"/>
      <c r="AT4" s="35"/>
      <c r="AU4" s="35"/>
      <c r="AV4" s="35"/>
      <c r="AW4" s="35"/>
      <c r="AX4" s="35"/>
      <c r="AY4" s="281"/>
      <c r="AZ4" s="281"/>
      <c r="BA4" s="281"/>
      <c r="BB4" s="281"/>
      <c r="BC4" s="281"/>
      <c r="BD4" s="281"/>
      <c r="BE4" s="281"/>
      <c r="BF4" s="281"/>
      <c r="BG4" s="281"/>
      <c r="BH4" s="281"/>
      <c r="BI4" s="281"/>
      <c r="BJ4" s="281"/>
      <c r="BK4" s="281"/>
      <c r="BL4" s="281"/>
      <c r="BM4" s="281"/>
      <c r="BN4" s="281"/>
      <c r="BO4" s="281"/>
      <c r="BP4" s="281"/>
    </row>
    <row r="5" spans="1:68" s="474" customFormat="1" ht="12" customHeight="1" thickBot="1">
      <c r="A5" s="552" t="s">
        <v>126</v>
      </c>
      <c r="B5" s="553">
        <v>2016</v>
      </c>
      <c r="C5" s="552">
        <v>60008</v>
      </c>
      <c r="D5" s="552">
        <v>1</v>
      </c>
      <c r="E5" s="552">
        <v>102</v>
      </c>
      <c r="F5" s="552">
        <v>1</v>
      </c>
      <c r="G5" s="553">
        <v>1</v>
      </c>
      <c r="H5" s="572">
        <v>6</v>
      </c>
      <c r="I5" s="572">
        <v>6</v>
      </c>
      <c r="J5" s="572">
        <v>6</v>
      </c>
      <c r="K5" s="572">
        <v>6</v>
      </c>
      <c r="L5" s="574">
        <v>6</v>
      </c>
      <c r="M5" s="508">
        <f>MODE(H5:J5)</f>
        <v>6</v>
      </c>
      <c r="N5" s="509">
        <f t="array" ref="N5">IF(COUNT(H5:L5)=0,"",COUNT(IF(H5:L5=M5,H5:L5,""))/COUNT(H5:L5))</f>
        <v>1</v>
      </c>
      <c r="O5" s="510">
        <f t="array" ref="O5">IF(AND(H5:L5=H5:L5,H5:L5="-"),"",STDEV(IF(H5:L5="-","",H5:L5))/AVERAGE(IF(H5:L5="-","",H5:L5+0.000000000000001)))</f>
        <v>0</v>
      </c>
      <c r="P5" s="28"/>
      <c r="Q5" s="28"/>
      <c r="R5" s="29">
        <f t="array" ref="R5">IF(AND(H5:L5=H5:L5,H5:L5="-"),"",AVERAGE(H5:L5))</f>
        <v>6</v>
      </c>
      <c r="S5" s="30"/>
      <c r="T5" s="31" t="str">
        <f>IF(N5="","",IF(N5&gt;=80%,"YES","NO"))</f>
        <v>YES</v>
      </c>
      <c r="U5" s="479"/>
      <c r="V5" s="33">
        <v>0</v>
      </c>
      <c r="W5" s="34">
        <f>COUNT(IF($M$5:$M$24=$V5,IF($T$5:$T$25="YES",$M$5:$M$24,""),"" ))</f>
        <v>0</v>
      </c>
      <c r="X5" s="35"/>
      <c r="Y5" s="532"/>
      <c r="Z5" s="572">
        <v>6</v>
      </c>
      <c r="AA5" s="574">
        <v>6</v>
      </c>
      <c r="AB5" s="480">
        <f t="shared" ref="AB5:AB24" si="0">IF(OR(Z5="-",AA5="-"),"",Z5-AA5)</f>
        <v>0</v>
      </c>
      <c r="AC5" s="35"/>
      <c r="AD5" s="35"/>
      <c r="AE5" s="35"/>
      <c r="AF5" s="35"/>
      <c r="AG5" s="36" t="s">
        <v>21</v>
      </c>
      <c r="AH5" s="37" t="e">
        <f>(MIN(AF23,AJ23)-(AH9*(AH9+1))/4)/(SQRT((AH9*(AH9+1)*(2*AH9+1))/24))</f>
        <v>#NUM!</v>
      </c>
      <c r="AI5" s="35"/>
      <c r="AJ5" s="35"/>
      <c r="AK5" s="481"/>
      <c r="AL5" s="481"/>
      <c r="AM5" s="481"/>
      <c r="AN5" s="35"/>
      <c r="AO5" s="35"/>
      <c r="AP5" s="35"/>
      <c r="AQ5" s="35"/>
      <c r="AR5" s="35"/>
      <c r="AS5" s="35"/>
      <c r="AT5" s="35"/>
      <c r="AU5" s="35"/>
      <c r="AV5" s="35"/>
      <c r="AW5" s="35"/>
      <c r="AX5" s="35"/>
      <c r="AY5" s="281"/>
      <c r="AZ5" s="281"/>
      <c r="BA5" s="281"/>
      <c r="BB5" s="281"/>
      <c r="BC5" s="281"/>
      <c r="BD5" s="281"/>
      <c r="BE5" s="281"/>
      <c r="BF5" s="281"/>
      <c r="BG5" s="281"/>
      <c r="BH5" s="281"/>
      <c r="BI5" s="281"/>
      <c r="BJ5" s="281"/>
      <c r="BK5" s="281"/>
      <c r="BL5" s="281"/>
      <c r="BM5" s="281"/>
      <c r="BN5" s="281"/>
      <c r="BO5" s="281"/>
      <c r="BP5" s="281"/>
    </row>
    <row r="6" spans="1:68" s="474" customFormat="1" ht="12" customHeight="1">
      <c r="A6" s="552" t="s">
        <v>126</v>
      </c>
      <c r="B6" s="553">
        <v>2016</v>
      </c>
      <c r="C6" s="552">
        <v>60008</v>
      </c>
      <c r="D6" s="552">
        <v>2</v>
      </c>
      <c r="E6" s="552">
        <v>107</v>
      </c>
      <c r="F6" s="552">
        <v>1</v>
      </c>
      <c r="G6" s="553">
        <v>1</v>
      </c>
      <c r="H6" s="572">
        <v>5</v>
      </c>
      <c r="I6" s="572">
        <v>5</v>
      </c>
      <c r="J6" s="572">
        <v>6</v>
      </c>
      <c r="K6" s="572">
        <v>6</v>
      </c>
      <c r="L6" s="574">
        <v>6</v>
      </c>
      <c r="M6" s="508">
        <f t="shared" ref="M6:M20" si="1">MODE(H6:J6)</f>
        <v>5</v>
      </c>
      <c r="N6" s="509">
        <f t="array" ref="N6">IF(COUNT(H6:L6)=0,"",COUNT(IF(H6:L6=M6,H6:L6,""))/COUNT(H6:L6))</f>
        <v>0.4</v>
      </c>
      <c r="O6" s="510">
        <f t="array" ref="O6">IF(AND(H6:L6=H6:L6,H6:L6="-"),"",STDEV(IF(H6:L6="-","",H6:L6))/AVERAGE(IF(H6:L6="-","",H6:L6+0.000000000000001)))</f>
        <v>9.7807599554493946E-2</v>
      </c>
      <c r="P6" s="28"/>
      <c r="Q6" s="28"/>
      <c r="R6" s="29">
        <f t="array" ref="R6">IF(AND(H6:L6=H6:L6,H6:L6="-"),"",AVERAGE(H6:L6))</f>
        <v>5.6</v>
      </c>
      <c r="S6" s="30"/>
      <c r="T6" s="31" t="str">
        <f t="shared" ref="T6:T24" si="2">IF(N6="","",IF(N6&gt;=80%,"YES","NO"))</f>
        <v>NO</v>
      </c>
      <c r="U6" s="479"/>
      <c r="V6" s="33">
        <v>1</v>
      </c>
      <c r="W6" s="34">
        <f t="array" ref="W6">COUNT(IF($M$5:$M$24=$V6,IF($T$5:$T$25="YES",$M$5:$M$24,""),"" ))</f>
        <v>0</v>
      </c>
      <c r="X6" s="35"/>
      <c r="Y6" s="471"/>
      <c r="Z6" s="572">
        <v>5</v>
      </c>
      <c r="AA6" s="574">
        <v>5</v>
      </c>
      <c r="AB6" s="480">
        <f t="shared" si="0"/>
        <v>0</v>
      </c>
      <c r="AC6" s="35"/>
      <c r="AD6" s="35"/>
      <c r="AE6" s="35"/>
      <c r="AF6" s="35"/>
      <c r="AG6" s="35"/>
      <c r="AH6" s="35"/>
      <c r="AI6" s="35"/>
      <c r="AJ6" s="35"/>
      <c r="AK6" s="481"/>
      <c r="AL6" s="481"/>
      <c r="AM6" s="481"/>
      <c r="AN6" s="35"/>
      <c r="AO6" s="35"/>
      <c r="AP6" s="35"/>
      <c r="AQ6" s="35"/>
      <c r="AR6" s="35"/>
      <c r="AS6" s="35"/>
      <c r="AT6" s="35"/>
      <c r="AU6" s="35"/>
      <c r="AV6" s="35"/>
      <c r="AW6" s="35"/>
      <c r="AX6" s="35"/>
      <c r="AY6" s="281"/>
      <c r="AZ6" s="281"/>
      <c r="BA6" s="281"/>
      <c r="BB6" s="281"/>
      <c r="BC6" s="281"/>
      <c r="BD6" s="281"/>
      <c r="BE6" s="281"/>
      <c r="BF6" s="281"/>
      <c r="BG6" s="281"/>
      <c r="BH6" s="281"/>
      <c r="BI6" s="281"/>
      <c r="BJ6" s="281"/>
      <c r="BK6" s="281"/>
      <c r="BL6" s="281"/>
      <c r="BM6" s="281"/>
      <c r="BN6" s="281"/>
      <c r="BO6" s="281"/>
      <c r="BP6" s="281"/>
    </row>
    <row r="7" spans="1:68" s="474" customFormat="1" ht="12" customHeight="1">
      <c r="A7" s="552" t="s">
        <v>126</v>
      </c>
      <c r="B7" s="553">
        <v>2016</v>
      </c>
      <c r="C7" s="552">
        <v>60008</v>
      </c>
      <c r="D7" s="552">
        <v>3</v>
      </c>
      <c r="E7" s="552">
        <v>99</v>
      </c>
      <c r="F7" s="552">
        <v>2</v>
      </c>
      <c r="G7" s="553">
        <v>1</v>
      </c>
      <c r="H7" s="572">
        <v>6</v>
      </c>
      <c r="I7" s="572">
        <v>6</v>
      </c>
      <c r="J7" s="572">
        <v>6</v>
      </c>
      <c r="K7" s="572">
        <v>6</v>
      </c>
      <c r="L7" s="574">
        <v>6</v>
      </c>
      <c r="M7" s="508">
        <f t="shared" si="1"/>
        <v>6</v>
      </c>
      <c r="N7" s="509">
        <f t="array" ref="N7">IF(COUNT(H7:L7)=0,"",COUNT(IF(H7:L7=M7,H7:L7,""))/COUNT(H7:L7))</f>
        <v>1</v>
      </c>
      <c r="O7" s="510">
        <f t="array" ref="O7">IF(AND(H7:L7=H7:L7,H7:L7="-"),"",STDEV(IF(H7:L7="-","",H7:L7))/AVERAGE(IF(H7:L7="-","",H7:L7+0.000000000000001)))</f>
        <v>0</v>
      </c>
      <c r="P7" s="28"/>
      <c r="Q7" s="28"/>
      <c r="R7" s="29">
        <f t="array" ref="R7">IF(AND(H7:L7=H7:L7,H7:L7="-"),"",AVERAGE(H7:L7))</f>
        <v>6</v>
      </c>
      <c r="S7" s="30"/>
      <c r="T7" s="31" t="str">
        <f t="shared" si="2"/>
        <v>YES</v>
      </c>
      <c r="U7" s="479"/>
      <c r="V7" s="33">
        <v>2</v>
      </c>
      <c r="W7" s="34">
        <f t="array" ref="W7">COUNT(IF($M$5:$M$24=$V7,IF($T$5:$T$25="YES",$M$5:$M$24,""),"" ))</f>
        <v>0</v>
      </c>
      <c r="X7" s="35"/>
      <c r="Y7" s="471"/>
      <c r="Z7" s="572">
        <v>6</v>
      </c>
      <c r="AA7" s="574">
        <v>6</v>
      </c>
      <c r="AB7" s="480">
        <f t="shared" si="0"/>
        <v>0</v>
      </c>
      <c r="AC7" s="35"/>
      <c r="AD7" s="35"/>
      <c r="AE7" s="35"/>
      <c r="AF7" s="39"/>
      <c r="AG7" s="40" t="s">
        <v>22</v>
      </c>
      <c r="AH7" s="41">
        <f>COUNT(AB5:AB28)</f>
        <v>20</v>
      </c>
      <c r="AI7" s="35"/>
      <c r="AJ7" s="35"/>
      <c r="AK7" s="481"/>
      <c r="AL7" s="481"/>
      <c r="AM7" s="481"/>
      <c r="AN7" s="35"/>
      <c r="AO7" s="35"/>
      <c r="AP7" s="35"/>
      <c r="AQ7" s="35"/>
      <c r="AR7" s="35"/>
      <c r="AS7" s="35"/>
      <c r="AT7" s="35"/>
      <c r="AU7" s="35"/>
      <c r="AV7" s="35"/>
      <c r="AW7" s="35"/>
      <c r="AX7" s="35"/>
      <c r="AY7" s="281"/>
      <c r="AZ7" s="281"/>
      <c r="BA7" s="281"/>
      <c r="BB7" s="281"/>
      <c r="BC7" s="281"/>
      <c r="BD7" s="281"/>
      <c r="BE7" s="281"/>
      <c r="BF7" s="281"/>
      <c r="BG7" s="281"/>
      <c r="BH7" s="281"/>
      <c r="BI7" s="281"/>
      <c r="BJ7" s="281"/>
      <c r="BK7" s="281"/>
      <c r="BL7" s="281"/>
      <c r="BM7" s="281"/>
      <c r="BN7" s="281"/>
      <c r="BO7" s="281"/>
      <c r="BP7" s="281"/>
    </row>
    <row r="8" spans="1:68" s="474" customFormat="1" ht="12" customHeight="1">
      <c r="A8" s="552" t="s">
        <v>126</v>
      </c>
      <c r="B8" s="553">
        <v>2016</v>
      </c>
      <c r="C8" s="552">
        <v>60008</v>
      </c>
      <c r="D8" s="552">
        <v>6</v>
      </c>
      <c r="E8" s="552">
        <v>88</v>
      </c>
      <c r="F8" s="552">
        <v>1</v>
      </c>
      <c r="G8" s="553">
        <v>1</v>
      </c>
      <c r="H8" s="572">
        <v>5</v>
      </c>
      <c r="I8" s="572">
        <v>5</v>
      </c>
      <c r="J8" s="572">
        <v>5</v>
      </c>
      <c r="K8" s="572">
        <v>5</v>
      </c>
      <c r="L8" s="574">
        <v>5</v>
      </c>
      <c r="M8" s="508">
        <f t="shared" si="1"/>
        <v>5</v>
      </c>
      <c r="N8" s="509">
        <f t="array" ref="N8">IF(COUNT(H8:L8)=0,"",COUNT(IF(H8:L8=M8,H8:L8,""))/COUNT(H8:L8))</f>
        <v>1</v>
      </c>
      <c r="O8" s="510">
        <f t="array" ref="O8">IF(AND(H8:L8=H8:L8,H8:L8="-"),"",STDEV(IF(H8:L8="-","",H8:L8))/AVERAGE(IF(H8:L8="-","",H8:L8+0.000000000000001)))</f>
        <v>0</v>
      </c>
      <c r="P8" s="28"/>
      <c r="Q8" s="28"/>
      <c r="R8" s="29">
        <f t="array" ref="R8">IF(AND(H8:L8=H8:L8,H8:L8="-"),"",AVERAGE(H8:L8))</f>
        <v>5</v>
      </c>
      <c r="S8" s="30"/>
      <c r="T8" s="31" t="str">
        <f t="shared" si="2"/>
        <v>YES</v>
      </c>
      <c r="U8" s="479"/>
      <c r="V8" s="33">
        <v>3</v>
      </c>
      <c r="W8" s="34">
        <f t="array" ref="W8">COUNT(IF($M$5:$M$24=$V8,IF($T$5:$T$25="YES",$M$5:$M$24,""),"" ))</f>
        <v>0</v>
      </c>
      <c r="X8" s="35"/>
      <c r="Y8" s="471"/>
      <c r="Z8" s="572">
        <v>5</v>
      </c>
      <c r="AA8" s="574">
        <v>5</v>
      </c>
      <c r="AB8" s="480">
        <f t="shared" si="0"/>
        <v>0</v>
      </c>
      <c r="AC8" s="35"/>
      <c r="AD8" s="35"/>
      <c r="AE8" s="35"/>
      <c r="AF8" s="42"/>
      <c r="AG8" s="43" t="s">
        <v>23</v>
      </c>
      <c r="AH8" s="44">
        <f t="array" ref="AH8">COUNT(IF(AB5:AB28=0,AB5:AB28,"x"))</f>
        <v>22</v>
      </c>
      <c r="AI8" s="35"/>
      <c r="AJ8" s="35"/>
      <c r="AK8" s="481"/>
      <c r="AL8" s="481"/>
      <c r="AM8" s="481"/>
      <c r="AN8" s="35"/>
      <c r="AO8" s="35"/>
      <c r="AP8" s="35"/>
      <c r="AQ8" s="35"/>
      <c r="AR8" s="35"/>
      <c r="AS8" s="35"/>
      <c r="AT8" s="35"/>
      <c r="AU8" s="35"/>
      <c r="AV8" s="35"/>
      <c r="AW8" s="35"/>
      <c r="AX8" s="35"/>
      <c r="AY8" s="281"/>
      <c r="AZ8" s="281"/>
      <c r="BA8" s="281"/>
      <c r="BB8" s="281"/>
      <c r="BC8" s="281"/>
      <c r="BD8" s="281"/>
      <c r="BE8" s="281"/>
      <c r="BF8" s="281"/>
      <c r="BG8" s="281"/>
      <c r="BH8" s="281"/>
      <c r="BI8" s="281"/>
      <c r="BJ8" s="281"/>
      <c r="BK8" s="281"/>
      <c r="BL8" s="281"/>
      <c r="BM8" s="281"/>
      <c r="BN8" s="281"/>
      <c r="BO8" s="281"/>
      <c r="BP8" s="281"/>
    </row>
    <row r="9" spans="1:68" s="474" customFormat="1" ht="12" customHeight="1">
      <c r="A9" s="552" t="s">
        <v>126</v>
      </c>
      <c r="B9" s="553">
        <v>2016</v>
      </c>
      <c r="C9" s="552">
        <v>60008</v>
      </c>
      <c r="D9" s="552">
        <v>8</v>
      </c>
      <c r="E9" s="552">
        <v>89</v>
      </c>
      <c r="F9" s="552">
        <v>2</v>
      </c>
      <c r="G9" s="553">
        <v>1</v>
      </c>
      <c r="H9" s="572">
        <v>5</v>
      </c>
      <c r="I9" s="572">
        <v>6</v>
      </c>
      <c r="J9" s="572">
        <v>6</v>
      </c>
      <c r="K9" s="572">
        <v>4</v>
      </c>
      <c r="L9" s="574">
        <v>5</v>
      </c>
      <c r="M9" s="508">
        <f t="shared" si="1"/>
        <v>6</v>
      </c>
      <c r="N9" s="509">
        <f t="array" ref="N9">IF(COUNT(H9:L9)=0,"",COUNT(IF(H9:L9=M9,H9:L9,""))/COUNT(H9:L9))</f>
        <v>0.4</v>
      </c>
      <c r="O9" s="510">
        <f t="array" ref="O9">IF(AND(H9:L9=H9:L9,H9:L9="-"),"",STDEV(IF(H9:L9="-","",H9:L9))/AVERAGE(IF(H9:L9="-","",H9:L9+0.000000000000001)))</f>
        <v>0.16089615894886097</v>
      </c>
      <c r="P9" s="28"/>
      <c r="Q9" s="28"/>
      <c r="R9" s="29">
        <f t="array" ref="R9">IF(AND(H9:L9=H9:L9,H9:L9="-"),"",AVERAGE(H9:L9))</f>
        <v>5.2</v>
      </c>
      <c r="S9" s="30"/>
      <c r="T9" s="31" t="str">
        <f t="shared" si="2"/>
        <v>NO</v>
      </c>
      <c r="U9" s="479"/>
      <c r="V9" s="33">
        <v>4</v>
      </c>
      <c r="W9" s="34">
        <f>COUNT(IF($M$5:$M$24=$V9,IF($T$5:$T$25="YES",$M$5:$M$24,""),"" ))</f>
        <v>0</v>
      </c>
      <c r="X9" s="35"/>
      <c r="Y9" s="471"/>
      <c r="Z9" s="572">
        <v>5</v>
      </c>
      <c r="AA9" s="574">
        <v>6</v>
      </c>
      <c r="AB9" s="480">
        <f t="shared" si="0"/>
        <v>-1</v>
      </c>
      <c r="AC9" s="35"/>
      <c r="AD9" s="35"/>
      <c r="AE9" s="35"/>
      <c r="AF9" s="45"/>
      <c r="AG9" s="46" t="s">
        <v>24</v>
      </c>
      <c r="AH9" s="47">
        <f>AH7-AH8</f>
        <v>-2</v>
      </c>
      <c r="AI9" s="35"/>
      <c r="AJ9" s="35"/>
      <c r="AK9" s="481"/>
      <c r="AL9" s="481"/>
      <c r="AM9" s="481"/>
      <c r="AN9" s="35"/>
      <c r="AO9" s="35"/>
      <c r="AP9" s="35"/>
      <c r="AQ9" s="35"/>
      <c r="AR9" s="35"/>
      <c r="AS9" s="35"/>
      <c r="AT9" s="35"/>
      <c r="AU9" s="35"/>
      <c r="AV9" s="35"/>
      <c r="AW9" s="35"/>
      <c r="AX9" s="35"/>
      <c r="AY9" s="281"/>
      <c r="AZ9" s="281"/>
      <c r="BA9" s="281"/>
      <c r="BB9" s="281"/>
      <c r="BC9" s="281"/>
      <c r="BD9" s="281"/>
      <c r="BE9" s="281"/>
      <c r="BF9" s="281"/>
      <c r="BG9" s="281"/>
      <c r="BH9" s="281"/>
      <c r="BI9" s="281"/>
      <c r="BJ9" s="281"/>
      <c r="BK9" s="281"/>
      <c r="BL9" s="281"/>
      <c r="BM9" s="281"/>
      <c r="BN9" s="281"/>
      <c r="BO9" s="281"/>
      <c r="BP9" s="281"/>
    </row>
    <row r="10" spans="1:68" s="474" customFormat="1" ht="12" customHeight="1">
      <c r="A10" s="552" t="s">
        <v>126</v>
      </c>
      <c r="B10" s="553">
        <v>2016</v>
      </c>
      <c r="C10" s="552">
        <v>60008</v>
      </c>
      <c r="D10" s="552">
        <v>9</v>
      </c>
      <c r="E10" s="552">
        <v>85</v>
      </c>
      <c r="F10" s="552">
        <v>2</v>
      </c>
      <c r="G10" s="553">
        <v>1</v>
      </c>
      <c r="H10" s="572">
        <v>5</v>
      </c>
      <c r="I10" s="572">
        <v>5</v>
      </c>
      <c r="J10" s="572">
        <v>5</v>
      </c>
      <c r="K10" s="572">
        <v>5</v>
      </c>
      <c r="L10" s="574">
        <v>5</v>
      </c>
      <c r="M10" s="508">
        <f t="shared" si="1"/>
        <v>5</v>
      </c>
      <c r="N10" s="509">
        <f t="array" ref="N10">IF(COUNT(H10:L10)=0,"",COUNT(IF(H10:L10=M10,H10:L10,""))/COUNT(H10:L10))</f>
        <v>1</v>
      </c>
      <c r="O10" s="510">
        <f t="array" ref="O10">IF(AND(H10:L10=H10:L10,H10:L10="-"),"",STDEV(IF(H10:L10="-","",H10:L10))/AVERAGE(IF(H10:L10="-","",H10:L10+0.000000000000001)))</f>
        <v>0</v>
      </c>
      <c r="P10" s="28"/>
      <c r="Q10" s="28"/>
      <c r="R10" s="29">
        <f t="array" ref="R10">IF(AND(H10:L10=H10:L10,H10:L10="-"),"",AVERAGE(H10:L10))</f>
        <v>5</v>
      </c>
      <c r="S10" s="30"/>
      <c r="T10" s="31" t="str">
        <f t="shared" si="2"/>
        <v>YES</v>
      </c>
      <c r="U10" s="479"/>
      <c r="V10" s="33">
        <v>5</v>
      </c>
      <c r="W10" s="34">
        <f t="array" ref="W10">COUNT(IF($M$5:$M$24=$V10,IF($T$5:$T$25="YES",$M$5:$M$24,""),"" ))</f>
        <v>6</v>
      </c>
      <c r="X10" s="35"/>
      <c r="Y10" s="471"/>
      <c r="Z10" s="572">
        <v>5</v>
      </c>
      <c r="AA10" s="574">
        <v>5</v>
      </c>
      <c r="AB10" s="480">
        <f t="shared" si="0"/>
        <v>0</v>
      </c>
      <c r="AC10" s="35"/>
      <c r="AD10" s="35"/>
      <c r="AE10" s="35"/>
      <c r="AF10" s="48"/>
      <c r="AG10" s="35"/>
      <c r="AH10" s="35"/>
      <c r="AI10" s="35"/>
      <c r="AJ10" s="35"/>
      <c r="AK10" s="481"/>
      <c r="AL10" s="481"/>
      <c r="AM10" s="481"/>
      <c r="AN10" s="35"/>
      <c r="AO10" s="35"/>
      <c r="AP10" s="35"/>
      <c r="AQ10" s="35"/>
      <c r="AR10" s="35"/>
      <c r="AS10" s="35"/>
      <c r="AT10" s="35"/>
      <c r="AU10" s="35"/>
      <c r="AV10" s="35"/>
      <c r="AW10" s="35"/>
      <c r="AX10" s="35"/>
      <c r="AY10" s="281"/>
      <c r="AZ10" s="281"/>
      <c r="BA10" s="281"/>
      <c r="BB10" s="281"/>
      <c r="BC10" s="281"/>
      <c r="BD10" s="281"/>
      <c r="BE10" s="281"/>
      <c r="BF10" s="281"/>
      <c r="BG10" s="281"/>
      <c r="BH10" s="281"/>
      <c r="BI10" s="281"/>
      <c r="BJ10" s="281"/>
      <c r="BK10" s="281"/>
      <c r="BL10" s="281"/>
      <c r="BM10" s="281"/>
      <c r="BN10" s="281"/>
      <c r="BO10" s="281"/>
      <c r="BP10" s="281"/>
    </row>
    <row r="11" spans="1:68" s="474" customFormat="1" ht="12" customHeight="1">
      <c r="A11" s="552" t="s">
        <v>126</v>
      </c>
      <c r="B11" s="553">
        <v>2016</v>
      </c>
      <c r="C11" s="552">
        <v>60008</v>
      </c>
      <c r="D11" s="552">
        <v>16</v>
      </c>
      <c r="E11" s="552">
        <v>77</v>
      </c>
      <c r="F11" s="552">
        <v>1</v>
      </c>
      <c r="G11" s="553">
        <v>1</v>
      </c>
      <c r="H11" s="572">
        <v>4</v>
      </c>
      <c r="I11" s="572">
        <v>4</v>
      </c>
      <c r="J11" s="572">
        <v>4</v>
      </c>
      <c r="K11" s="577">
        <v>0</v>
      </c>
      <c r="L11" s="574">
        <v>4</v>
      </c>
      <c r="M11" s="508">
        <f t="shared" si="1"/>
        <v>4</v>
      </c>
      <c r="N11" s="509">
        <f t="array" ref="N11">IF(COUNT(H11:L11)=0,"",COUNT(IF(H11:L11=M11,H11:L11,""))/COUNT(H11:L11))</f>
        <v>0.8</v>
      </c>
      <c r="O11" s="510">
        <f t="array" ref="O11">IF(AND(H11:L11=H11:L11,H11:L11="-"),"",STDEV(IF(H11:L11="-","",H11:L11))/AVERAGE(IF(H11:L11="-","",H11:L11+0.000000000000001)))</f>
        <v>0.55901699437494712</v>
      </c>
      <c r="P11" s="28"/>
      <c r="Q11" s="28"/>
      <c r="R11" s="29">
        <f t="array" ref="R11">IF(AND(H11:L11=H11:L11,H11:L11="-"),"",AVERAGE(H11:L11))</f>
        <v>3.2</v>
      </c>
      <c r="S11" s="30"/>
      <c r="T11" s="31" t="str">
        <f t="shared" si="2"/>
        <v>YES</v>
      </c>
      <c r="U11" s="479"/>
      <c r="V11" s="33">
        <v>6</v>
      </c>
      <c r="W11" s="34">
        <f t="array" ref="W11">COUNT(IF($M$5:$M$24=$V11,IF($T$5:$T$25="YES",$M$5:$M$24,""),"" ))</f>
        <v>2</v>
      </c>
      <c r="X11" s="35"/>
      <c r="Y11" s="471"/>
      <c r="Z11" s="572">
        <v>4</v>
      </c>
      <c r="AA11" s="574">
        <v>4</v>
      </c>
      <c r="AB11" s="480">
        <f t="shared" si="0"/>
        <v>0</v>
      </c>
      <c r="AC11" s="35"/>
      <c r="AD11" s="49" t="s">
        <v>25</v>
      </c>
      <c r="AE11" s="50" t="s">
        <v>18</v>
      </c>
      <c r="AF11" s="51" t="s">
        <v>26</v>
      </c>
      <c r="AG11" s="52"/>
      <c r="AH11" s="49" t="s">
        <v>25</v>
      </c>
      <c r="AI11" s="50" t="s">
        <v>18</v>
      </c>
      <c r="AJ11" s="51" t="s">
        <v>26</v>
      </c>
      <c r="AK11" s="481"/>
      <c r="AL11" s="481"/>
      <c r="AM11" s="481"/>
      <c r="AN11" s="35"/>
      <c r="AO11" s="35"/>
      <c r="AP11" s="35"/>
      <c r="AQ11" s="35"/>
      <c r="AR11" s="35"/>
      <c r="AS11" s="35"/>
      <c r="AT11" s="35"/>
      <c r="AU11" s="35"/>
      <c r="AV11" s="35"/>
      <c r="AW11" s="35"/>
      <c r="AX11" s="35"/>
      <c r="AY11" s="281"/>
      <c r="AZ11" s="281"/>
      <c r="BA11" s="281"/>
      <c r="BB11" s="281"/>
      <c r="BC11" s="281"/>
      <c r="BD11" s="281"/>
      <c r="BE11" s="281"/>
      <c r="BF11" s="281"/>
      <c r="BG11" s="281"/>
      <c r="BH11" s="281"/>
      <c r="BI11" s="281"/>
      <c r="BJ11" s="281"/>
      <c r="BK11" s="281"/>
      <c r="BL11" s="281"/>
      <c r="BM11" s="281"/>
      <c r="BN11" s="281"/>
      <c r="BO11" s="281"/>
      <c r="BP11" s="281"/>
    </row>
    <row r="12" spans="1:68" s="474" customFormat="1" ht="12" customHeight="1">
      <c r="A12" s="552" t="s">
        <v>126</v>
      </c>
      <c r="B12" s="553">
        <v>2016</v>
      </c>
      <c r="C12" s="555">
        <v>60008</v>
      </c>
      <c r="D12" s="552">
        <v>21</v>
      </c>
      <c r="E12" s="552">
        <v>72</v>
      </c>
      <c r="F12" s="552">
        <v>2</v>
      </c>
      <c r="G12" s="553">
        <v>1</v>
      </c>
      <c r="H12" s="572">
        <v>4</v>
      </c>
      <c r="I12" s="572">
        <v>4</v>
      </c>
      <c r="J12" s="572">
        <v>4</v>
      </c>
      <c r="K12" s="572">
        <v>4</v>
      </c>
      <c r="L12" s="574">
        <v>4</v>
      </c>
      <c r="M12" s="508">
        <f t="shared" si="1"/>
        <v>4</v>
      </c>
      <c r="N12" s="509">
        <f t="array" ref="N12">IF(COUNT(H12:L12)=0,"",COUNT(IF(H12:L12=M12,H12:L12,""))/COUNT(H12:L12))</f>
        <v>1</v>
      </c>
      <c r="O12" s="510">
        <f t="array" ref="O12">IF(AND(H12:L12=H12:L12,H12:L12="-"),"",STDEV(IF(H12:L12="-","",H12:L12))/AVERAGE(IF(H12:L12="-","",H12:L12+0.000000000000001)))</f>
        <v>0</v>
      </c>
      <c r="P12" s="28"/>
      <c r="Q12" s="28"/>
      <c r="R12" s="29">
        <f t="array" ref="R12">IF(AND(H12:L12=H12:L12,H12:L12="-"),"",AVERAGE(H12:L12))</f>
        <v>4</v>
      </c>
      <c r="S12" s="30"/>
      <c r="T12" s="31" t="str">
        <f t="shared" si="2"/>
        <v>YES</v>
      </c>
      <c r="U12" s="479"/>
      <c r="V12" s="33">
        <v>7</v>
      </c>
      <c r="W12" s="34">
        <f t="array" ref="W12">COUNT(IF($M$5:$M$24=$V12,IF($T$5:$T$25="YES",$M$5:$M$24,""),"" ))</f>
        <v>0</v>
      </c>
      <c r="X12" s="35"/>
      <c r="Y12" s="471"/>
      <c r="Z12" s="572">
        <v>4</v>
      </c>
      <c r="AA12" s="574">
        <v>4</v>
      </c>
      <c r="AB12" s="480">
        <f t="shared" si="0"/>
        <v>0</v>
      </c>
      <c r="AC12" s="35"/>
      <c r="AD12" s="53"/>
      <c r="AE12" s="54">
        <v>0</v>
      </c>
      <c r="AF12" s="55"/>
      <c r="AG12" s="35"/>
      <c r="AH12" s="53"/>
      <c r="AI12" s="54">
        <v>0</v>
      </c>
      <c r="AJ12" s="55"/>
      <c r="AK12" s="481"/>
      <c r="AL12" s="481"/>
      <c r="AM12" s="481"/>
      <c r="AN12" s="35"/>
      <c r="AO12" s="35"/>
      <c r="AP12" s="35"/>
      <c r="AQ12" s="35"/>
      <c r="AR12" s="35"/>
      <c r="AS12" s="35"/>
      <c r="AT12" s="35"/>
      <c r="AU12" s="35"/>
      <c r="AV12" s="35"/>
      <c r="AW12" s="35"/>
      <c r="AX12" s="35"/>
      <c r="AY12" s="281"/>
      <c r="AZ12" s="281"/>
      <c r="BA12" s="281"/>
      <c r="BB12" s="281"/>
      <c r="BC12" s="281"/>
      <c r="BD12" s="281"/>
      <c r="BE12" s="281"/>
      <c r="BF12" s="281"/>
      <c r="BG12" s="281"/>
      <c r="BH12" s="281"/>
      <c r="BI12" s="281"/>
      <c r="BJ12" s="281"/>
      <c r="BK12" s="281"/>
      <c r="BL12" s="281"/>
      <c r="BM12" s="281"/>
      <c r="BN12" s="281"/>
      <c r="BO12" s="281"/>
      <c r="BP12" s="281"/>
    </row>
    <row r="13" spans="1:68" s="474" customFormat="1" ht="12" customHeight="1">
      <c r="A13" s="552" t="s">
        <v>127</v>
      </c>
      <c r="B13" s="553">
        <v>2015</v>
      </c>
      <c r="C13" s="552" t="s">
        <v>124</v>
      </c>
      <c r="D13" s="552">
        <v>32</v>
      </c>
      <c r="E13" s="552">
        <v>91</v>
      </c>
      <c r="F13" s="552"/>
      <c r="G13" s="553">
        <v>5</v>
      </c>
      <c r="H13" s="577">
        <v>0</v>
      </c>
      <c r="I13" s="577">
        <v>0</v>
      </c>
      <c r="J13" s="572">
        <v>5</v>
      </c>
      <c r="K13" s="577">
        <v>0</v>
      </c>
      <c r="L13" s="574">
        <v>5</v>
      </c>
      <c r="M13" s="508">
        <f t="shared" si="1"/>
        <v>0</v>
      </c>
      <c r="N13" s="509">
        <f t="array" ref="N13">IF(COUNT(H13:L13)=0,"",COUNT(IF(H13:L13=M13,H13:L13,""))/COUNT(H13:L13))</f>
        <v>0.6</v>
      </c>
      <c r="O13" s="510">
        <f t="array" ref="O13">IF(AND(H13:L13=H13:L13,H13:L13="-"),"",STDEV(IF(H13:L13="-","",H13:L13))/AVERAGE(IF(H13:L13="-","",H13:L13+0.000000000000001)))</f>
        <v>1.3693063937629146</v>
      </c>
      <c r="P13" s="28"/>
      <c r="Q13" s="28"/>
      <c r="R13" s="29">
        <f t="array" ref="R13">IF(AND(H13:L13=H13:L13,H13:L13="-"),"",AVERAGE(H13:L13))</f>
        <v>2</v>
      </c>
      <c r="S13" s="30"/>
      <c r="T13" s="31" t="str">
        <f t="shared" si="2"/>
        <v>NO</v>
      </c>
      <c r="U13" s="479"/>
      <c r="V13" s="33">
        <v>8</v>
      </c>
      <c r="W13" s="34">
        <f t="array" ref="W13">COUNT(IF($M$5:$M$24=$V13,IF($T$5:$T$25="YES",$M$5:$M$24,""),"" ))</f>
        <v>0</v>
      </c>
      <c r="X13" s="35"/>
      <c r="Y13" s="471"/>
      <c r="Z13" s="573">
        <v>0</v>
      </c>
      <c r="AA13" s="574">
        <v>0</v>
      </c>
      <c r="AB13" s="480">
        <f t="shared" si="0"/>
        <v>0</v>
      </c>
      <c r="AC13" s="35"/>
      <c r="AD13" s="56">
        <v>-1</v>
      </c>
      <c r="AE13" s="57">
        <f t="array" ref="AE13">COUNT(IF(AB$5:AB$28=$AD13,AB$5:AB$28,"x"))</f>
        <v>1</v>
      </c>
      <c r="AF13" s="58">
        <f>IF((AE13+AI13)=0,"-",(0.5*(AE13+AI13)+0.5)+(SUM(AE$12:AE12)+SUM(AI$12:AI12)))</f>
        <v>1</v>
      </c>
      <c r="AG13" s="35"/>
      <c r="AH13" s="56">
        <v>1</v>
      </c>
      <c r="AI13" s="57">
        <f t="array" ref="AI13">COUNT(IF(AB$5:AB$28=$AH13,AB$5:AB$28,"x"))</f>
        <v>0</v>
      </c>
      <c r="AJ13" s="59">
        <f>IF((AE13+AI13)=0,"-",(0.5*(AE13+AI13)+0.5)+(SUM(AE$12:AE12)+SUM(AI$12:AI12)))</f>
        <v>1</v>
      </c>
      <c r="AK13" s="481"/>
      <c r="AL13" s="481"/>
      <c r="AM13" s="481"/>
      <c r="AN13" s="35"/>
      <c r="AO13" s="35"/>
      <c r="AP13" s="35"/>
      <c r="AQ13" s="35"/>
      <c r="AR13" s="35"/>
      <c r="AS13" s="35"/>
      <c r="AT13" s="35"/>
      <c r="AU13" s="35"/>
      <c r="AV13" s="35"/>
      <c r="AW13" s="35"/>
      <c r="AX13" s="35"/>
      <c r="AY13" s="281"/>
      <c r="AZ13" s="281"/>
      <c r="BA13" s="281"/>
      <c r="BB13" s="281"/>
      <c r="BC13" s="281"/>
      <c r="BD13" s="281"/>
      <c r="BE13" s="281"/>
      <c r="BF13" s="281"/>
      <c r="BG13" s="281"/>
      <c r="BH13" s="281"/>
      <c r="BI13" s="281"/>
      <c r="BJ13" s="281"/>
      <c r="BK13" s="281"/>
      <c r="BL13" s="281"/>
      <c r="BM13" s="281"/>
      <c r="BN13" s="281"/>
      <c r="BO13" s="281"/>
      <c r="BP13" s="281"/>
    </row>
    <row r="14" spans="1:68" s="474" customFormat="1" ht="12" customHeight="1">
      <c r="A14" s="552" t="s">
        <v>127</v>
      </c>
      <c r="B14" s="553">
        <v>2015</v>
      </c>
      <c r="C14" s="552" t="s">
        <v>124</v>
      </c>
      <c r="D14" s="552">
        <v>33</v>
      </c>
      <c r="E14" s="552">
        <v>98</v>
      </c>
      <c r="F14" s="552"/>
      <c r="G14" s="553">
        <v>5</v>
      </c>
      <c r="H14" s="572">
        <v>7</v>
      </c>
      <c r="I14" s="572">
        <v>7</v>
      </c>
      <c r="J14" s="572">
        <v>7</v>
      </c>
      <c r="K14" s="572">
        <v>6</v>
      </c>
      <c r="L14" s="574">
        <v>5</v>
      </c>
      <c r="M14" s="508">
        <f t="shared" si="1"/>
        <v>7</v>
      </c>
      <c r="N14" s="509">
        <f t="array" ref="N14">IF(COUNT(H14:L14)=0,"",COUNT(IF(H14:L14=M14,H14:L14,""))/COUNT(H14:L14))</f>
        <v>0.6</v>
      </c>
      <c r="O14" s="510">
        <f t="array" ref="O14">IF(AND(H14:L14=H14:L14,H14:L14="-"),"",STDEV(IF(H14:L14="-","",H14:L14))/AVERAGE(IF(H14:L14="-","",H14:L14+0.000000000000001)))</f>
        <v>0.13975424859373659</v>
      </c>
      <c r="P14" s="28"/>
      <c r="Q14" s="28"/>
      <c r="R14" s="29">
        <f t="array" ref="R14">IF(AND(H14:L14=H14:L14,H14:L14="-"),"",AVERAGE(H14:L14))</f>
        <v>6.4</v>
      </c>
      <c r="S14" s="30"/>
      <c r="T14" s="31" t="str">
        <f t="shared" si="2"/>
        <v>NO</v>
      </c>
      <c r="U14" s="479"/>
      <c r="V14" s="33">
        <v>9</v>
      </c>
      <c r="W14" s="34">
        <f t="array" ref="W14">COUNT(IF($M$5:$M$24=$V14,IF($T$5:$T$25="YES",$M$5:$M$24,""),"" ))</f>
        <v>0</v>
      </c>
      <c r="X14" s="35"/>
      <c r="Y14" s="471"/>
      <c r="Z14" s="572">
        <v>7</v>
      </c>
      <c r="AA14" s="574">
        <v>7</v>
      </c>
      <c r="AB14" s="480">
        <f t="shared" si="0"/>
        <v>0</v>
      </c>
      <c r="AC14" s="35"/>
      <c r="AD14" s="56">
        <v>-2</v>
      </c>
      <c r="AE14" s="57">
        <f t="array" ref="AE14">COUNT(IF(AB$5:AB$28=$AD14,AB$5:AB$28,"x"))</f>
        <v>0</v>
      </c>
      <c r="AF14" s="58" t="str">
        <f>IF((AE14+AI14)=0,"-",(0.5*(AE14+AI14)+0.5)+(SUM(AE$12:AE13)+SUM(AI$12:AI13)))</f>
        <v>-</v>
      </c>
      <c r="AG14" s="35"/>
      <c r="AH14" s="56">
        <v>2</v>
      </c>
      <c r="AI14" s="57">
        <f t="array" ref="AI14">COUNT(IF(AB$5:AB$28=$AH14,AB$5:AB$28,"x"))</f>
        <v>0</v>
      </c>
      <c r="AJ14" s="59" t="str">
        <f>IF((AE14+AI14)=0,"-",(0.5*(AE14+AI14)+0.5)+(SUM(AE$12:AE13)+SUM(AI$12:AI13)))</f>
        <v>-</v>
      </c>
      <c r="AK14" s="481"/>
      <c r="AL14" s="481"/>
      <c r="AM14" s="481"/>
      <c r="AN14" s="35"/>
      <c r="AO14" s="35"/>
      <c r="AP14" s="35"/>
      <c r="AQ14" s="35"/>
      <c r="AR14" s="35"/>
      <c r="AS14" s="35"/>
      <c r="AT14" s="35"/>
      <c r="AU14" s="35"/>
      <c r="AV14" s="35"/>
      <c r="AW14" s="35"/>
      <c r="AX14" s="35"/>
      <c r="AY14" s="281"/>
      <c r="AZ14" s="281"/>
      <c r="BA14" s="281"/>
      <c r="BB14" s="281"/>
      <c r="BC14" s="281"/>
      <c r="BD14" s="281"/>
      <c r="BE14" s="281"/>
      <c r="BF14" s="281"/>
      <c r="BG14" s="281"/>
      <c r="BH14" s="281"/>
      <c r="BI14" s="281"/>
      <c r="BJ14" s="281"/>
      <c r="BK14" s="281"/>
      <c r="BL14" s="281"/>
      <c r="BM14" s="281"/>
      <c r="BN14" s="281"/>
      <c r="BO14" s="281"/>
      <c r="BP14" s="281"/>
    </row>
    <row r="15" spans="1:68" s="474" customFormat="1" ht="12" customHeight="1">
      <c r="A15" s="552" t="s">
        <v>127</v>
      </c>
      <c r="B15" s="553">
        <v>2015</v>
      </c>
      <c r="C15" s="552" t="s">
        <v>124</v>
      </c>
      <c r="D15" s="552">
        <v>34</v>
      </c>
      <c r="E15" s="552">
        <v>98</v>
      </c>
      <c r="F15" s="552"/>
      <c r="G15" s="553">
        <v>5</v>
      </c>
      <c r="H15" s="572">
        <v>5</v>
      </c>
      <c r="I15" s="572">
        <v>5</v>
      </c>
      <c r="J15" s="572">
        <v>5</v>
      </c>
      <c r="K15" s="572">
        <v>5</v>
      </c>
      <c r="L15" s="574">
        <v>5</v>
      </c>
      <c r="M15" s="508">
        <f t="shared" si="1"/>
        <v>5</v>
      </c>
      <c r="N15" s="509">
        <f t="array" ref="N15">IF(COUNT(H15:L15)=0,"",COUNT(IF(H15:L15=M15,H15:L15,""))/COUNT(H15:L15))</f>
        <v>1</v>
      </c>
      <c r="O15" s="510">
        <f t="array" ref="O15">IF(AND(H15:L15=H15:L15,H15:L15="-"),"",STDEV(IF(H15:L15="-","",H15:L15))/AVERAGE(IF(H15:L15="-","",H15:L15+0.000000000000001)))</f>
        <v>0</v>
      </c>
      <c r="P15" s="28"/>
      <c r="Q15" s="28"/>
      <c r="R15" s="29">
        <f t="array" ref="R15">IF(AND(H15:L15=H15:L15,H15:L15="-"),"",AVERAGE(H15:L15))</f>
        <v>5</v>
      </c>
      <c r="S15" s="30"/>
      <c r="T15" s="31" t="str">
        <f t="shared" si="2"/>
        <v>YES</v>
      </c>
      <c r="U15" s="479"/>
      <c r="V15" s="33">
        <v>10</v>
      </c>
      <c r="W15" s="34">
        <f t="array" ref="W15">COUNT(IF($M$5:$M$24=$V15,IF($T$5:$T$25="YES",$M$5:$M$24,""),"" ))</f>
        <v>0</v>
      </c>
      <c r="X15" s="35"/>
      <c r="Y15" s="471"/>
      <c r="Z15" s="572">
        <v>5</v>
      </c>
      <c r="AA15" s="574">
        <v>5</v>
      </c>
      <c r="AB15" s="480">
        <f t="shared" si="0"/>
        <v>0</v>
      </c>
      <c r="AC15" s="35"/>
      <c r="AD15" s="56">
        <v>-3</v>
      </c>
      <c r="AE15" s="57">
        <f t="array" ref="AE15">COUNT(IF(AB$5:AB$28=$AD15,AB$5:AB$28,"x"))</f>
        <v>0</v>
      </c>
      <c r="AF15" s="58" t="str">
        <f>IF((AE15+AI15)=0,"-",(0.5*(AE15+AI15)+0.5)+(SUM(AE$12:AE14)+SUM(AI$12:AI14)))</f>
        <v>-</v>
      </c>
      <c r="AG15" s="35"/>
      <c r="AH15" s="56">
        <v>3</v>
      </c>
      <c r="AI15" s="57">
        <f t="array" ref="AI15">COUNT(IF(AB$5:AB$28=$AH15,AB$5:AB$28,"x"))</f>
        <v>0</v>
      </c>
      <c r="AJ15" s="59" t="str">
        <f>IF((AE15+AI15)=0,"-",(0.5*(AE15+AI15)+0.5)+(SUM(AE$12:AE14)+SUM(AI$12:AI14)))</f>
        <v>-</v>
      </c>
      <c r="AK15" s="481"/>
      <c r="AL15" s="481"/>
      <c r="AM15" s="481"/>
      <c r="AN15" s="35"/>
      <c r="AO15" s="35"/>
      <c r="AP15" s="35"/>
      <c r="AQ15" s="35"/>
      <c r="AR15" s="35"/>
      <c r="AS15" s="35"/>
      <c r="AT15" s="35"/>
      <c r="AU15" s="35"/>
      <c r="AV15" s="35"/>
      <c r="AW15" s="35"/>
      <c r="AX15" s="35"/>
      <c r="AY15" s="281"/>
      <c r="AZ15" s="281"/>
      <c r="BA15" s="281"/>
      <c r="BB15" s="281"/>
      <c r="BC15" s="281"/>
      <c r="BD15" s="281"/>
      <c r="BE15" s="281"/>
      <c r="BF15" s="281"/>
      <c r="BG15" s="281"/>
      <c r="BH15" s="281"/>
      <c r="BI15" s="281"/>
      <c r="BJ15" s="281"/>
      <c r="BK15" s="281"/>
      <c r="BL15" s="281"/>
      <c r="BM15" s="281"/>
      <c r="BN15" s="281"/>
      <c r="BO15" s="281"/>
      <c r="BP15" s="281"/>
    </row>
    <row r="16" spans="1:68" s="474" customFormat="1" ht="12" customHeight="1">
      <c r="A16" s="552" t="s">
        <v>127</v>
      </c>
      <c r="B16" s="553">
        <v>2015</v>
      </c>
      <c r="C16" s="552" t="s">
        <v>124</v>
      </c>
      <c r="D16" s="552">
        <v>35</v>
      </c>
      <c r="E16" s="552">
        <v>78</v>
      </c>
      <c r="F16" s="552"/>
      <c r="G16" s="553">
        <v>5</v>
      </c>
      <c r="H16" s="572">
        <v>5</v>
      </c>
      <c r="I16" s="572">
        <v>5</v>
      </c>
      <c r="J16" s="572">
        <v>5</v>
      </c>
      <c r="K16" s="572">
        <v>5</v>
      </c>
      <c r="L16" s="574">
        <v>5</v>
      </c>
      <c r="M16" s="508">
        <f t="shared" si="1"/>
        <v>5</v>
      </c>
      <c r="N16" s="509">
        <f t="array" ref="N16">IF(COUNT(H16:L16)=0,"",COUNT(IF(H16:L16=M16,H16:L16,""))/COUNT(H16:L16))</f>
        <v>1</v>
      </c>
      <c r="O16" s="510">
        <f t="array" ref="O16">IF(AND(H16:L16=H16:L16,H16:L16="-"),"",STDEV(IF(H16:L16="-","",H16:L16))/AVERAGE(IF(H16:L16="-","",H16:L16+0.000000000000001)))</f>
        <v>0</v>
      </c>
      <c r="P16" s="28"/>
      <c r="Q16" s="28"/>
      <c r="R16" s="29">
        <f t="array" ref="R16">IF(AND(H16:L16=H16:L16,H16:L16="-"),"",AVERAGE(H16:L16))</f>
        <v>5</v>
      </c>
      <c r="S16" s="30"/>
      <c r="T16" s="31" t="str">
        <f t="shared" si="2"/>
        <v>YES</v>
      </c>
      <c r="U16" s="479"/>
      <c r="V16" s="33">
        <v>11</v>
      </c>
      <c r="W16" s="34">
        <f t="array" ref="W16">COUNT(IF($M$5:$M$24=$V16,IF($T$5:$T$25="YES",$M$5:$M$24,""),"" ))</f>
        <v>0</v>
      </c>
      <c r="X16" s="35"/>
      <c r="Y16" s="471"/>
      <c r="Z16" s="572">
        <v>5</v>
      </c>
      <c r="AA16" s="574">
        <v>5</v>
      </c>
      <c r="AB16" s="480">
        <f t="shared" si="0"/>
        <v>0</v>
      </c>
      <c r="AC16" s="35"/>
      <c r="AD16" s="56">
        <v>-4</v>
      </c>
      <c r="AE16" s="57">
        <f t="array" ref="AE16">COUNT(IF(AB$5:AB$28=$AD16,AB$5:AB$28,"x"))</f>
        <v>0</v>
      </c>
      <c r="AF16" s="58" t="str">
        <f>IF((AE16+AI16)=0,"-",(0.5*(AE16+AI16)+0.5)+(SUM(AE$12:AE15)+SUM(AI$12:AI15)))</f>
        <v>-</v>
      </c>
      <c r="AG16" s="35"/>
      <c r="AH16" s="56">
        <v>4</v>
      </c>
      <c r="AI16" s="57">
        <f t="array" ref="AI16">COUNT(IF(AB$5:AB$28=$AH16,AB$5:AB$28,"x"))</f>
        <v>0</v>
      </c>
      <c r="AJ16" s="59" t="str">
        <f>IF((AE16+AI16)=0,"-",(0.5*(AE16+AI16)+0.5)+(SUM(AE$12:AE15)+SUM(AI$12:AI15)))</f>
        <v>-</v>
      </c>
      <c r="AK16" s="481"/>
      <c r="AL16" s="481"/>
      <c r="AM16" s="481"/>
      <c r="AN16" s="35"/>
      <c r="AO16" s="35"/>
      <c r="AP16" s="35"/>
      <c r="AQ16" s="35"/>
      <c r="AR16" s="35"/>
      <c r="AS16" s="35"/>
      <c r="AT16" s="35"/>
      <c r="AU16" s="35"/>
      <c r="AV16" s="35"/>
      <c r="AW16" s="35"/>
      <c r="AX16" s="35"/>
      <c r="AY16" s="281"/>
      <c r="AZ16" s="281"/>
      <c r="BA16" s="281"/>
      <c r="BB16" s="281"/>
      <c r="BC16" s="281"/>
      <c r="BD16" s="281"/>
      <c r="BE16" s="281"/>
      <c r="BF16" s="281"/>
      <c r="BG16" s="281"/>
      <c r="BH16" s="281"/>
      <c r="BI16" s="281"/>
      <c r="BJ16" s="281"/>
      <c r="BK16" s="281"/>
      <c r="BL16" s="281"/>
      <c r="BM16" s="281"/>
      <c r="BN16" s="281"/>
      <c r="BO16" s="281"/>
      <c r="BP16" s="281"/>
    </row>
    <row r="17" spans="1:68" s="474" customFormat="1" ht="12" customHeight="1">
      <c r="A17" s="552" t="s">
        <v>127</v>
      </c>
      <c r="B17" s="553">
        <v>2015</v>
      </c>
      <c r="C17" s="552" t="s">
        <v>124</v>
      </c>
      <c r="D17" s="552">
        <v>40</v>
      </c>
      <c r="E17" s="552">
        <v>79</v>
      </c>
      <c r="F17" s="552"/>
      <c r="G17" s="553">
        <v>5</v>
      </c>
      <c r="H17" s="577">
        <v>0</v>
      </c>
      <c r="I17" s="577">
        <v>0</v>
      </c>
      <c r="J17" s="577">
        <v>0</v>
      </c>
      <c r="K17" s="572">
        <v>4</v>
      </c>
      <c r="L17" s="578">
        <v>0</v>
      </c>
      <c r="M17" s="508">
        <f t="shared" si="1"/>
        <v>0</v>
      </c>
      <c r="N17" s="509">
        <f t="array" ref="N17">IF(COUNT(H17:L17)=0,"",COUNT(IF(H17:L17=M17,H17:L17,""))/COUNT(H17:L17))</f>
        <v>0.8</v>
      </c>
      <c r="O17" s="510">
        <f t="array" ref="O17">IF(AND(H17:L17=H17:L17,H17:L17="-"),"",STDEV(IF(H17:L17="-","",H17:L17))/AVERAGE(IF(H17:L17="-","",H17:L17+0.000000000000001)))</f>
        <v>2.2360679774997871</v>
      </c>
      <c r="P17" s="28"/>
      <c r="Q17" s="28"/>
      <c r="R17" s="29">
        <f t="array" ref="R17">IF(AND(H17:L17=H17:L17,H17:L17="-"),"",AVERAGE(H17:L17))</f>
        <v>0.8</v>
      </c>
      <c r="S17" s="30"/>
      <c r="T17" s="31" t="str">
        <f t="shared" si="2"/>
        <v>YES</v>
      </c>
      <c r="U17" s="479"/>
      <c r="V17" s="33">
        <v>12</v>
      </c>
      <c r="W17" s="34">
        <f t="array" ref="W17">COUNT(IF($M$5:$M$24=$V17,IF($T$5:$T$25="YES",$M$5:$M$24,""),"" ))</f>
        <v>0</v>
      </c>
      <c r="X17" s="35"/>
      <c r="Y17" s="471"/>
      <c r="Z17" s="573">
        <v>0</v>
      </c>
      <c r="AA17" s="575">
        <v>0</v>
      </c>
      <c r="AB17" s="480">
        <f t="shared" si="0"/>
        <v>0</v>
      </c>
      <c r="AC17" s="35"/>
      <c r="AD17" s="56">
        <v>-5</v>
      </c>
      <c r="AE17" s="57">
        <f t="array" ref="AE17">COUNT(IF(AB$5:AB$28=$AD17,AB$5:AB$28,"x"))</f>
        <v>1</v>
      </c>
      <c r="AF17" s="58">
        <f>IF((AE17+AI17)=0,"-",(0.5*(AE17+AI17)+0.5)+(SUM(AE$12:AE16)+SUM(AI$12:AI16)))</f>
        <v>2</v>
      </c>
      <c r="AG17" s="35"/>
      <c r="AH17" s="56">
        <v>5</v>
      </c>
      <c r="AI17" s="57">
        <f t="array" ref="AI17">COUNT(IF(AB$5:AB$28=$AH17,AB$5:AB$28,"x"))</f>
        <v>0</v>
      </c>
      <c r="AJ17" s="59">
        <f>IF((AE17+AI17)=0,"-",(0.5*(AE17+AI17)+0.5)+(SUM(AE$12:AE16)+SUM(AI$12:AI16)))</f>
        <v>2</v>
      </c>
      <c r="AK17" s="481"/>
      <c r="AL17" s="481"/>
      <c r="AM17" s="481"/>
      <c r="AN17" s="35"/>
      <c r="AO17" s="35"/>
      <c r="AP17" s="35"/>
      <c r="AQ17" s="35"/>
      <c r="AR17" s="35"/>
      <c r="AS17" s="35"/>
      <c r="AT17" s="35"/>
      <c r="AU17" s="35"/>
      <c r="AV17" s="35"/>
      <c r="AW17" s="35"/>
      <c r="AX17" s="35"/>
      <c r="AY17" s="281"/>
      <c r="AZ17" s="281"/>
      <c r="BA17" s="281"/>
      <c r="BB17" s="281"/>
      <c r="BC17" s="281"/>
      <c r="BD17" s="281"/>
      <c r="BE17" s="281"/>
      <c r="BF17" s="281"/>
      <c r="BG17" s="281"/>
      <c r="BH17" s="281"/>
      <c r="BI17" s="281"/>
      <c r="BJ17" s="281"/>
      <c r="BK17" s="281"/>
      <c r="BL17" s="281"/>
      <c r="BM17" s="281"/>
      <c r="BN17" s="281"/>
      <c r="BO17" s="281"/>
      <c r="BP17" s="281"/>
    </row>
    <row r="18" spans="1:68" s="474" customFormat="1" ht="12" customHeight="1">
      <c r="A18" s="552" t="s">
        <v>127</v>
      </c>
      <c r="B18" s="553">
        <v>2015</v>
      </c>
      <c r="C18" s="552" t="s">
        <v>124</v>
      </c>
      <c r="D18" s="552">
        <v>42</v>
      </c>
      <c r="E18" s="552">
        <v>95</v>
      </c>
      <c r="F18" s="552"/>
      <c r="G18" s="553">
        <v>5</v>
      </c>
      <c r="H18" s="577">
        <v>0</v>
      </c>
      <c r="I18" s="572">
        <v>5</v>
      </c>
      <c r="J18" s="572">
        <v>5</v>
      </c>
      <c r="K18" s="572">
        <v>5</v>
      </c>
      <c r="L18" s="578">
        <v>0</v>
      </c>
      <c r="M18" s="508">
        <f t="shared" si="1"/>
        <v>5</v>
      </c>
      <c r="N18" s="509">
        <f t="array" ref="N18">IF(COUNT(H18:L18)=0,"",COUNT(IF(H18:L18=M18,H18:L18,""))/COUNT(H18:L18))</f>
        <v>0.6</v>
      </c>
      <c r="O18" s="510">
        <f t="array" ref="O18">IF(AND(H18:L18=H18:L18,H18:L18="-"),"",STDEV(IF(H18:L18="-","",H18:L18))/AVERAGE(IF(H18:L18="-","",H18:L18+0.000000000000001)))</f>
        <v>0.91287092917527657</v>
      </c>
      <c r="P18" s="30"/>
      <c r="Q18" s="30"/>
      <c r="R18" s="29">
        <f t="array" ref="R18">IF(AND(H18:L18=H18:L18,H18:L18="-"),"",AVERAGE(H18:L18))</f>
        <v>3</v>
      </c>
      <c r="S18" s="30"/>
      <c r="T18" s="31" t="str">
        <f t="shared" si="2"/>
        <v>NO</v>
      </c>
      <c r="U18" s="479"/>
      <c r="V18" s="33">
        <v>13</v>
      </c>
      <c r="W18" s="34">
        <f t="array" ref="W18">COUNT(IF($M$5:$M$24=$V18,IF($T$5:$T$25="YES",$M$5:$M$24,""),"" ))</f>
        <v>0</v>
      </c>
      <c r="X18" s="35"/>
      <c r="Y18" s="471"/>
      <c r="Z18" s="573">
        <v>0</v>
      </c>
      <c r="AA18" s="575">
        <v>5</v>
      </c>
      <c r="AB18" s="480">
        <f t="shared" si="0"/>
        <v>-5</v>
      </c>
      <c r="AC18" s="35"/>
      <c r="AD18" s="56">
        <v>-6</v>
      </c>
      <c r="AE18" s="57">
        <f t="array" ref="AE18">COUNT(IF(AB$5:AB$28=$AD18,AB$5:AB$28,"x"))</f>
        <v>0</v>
      </c>
      <c r="AF18" s="58" t="str">
        <f>IF((AE18+AI18)=0,"-",(0.5*(AE18+AI18)+0.5)+(SUM(AE$12:AE17)+SUM(AI$12:AI17)))</f>
        <v>-</v>
      </c>
      <c r="AG18" s="35"/>
      <c r="AH18" s="56">
        <v>6</v>
      </c>
      <c r="AI18" s="57">
        <f t="array" ref="AI18">COUNT(IF(AB$5:AB$28=$AH18,AB$5:AB$28,"x"))</f>
        <v>0</v>
      </c>
      <c r="AJ18" s="59" t="str">
        <f>IF((AE18+AI18)=0,"-",(0.5*(AE18+AI18)+0.5)+(SUM(AE$12:AE17)+SUM(AI$12:AI17)))</f>
        <v>-</v>
      </c>
      <c r="AK18" s="481"/>
      <c r="AL18" s="481"/>
      <c r="AM18" s="481"/>
      <c r="AN18" s="35"/>
      <c r="AO18" s="35"/>
      <c r="AP18" s="35"/>
      <c r="AQ18" s="35"/>
      <c r="AR18" s="35"/>
      <c r="AS18" s="35"/>
      <c r="AT18" s="35"/>
      <c r="AU18" s="35"/>
      <c r="AV18" s="35"/>
      <c r="AW18" s="35"/>
      <c r="AX18" s="35"/>
      <c r="AY18" s="281"/>
      <c r="AZ18" s="281"/>
      <c r="BA18" s="281"/>
      <c r="BB18" s="281"/>
      <c r="BC18" s="281"/>
      <c r="BD18" s="281"/>
      <c r="BE18" s="281"/>
      <c r="BF18" s="281"/>
      <c r="BG18" s="281"/>
      <c r="BH18" s="281"/>
      <c r="BI18" s="281"/>
      <c r="BJ18" s="281"/>
      <c r="BK18" s="281"/>
      <c r="BL18" s="281"/>
      <c r="BM18" s="281"/>
      <c r="BN18" s="281"/>
      <c r="BO18" s="281"/>
      <c r="BP18" s="281"/>
    </row>
    <row r="19" spans="1:68" s="474" customFormat="1" ht="12" customHeight="1">
      <c r="A19" s="552" t="s">
        <v>127</v>
      </c>
      <c r="B19" s="553">
        <v>2015</v>
      </c>
      <c r="C19" s="552" t="s">
        <v>124</v>
      </c>
      <c r="D19" s="555">
        <v>45</v>
      </c>
      <c r="E19" s="555">
        <v>93</v>
      </c>
      <c r="F19" s="555"/>
      <c r="G19" s="553">
        <v>5</v>
      </c>
      <c r="H19" s="572">
        <v>5</v>
      </c>
      <c r="I19" s="572">
        <v>5</v>
      </c>
      <c r="J19" s="572">
        <v>5</v>
      </c>
      <c r="K19" s="572">
        <v>5</v>
      </c>
      <c r="L19" s="574">
        <v>5</v>
      </c>
      <c r="M19" s="508">
        <f t="shared" si="1"/>
        <v>5</v>
      </c>
      <c r="N19" s="509">
        <f t="array" ref="N19">IF(COUNT(H19:L19)=0,"",COUNT(IF(H19:L19=M19,H19:L19,""))/COUNT(H19:L19))</f>
        <v>1</v>
      </c>
      <c r="O19" s="510">
        <f t="array" ref="O19">IF(AND(H19:L19=H19:L19,H19:L19="-"),"",STDEV(IF(H19:L19="-","",H19:L19))/AVERAGE(IF(H19:L19="-","",H19:L19+0.000000000000001)))</f>
        <v>0</v>
      </c>
      <c r="P19" s="30"/>
      <c r="Q19" s="30"/>
      <c r="R19" s="29">
        <f t="array" ref="R19">IF(AND(H19:L19=H19:L19,H19:L19="-"),"",AVERAGE(H19:L19))</f>
        <v>5</v>
      </c>
      <c r="S19" s="30"/>
      <c r="T19" s="31" t="str">
        <f t="shared" si="2"/>
        <v>YES</v>
      </c>
      <c r="U19" s="479"/>
      <c r="V19" s="33">
        <v>14</v>
      </c>
      <c r="W19" s="34">
        <f t="array" ref="W19">COUNT(IF($M$5:$M$24=$V19,IF($T$5:$T$25="YES",$M$5:$M$24,""),"" ))</f>
        <v>0</v>
      </c>
      <c r="X19" s="35"/>
      <c r="Y19" s="471"/>
      <c r="Z19" s="572">
        <v>5</v>
      </c>
      <c r="AA19" s="574">
        <v>5</v>
      </c>
      <c r="AB19" s="480">
        <f t="shared" si="0"/>
        <v>0</v>
      </c>
      <c r="AC19" s="35"/>
      <c r="AD19" s="60">
        <v>-7</v>
      </c>
      <c r="AE19" s="57">
        <f t="array" ref="AE19">COUNT(IF(AB$5:AB$28=$AD19,AB$5:AB$28,"x"))</f>
        <v>0</v>
      </c>
      <c r="AF19" s="58" t="str">
        <f>IF((AE19+AI19)=0,"-",(0.5*(AE19+AI19)+0.5)+(SUM(AE$12:AE18)+SUM(AI$12:AI18)))</f>
        <v>-</v>
      </c>
      <c r="AG19" s="35"/>
      <c r="AH19" s="60">
        <v>7</v>
      </c>
      <c r="AI19" s="57">
        <f t="array" ref="AI19">COUNT(IF(AB$5:AB$28=$AH19,AB$5:AB$28,"x"))</f>
        <v>0</v>
      </c>
      <c r="AJ19" s="59" t="str">
        <f>IF((AE19+AI19)=0,"-",(0.5*(AE19+AI19)+0.5)+(SUM(AE$12:AE18)+SUM(AI$12:AI18)))</f>
        <v>-</v>
      </c>
      <c r="AK19" s="481"/>
      <c r="AL19" s="481"/>
      <c r="AM19" s="481"/>
      <c r="AN19" s="35"/>
      <c r="AO19" s="35"/>
      <c r="AP19" s="35"/>
      <c r="AQ19" s="35"/>
      <c r="AR19" s="35"/>
      <c r="AS19" s="35"/>
      <c r="AT19" s="35"/>
      <c r="AU19" s="35"/>
      <c r="AV19" s="35"/>
      <c r="AW19" s="35"/>
      <c r="AX19" s="35"/>
      <c r="AY19" s="281"/>
      <c r="AZ19" s="281"/>
      <c r="BA19" s="281"/>
      <c r="BB19" s="281"/>
      <c r="BC19" s="281"/>
      <c r="BD19" s="281"/>
      <c r="BE19" s="281"/>
      <c r="BF19" s="281"/>
      <c r="BG19" s="281"/>
      <c r="BH19" s="281"/>
      <c r="BI19" s="281"/>
      <c r="BJ19" s="281"/>
      <c r="BK19" s="281"/>
      <c r="BL19" s="281"/>
      <c r="BM19" s="281"/>
      <c r="BN19" s="281"/>
      <c r="BO19" s="281"/>
      <c r="BP19" s="281"/>
    </row>
    <row r="20" spans="1:68" s="281" customFormat="1" ht="12" customHeight="1">
      <c r="A20" s="552" t="s">
        <v>127</v>
      </c>
      <c r="B20" s="553">
        <v>2015</v>
      </c>
      <c r="C20" s="552" t="s">
        <v>124</v>
      </c>
      <c r="D20" s="552">
        <v>47</v>
      </c>
      <c r="E20" s="552">
        <v>80</v>
      </c>
      <c r="F20" s="552"/>
      <c r="G20" s="553">
        <v>5</v>
      </c>
      <c r="H20" s="577">
        <v>0</v>
      </c>
      <c r="I20" s="572">
        <v>5</v>
      </c>
      <c r="J20" s="577">
        <v>0</v>
      </c>
      <c r="K20" s="577">
        <v>0</v>
      </c>
      <c r="L20" s="578">
        <v>0</v>
      </c>
      <c r="M20" s="508">
        <f t="shared" si="1"/>
        <v>0</v>
      </c>
      <c r="N20" s="509">
        <f t="array" ref="N20">IF(COUNT(H20:L20)=0,"",COUNT(IF(H20:L20=M20,H20:L20,""))/COUNT(H20:L20))</f>
        <v>0.8</v>
      </c>
      <c r="O20" s="510">
        <f t="array" ref="O20">IF(AND(H20:L20=H20:L20,H20:L20="-"),"",STDEV(IF(H20:L20="-","",H20:L20))/AVERAGE(IF(H20:L20="-","",H20:L20+0.000000000000001)))</f>
        <v>2.236067977499788</v>
      </c>
      <c r="P20" s="457"/>
      <c r="Q20" s="457"/>
      <c r="R20" s="29">
        <f t="array" ref="R20">IF(AND(H20:L20=H20:L20,H20:L20="-"),"",AVERAGE(H20:L20))</f>
        <v>1</v>
      </c>
      <c r="S20" s="457"/>
      <c r="T20" s="31" t="str">
        <f t="shared" si="2"/>
        <v>YES</v>
      </c>
      <c r="U20" s="482"/>
      <c r="V20" s="458">
        <v>15</v>
      </c>
      <c r="W20" s="459">
        <f t="array" ref="W20">COUNT(IF($M$5:$M$24=$V20,IF($T$5:$T$25="YES",$M$5:$M$24,""),"" ))</f>
        <v>0</v>
      </c>
      <c r="Y20" s="483"/>
      <c r="Z20" s="573">
        <v>0</v>
      </c>
      <c r="AA20" s="575">
        <v>0</v>
      </c>
      <c r="AB20" s="484">
        <f t="shared" si="0"/>
        <v>0</v>
      </c>
      <c r="AD20" s="60">
        <v>-8</v>
      </c>
      <c r="AE20" s="57">
        <f t="array" ref="AE20">COUNT(IF(AB$5:AB$28=$AD20,AB$5:AB$28,"x"))</f>
        <v>0</v>
      </c>
      <c r="AF20" s="58" t="str">
        <f>IF((AE20+AI20)=0,"-",(0.5*(AE20+AI20)+0.5)+(SUM(AE$12:AE19)+SUM(AI$12:AI19)))</f>
        <v>-</v>
      </c>
      <c r="AH20" s="60">
        <v>8</v>
      </c>
      <c r="AI20" s="57">
        <f t="array" ref="AI20">COUNT(IF(AB$5:AB$28=$AH20,AB$5:AB$28,"x"))</f>
        <v>0</v>
      </c>
      <c r="AJ20" s="59" t="str">
        <f>IF((AE20+AI20)=0,"-",(0.5*(AE20+AI20)+0.5)+(SUM(AE$12:AE19)+SUM(AI$12:AI19)))</f>
        <v>-</v>
      </c>
      <c r="AK20" s="485"/>
      <c r="AL20" s="485"/>
      <c r="AM20" s="485"/>
    </row>
    <row r="21" spans="1:68" s="474" customFormat="1" ht="12" customHeight="1">
      <c r="A21" s="552" t="s">
        <v>128</v>
      </c>
      <c r="B21" s="553">
        <v>2016</v>
      </c>
      <c r="C21" s="552">
        <v>24248</v>
      </c>
      <c r="D21" s="552">
        <v>59</v>
      </c>
      <c r="E21" s="552">
        <v>107</v>
      </c>
      <c r="F21" s="553"/>
      <c r="G21" s="553">
        <v>7</v>
      </c>
      <c r="H21" s="572">
        <v>5</v>
      </c>
      <c r="I21" s="572">
        <v>4</v>
      </c>
      <c r="J21" s="572">
        <v>6</v>
      </c>
      <c r="K21" s="572">
        <v>5</v>
      </c>
      <c r="L21" s="574">
        <v>6</v>
      </c>
      <c r="M21" s="508">
        <f>MODE(H21:L21)</f>
        <v>5</v>
      </c>
      <c r="N21" s="509">
        <f t="array" ref="N21">IF(COUNT(H21:L21)=0,"",COUNT(IF(H21:L21=M21,H21:L21,""))/COUNT(H21:L21))</f>
        <v>0.4</v>
      </c>
      <c r="O21" s="510">
        <f t="array" ref="O21">IF(AND(H21:L21=H21:L21,H21:L21="-"),"",STDEV(IF(H21:L21="-","",H21:L21))/AVERAGE(IF(H21:L21="-","",H21:L21+0.000000000000001)))</f>
        <v>0.16089615894886097</v>
      </c>
      <c r="P21" s="30"/>
      <c r="Q21" s="30"/>
      <c r="R21" s="29">
        <f t="array" ref="R21">IF(AND(H21:L21=H21:L21,H21:L21="-"),"",AVERAGE(H21:L21))</f>
        <v>5.2</v>
      </c>
      <c r="S21" s="30"/>
      <c r="T21" s="31" t="str">
        <f t="shared" si="2"/>
        <v>NO</v>
      </c>
      <c r="U21" s="479"/>
      <c r="V21" s="33">
        <v>16</v>
      </c>
      <c r="W21" s="34">
        <f t="array" ref="W21">COUNT(IF($M$5:$M$24=$V21,IF($T$5:$T$25="YES",$M$5:$M$24,""),"" ))</f>
        <v>0</v>
      </c>
      <c r="X21" s="35"/>
      <c r="Y21" s="471"/>
      <c r="Z21" s="572">
        <v>5</v>
      </c>
      <c r="AA21" s="574">
        <v>5</v>
      </c>
      <c r="AB21" s="480">
        <f t="shared" si="0"/>
        <v>0</v>
      </c>
      <c r="AC21" s="35"/>
      <c r="AD21" s="60">
        <v>-9</v>
      </c>
      <c r="AE21" s="57">
        <f t="array" ref="AE21">COUNT(IF(AB$5:AB$28=$AD21,AB$5:AB$28,"x"))</f>
        <v>0</v>
      </c>
      <c r="AF21" s="58" t="str">
        <f>IF((AE21+AI21)=0,"-",(0.5*(AE21+AI21)+0.5)+(SUM(AE$12:AE20)+SUM(AI$12:AI20)))</f>
        <v>-</v>
      </c>
      <c r="AG21" s="35"/>
      <c r="AH21" s="60">
        <v>9</v>
      </c>
      <c r="AI21" s="57">
        <f t="array" ref="AI21">COUNT(IF(AB$5:AB$28=$AH21,AB$5:AB$28,"x"))</f>
        <v>0</v>
      </c>
      <c r="AJ21" s="59" t="str">
        <f>IF((AE21+AI21)=0,"-",(0.5*(AE21+AI21)+0.5)+(SUM(AE$12:AE20)+SUM(AI$12:AI20)))</f>
        <v>-</v>
      </c>
      <c r="AK21" s="481"/>
      <c r="AL21" s="481"/>
      <c r="AM21" s="481"/>
      <c r="AN21" s="35"/>
      <c r="AO21" s="35"/>
      <c r="AP21" s="35"/>
      <c r="AQ21" s="35"/>
      <c r="AR21" s="35"/>
      <c r="AS21" s="35"/>
      <c r="AT21" s="35"/>
      <c r="AU21" s="35"/>
      <c r="AV21" s="35"/>
      <c r="AW21" s="35"/>
      <c r="AX21" s="35"/>
      <c r="AY21" s="281"/>
      <c r="AZ21" s="281"/>
      <c r="BA21" s="281"/>
      <c r="BB21" s="281"/>
      <c r="BC21" s="281"/>
      <c r="BD21" s="281"/>
      <c r="BE21" s="281"/>
      <c r="BF21" s="281"/>
      <c r="BG21" s="281"/>
      <c r="BH21" s="281"/>
      <c r="BI21" s="281"/>
      <c r="BJ21" s="281"/>
      <c r="BK21" s="281"/>
      <c r="BL21" s="281"/>
      <c r="BM21" s="281"/>
      <c r="BN21" s="281"/>
      <c r="BO21" s="281"/>
      <c r="BP21" s="281"/>
    </row>
    <row r="22" spans="1:68" s="474" customFormat="1" ht="12" customHeight="1">
      <c r="A22" s="552" t="s">
        <v>130</v>
      </c>
      <c r="B22" s="553">
        <v>2015</v>
      </c>
      <c r="C22" s="552" t="s">
        <v>125</v>
      </c>
      <c r="D22" s="552">
        <v>81</v>
      </c>
      <c r="E22" s="552">
        <v>91</v>
      </c>
      <c r="F22" s="552"/>
      <c r="G22" s="553">
        <v>12</v>
      </c>
      <c r="H22" s="572">
        <v>5</v>
      </c>
      <c r="I22" s="572">
        <v>5</v>
      </c>
      <c r="J22" s="572">
        <v>6</v>
      </c>
      <c r="K22" s="577">
        <v>0</v>
      </c>
      <c r="L22" s="574">
        <v>5</v>
      </c>
      <c r="M22" s="508">
        <f t="shared" ref="M22:M24" si="3">MODE(H22:J22)</f>
        <v>5</v>
      </c>
      <c r="N22" s="509">
        <f t="array" ref="N22">IF(COUNT(H22:L22)=0,"",COUNT(IF(H22:L22=M22,H22:L22,""))/COUNT(H22:L22))</f>
        <v>0.6</v>
      </c>
      <c r="O22" s="510">
        <f t="array" ref="O22">IF(AND(H22:L22=H22:L22,H22:L22="-"),"",STDEV(IF(H22:L22="-","",H22:L22))/AVERAGE(IF(H22:L22="-","",H22:L22+0.000000000000001)))</f>
        <v>0.56844458982444379</v>
      </c>
      <c r="P22" s="30"/>
      <c r="Q22" s="30"/>
      <c r="R22" s="29">
        <f t="array" ref="R22">IF(AND(H22:L22=H22:L22,H22:L22="-"),"",AVERAGE(H22:L22))</f>
        <v>4.2</v>
      </c>
      <c r="S22" s="30"/>
      <c r="T22" s="31" t="str">
        <f t="shared" si="2"/>
        <v>NO</v>
      </c>
      <c r="U22" s="479"/>
      <c r="V22" s="33">
        <v>17</v>
      </c>
      <c r="W22" s="34">
        <f t="array" ref="W22">COUNT(IF($M$5:$M$24=$V22,IF($T$5:$T$25="YES",$M$5:$M$24,""),"" ))</f>
        <v>0</v>
      </c>
      <c r="X22" s="35"/>
      <c r="Y22" s="471"/>
      <c r="Z22" s="572">
        <v>5</v>
      </c>
      <c r="AA22" s="574">
        <v>5</v>
      </c>
      <c r="AB22" s="480">
        <f t="shared" si="0"/>
        <v>0</v>
      </c>
      <c r="AC22" s="35"/>
      <c r="AD22" s="61">
        <v>-10</v>
      </c>
      <c r="AE22" s="62">
        <f t="array" ref="AE22">COUNT(IF(AB$5:AB$28=$AD22,AB$5:AB$28,"x"))</f>
        <v>0</v>
      </c>
      <c r="AF22" s="63" t="str">
        <f>IF((AE22+AI22)=0,"-",(0.5*(AE22+AI22)+0.5)+(SUM(AE$12:AE21)+SUM(AI$12:AI21)))</f>
        <v>-</v>
      </c>
      <c r="AG22" s="35"/>
      <c r="AH22" s="61">
        <v>10</v>
      </c>
      <c r="AI22" s="62">
        <f t="array" ref="AI22">COUNT(IF(AB$5:AB$28=$AH22,AB$5:AB$28,"x"))</f>
        <v>0</v>
      </c>
      <c r="AJ22" s="64" t="str">
        <f>IF((AE22+AI22)=0,"-",(0.5*(AE22+AI22)+0.5)+(SUM(AE$12:AE21)+SUM(AI$12:AI21)))</f>
        <v>-</v>
      </c>
      <c r="AK22" s="481"/>
      <c r="AL22" s="481"/>
      <c r="AM22" s="481"/>
      <c r="AN22" s="35"/>
      <c r="AO22" s="35"/>
      <c r="AP22" s="35"/>
      <c r="AQ22" s="35"/>
      <c r="AR22" s="35"/>
      <c r="AS22" s="35"/>
      <c r="AT22" s="35"/>
      <c r="AU22" s="35"/>
      <c r="AV22" s="35"/>
      <c r="AW22" s="35"/>
      <c r="AX22" s="35"/>
      <c r="AY22" s="281"/>
      <c r="AZ22" s="281"/>
      <c r="BA22" s="281"/>
      <c r="BB22" s="281"/>
      <c r="BC22" s="281"/>
      <c r="BD22" s="281"/>
      <c r="BE22" s="281"/>
      <c r="BF22" s="281"/>
      <c r="BG22" s="281"/>
      <c r="BH22" s="281"/>
      <c r="BI22" s="281"/>
      <c r="BJ22" s="281"/>
      <c r="BK22" s="281"/>
      <c r="BL22" s="281"/>
      <c r="BM22" s="281"/>
      <c r="BN22" s="281"/>
      <c r="BO22" s="281"/>
      <c r="BP22" s="281"/>
    </row>
    <row r="23" spans="1:68" s="474" customFormat="1" ht="12" customHeight="1">
      <c r="A23" s="552" t="s">
        <v>130</v>
      </c>
      <c r="B23" s="553">
        <v>2015</v>
      </c>
      <c r="C23" s="552" t="s">
        <v>125</v>
      </c>
      <c r="D23" s="552">
        <v>84</v>
      </c>
      <c r="E23" s="552">
        <v>95</v>
      </c>
      <c r="F23" s="552"/>
      <c r="G23" s="553">
        <v>12</v>
      </c>
      <c r="H23" s="572">
        <v>5</v>
      </c>
      <c r="I23" s="572">
        <v>5</v>
      </c>
      <c r="J23" s="572">
        <v>5</v>
      </c>
      <c r="K23" s="572">
        <v>4</v>
      </c>
      <c r="L23" s="574">
        <v>5</v>
      </c>
      <c r="M23" s="508">
        <f t="shared" si="3"/>
        <v>5</v>
      </c>
      <c r="N23" s="509">
        <f t="array" ref="N23">IF(COUNT(H23:L23)=0,"",COUNT(IF(H23:L23=M23,H23:L23,""))/COUNT(H23:L23))</f>
        <v>0.8</v>
      </c>
      <c r="O23" s="510">
        <f t="array" ref="O23">IF(AND(H23:L23=H23:L23,H23:L23="-"),"",STDEV(IF(H23:L23="-","",H23:L23))/AVERAGE(IF(H23:L23="-","",H23:L23+0.000000000000001)))</f>
        <v>9.3169499062491223E-2</v>
      </c>
      <c r="P23" s="30"/>
      <c r="Q23" s="30"/>
      <c r="R23" s="29">
        <f t="array" ref="R23">IF(AND(H23:L23=H23:L23,H23:L23="-"),"",AVERAGE(H23:L23))</f>
        <v>4.8</v>
      </c>
      <c r="S23" s="30"/>
      <c r="T23" s="31" t="str">
        <f t="shared" si="2"/>
        <v>YES</v>
      </c>
      <c r="U23" s="479"/>
      <c r="V23" s="33">
        <v>18</v>
      </c>
      <c r="W23" s="34">
        <f t="array" ref="W23">COUNT(IF($M$5:$M$24=$V23,IF($T$5:$T$25="YES",$M$5:$M$24,""),"" ))</f>
        <v>0</v>
      </c>
      <c r="X23" s="35"/>
      <c r="Y23" s="471"/>
      <c r="Z23" s="572">
        <v>5</v>
      </c>
      <c r="AA23" s="574">
        <v>5</v>
      </c>
      <c r="AB23" s="480">
        <f t="shared" si="0"/>
        <v>0</v>
      </c>
      <c r="AC23" s="35"/>
      <c r="AD23" s="65"/>
      <c r="AE23" s="66" t="s">
        <v>27</v>
      </c>
      <c r="AF23" s="64">
        <f>SUMPRODUCT(AE13:AE22,AF13:AF22)</f>
        <v>3</v>
      </c>
      <c r="AG23" s="35"/>
      <c r="AH23" s="65"/>
      <c r="AI23" s="66" t="s">
        <v>28</v>
      </c>
      <c r="AJ23" s="64">
        <f>SUMPRODUCT(AI13:AI22,AJ13:AJ22)</f>
        <v>0</v>
      </c>
      <c r="AK23" s="481"/>
      <c r="AL23" s="481"/>
      <c r="AM23" s="481"/>
      <c r="AN23" s="35"/>
      <c r="AO23" s="35"/>
      <c r="AP23" s="35"/>
      <c r="AQ23" s="35"/>
      <c r="AR23" s="35"/>
      <c r="AS23" s="35"/>
      <c r="AT23" s="35"/>
      <c r="AU23" s="35"/>
      <c r="AV23" s="35"/>
      <c r="AW23" s="35"/>
      <c r="AX23" s="35"/>
      <c r="AY23" s="281"/>
      <c r="AZ23" s="281"/>
      <c r="BA23" s="281"/>
      <c r="BB23" s="281"/>
      <c r="BC23" s="281"/>
      <c r="BD23" s="281"/>
      <c r="BE23" s="281"/>
      <c r="BF23" s="281"/>
      <c r="BG23" s="281"/>
      <c r="BH23" s="281"/>
      <c r="BI23" s="281"/>
      <c r="BJ23" s="281"/>
      <c r="BK23" s="281"/>
      <c r="BL23" s="281"/>
      <c r="BM23" s="281"/>
      <c r="BN23" s="281"/>
      <c r="BO23" s="281"/>
      <c r="BP23" s="281"/>
    </row>
    <row r="24" spans="1:68" s="474" customFormat="1" ht="12" customHeight="1" thickBot="1">
      <c r="A24" s="552" t="s">
        <v>130</v>
      </c>
      <c r="B24" s="553">
        <v>2015</v>
      </c>
      <c r="C24" s="552" t="s">
        <v>125</v>
      </c>
      <c r="D24" s="552">
        <v>89</v>
      </c>
      <c r="E24" s="552">
        <v>85</v>
      </c>
      <c r="F24" s="552"/>
      <c r="G24" s="553">
        <v>12</v>
      </c>
      <c r="H24" s="577">
        <v>0</v>
      </c>
      <c r="I24" s="577">
        <v>0</v>
      </c>
      <c r="J24" s="572">
        <v>4</v>
      </c>
      <c r="K24" s="577">
        <v>0</v>
      </c>
      <c r="L24" s="578">
        <v>0</v>
      </c>
      <c r="M24" s="508">
        <f t="shared" si="3"/>
        <v>0</v>
      </c>
      <c r="N24" s="509">
        <f t="array" ref="N24">IF(COUNT(H24:L24)=0,"",COUNT(IF(H24:L24=M24,H24:L24,""))/COUNT(H24:L24))</f>
        <v>0.8</v>
      </c>
      <c r="O24" s="510">
        <f t="array" ref="O24">IF(AND(H24:L24=H24:L24,H24:L24="-"),"",STDEV(IF(H24:L24="-","",H24:L24))/AVERAGE(IF(H24:L24="-","",H24:L24+0.000000000000001)))</f>
        <v>2.2360679774997871</v>
      </c>
      <c r="P24" s="30"/>
      <c r="Q24" s="30"/>
      <c r="R24" s="29">
        <f t="array" ref="R24">IF(AND(H24:L24=H24:L24,H24:L24="-"),"",AVERAGE(H24:L24))</f>
        <v>0.8</v>
      </c>
      <c r="S24" s="30"/>
      <c r="T24" s="31" t="str">
        <f t="shared" si="2"/>
        <v>YES</v>
      </c>
      <c r="U24" s="479"/>
      <c r="V24" s="33">
        <v>19</v>
      </c>
      <c r="W24" s="34">
        <f t="array" ref="W24">COUNT(IF($M$5:$M$24=$V24,IF($T$5:$T$25="YES",$M$5:$M$24,""),"" ))</f>
        <v>0</v>
      </c>
      <c r="X24" s="35"/>
      <c r="Y24" s="471"/>
      <c r="Z24" s="573">
        <v>0</v>
      </c>
      <c r="AA24" s="575">
        <v>0</v>
      </c>
      <c r="AB24" s="480">
        <f t="shared" si="0"/>
        <v>0</v>
      </c>
      <c r="AC24" s="35"/>
      <c r="AD24" s="48"/>
      <c r="AE24" s="48"/>
      <c r="AF24" s="48"/>
      <c r="AG24" s="35"/>
      <c r="AH24" s="35"/>
      <c r="AI24" s="35"/>
      <c r="AJ24" s="35"/>
      <c r="AK24" s="486"/>
      <c r="AL24" s="486"/>
      <c r="AM24" s="486"/>
      <c r="AN24" s="35"/>
      <c r="AO24" s="35"/>
      <c r="AP24" s="35"/>
      <c r="AQ24" s="35"/>
      <c r="AR24" s="35"/>
      <c r="AS24" s="35"/>
      <c r="AT24" s="35"/>
      <c r="AU24" s="35"/>
      <c r="AV24" s="35"/>
      <c r="AW24" s="35"/>
      <c r="AX24" s="35"/>
      <c r="AY24" s="281"/>
      <c r="AZ24" s="281"/>
      <c r="BA24" s="281"/>
      <c r="BB24" s="281"/>
      <c r="BC24" s="281"/>
      <c r="BD24" s="281"/>
      <c r="BE24" s="281"/>
      <c r="BF24" s="281"/>
      <c r="BG24" s="281"/>
      <c r="BH24" s="281"/>
      <c r="BI24" s="281"/>
      <c r="BJ24" s="281"/>
      <c r="BK24" s="281"/>
      <c r="BL24" s="281"/>
      <c r="BM24" s="281"/>
      <c r="BN24" s="281"/>
      <c r="BO24" s="281"/>
      <c r="BP24" s="281"/>
    </row>
    <row r="25" spans="1:68" s="474" customFormat="1" ht="12" customHeight="1" thickTop="1">
      <c r="A25" s="512"/>
      <c r="B25" s="512"/>
      <c r="C25" s="512"/>
      <c r="D25" s="512"/>
      <c r="E25" s="547"/>
      <c r="F25" s="548"/>
      <c r="G25" s="549" t="s">
        <v>29</v>
      </c>
      <c r="H25" s="550">
        <f>H59</f>
        <v>20</v>
      </c>
      <c r="I25" s="550">
        <f t="shared" ref="I25:L25" si="4">I59</f>
        <v>20</v>
      </c>
      <c r="J25" s="550">
        <f>J59</f>
        <v>20</v>
      </c>
      <c r="K25" s="550">
        <f t="shared" si="4"/>
        <v>20</v>
      </c>
      <c r="L25" s="551">
        <f t="shared" si="4"/>
        <v>20</v>
      </c>
      <c r="M25" s="513"/>
      <c r="N25" s="602">
        <f>AVERAGE(N5:N24)</f>
        <v>0.78</v>
      </c>
      <c r="O25" s="602">
        <f>AVERAGE(O5:O24)</f>
        <v>0.5385183252372695</v>
      </c>
      <c r="P25" s="30"/>
      <c r="Q25" s="30"/>
      <c r="R25" s="29"/>
      <c r="S25" s="30"/>
      <c r="T25" s="38"/>
      <c r="U25" s="487"/>
      <c r="V25" s="69">
        <v>20</v>
      </c>
      <c r="W25" s="70">
        <f t="array" ref="W25">COUNT(IF($M$5:$M$24=$V25,IF($T$5:$T$25="YES",$M$5:$M$24,""),"" ))</f>
        <v>0</v>
      </c>
      <c r="X25" s="35"/>
      <c r="Y25" s="471"/>
      <c r="Z25" s="550">
        <f>Z59</f>
        <v>0</v>
      </c>
      <c r="AA25" s="551">
        <f t="shared" ref="AA25" si="5">AA59</f>
        <v>0</v>
      </c>
      <c r="AB25" s="480"/>
      <c r="AC25" s="35"/>
      <c r="AD25" s="48"/>
      <c r="AE25" s="48"/>
      <c r="AF25" s="48"/>
      <c r="AG25" s="35"/>
      <c r="AH25" s="35"/>
      <c r="AI25" s="35"/>
      <c r="AJ25" s="35"/>
      <c r="AK25" s="35"/>
      <c r="AL25" s="35"/>
      <c r="AM25" s="35"/>
      <c r="AN25" s="35"/>
      <c r="AO25" s="35"/>
      <c r="AP25" s="35"/>
      <c r="AQ25" s="35"/>
      <c r="AR25" s="35"/>
      <c r="AS25" s="35"/>
      <c r="AT25" s="35"/>
      <c r="AU25" s="35"/>
      <c r="AV25" s="35"/>
      <c r="AW25" s="35"/>
      <c r="AX25" s="35"/>
      <c r="AY25" s="281"/>
      <c r="AZ25" s="281"/>
      <c r="BA25" s="281"/>
      <c r="BB25" s="281"/>
      <c r="BC25" s="281"/>
      <c r="BD25" s="281"/>
      <c r="BE25" s="281"/>
      <c r="BF25" s="281"/>
      <c r="BG25" s="281"/>
      <c r="BH25" s="281"/>
      <c r="BI25" s="281"/>
      <c r="BJ25" s="281"/>
      <c r="BK25" s="281"/>
      <c r="BL25" s="281"/>
      <c r="BM25" s="281"/>
      <c r="BN25" s="281"/>
      <c r="BO25" s="281"/>
      <c r="BP25" s="281"/>
    </row>
    <row r="26" spans="1:68" s="474" customFormat="1" ht="12" customHeight="1" thickBot="1">
      <c r="A26" s="514"/>
      <c r="B26" s="514"/>
      <c r="C26" s="515"/>
      <c r="D26" s="516"/>
      <c r="E26" s="517"/>
      <c r="F26" s="518"/>
      <c r="G26" s="519" t="s">
        <v>30</v>
      </c>
      <c r="H26" s="520">
        <f>COUNT($D$5:$D$24)-H25</f>
        <v>0</v>
      </c>
      <c r="I26" s="520">
        <f>COUNT($D$5:$D$24)-I25</f>
        <v>0</v>
      </c>
      <c r="J26" s="520">
        <f>COUNT($D$5:$D$24)-J25</f>
        <v>0</v>
      </c>
      <c r="K26" s="520">
        <f>COUNT($D$5:$D$24)-K25</f>
        <v>0</v>
      </c>
      <c r="L26" s="520">
        <f>COUNT($D$5:$D$24)-L25</f>
        <v>0</v>
      </c>
      <c r="M26" s="521"/>
      <c r="N26" s="603"/>
      <c r="O26" s="603"/>
      <c r="P26" s="30"/>
      <c r="Q26" s="30"/>
      <c r="R26" s="80"/>
      <c r="S26" s="80"/>
      <c r="T26" s="81"/>
      <c r="U26" s="488"/>
      <c r="V26" s="489"/>
      <c r="W26" s="72">
        <f>SUM(W5:W25)</f>
        <v>8</v>
      </c>
      <c r="X26" s="35"/>
      <c r="Y26" s="471"/>
      <c r="Z26" s="520">
        <f>COUNT($D$5:$D$24)-Z25</f>
        <v>20</v>
      </c>
      <c r="AA26" s="520">
        <f>COUNT($D$5:$D$24)-AA25</f>
        <v>20</v>
      </c>
      <c r="AB26" s="480"/>
      <c r="AC26" s="35"/>
      <c r="AD26" s="48"/>
      <c r="AE26" s="490"/>
      <c r="AF26" s="491"/>
      <c r="AG26" s="35"/>
      <c r="AH26" s="35"/>
      <c r="AI26" s="35"/>
      <c r="AJ26" s="35"/>
      <c r="AK26" s="35"/>
      <c r="AL26" s="35"/>
      <c r="AM26" s="35"/>
      <c r="AN26" s="35"/>
      <c r="AO26" s="35"/>
      <c r="AP26" s="35"/>
      <c r="AQ26" s="35"/>
      <c r="AR26" s="35"/>
      <c r="AS26" s="35"/>
      <c r="AT26" s="35"/>
      <c r="AU26" s="35"/>
      <c r="AV26" s="35"/>
      <c r="AW26" s="35"/>
      <c r="AX26" s="35"/>
      <c r="AY26" s="281"/>
      <c r="AZ26" s="281"/>
      <c r="BA26" s="281"/>
      <c r="BB26" s="281"/>
      <c r="BC26" s="281"/>
      <c r="BD26" s="281"/>
      <c r="BE26" s="281"/>
      <c r="BF26" s="281"/>
      <c r="BG26" s="281"/>
      <c r="BH26" s="281"/>
      <c r="BI26" s="281"/>
      <c r="BJ26" s="281"/>
      <c r="BK26" s="281"/>
      <c r="BL26" s="281"/>
      <c r="BM26" s="281"/>
      <c r="BN26" s="281"/>
      <c r="BO26" s="281"/>
      <c r="BP26" s="281"/>
    </row>
    <row r="27" spans="1:68" s="474" customFormat="1" ht="12" customHeight="1" thickTop="1">
      <c r="A27" s="77"/>
      <c r="B27" s="77"/>
      <c r="C27" s="77"/>
      <c r="D27" s="77"/>
      <c r="E27" s="78"/>
      <c r="F27" s="78"/>
      <c r="G27" s="78"/>
      <c r="H27" s="78"/>
      <c r="I27" s="78"/>
      <c r="J27" s="77"/>
      <c r="K27" s="77"/>
      <c r="L27" s="77"/>
      <c r="M27" s="79"/>
      <c r="N27" s="79"/>
      <c r="O27" s="79"/>
      <c r="P27" s="30"/>
      <c r="Q27" s="30"/>
      <c r="R27" s="80"/>
      <c r="S27" s="80"/>
      <c r="T27" s="81"/>
      <c r="U27" s="35"/>
      <c r="V27" s="35"/>
      <c r="W27" s="35"/>
      <c r="X27" s="35"/>
      <c r="Y27" s="471"/>
      <c r="Z27" s="575"/>
      <c r="AA27" s="508"/>
      <c r="AB27" s="480"/>
      <c r="AC27" s="35"/>
      <c r="AD27" s="48"/>
      <c r="AE27" s="490"/>
      <c r="AF27" s="491"/>
      <c r="AG27" s="35"/>
      <c r="AH27" s="35"/>
      <c r="AI27" s="35"/>
      <c r="AJ27" s="35"/>
      <c r="AK27" s="35"/>
      <c r="AL27" s="35"/>
      <c r="AM27" s="35"/>
      <c r="AN27" s="35"/>
      <c r="AO27" s="35"/>
      <c r="AP27" s="35"/>
      <c r="AQ27" s="35"/>
      <c r="AR27" s="35"/>
      <c r="AS27" s="35"/>
      <c r="AT27" s="35"/>
      <c r="AU27" s="35"/>
      <c r="AV27" s="35"/>
      <c r="AW27" s="35"/>
      <c r="AX27" s="35"/>
      <c r="AY27" s="281"/>
      <c r="AZ27" s="281"/>
      <c r="BA27" s="281"/>
      <c r="BB27" s="281"/>
      <c r="BC27" s="281"/>
      <c r="BD27" s="281"/>
      <c r="BE27" s="281"/>
      <c r="BF27" s="281"/>
      <c r="BG27" s="281"/>
      <c r="BH27" s="281"/>
      <c r="BI27" s="281"/>
      <c r="BJ27" s="281"/>
      <c r="BK27" s="281"/>
      <c r="BL27" s="281"/>
      <c r="BM27" s="281"/>
      <c r="BN27" s="281"/>
      <c r="BO27" s="281"/>
      <c r="BP27" s="281"/>
    </row>
    <row r="28" spans="1:68" s="474" customFormat="1" ht="12" customHeight="1">
      <c r="A28" s="77"/>
      <c r="B28" s="77"/>
      <c r="C28" s="84"/>
      <c r="D28" s="84"/>
      <c r="E28" s="85"/>
      <c r="F28" s="85"/>
      <c r="G28" s="84" t="s">
        <v>31</v>
      </c>
      <c r="H28" s="86">
        <f>MIN(H5:L24)</f>
        <v>0</v>
      </c>
      <c r="I28" s="86"/>
      <c r="J28" s="77"/>
      <c r="K28" s="77"/>
      <c r="L28" s="77"/>
      <c r="M28" s="79"/>
      <c r="N28" s="77"/>
      <c r="O28" s="87"/>
      <c r="P28" s="30"/>
      <c r="Q28" s="30"/>
      <c r="R28" s="7"/>
      <c r="S28" s="7"/>
      <c r="T28" s="90"/>
      <c r="U28" s="35"/>
      <c r="V28" s="35"/>
      <c r="W28" s="35"/>
      <c r="X28" s="35"/>
      <c r="Y28" s="471"/>
      <c r="Z28" s="575"/>
      <c r="AA28" s="508"/>
      <c r="AB28" s="480"/>
      <c r="AC28" s="35"/>
      <c r="AD28" s="48"/>
      <c r="AE28" s="48"/>
      <c r="AF28" s="48"/>
      <c r="AG28" s="35"/>
      <c r="AH28" s="35"/>
      <c r="AI28" s="35"/>
      <c r="AJ28" s="35"/>
      <c r="AK28" s="35"/>
      <c r="AL28" s="35"/>
      <c r="AM28" s="35"/>
      <c r="AN28" s="35"/>
      <c r="AO28" s="35"/>
      <c r="AP28" s="35"/>
      <c r="AQ28" s="35"/>
      <c r="AR28" s="35"/>
      <c r="AS28" s="35"/>
      <c r="AT28" s="35"/>
      <c r="AU28" s="35"/>
      <c r="AV28" s="35"/>
      <c r="AW28" s="35"/>
      <c r="AX28" s="35"/>
      <c r="AY28" s="281"/>
      <c r="AZ28" s="281"/>
      <c r="BA28" s="281"/>
      <c r="BB28" s="281"/>
      <c r="BC28" s="281"/>
      <c r="BD28" s="281"/>
      <c r="BE28" s="281"/>
      <c r="BF28" s="281"/>
      <c r="BG28" s="281"/>
      <c r="BH28" s="281"/>
      <c r="BI28" s="281"/>
      <c r="BJ28" s="281"/>
      <c r="BK28" s="281"/>
      <c r="BL28" s="281"/>
      <c r="BM28" s="281"/>
      <c r="BN28" s="281"/>
      <c r="BO28" s="281"/>
      <c r="BP28" s="281"/>
    </row>
    <row r="29" spans="1:68" s="474" customFormat="1" ht="12" customHeight="1">
      <c r="A29" s="77"/>
      <c r="B29" s="77"/>
      <c r="C29" s="84"/>
      <c r="D29" s="84"/>
      <c r="E29" s="85"/>
      <c r="F29" s="85"/>
      <c r="G29" s="84" t="s">
        <v>32</v>
      </c>
      <c r="H29" s="86">
        <f>MAX(H5:L24)</f>
        <v>7</v>
      </c>
      <c r="I29" s="86"/>
      <c r="J29" s="77"/>
      <c r="K29" s="77"/>
      <c r="L29" s="77"/>
      <c r="M29" s="79"/>
      <c r="N29" s="77"/>
      <c r="O29" s="87"/>
      <c r="P29" s="30"/>
      <c r="Q29" s="5"/>
      <c r="R29" s="96"/>
      <c r="S29" s="96"/>
      <c r="T29" s="90"/>
      <c r="U29" s="7"/>
      <c r="V29" s="7"/>
      <c r="W29" s="76"/>
      <c r="X29" s="76"/>
      <c r="Y29" s="76"/>
      <c r="Z29" s="76"/>
      <c r="AA29" s="76"/>
      <c r="AB29" s="7"/>
      <c r="AC29" s="35"/>
      <c r="AD29" s="48"/>
      <c r="AE29" s="48"/>
      <c r="AF29" s="48"/>
      <c r="AG29" s="35"/>
      <c r="AH29" s="35"/>
      <c r="AI29" s="35"/>
      <c r="AJ29" s="35"/>
      <c r="AK29" s="35"/>
      <c r="AL29" s="35"/>
      <c r="AM29" s="35"/>
      <c r="AN29" s="35"/>
      <c r="AO29" s="35"/>
      <c r="AP29" s="35"/>
      <c r="AQ29" s="35"/>
      <c r="AR29" s="35"/>
      <c r="AS29" s="35"/>
      <c r="AT29" s="35"/>
      <c r="AU29" s="35"/>
      <c r="AV29" s="35"/>
      <c r="AW29" s="35"/>
      <c r="AX29" s="35"/>
      <c r="AY29" s="281"/>
      <c r="AZ29" s="281"/>
      <c r="BA29" s="281"/>
      <c r="BB29" s="281"/>
      <c r="BC29" s="281"/>
      <c r="BD29" s="281"/>
      <c r="BE29" s="281"/>
      <c r="BF29" s="281"/>
      <c r="BG29" s="281"/>
      <c r="BH29" s="281"/>
      <c r="BI29" s="281"/>
      <c r="BJ29" s="281"/>
      <c r="BK29" s="281"/>
      <c r="BL29" s="281"/>
      <c r="BM29" s="281"/>
      <c r="BN29" s="281"/>
      <c r="BO29" s="281"/>
      <c r="BP29" s="281"/>
    </row>
    <row r="30" spans="1:68" s="474" customFormat="1" ht="12" customHeight="1">
      <c r="A30" s="18"/>
      <c r="B30" s="18"/>
      <c r="C30" s="18"/>
      <c r="D30" s="18"/>
      <c r="E30" s="88"/>
      <c r="F30" s="88"/>
      <c r="G30" s="18"/>
      <c r="H30" s="89"/>
      <c r="I30" s="89"/>
      <c r="J30" s="18"/>
      <c r="K30" s="18"/>
      <c r="L30" s="18"/>
      <c r="M30" s="7"/>
      <c r="N30" s="7"/>
      <c r="O30" s="7"/>
      <c r="P30" s="30"/>
      <c r="Q30" s="5"/>
      <c r="R30" s="96"/>
      <c r="S30" s="96"/>
      <c r="T30" s="90"/>
      <c r="U30" s="7"/>
      <c r="V30" s="7"/>
      <c r="W30" s="76"/>
      <c r="X30" s="76"/>
      <c r="Y30" s="76"/>
      <c r="Z30" s="76"/>
      <c r="AA30" s="76"/>
      <c r="AB30" s="7"/>
      <c r="AC30" s="35"/>
      <c r="AD30" s="48"/>
      <c r="AE30" s="48"/>
      <c r="AF30" s="48"/>
      <c r="AG30" s="35"/>
      <c r="AH30" s="35"/>
      <c r="AI30" s="35"/>
      <c r="AJ30" s="35"/>
      <c r="AK30" s="35"/>
      <c r="AL30" s="35"/>
      <c r="AM30" s="35"/>
      <c r="AN30" s="35"/>
      <c r="AO30" s="35"/>
      <c r="AP30" s="35"/>
      <c r="AQ30" s="35"/>
      <c r="AR30" s="35"/>
      <c r="AS30" s="35"/>
      <c r="AT30" s="35"/>
      <c r="AU30" s="35"/>
      <c r="AV30" s="35"/>
      <c r="AW30" s="35"/>
      <c r="AX30" s="35"/>
      <c r="AY30" s="281"/>
      <c r="AZ30" s="281"/>
      <c r="BA30" s="281"/>
      <c r="BB30" s="281"/>
      <c r="BC30" s="281"/>
      <c r="BD30" s="281"/>
      <c r="BE30" s="281"/>
      <c r="BF30" s="281"/>
      <c r="BG30" s="281"/>
      <c r="BH30" s="281"/>
      <c r="BI30" s="281"/>
      <c r="BJ30" s="281"/>
      <c r="BK30" s="281"/>
      <c r="BL30" s="281"/>
      <c r="BM30" s="281"/>
      <c r="BN30" s="281"/>
      <c r="BO30" s="281"/>
      <c r="BP30" s="281"/>
    </row>
    <row r="31" spans="1:68" s="474" customFormat="1" ht="12" customHeight="1">
      <c r="A31" s="18"/>
      <c r="B31" s="18"/>
      <c r="C31" s="91" t="s">
        <v>33</v>
      </c>
      <c r="D31" s="91"/>
      <c r="E31" s="92"/>
      <c r="F31" s="92"/>
      <c r="G31" s="93"/>
      <c r="H31" s="94"/>
      <c r="I31" s="94"/>
      <c r="J31" s="95"/>
      <c r="K31" s="95"/>
      <c r="L31" s="95"/>
      <c r="M31" s="93"/>
      <c r="N31" s="7"/>
      <c r="O31" s="96"/>
      <c r="P31" s="30"/>
      <c r="Q31" s="5"/>
      <c r="R31" s="96"/>
      <c r="S31" s="96"/>
      <c r="T31" s="90"/>
      <c r="U31" s="7"/>
      <c r="V31" s="7"/>
      <c r="W31" s="7"/>
      <c r="X31" s="7"/>
      <c r="Y31" s="35"/>
      <c r="Z31" s="7"/>
      <c r="AA31" s="7"/>
      <c r="AB31" s="7"/>
      <c r="AC31" s="35"/>
      <c r="AD31" s="48"/>
      <c r="AE31" s="48"/>
      <c r="AF31" s="48"/>
      <c r="AG31" s="35"/>
      <c r="AH31" s="35"/>
      <c r="AI31" s="35"/>
      <c r="AJ31" s="35"/>
      <c r="AK31" s="35"/>
      <c r="AL31" s="35"/>
      <c r="AM31" s="35"/>
      <c r="AN31" s="35"/>
      <c r="AO31" s="35"/>
      <c r="AP31" s="35"/>
      <c r="AQ31" s="35"/>
      <c r="AR31" s="35"/>
      <c r="AS31" s="35"/>
      <c r="AT31" s="35"/>
      <c r="AU31" s="35"/>
      <c r="AV31" s="35"/>
      <c r="AW31" s="35"/>
      <c r="AX31" s="35"/>
      <c r="AY31" s="281"/>
      <c r="AZ31" s="281"/>
      <c r="BA31" s="281"/>
      <c r="BB31" s="281"/>
      <c r="BC31" s="281"/>
      <c r="BD31" s="281"/>
      <c r="BE31" s="281"/>
      <c r="BF31" s="281"/>
      <c r="BG31" s="281"/>
      <c r="BH31" s="281"/>
      <c r="BI31" s="281"/>
      <c r="BJ31" s="281"/>
      <c r="BK31" s="281"/>
      <c r="BL31" s="281"/>
      <c r="BM31" s="281"/>
      <c r="BN31" s="281"/>
      <c r="BO31" s="281"/>
      <c r="BP31" s="281"/>
    </row>
    <row r="32" spans="1:68" s="474" customFormat="1" ht="12" customHeight="1">
      <c r="A32" s="18"/>
      <c r="B32" s="18"/>
      <c r="C32" s="100"/>
      <c r="D32" s="100"/>
      <c r="E32" s="92"/>
      <c r="F32" s="92"/>
      <c r="G32" s="93"/>
      <c r="H32" s="94"/>
      <c r="I32" s="94"/>
      <c r="J32" s="95"/>
      <c r="K32" s="95"/>
      <c r="L32" s="95"/>
      <c r="M32" s="93"/>
      <c r="N32" s="7"/>
      <c r="O32" s="96"/>
      <c r="P32" s="30"/>
      <c r="Q32" s="5"/>
      <c r="R32" s="96"/>
      <c r="S32" s="96"/>
      <c r="T32" s="90"/>
      <c r="U32" s="7"/>
      <c r="V32" s="97"/>
      <c r="W32" s="97"/>
      <c r="X32" s="7"/>
      <c r="Y32" s="7"/>
      <c r="Z32" s="7"/>
      <c r="AA32" s="7"/>
      <c r="AB32" s="7"/>
      <c r="AC32" s="35"/>
      <c r="AD32" s="48"/>
      <c r="AE32" s="48"/>
      <c r="AF32" s="48"/>
      <c r="AG32" s="35"/>
      <c r="AH32" s="35"/>
      <c r="AI32" s="35"/>
      <c r="AJ32" s="35"/>
      <c r="AK32" s="35"/>
      <c r="AL32" s="35"/>
      <c r="AM32" s="35"/>
      <c r="AN32" s="35"/>
      <c r="AO32" s="35"/>
      <c r="AP32" s="35"/>
      <c r="AQ32" s="35"/>
      <c r="AR32" s="35"/>
      <c r="AS32" s="35"/>
      <c r="AT32" s="35"/>
      <c r="AU32" s="35"/>
      <c r="AV32" s="35"/>
      <c r="AW32" s="35"/>
      <c r="AX32" s="35"/>
      <c r="AY32" s="281"/>
      <c r="AZ32" s="281"/>
      <c r="BA32" s="281"/>
      <c r="BB32" s="281"/>
      <c r="BC32" s="281"/>
      <c r="BD32" s="281"/>
      <c r="BE32" s="281"/>
      <c r="BF32" s="281"/>
      <c r="BG32" s="281"/>
      <c r="BH32" s="281"/>
      <c r="BI32" s="281"/>
      <c r="BJ32" s="281"/>
      <c r="BK32" s="281"/>
      <c r="BL32" s="281"/>
      <c r="BM32" s="281"/>
      <c r="BN32" s="281"/>
      <c r="BO32" s="281"/>
      <c r="BP32" s="281"/>
    </row>
    <row r="33" spans="1:68" s="474" customFormat="1" ht="12" customHeight="1">
      <c r="A33" s="18"/>
      <c r="B33" s="18"/>
      <c r="C33" s="100"/>
      <c r="D33" s="100"/>
      <c r="E33" s="101"/>
      <c r="F33" s="101"/>
      <c r="G33" s="93"/>
      <c r="H33" s="94"/>
      <c r="I33" s="94"/>
      <c r="J33" s="95"/>
      <c r="K33" s="95"/>
      <c r="L33" s="95"/>
      <c r="M33" s="93"/>
      <c r="N33" s="7"/>
      <c r="O33" s="96"/>
      <c r="P33" s="30"/>
      <c r="Q33" s="96"/>
      <c r="R33" s="96"/>
      <c r="S33" s="96"/>
      <c r="T33" s="90"/>
      <c r="U33" s="97"/>
      <c r="V33" s="97"/>
      <c r="W33" s="97"/>
      <c r="X33" s="7"/>
      <c r="Y33" s="7"/>
      <c r="Z33" s="7"/>
      <c r="AA33" s="7"/>
      <c r="AB33" s="7"/>
      <c r="AC33" s="35"/>
      <c r="AD33" s="48"/>
      <c r="AE33" s="48"/>
      <c r="AF33" s="48"/>
      <c r="AG33" s="35"/>
      <c r="AH33" s="35"/>
      <c r="AI33" s="35"/>
      <c r="AJ33" s="35"/>
      <c r="AK33" s="35"/>
      <c r="AL33" s="35"/>
      <c r="AM33" s="35"/>
      <c r="AN33" s="35"/>
      <c r="AO33" s="35"/>
      <c r="AP33" s="35"/>
      <c r="AQ33" s="35"/>
      <c r="AR33" s="35"/>
      <c r="AS33" s="35"/>
      <c r="AT33" s="35"/>
      <c r="AU33" s="35"/>
      <c r="AV33" s="35"/>
      <c r="AW33" s="35"/>
      <c r="AX33" s="35"/>
      <c r="AY33" s="281"/>
      <c r="AZ33" s="281"/>
      <c r="BA33" s="281"/>
      <c r="BB33" s="281"/>
      <c r="BC33" s="281"/>
      <c r="BD33" s="281"/>
      <c r="BE33" s="281"/>
      <c r="BF33" s="281"/>
      <c r="BG33" s="281"/>
      <c r="BH33" s="281"/>
      <c r="BI33" s="281"/>
      <c r="BJ33" s="281"/>
      <c r="BK33" s="281"/>
      <c r="BL33" s="281"/>
      <c r="BM33" s="281"/>
      <c r="BN33" s="281"/>
      <c r="BO33" s="281"/>
      <c r="BP33" s="281"/>
    </row>
    <row r="34" spans="1:68" s="474" customFormat="1" ht="12" customHeight="1">
      <c r="A34" s="18"/>
      <c r="B34" s="18"/>
      <c r="C34" s="100"/>
      <c r="D34" s="100"/>
      <c r="E34" s="101"/>
      <c r="F34" s="101"/>
      <c r="G34" s="93"/>
      <c r="H34" s="94"/>
      <c r="I34" s="94"/>
      <c r="J34" s="95"/>
      <c r="K34" s="95"/>
      <c r="L34" s="95"/>
      <c r="M34" s="93"/>
      <c r="N34" s="7"/>
      <c r="O34" s="96"/>
      <c r="P34" s="30"/>
      <c r="Q34" s="96"/>
      <c r="R34" s="96"/>
      <c r="S34" s="96"/>
      <c r="T34" s="90"/>
      <c r="U34" s="97"/>
      <c r="V34" s="97"/>
      <c r="W34" s="97"/>
      <c r="X34" s="7"/>
      <c r="Y34" s="7"/>
      <c r="Z34" s="7"/>
      <c r="AA34" s="7"/>
      <c r="AB34" s="7"/>
      <c r="AC34" s="35"/>
      <c r="AD34" s="48"/>
      <c r="AE34" s="48"/>
      <c r="AF34" s="48"/>
      <c r="AG34" s="35"/>
      <c r="AH34" s="35"/>
      <c r="AI34" s="35"/>
      <c r="AJ34" s="35"/>
      <c r="AK34" s="35"/>
      <c r="AL34" s="35"/>
      <c r="AM34" s="35"/>
      <c r="AN34" s="35"/>
      <c r="AO34" s="35"/>
      <c r="AP34" s="35"/>
      <c r="AQ34" s="35"/>
      <c r="AR34" s="35"/>
      <c r="AS34" s="35"/>
      <c r="AT34" s="35"/>
      <c r="AU34" s="35"/>
      <c r="AV34" s="35"/>
      <c r="AW34" s="35"/>
      <c r="AX34" s="35"/>
      <c r="AY34" s="281"/>
      <c r="AZ34" s="281"/>
      <c r="BA34" s="281"/>
      <c r="BB34" s="281"/>
      <c r="BC34" s="281"/>
      <c r="BD34" s="281"/>
      <c r="BE34" s="281"/>
      <c r="BF34" s="281"/>
      <c r="BG34" s="281"/>
      <c r="BH34" s="281"/>
      <c r="BI34" s="281"/>
      <c r="BJ34" s="281"/>
      <c r="BK34" s="281"/>
      <c r="BL34" s="281"/>
      <c r="BM34" s="281"/>
      <c r="BN34" s="281"/>
      <c r="BO34" s="281"/>
      <c r="BP34" s="281"/>
    </row>
    <row r="35" spans="1:68" s="474" customFormat="1" ht="12" customHeight="1">
      <c r="A35" s="18"/>
      <c r="B35" s="18"/>
      <c r="C35" s="95"/>
      <c r="D35" s="95"/>
      <c r="E35" s="92"/>
      <c r="F35" s="92"/>
      <c r="G35" s="93"/>
      <c r="H35" s="94"/>
      <c r="I35" s="94"/>
      <c r="J35" s="95"/>
      <c r="K35" s="95"/>
      <c r="L35" s="95"/>
      <c r="M35" s="93"/>
      <c r="N35" s="7"/>
      <c r="O35" s="96"/>
      <c r="P35" s="30"/>
      <c r="Q35" s="96"/>
      <c r="R35" s="96"/>
      <c r="S35" s="96"/>
      <c r="T35" s="90"/>
      <c r="U35" s="97"/>
      <c r="V35" s="97"/>
      <c r="W35" s="97"/>
      <c r="X35" s="7"/>
      <c r="Y35" s="7"/>
      <c r="Z35" s="7"/>
      <c r="AA35" s="7"/>
      <c r="AB35" s="7"/>
      <c r="AC35" s="35"/>
      <c r="AD35" s="48"/>
      <c r="AE35" s="48"/>
      <c r="AF35" s="48"/>
      <c r="AG35" s="35"/>
      <c r="AH35" s="35"/>
      <c r="AI35" s="35"/>
      <c r="AJ35" s="35"/>
      <c r="AK35" s="35"/>
      <c r="AL35" s="35"/>
      <c r="AM35" s="35"/>
      <c r="AN35" s="35"/>
      <c r="AO35" s="35"/>
      <c r="AP35" s="35"/>
      <c r="AQ35" s="35"/>
      <c r="AR35" s="35"/>
      <c r="AS35" s="35"/>
      <c r="AT35" s="35"/>
      <c r="AU35" s="35"/>
      <c r="AV35" s="35"/>
      <c r="AW35" s="35"/>
      <c r="AX35" s="35"/>
      <c r="AY35" s="281"/>
      <c r="AZ35" s="281"/>
      <c r="BA35" s="281"/>
      <c r="BB35" s="281"/>
      <c r="BC35" s="281"/>
      <c r="BD35" s="281"/>
      <c r="BE35" s="281"/>
      <c r="BF35" s="281"/>
      <c r="BG35" s="281"/>
      <c r="BH35" s="281"/>
      <c r="BI35" s="281"/>
      <c r="BJ35" s="281"/>
      <c r="BK35" s="281"/>
      <c r="BL35" s="281"/>
      <c r="BM35" s="281"/>
      <c r="BN35" s="281"/>
      <c r="BO35" s="281"/>
      <c r="BP35" s="281"/>
    </row>
    <row r="36" spans="1:68" s="474" customFormat="1" ht="12" customHeight="1">
      <c r="A36" s="18"/>
      <c r="B36" s="18"/>
      <c r="C36" s="95"/>
      <c r="D36" s="95"/>
      <c r="E36" s="92"/>
      <c r="F36" s="92"/>
      <c r="G36" s="93"/>
      <c r="H36" s="94"/>
      <c r="I36" s="94"/>
      <c r="J36" s="95"/>
      <c r="K36" s="95"/>
      <c r="L36" s="95"/>
      <c r="M36" s="93"/>
      <c r="N36" s="7"/>
      <c r="O36" s="96"/>
      <c r="P36" s="30"/>
      <c r="Q36" s="96"/>
      <c r="R36" s="106"/>
      <c r="S36" s="106"/>
      <c r="T36" s="90"/>
      <c r="U36" s="97"/>
      <c r="V36" s="97"/>
      <c r="W36" s="97"/>
      <c r="X36" s="7"/>
      <c r="Y36" s="7"/>
      <c r="Z36" s="7"/>
      <c r="AA36" s="7"/>
      <c r="AB36" s="7"/>
      <c r="AC36" s="35"/>
      <c r="AD36" s="48"/>
      <c r="AE36" s="48"/>
      <c r="AF36" s="48"/>
      <c r="AG36" s="35"/>
      <c r="AH36" s="35"/>
      <c r="AI36" s="35"/>
      <c r="AJ36" s="35"/>
      <c r="AK36" s="35"/>
      <c r="AL36" s="35"/>
      <c r="AM36" s="35"/>
      <c r="AN36" s="35"/>
      <c r="AO36" s="35"/>
      <c r="AP36" s="35"/>
      <c r="AQ36" s="35"/>
      <c r="AR36" s="35"/>
      <c r="AS36" s="35"/>
      <c r="AT36" s="35"/>
      <c r="AU36" s="35"/>
      <c r="AV36" s="35"/>
      <c r="AW36" s="35"/>
      <c r="AX36" s="35"/>
      <c r="AY36" s="281"/>
      <c r="AZ36" s="281"/>
      <c r="BA36" s="281"/>
      <c r="BB36" s="281"/>
      <c r="BC36" s="281"/>
      <c r="BD36" s="281"/>
      <c r="BE36" s="281"/>
      <c r="BF36" s="281"/>
      <c r="BG36" s="281"/>
      <c r="BH36" s="281"/>
      <c r="BI36" s="281"/>
      <c r="BJ36" s="281"/>
      <c r="BK36" s="281"/>
      <c r="BL36" s="281"/>
      <c r="BM36" s="281"/>
      <c r="BN36" s="281"/>
      <c r="BO36" s="281"/>
      <c r="BP36" s="281"/>
    </row>
    <row r="37" spans="1:68" s="474" customFormat="1" ht="12" customHeight="1">
      <c r="A37" s="18"/>
      <c r="B37" s="18"/>
      <c r="C37" s="95"/>
      <c r="D37" s="95"/>
      <c r="E37" s="103"/>
      <c r="F37" s="103"/>
      <c r="G37" s="95"/>
      <c r="H37" s="94"/>
      <c r="I37" s="94"/>
      <c r="J37" s="95"/>
      <c r="K37" s="95"/>
      <c r="L37" s="95"/>
      <c r="M37" s="93"/>
      <c r="N37" s="7"/>
      <c r="O37" s="96"/>
      <c r="P37" s="30"/>
      <c r="Q37" s="96"/>
      <c r="R37" s="114"/>
      <c r="S37" s="114"/>
      <c r="T37" s="90"/>
      <c r="U37" s="97"/>
      <c r="V37" s="97"/>
      <c r="W37" s="97"/>
      <c r="X37" s="7"/>
      <c r="Y37" s="7"/>
      <c r="Z37" s="7"/>
      <c r="AA37" s="7"/>
      <c r="AB37" s="7"/>
      <c r="AC37" s="35"/>
      <c r="AD37" s="48"/>
      <c r="AE37" s="48"/>
      <c r="AF37" s="48"/>
      <c r="AG37" s="35"/>
      <c r="AH37" s="35"/>
      <c r="AI37" s="35"/>
      <c r="AJ37" s="35"/>
      <c r="AK37" s="35"/>
      <c r="AL37" s="35"/>
      <c r="AM37" s="35"/>
      <c r="AN37" s="35"/>
      <c r="AO37" s="35"/>
      <c r="AP37" s="35"/>
      <c r="AQ37" s="35"/>
      <c r="AR37" s="35"/>
      <c r="AS37" s="35"/>
      <c r="AT37" s="35"/>
      <c r="AU37" s="35"/>
      <c r="AV37" s="35"/>
      <c r="AW37" s="35"/>
      <c r="AX37" s="35"/>
      <c r="AY37" s="281"/>
      <c r="AZ37" s="281"/>
      <c r="BA37" s="281"/>
      <c r="BB37" s="281"/>
      <c r="BC37" s="281"/>
      <c r="BD37" s="281"/>
      <c r="BE37" s="281"/>
      <c r="BF37" s="281"/>
      <c r="BG37" s="281"/>
      <c r="BH37" s="281"/>
      <c r="BI37" s="281"/>
      <c r="BJ37" s="281"/>
      <c r="BK37" s="281"/>
      <c r="BL37" s="281"/>
      <c r="BM37" s="281"/>
      <c r="BN37" s="281"/>
      <c r="BO37" s="281"/>
      <c r="BP37" s="281"/>
    </row>
    <row r="38" spans="1:68" s="474" customFormat="1" ht="12" customHeight="1">
      <c r="A38" s="18"/>
      <c r="B38" s="18"/>
      <c r="C38" s="104"/>
      <c r="D38" s="95"/>
      <c r="E38" s="103"/>
      <c r="F38" s="91" t="str">
        <f>$E$1</f>
        <v>Torsklesing HI 2016, GYTESONER</v>
      </c>
      <c r="G38" s="105"/>
      <c r="H38" s="105"/>
      <c r="I38" s="105"/>
      <c r="J38" s="105"/>
      <c r="K38" s="105"/>
      <c r="L38" s="105"/>
      <c r="M38" s="105"/>
      <c r="N38" s="7"/>
      <c r="O38" s="106"/>
      <c r="P38" s="30"/>
      <c r="Q38" s="96"/>
      <c r="R38" s="123"/>
      <c r="S38" s="123"/>
      <c r="T38" s="123"/>
      <c r="U38" s="97"/>
      <c r="V38" s="97"/>
      <c r="W38" s="97"/>
      <c r="X38" s="7"/>
      <c r="Y38" s="7"/>
      <c r="Z38" s="7"/>
      <c r="AA38" s="7"/>
      <c r="AB38" s="7"/>
      <c r="AC38" s="35"/>
      <c r="AD38" s="48"/>
      <c r="AE38" s="48"/>
      <c r="AF38" s="48"/>
      <c r="AG38" s="35"/>
      <c r="AH38" s="35"/>
      <c r="AI38" s="35"/>
      <c r="AJ38" s="35"/>
      <c r="AK38" s="35"/>
      <c r="AL38" s="35"/>
      <c r="AM38" s="35"/>
      <c r="AN38" s="35"/>
      <c r="AO38" s="35"/>
      <c r="AP38" s="35"/>
      <c r="AQ38" s="35"/>
      <c r="AR38" s="35"/>
      <c r="AS38" s="35"/>
      <c r="AT38" s="35"/>
      <c r="AU38" s="35"/>
      <c r="AV38" s="35"/>
      <c r="AW38" s="35"/>
      <c r="AX38" s="35"/>
      <c r="AY38" s="281"/>
      <c r="AZ38" s="281"/>
      <c r="BA38" s="281"/>
      <c r="BB38" s="281"/>
      <c r="BC38" s="281"/>
      <c r="BD38" s="281"/>
      <c r="BE38" s="281"/>
      <c r="BF38" s="281"/>
      <c r="BG38" s="281"/>
      <c r="BH38" s="281"/>
      <c r="BI38" s="281"/>
      <c r="BJ38" s="281"/>
      <c r="BK38" s="281"/>
      <c r="BL38" s="281"/>
      <c r="BM38" s="281"/>
      <c r="BN38" s="281"/>
      <c r="BO38" s="281"/>
      <c r="BP38" s="281"/>
    </row>
    <row r="39" spans="1:68" s="474" customFormat="1" ht="12" customHeight="1">
      <c r="A39" s="18"/>
      <c r="B39" s="18"/>
      <c r="C39" s="110"/>
      <c r="D39" s="110"/>
      <c r="E39" s="111"/>
      <c r="F39" s="111"/>
      <c r="G39" s="110"/>
      <c r="H39" s="112"/>
      <c r="I39" s="112"/>
      <c r="J39" s="110"/>
      <c r="K39" s="110"/>
      <c r="L39" s="110"/>
      <c r="M39" s="113"/>
      <c r="N39" s="7"/>
      <c r="O39" s="114"/>
      <c r="P39" s="30"/>
      <c r="Q39" s="106"/>
      <c r="R39" s="129"/>
      <c r="S39" s="129"/>
      <c r="T39" s="129"/>
      <c r="U39" s="107"/>
      <c r="V39" s="107"/>
      <c r="W39" s="107"/>
      <c r="X39" s="7"/>
      <c r="Y39" s="7"/>
      <c r="Z39" s="7"/>
      <c r="AA39" s="7"/>
      <c r="AB39" s="7"/>
      <c r="AC39" s="35"/>
      <c r="AD39" s="48"/>
      <c r="AE39" s="48"/>
      <c r="AF39" s="48"/>
      <c r="AG39" s="35"/>
      <c r="AH39" s="35"/>
      <c r="AI39" s="35"/>
      <c r="AJ39" s="35"/>
      <c r="AK39" s="35"/>
      <c r="AL39" s="35"/>
      <c r="AM39" s="35"/>
      <c r="AN39" s="35"/>
      <c r="AO39" s="35"/>
      <c r="AP39" s="35"/>
      <c r="AQ39" s="35"/>
      <c r="AR39" s="35"/>
      <c r="AS39" s="35"/>
      <c r="AT39" s="35"/>
      <c r="AU39" s="35"/>
      <c r="AV39" s="35"/>
      <c r="AW39" s="35"/>
      <c r="AX39" s="35"/>
      <c r="AY39" s="281"/>
      <c r="AZ39" s="281"/>
      <c r="BA39" s="281"/>
      <c r="BB39" s="281"/>
      <c r="BC39" s="281"/>
      <c r="BD39" s="281"/>
      <c r="BE39" s="281"/>
      <c r="BF39" s="281"/>
      <c r="BG39" s="281"/>
      <c r="BH39" s="281"/>
      <c r="BI39" s="281"/>
      <c r="BJ39" s="281"/>
      <c r="BK39" s="281"/>
      <c r="BL39" s="281"/>
      <c r="BM39" s="281"/>
      <c r="BN39" s="281"/>
      <c r="BO39" s="281"/>
      <c r="BP39" s="281"/>
    </row>
    <row r="40" spans="1:68" s="474" customFormat="1" ht="12" customHeight="1">
      <c r="A40" s="18"/>
      <c r="B40" s="18"/>
      <c r="C40" s="117"/>
      <c r="D40" s="117"/>
      <c r="E40" s="117"/>
      <c r="F40" s="117"/>
      <c r="G40" s="118" t="s">
        <v>34</v>
      </c>
      <c r="H40" s="119"/>
      <c r="I40" s="119"/>
      <c r="J40" s="119"/>
      <c r="K40" s="120"/>
      <c r="L40" s="117"/>
      <c r="M40" s="122"/>
      <c r="N40" s="7"/>
      <c r="O40" s="123"/>
      <c r="P40" s="30"/>
      <c r="Q40" s="114"/>
      <c r="R40" s="129"/>
      <c r="S40" s="129"/>
      <c r="T40" s="129"/>
      <c r="U40" s="18"/>
      <c r="V40" s="18"/>
      <c r="W40" s="18"/>
      <c r="X40" s="7"/>
      <c r="Y40" s="7"/>
      <c r="Z40" s="7"/>
      <c r="AA40" s="7"/>
      <c r="AB40" s="7"/>
      <c r="AC40" s="35"/>
      <c r="AD40" s="48"/>
      <c r="AE40" s="48"/>
      <c r="AF40" s="48"/>
      <c r="AG40" s="35"/>
      <c r="AH40" s="35"/>
      <c r="AI40" s="35"/>
      <c r="AJ40" s="35"/>
      <c r="AK40" s="35"/>
      <c r="AL40" s="35"/>
      <c r="AM40" s="35"/>
      <c r="AN40" s="35"/>
      <c r="AO40" s="35"/>
      <c r="AP40" s="35"/>
      <c r="AQ40" s="35"/>
      <c r="AR40" s="35"/>
      <c r="AS40" s="35"/>
      <c r="AT40" s="35"/>
      <c r="AU40" s="35"/>
      <c r="AV40" s="35"/>
      <c r="AW40" s="35"/>
      <c r="AX40" s="35"/>
      <c r="AY40" s="281"/>
      <c r="AZ40" s="281"/>
      <c r="BA40" s="281"/>
      <c r="BB40" s="281"/>
      <c r="BC40" s="281"/>
      <c r="BD40" s="281"/>
      <c r="BE40" s="281"/>
      <c r="BF40" s="281"/>
      <c r="BG40" s="281"/>
      <c r="BH40" s="281"/>
      <c r="BI40" s="281"/>
      <c r="BJ40" s="281"/>
      <c r="BK40" s="281"/>
      <c r="BL40" s="281"/>
      <c r="BM40" s="281"/>
      <c r="BN40" s="281"/>
      <c r="BO40" s="281"/>
      <c r="BP40" s="281"/>
    </row>
    <row r="41" spans="1:68" s="474" customFormat="1" ht="12" customHeight="1">
      <c r="A41" s="18"/>
      <c r="B41" s="18"/>
      <c r="C41" s="117"/>
      <c r="D41" s="117"/>
      <c r="E41" s="125"/>
      <c r="F41" s="125"/>
      <c r="G41" s="146" t="str">
        <f>M3</f>
        <v>MODAL</v>
      </c>
      <c r="H41" s="461" t="str">
        <f t="shared" ref="H41:L42" si="6">H3</f>
        <v>Harald</v>
      </c>
      <c r="I41" s="461" t="str">
        <f t="shared" si="6"/>
        <v>Hildegun</v>
      </c>
      <c r="J41" s="461" t="str">
        <f t="shared" si="6"/>
        <v>Stian</v>
      </c>
      <c r="K41" s="461" t="str">
        <f t="shared" si="6"/>
        <v>Eirik</v>
      </c>
      <c r="L41" s="461" t="str">
        <f t="shared" si="6"/>
        <v>Atle</v>
      </c>
      <c r="M41" s="128"/>
      <c r="N41" s="7"/>
      <c r="O41" s="129"/>
      <c r="P41" s="30"/>
      <c r="Q41" s="123"/>
      <c r="R41" s="129"/>
      <c r="S41" s="129"/>
      <c r="T41" s="129"/>
      <c r="U41" s="18"/>
      <c r="V41" s="18"/>
      <c r="W41" s="18"/>
      <c r="X41" s="7"/>
      <c r="Y41" s="7"/>
      <c r="Z41" s="7"/>
      <c r="AA41" s="7"/>
      <c r="AB41" s="7"/>
      <c r="AC41" s="35"/>
      <c r="AD41" s="48"/>
      <c r="AE41" s="48"/>
      <c r="AF41" s="48"/>
      <c r="AG41" s="35"/>
      <c r="AH41" s="35"/>
      <c r="AI41" s="35"/>
      <c r="AJ41" s="35"/>
      <c r="AK41" s="35"/>
      <c r="AL41" s="35"/>
      <c r="AM41" s="35"/>
      <c r="AN41" s="35"/>
      <c r="AO41" s="35"/>
      <c r="AP41" s="35"/>
      <c r="AQ41" s="35"/>
      <c r="AR41" s="35"/>
      <c r="AS41" s="35"/>
      <c r="AT41" s="35"/>
      <c r="AU41" s="35"/>
      <c r="AV41" s="35"/>
      <c r="AW41" s="35"/>
      <c r="AX41" s="35"/>
      <c r="AY41" s="281"/>
      <c r="AZ41" s="281"/>
      <c r="BA41" s="281"/>
      <c r="BB41" s="281"/>
      <c r="BC41" s="281"/>
      <c r="BD41" s="281"/>
      <c r="BE41" s="281"/>
      <c r="BF41" s="281"/>
      <c r="BG41" s="281"/>
      <c r="BH41" s="281"/>
      <c r="BI41" s="281"/>
      <c r="BJ41" s="281"/>
      <c r="BK41" s="281"/>
      <c r="BL41" s="281"/>
      <c r="BM41" s="281"/>
      <c r="BN41" s="281"/>
      <c r="BO41" s="281"/>
      <c r="BP41" s="281"/>
    </row>
    <row r="42" spans="1:68" s="474" customFormat="1" ht="12" customHeight="1">
      <c r="A42" s="18"/>
      <c r="B42" s="18"/>
      <c r="C42" s="117"/>
      <c r="D42" s="117"/>
      <c r="E42" s="117"/>
      <c r="F42" s="117"/>
      <c r="G42" s="131" t="str">
        <f>M4</f>
        <v>(R1-R5)</v>
      </c>
      <c r="H42" s="74" t="str">
        <f t="shared" si="6"/>
        <v>Reader 1</v>
      </c>
      <c r="I42" s="74" t="str">
        <f t="shared" si="6"/>
        <v>Reader 2</v>
      </c>
      <c r="J42" s="74" t="str">
        <f t="shared" si="6"/>
        <v>Reader 3</v>
      </c>
      <c r="K42" s="74" t="str">
        <f t="shared" si="6"/>
        <v>Reader 4</v>
      </c>
      <c r="L42" s="74" t="str">
        <f t="shared" si="6"/>
        <v>Reader 5</v>
      </c>
      <c r="M42" s="132" t="s">
        <v>35</v>
      </c>
      <c r="N42" s="7"/>
      <c r="O42" s="129"/>
      <c r="P42" s="30"/>
      <c r="Q42" s="129"/>
      <c r="R42" s="140"/>
      <c r="S42" s="140"/>
      <c r="T42" s="140"/>
      <c r="U42" s="18"/>
      <c r="V42" s="18"/>
      <c r="W42" s="18"/>
      <c r="X42" s="7"/>
      <c r="Y42" s="7"/>
      <c r="Z42" s="7"/>
      <c r="AA42" s="7"/>
      <c r="AB42" s="7"/>
      <c r="AC42" s="35"/>
      <c r="AD42" s="48"/>
      <c r="AE42" s="48"/>
      <c r="AF42" s="48"/>
      <c r="AG42" s="35"/>
      <c r="AH42" s="35"/>
      <c r="AI42" s="35"/>
      <c r="AJ42" s="35"/>
      <c r="AK42" s="35"/>
      <c r="AL42" s="35"/>
      <c r="AM42" s="35"/>
      <c r="AN42" s="35"/>
      <c r="AO42" s="35"/>
      <c r="AP42" s="35"/>
      <c r="AQ42" s="35"/>
      <c r="AR42" s="35"/>
      <c r="AS42" s="35"/>
      <c r="AT42" s="35"/>
      <c r="AU42" s="35"/>
      <c r="AV42" s="35"/>
      <c r="AW42" s="35"/>
      <c r="AX42" s="35"/>
      <c r="AY42" s="281"/>
      <c r="AZ42" s="281"/>
      <c r="BA42" s="281"/>
      <c r="BB42" s="281"/>
      <c r="BC42" s="281"/>
      <c r="BD42" s="281"/>
      <c r="BE42" s="281"/>
      <c r="BF42" s="281"/>
      <c r="BG42" s="281"/>
      <c r="BH42" s="281"/>
      <c r="BI42" s="281"/>
      <c r="BJ42" s="281"/>
      <c r="BK42" s="281"/>
      <c r="BL42" s="281"/>
      <c r="BM42" s="281"/>
      <c r="BN42" s="281"/>
      <c r="BO42" s="281"/>
      <c r="BP42" s="281"/>
    </row>
    <row r="43" spans="1:68" s="474" customFormat="1" ht="12" customHeight="1">
      <c r="A43" s="18"/>
      <c r="B43" s="18"/>
      <c r="C43" s="133"/>
      <c r="D43" s="134"/>
      <c r="E43" s="135"/>
      <c r="F43" s="135"/>
      <c r="G43" s="136">
        <v>0</v>
      </c>
      <c r="H43" s="25">
        <f t="array" ref="H43">IF(COUNT(IF($M$5:$M$24=$G43,H$5:H$24,""))=0,"-",COUNT(IF($M$5:$M$24=$G43,H$5:H$24,"")))</f>
        <v>4</v>
      </c>
      <c r="I43" s="25">
        <f t="array" ref="I43">IF(COUNT(IF($M$5:$M$24=$G43,I$5:I$24,""))=0,"-",COUNT(IF($M$5:$M$24=$G43,I$5:I$24,"")))</f>
        <v>4</v>
      </c>
      <c r="J43" s="25" t="str">
        <f>IF(COUNT(IF($M$5:$M$24=$G43,J$5:J$24,""))=0,"-",COUNT(IF($M$5:$M$24=$G43,J$5:J$24,"")))</f>
        <v>-</v>
      </c>
      <c r="K43" s="25">
        <f t="array" ref="K43">IF(COUNT(IF($M$5:$M$24=$G43,K$5:K$24,""))=0,"-",COUNT(IF($M$5:$M$24=$G43,K$5:K$24,"")))</f>
        <v>4</v>
      </c>
      <c r="L43" s="25">
        <f t="array" ref="L43">IF(COUNT(IF($M$5:$M$24=$G43,L$5:L$24,""))=0,"-",COUNT(IF($M$5:$M$24=$G43,L$5:L$24,"")))</f>
        <v>4</v>
      </c>
      <c r="M43" s="137">
        <f t="array" ref="M43">IF(H43:L43="-","-",SUM(H43:L43))</f>
        <v>16</v>
      </c>
      <c r="N43" s="7"/>
      <c r="O43" s="129"/>
      <c r="P43" s="30"/>
      <c r="Q43" s="129"/>
      <c r="R43" s="140"/>
      <c r="S43" s="140"/>
      <c r="T43" s="140"/>
      <c r="U43" s="18"/>
      <c r="V43" s="18"/>
      <c r="W43" s="18"/>
      <c r="X43" s="7"/>
      <c r="Y43" s="7"/>
      <c r="Z43" s="7"/>
      <c r="AA43" s="7"/>
      <c r="AB43" s="7"/>
      <c r="AC43" s="35"/>
      <c r="AD43" s="48"/>
      <c r="AE43" s="48"/>
      <c r="AF43" s="48"/>
      <c r="AG43" s="35"/>
      <c r="AH43" s="35"/>
      <c r="AI43" s="35"/>
      <c r="AJ43" s="35"/>
      <c r="AK43" s="35"/>
      <c r="AL43" s="35"/>
      <c r="AM43" s="35"/>
      <c r="AN43" s="35"/>
      <c r="AO43" s="35"/>
      <c r="AP43" s="35"/>
      <c r="AQ43" s="35"/>
      <c r="AR43" s="35"/>
      <c r="AS43" s="35"/>
      <c r="AT43" s="35"/>
      <c r="AU43" s="35"/>
      <c r="AV43" s="35"/>
      <c r="AW43" s="35"/>
      <c r="AX43" s="35"/>
      <c r="AY43" s="281"/>
      <c r="AZ43" s="281"/>
      <c r="BA43" s="281"/>
      <c r="BB43" s="281"/>
      <c r="BC43" s="281"/>
      <c r="BD43" s="281"/>
      <c r="BE43" s="281"/>
      <c r="BF43" s="281"/>
      <c r="BG43" s="281"/>
      <c r="BH43" s="281"/>
      <c r="BI43" s="281"/>
      <c r="BJ43" s="281"/>
      <c r="BK43" s="281"/>
      <c r="BL43" s="281"/>
      <c r="BM43" s="281"/>
      <c r="BN43" s="281"/>
      <c r="BO43" s="281"/>
      <c r="BP43" s="281"/>
    </row>
    <row r="44" spans="1:68" s="474" customFormat="1" ht="12" customHeight="1">
      <c r="A44" s="18"/>
      <c r="B44" s="18"/>
      <c r="C44" s="138"/>
      <c r="D44" s="138"/>
      <c r="E44" s="135"/>
      <c r="F44" s="135"/>
      <c r="G44" s="139">
        <f t="shared" ref="G44:G58" si="7">G43+1</f>
        <v>1</v>
      </c>
      <c r="H44" s="25" t="str">
        <f t="array" ref="H44">IF(COUNT(IF($M$5:$M$24=$G44,H$5:H$24,""))=0,"-",COUNT(IF($M$5:$M$24=$G44,H$5:H$24,"")))</f>
        <v>-</v>
      </c>
      <c r="I44" s="25" t="str">
        <f t="array" ref="I44">IF(COUNT(IF($M$5:$M$24=$G44,I$5:I$24,""))=0,"-",COUNT(IF($M$5:$M$24=$G44,I$5:I$24,"")))</f>
        <v>-</v>
      </c>
      <c r="J44" s="25" t="str">
        <f t="array" ref="J44">IF(COUNT(IF($M$5:$M$24=$G44,J$5:J$24,""))=0,"-",COUNT(IF($M$5:$M$24=$G44,J$5:J$24,"")))</f>
        <v>-</v>
      </c>
      <c r="K44" s="25" t="str">
        <f t="array" ref="K44">IF(COUNT(IF($M$5:$M$24=$G44,K$5:K$24,""))=0,"-",COUNT(IF($M$5:$M$24=$G44,K$5:K$24,"")))</f>
        <v>-</v>
      </c>
      <c r="L44" s="25" t="str">
        <f t="array" ref="L44">IF(COUNT(IF($M$5:$M$24=$G44,L$5:L$24,""))=0,"-",COUNT(IF($M$5:$M$24=$G44,L$5:L$24,"")))</f>
        <v>-</v>
      </c>
      <c r="M44" s="126" t="str">
        <f t="array" ref="M44">IF(H44:L44="-","-",SUM(H44:L44))</f>
        <v>-</v>
      </c>
      <c r="N44" s="7"/>
      <c r="O44" s="140"/>
      <c r="P44" s="30"/>
      <c r="Q44" s="129"/>
      <c r="R44" s="140"/>
      <c r="S44" s="140"/>
      <c r="T44" s="140"/>
      <c r="U44" s="18"/>
      <c r="V44" s="18"/>
      <c r="W44" s="18"/>
      <c r="X44" s="7"/>
      <c r="Y44" s="7"/>
      <c r="Z44" s="7"/>
      <c r="AA44" s="7"/>
      <c r="AB44" s="7"/>
      <c r="AC44" s="35"/>
      <c r="AD44" s="48"/>
      <c r="AE44" s="48"/>
      <c r="AF44" s="48"/>
      <c r="AG44" s="35"/>
      <c r="AH44" s="35"/>
      <c r="AI44" s="35"/>
      <c r="AJ44" s="35"/>
      <c r="AK44" s="35"/>
      <c r="AL44" s="35"/>
      <c r="AM44" s="35"/>
      <c r="AN44" s="35"/>
      <c r="AO44" s="35"/>
      <c r="AP44" s="35"/>
      <c r="AQ44" s="35"/>
      <c r="AR44" s="35"/>
      <c r="AS44" s="35"/>
      <c r="AT44" s="35"/>
      <c r="AU44" s="35"/>
      <c r="AV44" s="35"/>
      <c r="AW44" s="35"/>
      <c r="AX44" s="35"/>
      <c r="AY44" s="281"/>
      <c r="AZ44" s="281"/>
      <c r="BA44" s="281"/>
      <c r="BB44" s="281"/>
      <c r="BC44" s="281"/>
      <c r="BD44" s="281"/>
      <c r="BE44" s="281"/>
      <c r="BF44" s="281"/>
      <c r="BG44" s="281"/>
      <c r="BH44" s="281"/>
      <c r="BI44" s="281"/>
      <c r="BJ44" s="281"/>
      <c r="BK44" s="281"/>
      <c r="BL44" s="281"/>
      <c r="BM44" s="281"/>
      <c r="BN44" s="281"/>
      <c r="BO44" s="281"/>
      <c r="BP44" s="281"/>
    </row>
    <row r="45" spans="1:68" s="474" customFormat="1" ht="12" customHeight="1">
      <c r="A45" s="18"/>
      <c r="B45" s="18"/>
      <c r="C45" s="138"/>
      <c r="D45" s="138"/>
      <c r="E45" s="135"/>
      <c r="F45" s="135"/>
      <c r="G45" s="139">
        <f t="shared" si="7"/>
        <v>2</v>
      </c>
      <c r="H45" s="25" t="str">
        <f t="array" ref="H45">IF(COUNT(IF($M$5:$M$24=$G45,H$5:H$24,""))=0,"-",COUNT(IF($M$5:$M$24=$G45,H$5:H$24,"")))</f>
        <v>-</v>
      </c>
      <c r="I45" s="25" t="str">
        <f t="array" ref="I45">IF(COUNT(IF($M$5:$M$24=$G45,I$5:I$24,""))=0,"-",COUNT(IF($M$5:$M$24=$G45,I$5:I$24,"")))</f>
        <v>-</v>
      </c>
      <c r="J45" s="25" t="str">
        <f t="array" ref="J45">IF(COUNT(IF($M$5:$M$24=$G45,J$5:J$24,""))=0,"-",COUNT(IF($M$5:$M$24=$G45,J$5:J$24,"")))</f>
        <v>-</v>
      </c>
      <c r="K45" s="25" t="str">
        <f t="array" ref="K45">IF(COUNT(IF($M$5:$M$24=$G45,K$5:K$24,""))=0,"-",COUNT(IF($M$5:$M$24=$G45,K$5:K$24,"")))</f>
        <v>-</v>
      </c>
      <c r="L45" s="25" t="str">
        <f t="array" ref="L45">IF(COUNT(IF($M$5:$M$24=$G45,L$5:L$24,""))=0,"-",COUNT(IF($M$5:$M$24=$G45,L$5:L$24,"")))</f>
        <v>-</v>
      </c>
      <c r="M45" s="126" t="str">
        <f t="array" ref="M45">IF(H45:L45="-","-",SUM(H45:L45))</f>
        <v>-</v>
      </c>
      <c r="N45" s="7"/>
      <c r="O45" s="140"/>
      <c r="P45" s="30"/>
      <c r="Q45" s="140"/>
      <c r="R45" s="140"/>
      <c r="S45" s="140"/>
      <c r="T45" s="140"/>
      <c r="U45" s="18"/>
      <c r="V45" s="18"/>
      <c r="W45" s="18"/>
      <c r="X45" s="7"/>
      <c r="Y45" s="7"/>
      <c r="Z45" s="7"/>
      <c r="AA45" s="7"/>
      <c r="AB45" s="7"/>
      <c r="AC45" s="35"/>
      <c r="AD45" s="48"/>
      <c r="AE45" s="48"/>
      <c r="AF45" s="48"/>
      <c r="AG45" s="35"/>
      <c r="AH45" s="35"/>
      <c r="AI45" s="35"/>
      <c r="AJ45" s="35"/>
      <c r="AK45" s="35"/>
      <c r="AL45" s="35"/>
      <c r="AM45" s="35"/>
      <c r="AN45" s="35"/>
      <c r="AO45" s="35"/>
      <c r="AP45" s="35"/>
      <c r="AQ45" s="35"/>
      <c r="AR45" s="35"/>
      <c r="AS45" s="35"/>
      <c r="AT45" s="35"/>
      <c r="AU45" s="35"/>
      <c r="AV45" s="35"/>
      <c r="AW45" s="35"/>
      <c r="AX45" s="35"/>
      <c r="AY45" s="281"/>
      <c r="AZ45" s="281"/>
      <c r="BA45" s="281"/>
      <c r="BB45" s="281"/>
      <c r="BC45" s="281"/>
      <c r="BD45" s="281"/>
      <c r="BE45" s="281"/>
      <c r="BF45" s="281"/>
      <c r="BG45" s="281"/>
      <c r="BH45" s="281"/>
      <c r="BI45" s="281"/>
      <c r="BJ45" s="281"/>
      <c r="BK45" s="281"/>
      <c r="BL45" s="281"/>
      <c r="BM45" s="281"/>
      <c r="BN45" s="281"/>
      <c r="BO45" s="281"/>
      <c r="BP45" s="281"/>
    </row>
    <row r="46" spans="1:68" s="474" customFormat="1" ht="12" customHeight="1">
      <c r="A46" s="18"/>
      <c r="B46" s="18"/>
      <c r="C46" s="117"/>
      <c r="D46" s="117"/>
      <c r="E46" s="135"/>
      <c r="F46" s="135"/>
      <c r="G46" s="139">
        <f t="shared" si="7"/>
        <v>3</v>
      </c>
      <c r="H46" s="25" t="str">
        <f t="array" ref="H46">IF(COUNT(IF($M$5:$M$24=$G46,H$5:H$24,""))=0,"-",COUNT(IF($M$5:$M$24=$G46,H$5:H$24,"")))</f>
        <v>-</v>
      </c>
      <c r="I46" s="25" t="str">
        <f t="array" ref="I46">IF(COUNT(IF($M$5:$M$24=$G46,I$5:I$24,""))=0,"-",COUNT(IF($M$5:$M$24=$G46,I$5:I$24,"")))</f>
        <v>-</v>
      </c>
      <c r="J46" s="25" t="str">
        <f t="array" ref="J46">IF(COUNT(IF($M$5:$M$24=$G46,J$5:J$24,""))=0,"-",COUNT(IF($M$5:$M$24=$G46,J$5:J$24,"")))</f>
        <v>-</v>
      </c>
      <c r="K46" s="25" t="str">
        <f t="array" ref="K46">IF(COUNT(IF($M$5:$M$24=$G46,K$5:K$24,""))=0,"-",COUNT(IF($M$5:$M$24=$G46,K$5:K$24,"")))</f>
        <v>-</v>
      </c>
      <c r="L46" s="25" t="str">
        <f t="array" ref="L46">IF(COUNT(IF($M$5:$M$24=$G46,L$5:L$24,""))=0,"-",COUNT(IF($M$5:$M$24=$G46,L$5:L$24,"")))</f>
        <v>-</v>
      </c>
      <c r="M46" s="126" t="str">
        <f t="array" ref="M46">IF(H46:L46="-","-",SUM(H46:L46))</f>
        <v>-</v>
      </c>
      <c r="N46" s="7"/>
      <c r="O46" s="140"/>
      <c r="P46" s="30"/>
      <c r="Q46" s="140"/>
      <c r="R46" s="140"/>
      <c r="S46" s="140"/>
      <c r="T46" s="140"/>
      <c r="U46" s="18"/>
      <c r="V46" s="18"/>
      <c r="W46" s="18"/>
      <c r="X46" s="7"/>
      <c r="Y46" s="7"/>
      <c r="Z46" s="7"/>
      <c r="AA46" s="7"/>
      <c r="AB46" s="7"/>
      <c r="AC46" s="35"/>
      <c r="AD46" s="48"/>
      <c r="AE46" s="48"/>
      <c r="AF46" s="48"/>
      <c r="AG46" s="35"/>
      <c r="AH46" s="35"/>
      <c r="AI46" s="35"/>
      <c r="AJ46" s="35"/>
      <c r="AK46" s="35"/>
      <c r="AL46" s="35"/>
      <c r="AM46" s="35"/>
      <c r="AN46" s="35"/>
      <c r="AO46" s="35"/>
      <c r="AP46" s="35"/>
      <c r="AQ46" s="35"/>
      <c r="AR46" s="35"/>
      <c r="AS46" s="35"/>
      <c r="AT46" s="35"/>
      <c r="AU46" s="35"/>
      <c r="AV46" s="35"/>
      <c r="AW46" s="35"/>
      <c r="AX46" s="35"/>
      <c r="AY46" s="281"/>
      <c r="AZ46" s="281"/>
      <c r="BA46" s="281"/>
      <c r="BB46" s="281"/>
      <c r="BC46" s="281"/>
      <c r="BD46" s="281"/>
      <c r="BE46" s="281"/>
      <c r="BF46" s="281"/>
      <c r="BG46" s="281"/>
      <c r="BH46" s="281"/>
      <c r="BI46" s="281"/>
      <c r="BJ46" s="281"/>
      <c r="BK46" s="281"/>
      <c r="BL46" s="281"/>
      <c r="BM46" s="281"/>
      <c r="BN46" s="281"/>
      <c r="BO46" s="281"/>
      <c r="BP46" s="281"/>
    </row>
    <row r="47" spans="1:68" s="474" customFormat="1" ht="12" customHeight="1">
      <c r="A47" s="18"/>
      <c r="B47" s="18"/>
      <c r="C47" s="117"/>
      <c r="D47" s="117"/>
      <c r="E47" s="135"/>
      <c r="F47" s="135"/>
      <c r="G47" s="139">
        <f t="shared" si="7"/>
        <v>4</v>
      </c>
      <c r="H47" s="25">
        <f t="array" ref="H47">IF(COUNT(IF($M$5:$M$24=$G47,H$5:H$24,""))=0,"-",COUNT(IF($M$5:$M$24=$G47,H$5:H$24,"")))</f>
        <v>2</v>
      </c>
      <c r="I47" s="25">
        <f t="array" ref="I47">IF(COUNT(IF($M$5:$M$24=$G47,I$5:I$24,""))=0,"-",COUNT(IF($M$5:$M$24=$G47,I$5:I$24,"")))</f>
        <v>2</v>
      </c>
      <c r="J47" s="25">
        <f t="array" ref="J47">IF(COUNT(IF($M$5:$M$24=$G47,J$5:J$24,""))=0,"-",COUNT(IF($M$5:$M$24=$G47,J$5:J$24,"")))</f>
        <v>2</v>
      </c>
      <c r="K47" s="25">
        <f t="array" ref="K47">IF(COUNT(IF($M$5:$M$24=$G47,K$5:K$24,""))=0,"-",COUNT(IF($M$5:$M$24=$G47,K$5:K$24,"")))</f>
        <v>2</v>
      </c>
      <c r="L47" s="25">
        <f t="array" ref="L47">IF(COUNT(IF($M$5:$M$24=$G47,L$5:L$24,""))=0,"-",COUNT(IF($M$5:$M$24=$G47,L$5:L$24,"")))</f>
        <v>2</v>
      </c>
      <c r="M47" s="126">
        <f t="array" ref="M47">IF(H47:L47="-","-",SUM(H47:L47))</f>
        <v>10</v>
      </c>
      <c r="N47" s="7"/>
      <c r="O47" s="140"/>
      <c r="P47" s="30"/>
      <c r="Q47" s="140"/>
      <c r="R47" s="140"/>
      <c r="S47" s="140"/>
      <c r="T47" s="140"/>
      <c r="U47" s="18"/>
      <c r="V47" s="18"/>
      <c r="W47" s="18"/>
      <c r="X47" s="7"/>
      <c r="Y47" s="7"/>
      <c r="Z47" s="7"/>
      <c r="AA47" s="7"/>
      <c r="AB47" s="7"/>
      <c r="AC47" s="35"/>
      <c r="AD47" s="48"/>
      <c r="AE47" s="48"/>
      <c r="AF47" s="48"/>
      <c r="AG47" s="35"/>
      <c r="AH47" s="35"/>
      <c r="AI47" s="35"/>
      <c r="AJ47" s="35"/>
      <c r="AK47" s="35"/>
      <c r="AL47" s="35"/>
      <c r="AM47" s="35"/>
      <c r="AN47" s="35"/>
      <c r="AO47" s="35"/>
      <c r="AP47" s="35"/>
      <c r="AQ47" s="35"/>
      <c r="AR47" s="35"/>
      <c r="AS47" s="35"/>
      <c r="AT47" s="35"/>
      <c r="AU47" s="35"/>
      <c r="AV47" s="35"/>
      <c r="AW47" s="35"/>
      <c r="AX47" s="35"/>
      <c r="AY47" s="281"/>
      <c r="AZ47" s="281"/>
      <c r="BA47" s="281"/>
      <c r="BB47" s="281"/>
      <c r="BC47" s="281"/>
      <c r="BD47" s="281"/>
      <c r="BE47" s="281"/>
      <c r="BF47" s="281"/>
      <c r="BG47" s="281"/>
      <c r="BH47" s="281"/>
      <c r="BI47" s="281"/>
      <c r="BJ47" s="281"/>
      <c r="BK47" s="281"/>
      <c r="BL47" s="281"/>
      <c r="BM47" s="281"/>
      <c r="BN47" s="281"/>
      <c r="BO47" s="281"/>
      <c r="BP47" s="281"/>
    </row>
    <row r="48" spans="1:68" s="474" customFormat="1" ht="12" customHeight="1">
      <c r="A48" s="18"/>
      <c r="B48" s="18"/>
      <c r="C48" s="117"/>
      <c r="D48" s="117"/>
      <c r="E48" s="135"/>
      <c r="F48" s="135"/>
      <c r="G48" s="139">
        <f t="shared" si="7"/>
        <v>5</v>
      </c>
      <c r="H48" s="25">
        <f t="array" ref="H48">IF(COUNT(IF($M$5:$M$24=$G48,H$5:H$24,""))=0,"-",COUNT(IF($M$5:$M$24=$G48,H$5:H$24,"")))</f>
        <v>10</v>
      </c>
      <c r="I48" s="25">
        <f t="array" ref="I48">IF(COUNT(IF($M$5:$M$24=$G48,I$5:I$24,""))=0,"-",COUNT(IF($M$5:$M$24=$G48,I$5:I$24,"")))</f>
        <v>10</v>
      </c>
      <c r="J48" s="25">
        <f t="array" ref="J48">IF(COUNT(IF($M$5:$M$24=$G48,J$5:J$24,""))=0,"-",COUNT(IF($M$5:$M$24=$G48,J$5:J$24,"")))</f>
        <v>10</v>
      </c>
      <c r="K48" s="25">
        <f t="array" ref="K48">IF(COUNT(IF($M$5:$M$24=$G48,K$5:K$24,""))=0,"-",COUNT(IF($M$5:$M$24=$G48,K$5:K$24,"")))</f>
        <v>10</v>
      </c>
      <c r="L48" s="25">
        <f t="array" ref="L48">IF(COUNT(IF($M$5:$M$24=$G48,L$5:L$24,""))=0,"-",COUNT(IF($M$5:$M$24=$G48,L$5:L$24,"")))</f>
        <v>10</v>
      </c>
      <c r="M48" s="126">
        <f t="array" ref="M48">IF(H48:L48="-","-",SUM(H48:L48))</f>
        <v>50</v>
      </c>
      <c r="N48" s="7"/>
      <c r="O48" s="140"/>
      <c r="P48" s="30"/>
      <c r="Q48" s="140"/>
      <c r="R48" s="140"/>
      <c r="S48" s="140"/>
      <c r="T48" s="140"/>
      <c r="U48" s="18"/>
      <c r="V48" s="18"/>
      <c r="W48" s="18"/>
      <c r="X48" s="7"/>
      <c r="Y48" s="7"/>
      <c r="Z48" s="7"/>
      <c r="AA48" s="7"/>
      <c r="AB48" s="7"/>
      <c r="AC48" s="35"/>
      <c r="AD48" s="48"/>
      <c r="AE48" s="48"/>
      <c r="AF48" s="48"/>
      <c r="AG48" s="35"/>
      <c r="AH48" s="35"/>
      <c r="AI48" s="35"/>
      <c r="AJ48" s="35"/>
      <c r="AK48" s="35"/>
      <c r="AL48" s="35"/>
      <c r="AM48" s="35"/>
      <c r="AN48" s="35"/>
      <c r="AO48" s="35"/>
      <c r="AP48" s="35"/>
      <c r="AQ48" s="35"/>
      <c r="AR48" s="35"/>
      <c r="AS48" s="35"/>
      <c r="AT48" s="35"/>
      <c r="AU48" s="35"/>
      <c r="AV48" s="35"/>
      <c r="AW48" s="35"/>
      <c r="AX48" s="35"/>
      <c r="AY48" s="281"/>
      <c r="AZ48" s="281"/>
      <c r="BA48" s="281"/>
      <c r="BB48" s="281"/>
      <c r="BC48" s="281"/>
      <c r="BD48" s="281"/>
      <c r="BE48" s="281"/>
      <c r="BF48" s="281"/>
      <c r="BG48" s="281"/>
      <c r="BH48" s="281"/>
      <c r="BI48" s="281"/>
      <c r="BJ48" s="281"/>
      <c r="BK48" s="281"/>
      <c r="BL48" s="281"/>
      <c r="BM48" s="281"/>
      <c r="BN48" s="281"/>
      <c r="BO48" s="281"/>
      <c r="BP48" s="281"/>
    </row>
    <row r="49" spans="1:68" s="474" customFormat="1" ht="12" customHeight="1">
      <c r="A49" s="18"/>
      <c r="B49" s="18"/>
      <c r="C49" s="117"/>
      <c r="D49" s="117"/>
      <c r="E49" s="135"/>
      <c r="F49" s="135"/>
      <c r="G49" s="139">
        <f t="shared" si="7"/>
        <v>6</v>
      </c>
      <c r="H49" s="25">
        <f t="array" ref="H49">IF(COUNT(IF($M$5:$M$24=$G49,H$5:H$24,""))=0,"-",COUNT(IF($M$5:$M$24=$G49,H$5:H$24,"")))</f>
        <v>3</v>
      </c>
      <c r="I49" s="25">
        <f t="array" ref="I49">IF(COUNT(IF($M$5:$M$24=$G49,I$5:I$24,""))=0,"-",COUNT(IF($M$5:$M$24=$G49,I$5:I$24,"")))</f>
        <v>3</v>
      </c>
      <c r="J49" s="25">
        <f t="array" ref="J49">IF(COUNT(IF($M$5:$M$24=$G49,J$5:J$24,""))=0,"-",COUNT(IF($M$5:$M$24=$G49,J$5:J$24,"")))</f>
        <v>3</v>
      </c>
      <c r="K49" s="25">
        <f t="array" ref="K49">IF(COUNT(IF($M$5:$M$24=$G49,K$5:K$24,""))=0,"-",COUNT(IF($M$5:$M$24=$G49,K$5:K$24,"")))</f>
        <v>3</v>
      </c>
      <c r="L49" s="25">
        <f t="array" ref="L49">IF(COUNT(IF($M$5:$M$24=$G49,L$5:L$24,""))=0,"-",COUNT(IF($M$5:$M$24=$G49,L$5:L$24,"")))</f>
        <v>3</v>
      </c>
      <c r="M49" s="126">
        <f t="array" ref="M49">IF(H49:L49="-","-",SUM(H49:L49))</f>
        <v>15</v>
      </c>
      <c r="N49" s="7"/>
      <c r="O49" s="140"/>
      <c r="P49" s="30"/>
      <c r="Q49" s="140"/>
      <c r="R49" s="140"/>
      <c r="S49" s="140"/>
      <c r="T49" s="140"/>
      <c r="U49" s="18"/>
      <c r="V49" s="18"/>
      <c r="W49" s="18"/>
      <c r="X49" s="7"/>
      <c r="Y49" s="7"/>
      <c r="Z49" s="7"/>
      <c r="AA49" s="7"/>
      <c r="AB49" s="7"/>
      <c r="AC49" s="35"/>
      <c r="AD49" s="48"/>
      <c r="AE49" s="48"/>
      <c r="AF49" s="48"/>
      <c r="AG49" s="35"/>
      <c r="AH49" s="35"/>
      <c r="AI49" s="35"/>
      <c r="AJ49" s="35"/>
      <c r="AK49" s="35"/>
      <c r="AL49" s="35"/>
      <c r="AM49" s="35"/>
      <c r="AN49" s="35"/>
      <c r="AO49" s="35"/>
      <c r="AP49" s="35"/>
      <c r="AQ49" s="35"/>
      <c r="AR49" s="35"/>
      <c r="AS49" s="35"/>
      <c r="AT49" s="35"/>
      <c r="AU49" s="35"/>
      <c r="AV49" s="35"/>
      <c r="AW49" s="35"/>
      <c r="AX49" s="35"/>
      <c r="AY49" s="281"/>
      <c r="AZ49" s="281"/>
      <c r="BA49" s="281"/>
      <c r="BB49" s="281"/>
      <c r="BC49" s="281"/>
      <c r="BD49" s="281"/>
      <c r="BE49" s="281"/>
      <c r="BF49" s="281"/>
      <c r="BG49" s="281"/>
      <c r="BH49" s="281"/>
      <c r="BI49" s="281"/>
      <c r="BJ49" s="281"/>
      <c r="BK49" s="281"/>
      <c r="BL49" s="281"/>
      <c r="BM49" s="281"/>
      <c r="BN49" s="281"/>
      <c r="BO49" s="281"/>
      <c r="BP49" s="281"/>
    </row>
    <row r="50" spans="1:68" s="474" customFormat="1" ht="12" customHeight="1">
      <c r="A50" s="18"/>
      <c r="B50" s="18"/>
      <c r="C50" s="117"/>
      <c r="D50" s="117"/>
      <c r="E50" s="135"/>
      <c r="F50" s="135"/>
      <c r="G50" s="139">
        <f t="shared" si="7"/>
        <v>7</v>
      </c>
      <c r="H50" s="25">
        <f t="array" ref="H50">IF(COUNT(IF($M$5:$M$24=$G50,H$5:H$24,""))=0,"-",COUNT(IF($M$5:$M$24=$G50,H$5:H$24,"")))</f>
        <v>1</v>
      </c>
      <c r="I50" s="25">
        <f t="array" ref="I50">IF(COUNT(IF($M$5:$M$24=$G50,I$5:I$24,""))=0,"-",COUNT(IF($M$5:$M$24=$G50,I$5:I$24,"")))</f>
        <v>1</v>
      </c>
      <c r="J50" s="25">
        <f t="array" ref="J50">IF(COUNT(IF($M$5:$M$24=$G50,J$5:J$24,""))=0,"-",COUNT(IF($M$5:$M$24=$G50,J$5:J$24,"")))</f>
        <v>1</v>
      </c>
      <c r="K50" s="25">
        <f t="array" ref="K50">IF(COUNT(IF($M$5:$M$24=$G50,K$5:K$24,""))=0,"-",COUNT(IF($M$5:$M$24=$G50,K$5:K$24,"")))</f>
        <v>1</v>
      </c>
      <c r="L50" s="25">
        <f t="array" ref="L50">IF(COUNT(IF($M$5:$M$24=$G50,L$5:L$24,""))=0,"-",COUNT(IF($M$5:$M$24=$G50,L$5:L$24,"")))</f>
        <v>1</v>
      </c>
      <c r="M50" s="126">
        <f t="array" ref="M50">IF(H50:L50="-","-",SUM(H50:L50))</f>
        <v>5</v>
      </c>
      <c r="N50" s="7"/>
      <c r="O50" s="140"/>
      <c r="P50" s="30"/>
      <c r="Q50" s="140"/>
      <c r="R50" s="140"/>
      <c r="S50" s="140"/>
      <c r="T50" s="140"/>
      <c r="U50" s="18"/>
      <c r="V50" s="18"/>
      <c r="W50" s="18"/>
      <c r="X50" s="7"/>
      <c r="Y50" s="7"/>
      <c r="Z50" s="7"/>
      <c r="AA50" s="7"/>
      <c r="AB50" s="7"/>
      <c r="AC50" s="35"/>
      <c r="AD50" s="48"/>
      <c r="AE50" s="48"/>
      <c r="AF50" s="48"/>
      <c r="AG50" s="35"/>
      <c r="AH50" s="35"/>
      <c r="AI50" s="35"/>
      <c r="AJ50" s="35"/>
      <c r="AK50" s="35"/>
      <c r="AL50" s="35"/>
      <c r="AM50" s="35"/>
      <c r="AN50" s="35"/>
      <c r="AO50" s="35"/>
      <c r="AP50" s="35"/>
      <c r="AQ50" s="35"/>
      <c r="AR50" s="35"/>
      <c r="AS50" s="35"/>
      <c r="AT50" s="35"/>
      <c r="AU50" s="35"/>
      <c r="AV50" s="35"/>
      <c r="AW50" s="35"/>
      <c r="AX50" s="35"/>
      <c r="AY50" s="281"/>
      <c r="AZ50" s="281"/>
      <c r="BA50" s="281"/>
      <c r="BB50" s="281"/>
      <c r="BC50" s="281"/>
      <c r="BD50" s="281"/>
      <c r="BE50" s="281"/>
      <c r="BF50" s="281"/>
      <c r="BG50" s="281"/>
      <c r="BH50" s="281"/>
      <c r="BI50" s="281"/>
      <c r="BJ50" s="281"/>
      <c r="BK50" s="281"/>
      <c r="BL50" s="281"/>
      <c r="BM50" s="281"/>
      <c r="BN50" s="281"/>
      <c r="BO50" s="281"/>
      <c r="BP50" s="281"/>
    </row>
    <row r="51" spans="1:68" s="474" customFormat="1" ht="12" customHeight="1">
      <c r="A51" s="18"/>
      <c r="B51" s="18"/>
      <c r="C51" s="117"/>
      <c r="D51" s="117"/>
      <c r="E51" s="135"/>
      <c r="F51" s="135"/>
      <c r="G51" s="139">
        <f t="shared" si="7"/>
        <v>8</v>
      </c>
      <c r="H51" s="25" t="str">
        <f t="array" ref="H51">IF(COUNT(IF($M$5:$M$24=$G51,H$5:H$24,""))=0,"-",COUNT(IF($M$5:$M$24=$G51,H$5:H$24,"")))</f>
        <v>-</v>
      </c>
      <c r="I51" s="25" t="str">
        <f t="array" ref="I51">IF(COUNT(IF($M$5:$M$24=$G51,I$5:I$24,""))=0,"-",COUNT(IF($M$5:$M$24=$G51,I$5:I$24,"")))</f>
        <v>-</v>
      </c>
      <c r="J51" s="25" t="str">
        <f t="array" ref="J51">IF(COUNT(IF($M$5:$M$24=$G51,J$5:J$24,""))=0,"-",COUNT(IF($M$5:$M$24=$G51,J$5:J$24,"")))</f>
        <v>-</v>
      </c>
      <c r="K51" s="25" t="str">
        <f t="array" ref="K51">IF(COUNT(IF($M$5:$M$24=$G51,K$5:K$24,""))=0,"-",COUNT(IF($M$5:$M$24=$G51,K$5:K$24,"")))</f>
        <v>-</v>
      </c>
      <c r="L51" s="25" t="str">
        <f t="array" ref="L51">IF(COUNT(IF($M$5:$M$24=$G51,L$5:L$24,""))=0,"-",COUNT(IF($M$5:$M$24=$G51,L$5:L$24,"")))</f>
        <v>-</v>
      </c>
      <c r="M51" s="126" t="str">
        <f t="array" ref="M51">IF(H51:L51="-","-",SUM(H51:L51))</f>
        <v>-</v>
      </c>
      <c r="N51" s="7"/>
      <c r="O51" s="140"/>
      <c r="P51" s="30"/>
      <c r="Q51" s="140"/>
      <c r="R51" s="130"/>
      <c r="S51" s="130"/>
      <c r="T51" s="141"/>
      <c r="U51" s="18"/>
      <c r="V51" s="18"/>
      <c r="W51" s="18"/>
      <c r="X51" s="7"/>
      <c r="Y51" s="7"/>
      <c r="Z51" s="7"/>
      <c r="AA51" s="7"/>
      <c r="AB51" s="7"/>
      <c r="AC51" s="35"/>
      <c r="AD51" s="48"/>
      <c r="AE51" s="48"/>
      <c r="AF51" s="48"/>
      <c r="AG51" s="35"/>
      <c r="AH51" s="35"/>
      <c r="AI51" s="35"/>
      <c r="AJ51" s="35"/>
      <c r="AK51" s="35"/>
      <c r="AL51" s="35"/>
      <c r="AM51" s="35"/>
      <c r="AN51" s="35"/>
      <c r="AO51" s="35"/>
      <c r="AP51" s="35"/>
      <c r="AQ51" s="35"/>
      <c r="AR51" s="35"/>
      <c r="AS51" s="35"/>
      <c r="AT51" s="35"/>
      <c r="AU51" s="35"/>
      <c r="AV51" s="35"/>
      <c r="AW51" s="35"/>
      <c r="AX51" s="35"/>
      <c r="AY51" s="281"/>
      <c r="AZ51" s="281"/>
      <c r="BA51" s="281"/>
      <c r="BB51" s="281"/>
      <c r="BC51" s="281"/>
      <c r="BD51" s="281"/>
      <c r="BE51" s="281"/>
      <c r="BF51" s="281"/>
      <c r="BG51" s="281"/>
      <c r="BH51" s="281"/>
      <c r="BI51" s="281"/>
      <c r="BJ51" s="281"/>
      <c r="BK51" s="281"/>
      <c r="BL51" s="281"/>
      <c r="BM51" s="281"/>
      <c r="BN51" s="281"/>
      <c r="BO51" s="281"/>
      <c r="BP51" s="281"/>
    </row>
    <row r="52" spans="1:68" s="474" customFormat="1" ht="12" customHeight="1">
      <c r="A52" s="18"/>
      <c r="B52" s="18"/>
      <c r="C52" s="117"/>
      <c r="D52" s="117"/>
      <c r="E52" s="135"/>
      <c r="F52" s="135"/>
      <c r="G52" s="139">
        <f t="shared" si="7"/>
        <v>9</v>
      </c>
      <c r="H52" s="25" t="str">
        <f t="array" ref="H52">IF(COUNT(IF($M$5:$M$24=$G52,H$5:H$24,""))=0,"-",COUNT(IF($M$5:$M$24=$G52,H$5:H$24,"")))</f>
        <v>-</v>
      </c>
      <c r="I52" s="25" t="str">
        <f t="array" ref="I52">IF(COUNT(IF($M$5:$M$24=$G52,I$5:I$24,""))=0,"-",COUNT(IF($M$5:$M$24=$G52,I$5:I$24,"")))</f>
        <v>-</v>
      </c>
      <c r="J52" s="25" t="str">
        <f t="array" ref="J52">IF(COUNT(IF($M$5:$M$24=$G52,J$5:J$24,""))=0,"-",COUNT(IF($M$5:$M$24=$G52,J$5:J$24,"")))</f>
        <v>-</v>
      </c>
      <c r="K52" s="25" t="str">
        <f t="array" ref="K52">IF(COUNT(IF($M$5:$M$24=$G52,K$5:K$24,""))=0,"-",COUNT(IF($M$5:$M$24=$G52,K$5:K$24,"")))</f>
        <v>-</v>
      </c>
      <c r="L52" s="25" t="str">
        <f t="array" ref="L52">IF(COUNT(IF($M$5:$M$24=$G52,L$5:L$24,""))=0,"-",COUNT(IF($M$5:$M$24=$G52,L$5:L$24,"")))</f>
        <v>-</v>
      </c>
      <c r="M52" s="126" t="str">
        <f t="array" ref="M52">IF(H52:L52="-","-",SUM(H52:L52))</f>
        <v>-</v>
      </c>
      <c r="N52" s="7"/>
      <c r="O52" s="140"/>
      <c r="P52" s="30"/>
      <c r="Q52" s="140"/>
      <c r="R52" s="140"/>
      <c r="S52" s="140"/>
      <c r="T52" s="140"/>
      <c r="U52" s="18"/>
      <c r="V52" s="18"/>
      <c r="W52" s="18"/>
      <c r="X52" s="7"/>
      <c r="Y52" s="7"/>
      <c r="Z52" s="7"/>
      <c r="AA52" s="7"/>
      <c r="AB52" s="7"/>
      <c r="AC52" s="35"/>
      <c r="AD52" s="48"/>
      <c r="AE52" s="48"/>
      <c r="AF52" s="48"/>
      <c r="AG52" s="35"/>
      <c r="AH52" s="35"/>
      <c r="AI52" s="35"/>
      <c r="AJ52" s="35"/>
      <c r="AK52" s="35"/>
      <c r="AL52" s="35"/>
      <c r="AM52" s="35"/>
      <c r="AN52" s="35"/>
      <c r="AO52" s="35"/>
      <c r="AP52" s="35"/>
      <c r="AQ52" s="35"/>
      <c r="AR52" s="35"/>
      <c r="AS52" s="35"/>
      <c r="AT52" s="35"/>
      <c r="AU52" s="35"/>
      <c r="AV52" s="35"/>
      <c r="AW52" s="35"/>
      <c r="AX52" s="35"/>
      <c r="AY52" s="281"/>
      <c r="AZ52" s="281"/>
      <c r="BA52" s="281"/>
      <c r="BB52" s="281"/>
      <c r="BC52" s="281"/>
      <c r="BD52" s="281"/>
      <c r="BE52" s="281"/>
      <c r="BF52" s="281"/>
      <c r="BG52" s="281"/>
      <c r="BH52" s="281"/>
      <c r="BI52" s="281"/>
      <c r="BJ52" s="281"/>
      <c r="BK52" s="281"/>
      <c r="BL52" s="281"/>
      <c r="BM52" s="281"/>
      <c r="BN52" s="281"/>
      <c r="BO52" s="281"/>
      <c r="BP52" s="281"/>
    </row>
    <row r="53" spans="1:68" s="474" customFormat="1" ht="12" customHeight="1">
      <c r="A53" s="18"/>
      <c r="B53" s="18"/>
      <c r="C53" s="117"/>
      <c r="D53" s="117"/>
      <c r="E53" s="135"/>
      <c r="F53" s="135"/>
      <c r="G53" s="139">
        <f t="shared" si="7"/>
        <v>10</v>
      </c>
      <c r="H53" s="25" t="str">
        <f t="array" ref="H53">IF(COUNT(IF($M$5:$M$24=$G53,H$5:H$24,""))=0,"-",COUNT(IF($M$5:$M$24=$G53,H$5:H$24,"")))</f>
        <v>-</v>
      </c>
      <c r="I53" s="25" t="str">
        <f t="array" ref="I53">IF(COUNT(IF($M$5:$M$24=$G53,I$5:I$24,""))=0,"-",COUNT(IF($M$5:$M$24=$G53,I$5:I$24,"")))</f>
        <v>-</v>
      </c>
      <c r="J53" s="25" t="str">
        <f t="array" ref="J53">IF(COUNT(IF($M$5:$M$24=$G53,J$5:J$24,""))=0,"-",COUNT(IF($M$5:$M$24=$G53,J$5:J$24,"")))</f>
        <v>-</v>
      </c>
      <c r="K53" s="25" t="str">
        <f t="array" ref="K53">IF(COUNT(IF($M$5:$M$24=$G53,K$5:K$24,""))=0,"-",COUNT(IF($M$5:$M$24=$G53,K$5:K$24,"")))</f>
        <v>-</v>
      </c>
      <c r="L53" s="25" t="str">
        <f t="array" ref="L53">IF(COUNT(IF($M$5:$M$24=$G53,L$5:L$24,""))=0,"-",COUNT(IF($M$5:$M$24=$G53,L$5:L$24,"")))</f>
        <v>-</v>
      </c>
      <c r="M53" s="126" t="str">
        <f t="array" ref="M53">IF(H53:L53="-","-",SUM(H53:L53))</f>
        <v>-</v>
      </c>
      <c r="N53" s="7"/>
      <c r="O53" s="130"/>
      <c r="P53" s="30"/>
      <c r="Q53" s="140"/>
      <c r="R53" s="140"/>
      <c r="S53" s="140"/>
      <c r="T53" s="140"/>
      <c r="U53" s="18"/>
      <c r="V53" s="18"/>
      <c r="W53" s="18"/>
      <c r="X53" s="7"/>
      <c r="Y53" s="7"/>
      <c r="Z53" s="7"/>
      <c r="AA53" s="7"/>
      <c r="AB53" s="7"/>
      <c r="AC53" s="35"/>
      <c r="AD53" s="48"/>
      <c r="AE53" s="48"/>
      <c r="AF53" s="48"/>
      <c r="AG53" s="35"/>
      <c r="AH53" s="35"/>
      <c r="AI53" s="35"/>
      <c r="AJ53" s="35"/>
      <c r="AK53" s="35"/>
      <c r="AL53" s="35"/>
      <c r="AM53" s="35"/>
      <c r="AN53" s="35"/>
      <c r="AO53" s="35"/>
      <c r="AP53" s="35"/>
      <c r="AQ53" s="35"/>
      <c r="AR53" s="35"/>
      <c r="AS53" s="35"/>
      <c r="AT53" s="35"/>
      <c r="AU53" s="35"/>
      <c r="AV53" s="35"/>
      <c r="AW53" s="35"/>
      <c r="AX53" s="35"/>
      <c r="AY53" s="281"/>
      <c r="AZ53" s="281"/>
      <c r="BA53" s="281"/>
      <c r="BB53" s="281"/>
      <c r="BC53" s="281"/>
      <c r="BD53" s="281"/>
      <c r="BE53" s="281"/>
      <c r="BF53" s="281"/>
      <c r="BG53" s="281"/>
      <c r="BH53" s="281"/>
      <c r="BI53" s="281"/>
      <c r="BJ53" s="281"/>
      <c r="BK53" s="281"/>
      <c r="BL53" s="281"/>
      <c r="BM53" s="281"/>
      <c r="BN53" s="281"/>
      <c r="BO53" s="281"/>
      <c r="BP53" s="281"/>
    </row>
    <row r="54" spans="1:68" s="474" customFormat="1" ht="12" customHeight="1">
      <c r="A54" s="18"/>
      <c r="B54" s="18"/>
      <c r="C54" s="117"/>
      <c r="D54" s="117"/>
      <c r="E54" s="135"/>
      <c r="F54" s="135"/>
      <c r="G54" s="139">
        <f t="shared" si="7"/>
        <v>11</v>
      </c>
      <c r="H54" s="25" t="str">
        <f t="array" ref="H54">IF(COUNT(IF($M$5:$M$24=$G54,H$5:H$24,""))=0,"-",COUNT(IF($M$5:$M$24=$G54,H$5:H$24,"")))</f>
        <v>-</v>
      </c>
      <c r="I54" s="25" t="str">
        <f t="array" ref="I54">IF(COUNT(IF($M$5:$M$24=$G54,I$5:I$24,""))=0,"-",COUNT(IF($M$5:$M$24=$G54,I$5:I$24,"")))</f>
        <v>-</v>
      </c>
      <c r="J54" s="25" t="str">
        <f t="array" ref="J54">IF(COUNT(IF($M$5:$M$24=$G54,J$5:J$24,""))=0,"-",COUNT(IF($M$5:$M$24=$G54,J$5:J$24,"")))</f>
        <v>-</v>
      </c>
      <c r="K54" s="25" t="str">
        <f t="array" ref="K54">IF(COUNT(IF($M$5:$M$24=$G54,K$5:K$24,""))=0,"-",COUNT(IF($M$5:$M$24=$G54,K$5:K$24,"")))</f>
        <v>-</v>
      </c>
      <c r="L54" s="25" t="str">
        <f t="array" ref="L54">IF(COUNT(IF($M$5:$M$24=$G54,L$5:L$24,""))=0,"-",COUNT(IF($M$5:$M$24=$G54,L$5:L$24,"")))</f>
        <v>-</v>
      </c>
      <c r="M54" s="126" t="str">
        <f t="array" ref="M54">IF(H54:L54="-","-",SUM(H54:L54))</f>
        <v>-</v>
      </c>
      <c r="N54" s="7"/>
      <c r="O54" s="140"/>
      <c r="P54" s="30"/>
      <c r="Q54" s="130"/>
      <c r="R54" s="140"/>
      <c r="S54" s="140"/>
      <c r="T54" s="140"/>
      <c r="U54" s="18"/>
      <c r="V54" s="18"/>
      <c r="W54" s="18"/>
      <c r="X54" s="7"/>
      <c r="Y54" s="7"/>
      <c r="Z54" s="7"/>
      <c r="AA54" s="7"/>
      <c r="AB54" s="7"/>
      <c r="AC54" s="35"/>
      <c r="AD54" s="48"/>
      <c r="AE54" s="48"/>
      <c r="AF54" s="48"/>
      <c r="AG54" s="35"/>
      <c r="AH54" s="35"/>
      <c r="AI54" s="35"/>
      <c r="AJ54" s="35"/>
      <c r="AK54" s="35"/>
      <c r="AL54" s="35"/>
      <c r="AM54" s="35"/>
      <c r="AN54" s="35"/>
      <c r="AO54" s="35"/>
      <c r="AP54" s="35"/>
      <c r="AQ54" s="35"/>
      <c r="AR54" s="35"/>
      <c r="AS54" s="35"/>
      <c r="AT54" s="35"/>
      <c r="AU54" s="35"/>
      <c r="AV54" s="35"/>
      <c r="AW54" s="35"/>
      <c r="AX54" s="35"/>
      <c r="AY54" s="281"/>
      <c r="AZ54" s="281"/>
      <c r="BA54" s="281"/>
      <c r="BB54" s="281"/>
      <c r="BC54" s="281"/>
      <c r="BD54" s="281"/>
      <c r="BE54" s="281"/>
      <c r="BF54" s="281"/>
      <c r="BG54" s="281"/>
      <c r="BH54" s="281"/>
      <c r="BI54" s="281"/>
      <c r="BJ54" s="281"/>
      <c r="BK54" s="281"/>
      <c r="BL54" s="281"/>
      <c r="BM54" s="281"/>
      <c r="BN54" s="281"/>
      <c r="BO54" s="281"/>
      <c r="BP54" s="281"/>
    </row>
    <row r="55" spans="1:68" s="474" customFormat="1" ht="12" customHeight="1">
      <c r="A55" s="18"/>
      <c r="B55" s="18"/>
      <c r="C55" s="138"/>
      <c r="D55" s="138"/>
      <c r="E55" s="135"/>
      <c r="F55" s="135"/>
      <c r="G55" s="139">
        <f t="shared" si="7"/>
        <v>12</v>
      </c>
      <c r="H55" s="25" t="str">
        <f t="array" ref="H55">IF(COUNT(IF($M$5:$M$24=$G55,H$5:H$24,""))=0,"-",COUNT(IF($M$5:$M$24=$G55,H$5:H$24,"")))</f>
        <v>-</v>
      </c>
      <c r="I55" s="25" t="str">
        <f t="array" ref="I55">IF(COUNT(IF($M$5:$M$24=$G55,I$5:I$24,""))=0,"-",COUNT(IF($M$5:$M$24=$G55,I$5:I$24,"")))</f>
        <v>-</v>
      </c>
      <c r="J55" s="25" t="str">
        <f t="array" ref="J55">IF(COUNT(IF($M$5:$M$24=$G55,J$5:J$24,""))=0,"-",COUNT(IF($M$5:$M$24=$G55,J$5:J$24,"")))</f>
        <v>-</v>
      </c>
      <c r="K55" s="25" t="str">
        <f t="array" ref="K55">IF(COUNT(IF($M$5:$M$24=$G55,K$5:K$24,""))=0,"-",COUNT(IF($M$5:$M$24=$G55,K$5:K$24,"")))</f>
        <v>-</v>
      </c>
      <c r="L55" s="25" t="str">
        <f t="array" ref="L55">IF(COUNT(IF($M$5:$M$24=$G55,L$5:L$24,""))=0,"-",COUNT(IF($M$5:$M$24=$G55,L$5:L$24,"")))</f>
        <v>-</v>
      </c>
      <c r="M55" s="126" t="str">
        <f t="array" ref="M55">IF(H55:L55="-","-",SUM(H55:L55))</f>
        <v>-</v>
      </c>
      <c r="N55" s="7"/>
      <c r="O55" s="140"/>
      <c r="P55" s="30"/>
      <c r="Q55" s="140"/>
      <c r="R55" s="140"/>
      <c r="S55" s="140"/>
      <c r="T55" s="140"/>
      <c r="U55" s="18"/>
      <c r="V55" s="18"/>
      <c r="W55" s="18"/>
      <c r="X55" s="18"/>
      <c r="Y55" s="7"/>
      <c r="Z55" s="7"/>
      <c r="AA55" s="7"/>
      <c r="AB55" s="7"/>
      <c r="AC55" s="35"/>
      <c r="AD55" s="48"/>
      <c r="AE55" s="48"/>
      <c r="AF55" s="48"/>
      <c r="AG55" s="35"/>
      <c r="AH55" s="35"/>
      <c r="AI55" s="35"/>
      <c r="AJ55" s="35"/>
      <c r="AK55" s="35"/>
      <c r="AL55" s="35"/>
      <c r="AM55" s="35"/>
      <c r="AN55" s="35"/>
      <c r="AO55" s="35"/>
      <c r="AP55" s="35"/>
      <c r="AQ55" s="35"/>
      <c r="AR55" s="35"/>
      <c r="AS55" s="35"/>
      <c r="AT55" s="35"/>
      <c r="AU55" s="35"/>
      <c r="AV55" s="35"/>
      <c r="AW55" s="35"/>
      <c r="AX55" s="35"/>
      <c r="AY55" s="281"/>
      <c r="AZ55" s="281"/>
      <c r="BA55" s="281"/>
      <c r="BB55" s="281"/>
      <c r="BC55" s="281"/>
      <c r="BD55" s="281"/>
      <c r="BE55" s="281"/>
      <c r="BF55" s="281"/>
      <c r="BG55" s="281"/>
      <c r="BH55" s="281"/>
      <c r="BI55" s="281"/>
      <c r="BJ55" s="281"/>
      <c r="BK55" s="281"/>
      <c r="BL55" s="281"/>
      <c r="BM55" s="281"/>
      <c r="BN55" s="281"/>
      <c r="BO55" s="281"/>
      <c r="BP55" s="281"/>
    </row>
    <row r="56" spans="1:68" s="474" customFormat="1" ht="12" customHeight="1">
      <c r="A56" s="18"/>
      <c r="B56" s="18"/>
      <c r="C56" s="138"/>
      <c r="D56" s="138"/>
      <c r="E56" s="135"/>
      <c r="F56" s="135"/>
      <c r="G56" s="139">
        <f t="shared" si="7"/>
        <v>13</v>
      </c>
      <c r="H56" s="25" t="str">
        <f t="array" ref="H56">IF(COUNT(IF($M$5:$M$24=$G56,H$5:H$24,""))=0,"-",COUNT(IF($M$5:$M$24=$G56,H$5:H$24,"")))</f>
        <v>-</v>
      </c>
      <c r="I56" s="25" t="str">
        <f t="array" ref="I56">IF(COUNT(IF($M$5:$M$24=$G56,I$5:I$24,""))=0,"-",COUNT(IF($M$5:$M$24=$G56,I$5:I$24,"")))</f>
        <v>-</v>
      </c>
      <c r="J56" s="25" t="str">
        <f t="array" ref="J56">IF(COUNT(IF($M$5:$M$24=$G56,J$5:J$24,""))=0,"-",COUNT(IF($M$5:$M$24=$G56,J$5:J$24,"")))</f>
        <v>-</v>
      </c>
      <c r="K56" s="25" t="str">
        <f t="array" ref="K56">IF(COUNT(IF($M$5:$M$24=$G56,K$5:K$24,""))=0,"-",COUNT(IF($M$5:$M$24=$G56,K$5:K$24,"")))</f>
        <v>-</v>
      </c>
      <c r="L56" s="25" t="str">
        <f t="array" ref="L56">IF(COUNT(IF($M$5:$M$24=$G56,L$5:L$24,""))=0,"-",COUNT(IF($M$5:$M$24=$G56,L$5:L$24,"")))</f>
        <v>-</v>
      </c>
      <c r="M56" s="126" t="str">
        <f t="array" ref="M56">IF(H56:L56="-","-",SUM(H56:L56))</f>
        <v>-</v>
      </c>
      <c r="N56" s="7"/>
      <c r="O56" s="140"/>
      <c r="P56" s="30"/>
      <c r="Q56" s="140"/>
      <c r="R56" s="140"/>
      <c r="S56" s="140"/>
      <c r="T56" s="140"/>
      <c r="U56" s="18"/>
      <c r="V56" s="18"/>
      <c r="W56" s="18"/>
      <c r="X56" s="18"/>
      <c r="Y56" s="7"/>
      <c r="Z56" s="7"/>
      <c r="AA56" s="7"/>
      <c r="AB56" s="7"/>
      <c r="AC56" s="35"/>
      <c r="AD56" s="48"/>
      <c r="AE56" s="48"/>
      <c r="AF56" s="48"/>
      <c r="AG56" s="35"/>
      <c r="AH56" s="35"/>
      <c r="AI56" s="35"/>
      <c r="AJ56" s="35"/>
      <c r="AK56" s="35"/>
      <c r="AL56" s="35"/>
      <c r="AM56" s="35"/>
      <c r="AN56" s="35"/>
      <c r="AO56" s="35"/>
      <c r="AP56" s="35"/>
      <c r="AQ56" s="35"/>
      <c r="AR56" s="35"/>
      <c r="AS56" s="35"/>
      <c r="AT56" s="35"/>
      <c r="AU56" s="35"/>
      <c r="AV56" s="35"/>
      <c r="AW56" s="35"/>
      <c r="AX56" s="35"/>
      <c r="AY56" s="281"/>
      <c r="AZ56" s="281"/>
      <c r="BA56" s="281"/>
      <c r="BB56" s="281"/>
      <c r="BC56" s="281"/>
      <c r="BD56" s="281"/>
      <c r="BE56" s="281"/>
      <c r="BF56" s="281"/>
      <c r="BG56" s="281"/>
      <c r="BH56" s="281"/>
      <c r="BI56" s="281"/>
      <c r="BJ56" s="281"/>
      <c r="BK56" s="281"/>
      <c r="BL56" s="281"/>
      <c r="BM56" s="281"/>
      <c r="BN56" s="281"/>
      <c r="BO56" s="281"/>
      <c r="BP56" s="281"/>
    </row>
    <row r="57" spans="1:68" s="474" customFormat="1" ht="12" customHeight="1">
      <c r="A57" s="18"/>
      <c r="B57" s="18"/>
      <c r="C57" s="138"/>
      <c r="D57" s="138"/>
      <c r="E57" s="135"/>
      <c r="F57" s="135"/>
      <c r="G57" s="139">
        <f t="shared" si="7"/>
        <v>14</v>
      </c>
      <c r="H57" s="25" t="str">
        <f t="array" ref="H57">IF(COUNT(IF($M$5:$M$24=$G57,H$5:H$24,""))=0,"-",COUNT(IF($M$5:$M$24=$G57,H$5:H$24,"")))</f>
        <v>-</v>
      </c>
      <c r="I57" s="25" t="str">
        <f t="array" ref="I57">IF(COUNT(IF($M$5:$M$24=$G57,I$5:I$24,""))=0,"-",COUNT(IF($M$5:$M$24=$G57,I$5:I$24,"")))</f>
        <v>-</v>
      </c>
      <c r="J57" s="25" t="str">
        <f t="array" ref="J57">IF(COUNT(IF($M$5:$M$24=$G57,J$5:J$24,""))=0,"-",COUNT(IF($M$5:$M$24=$G57,J$5:J$24,"")))</f>
        <v>-</v>
      </c>
      <c r="K57" s="25" t="str">
        <f t="array" ref="K57">IF(COUNT(IF($M$5:$M$24=$G57,K$5:K$24,""))=0,"-",COUNT(IF($M$5:$M$24=$G57,K$5:K$24,"")))</f>
        <v>-</v>
      </c>
      <c r="L57" s="25" t="str">
        <f t="array" ref="L57">IF(COUNT(IF($M$5:$M$24=$G57,L$5:L$24,""))=0,"-",COUNT(IF($M$5:$M$24=$G57,L$5:L$24,"")))</f>
        <v>-</v>
      </c>
      <c r="M57" s="126" t="str">
        <f t="array" ref="M57">IF(H57:L57="-","-",SUM(H57:L57))</f>
        <v>-</v>
      </c>
      <c r="N57" s="7"/>
      <c r="O57" s="140"/>
      <c r="P57" s="30"/>
      <c r="Q57" s="140"/>
      <c r="R57" s="140"/>
      <c r="S57" s="140"/>
      <c r="T57" s="140"/>
      <c r="U57" s="18"/>
      <c r="V57" s="18"/>
      <c r="W57" s="18"/>
      <c r="X57" s="18"/>
      <c r="Y57" s="7"/>
      <c r="Z57" s="7"/>
      <c r="AA57" s="7"/>
      <c r="AB57" s="7"/>
      <c r="AC57" s="35"/>
      <c r="AD57" s="48"/>
      <c r="AE57" s="48"/>
      <c r="AF57" s="48"/>
      <c r="AG57" s="35"/>
      <c r="AH57" s="35"/>
      <c r="AI57" s="35"/>
      <c r="AJ57" s="35"/>
      <c r="AK57" s="35"/>
      <c r="AL57" s="35"/>
      <c r="AM57" s="35"/>
      <c r="AN57" s="35"/>
      <c r="AO57" s="35"/>
      <c r="AP57" s="35"/>
      <c r="AQ57" s="35"/>
      <c r="AR57" s="35"/>
      <c r="AS57" s="35"/>
      <c r="AT57" s="35"/>
      <c r="AU57" s="35"/>
      <c r="AV57" s="35"/>
      <c r="AW57" s="35"/>
      <c r="AX57" s="35"/>
      <c r="AY57" s="281"/>
      <c r="AZ57" s="281"/>
      <c r="BA57" s="281"/>
      <c r="BB57" s="281"/>
      <c r="BC57" s="281"/>
      <c r="BD57" s="281"/>
      <c r="BE57" s="281"/>
      <c r="BF57" s="281"/>
      <c r="BG57" s="281"/>
      <c r="BH57" s="281"/>
      <c r="BI57" s="281"/>
      <c r="BJ57" s="281"/>
      <c r="BK57" s="281"/>
      <c r="BL57" s="281"/>
      <c r="BM57" s="281"/>
      <c r="BN57" s="281"/>
      <c r="BO57" s="281"/>
      <c r="BP57" s="281"/>
    </row>
    <row r="58" spans="1:68" s="474" customFormat="1" ht="12" customHeight="1">
      <c r="A58" s="18"/>
      <c r="B58" s="18"/>
      <c r="C58" s="117"/>
      <c r="D58" s="117"/>
      <c r="E58" s="135"/>
      <c r="F58" s="135"/>
      <c r="G58" s="142">
        <f t="shared" si="7"/>
        <v>15</v>
      </c>
      <c r="H58" s="25" t="str">
        <f t="array" ref="H58">IF(COUNT(IF($M$5:$M$24=$G58,H$5:H$24,""))=0,"-",COUNT(IF($M$5:$M$24=$G58,H$5:H$24,"")))</f>
        <v>-</v>
      </c>
      <c r="I58" s="25" t="str">
        <f t="array" ref="I58">IF(COUNT(IF($M$5:$M$24=$G58,I$5:I$24,""))=0,"-",COUNT(IF($M$5:$M$24=$G58,I$5:I$24,"")))</f>
        <v>-</v>
      </c>
      <c r="J58" s="25" t="str">
        <f t="array" ref="J58">IF(COUNT(IF($M$5:$M$24=$G58,J$5:J$24,""))=0,"-",COUNT(IF($M$5:$M$24=$G58,J$5:J$24,"")))</f>
        <v>-</v>
      </c>
      <c r="K58" s="25" t="str">
        <f t="array" ref="K58">IF(COUNT(IF($M$5:$M$24=$G58,K$5:K$24,""))=0,"-",COUNT(IF($M$5:$M$24=$G58,K$5:K$24,"")))</f>
        <v>-</v>
      </c>
      <c r="L58" s="25" t="str">
        <f t="array" ref="L58">IF(COUNT(IF($M$5:$M$24=$G58,L$5:L$24,""))=0,"-",COUNT(IF($M$5:$M$24=$G58,L$5:L$24,"")))</f>
        <v>-</v>
      </c>
      <c r="M58" s="131" t="str">
        <f t="array" ref="M58">IF(H58:L58="-","-",SUM(H58:L58))</f>
        <v>-</v>
      </c>
      <c r="N58" s="7"/>
      <c r="O58" s="140"/>
      <c r="P58" s="30"/>
      <c r="Q58" s="140"/>
      <c r="R58" s="140"/>
      <c r="S58" s="140"/>
      <c r="T58" s="140"/>
      <c r="U58" s="18"/>
      <c r="V58" s="18"/>
      <c r="W58" s="18"/>
      <c r="X58" s="18"/>
      <c r="Y58" s="7"/>
      <c r="Z58" s="7"/>
      <c r="AA58" s="7"/>
      <c r="AB58" s="7"/>
      <c r="AC58" s="35"/>
      <c r="AD58" s="48"/>
      <c r="AE58" s="48"/>
      <c r="AF58" s="48"/>
      <c r="AG58" s="35"/>
      <c r="AH58" s="35"/>
      <c r="AI58" s="35"/>
      <c r="AJ58" s="35"/>
      <c r="AK58" s="35"/>
      <c r="AL58" s="35"/>
      <c r="AM58" s="35"/>
      <c r="AN58" s="35"/>
      <c r="AO58" s="35"/>
      <c r="AP58" s="35"/>
      <c r="AQ58" s="35"/>
      <c r="AR58" s="35"/>
      <c r="AS58" s="35"/>
      <c r="AT58" s="35"/>
      <c r="AU58" s="35"/>
      <c r="AV58" s="35"/>
      <c r="AW58" s="35"/>
      <c r="AX58" s="35"/>
      <c r="AY58" s="281"/>
      <c r="AZ58" s="281"/>
      <c r="BA58" s="281"/>
      <c r="BB58" s="281"/>
      <c r="BC58" s="281"/>
      <c r="BD58" s="281"/>
      <c r="BE58" s="281"/>
      <c r="BF58" s="281"/>
      <c r="BG58" s="281"/>
      <c r="BH58" s="281"/>
      <c r="BI58" s="281"/>
      <c r="BJ58" s="281"/>
      <c r="BK58" s="281"/>
      <c r="BL58" s="281"/>
      <c r="BM58" s="281"/>
      <c r="BN58" s="281"/>
      <c r="BO58" s="281"/>
      <c r="BP58" s="281"/>
    </row>
    <row r="59" spans="1:68" s="474" customFormat="1" ht="12" customHeight="1">
      <c r="A59" s="18"/>
      <c r="B59" s="18"/>
      <c r="C59" s="117"/>
      <c r="D59" s="117"/>
      <c r="E59" s="135"/>
      <c r="F59" s="143" t="s">
        <v>36</v>
      </c>
      <c r="G59" s="144" t="s">
        <v>37</v>
      </c>
      <c r="H59" s="145">
        <f>IF(COUNT(H5:H24)=0,"-",COUNT(H5:H24))</f>
        <v>20</v>
      </c>
      <c r="I59" s="145">
        <f>IF(COUNT(I5:I24)=0,"-",COUNT(I5:I24))</f>
        <v>20</v>
      </c>
      <c r="J59" s="145">
        <f>IF(COUNT(J5:J24)=0,"-",COUNT(J5:J24))</f>
        <v>20</v>
      </c>
      <c r="K59" s="145">
        <f>IF(COUNT(K5:K24)=0,"-",COUNT(K5:K24))</f>
        <v>20</v>
      </c>
      <c r="L59" s="145">
        <f>IF(COUNT(L5:L24)=0,"-",COUNT(L5:L24))</f>
        <v>20</v>
      </c>
      <c r="M59" s="146">
        <f>SUM(H59:L59)</f>
        <v>100</v>
      </c>
      <c r="N59" s="7"/>
      <c r="O59" s="140"/>
      <c r="P59" s="30"/>
      <c r="Q59" s="140"/>
      <c r="R59" s="140"/>
      <c r="S59" s="140"/>
      <c r="T59" s="140"/>
      <c r="U59" s="18"/>
      <c r="V59" s="18"/>
      <c r="W59" s="18"/>
      <c r="X59" s="18"/>
      <c r="Y59" s="7"/>
      <c r="Z59" s="7"/>
      <c r="AA59" s="7"/>
      <c r="AB59" s="7"/>
      <c r="AC59" s="35"/>
      <c r="AD59" s="48"/>
      <c r="AE59" s="48"/>
      <c r="AF59" s="48"/>
      <c r="AG59" s="35"/>
      <c r="AH59" s="35"/>
      <c r="AI59" s="35"/>
      <c r="AJ59" s="35"/>
      <c r="AK59" s="35"/>
      <c r="AL59" s="35"/>
      <c r="AM59" s="35"/>
      <c r="AN59" s="35"/>
      <c r="AO59" s="35"/>
      <c r="AP59" s="35"/>
      <c r="AQ59" s="35"/>
      <c r="AR59" s="35"/>
      <c r="AS59" s="35"/>
      <c r="AT59" s="35"/>
      <c r="AU59" s="35"/>
      <c r="AV59" s="35"/>
      <c r="AW59" s="35"/>
      <c r="AX59" s="35"/>
      <c r="AY59" s="281"/>
      <c r="AZ59" s="281"/>
      <c r="BA59" s="281"/>
      <c r="BB59" s="281"/>
      <c r="BC59" s="281"/>
      <c r="BD59" s="281"/>
      <c r="BE59" s="281"/>
      <c r="BF59" s="281"/>
      <c r="BG59" s="281"/>
      <c r="BH59" s="281"/>
      <c r="BI59" s="281"/>
      <c r="BJ59" s="281"/>
      <c r="BK59" s="281"/>
      <c r="BL59" s="281"/>
      <c r="BM59" s="281"/>
      <c r="BN59" s="281"/>
      <c r="BO59" s="281"/>
      <c r="BP59" s="281"/>
    </row>
    <row r="60" spans="1:68" s="474" customFormat="1" ht="12" customHeight="1">
      <c r="A60" s="18"/>
      <c r="B60" s="18"/>
      <c r="C60" s="117"/>
      <c r="D60" s="117"/>
      <c r="E60" s="117"/>
      <c r="F60" s="117"/>
      <c r="G60" s="117"/>
      <c r="H60" s="117"/>
      <c r="I60" s="117"/>
      <c r="J60" s="117"/>
      <c r="K60" s="117"/>
      <c r="L60" s="117"/>
      <c r="M60" s="117"/>
      <c r="N60" s="7"/>
      <c r="O60" s="140"/>
      <c r="P60" s="30"/>
      <c r="Q60" s="140"/>
      <c r="R60" s="140"/>
      <c r="S60" s="140"/>
      <c r="T60" s="140"/>
      <c r="U60" s="18"/>
      <c r="V60" s="18"/>
      <c r="W60" s="18"/>
      <c r="X60" s="18"/>
      <c r="Y60" s="7"/>
      <c r="Z60" s="7"/>
      <c r="AA60" s="7"/>
      <c r="AB60" s="7"/>
      <c r="AC60" s="35"/>
      <c r="AD60" s="48"/>
      <c r="AE60" s="48"/>
      <c r="AF60" s="48"/>
      <c r="AG60" s="35"/>
      <c r="AH60" s="35"/>
      <c r="AI60" s="35"/>
      <c r="AJ60" s="35"/>
      <c r="AK60" s="35"/>
      <c r="AL60" s="35"/>
      <c r="AM60" s="35"/>
      <c r="AN60" s="35"/>
      <c r="AO60" s="35"/>
      <c r="AP60" s="35"/>
      <c r="AQ60" s="35"/>
      <c r="AR60" s="35"/>
      <c r="AS60" s="35"/>
      <c r="AT60" s="35"/>
      <c r="AU60" s="35"/>
      <c r="AV60" s="35"/>
      <c r="AW60" s="35"/>
      <c r="AX60" s="35"/>
      <c r="AY60" s="281"/>
      <c r="AZ60" s="281"/>
      <c r="BA60" s="281"/>
      <c r="BB60" s="281"/>
      <c r="BC60" s="281"/>
      <c r="BD60" s="281"/>
      <c r="BE60" s="281"/>
      <c r="BF60" s="281"/>
      <c r="BG60" s="281"/>
      <c r="BH60" s="281"/>
      <c r="BI60" s="281"/>
      <c r="BJ60" s="281"/>
      <c r="BK60" s="281"/>
      <c r="BL60" s="281"/>
      <c r="BM60" s="281"/>
      <c r="BN60" s="281"/>
      <c r="BO60" s="281"/>
      <c r="BP60" s="281"/>
    </row>
    <row r="61" spans="1:68" s="474" customFormat="1" ht="12" customHeight="1">
      <c r="A61" s="18"/>
      <c r="B61" s="18"/>
      <c r="C61" s="117"/>
      <c r="D61" s="117"/>
      <c r="E61" s="117"/>
      <c r="F61" s="117"/>
      <c r="G61" s="147" t="s">
        <v>38</v>
      </c>
      <c r="H61" s="119"/>
      <c r="I61" s="119"/>
      <c r="J61" s="119"/>
      <c r="K61" s="119"/>
      <c r="L61" s="121"/>
      <c r="M61" s="122"/>
      <c r="N61" s="7"/>
      <c r="O61" s="140"/>
      <c r="P61" s="30"/>
      <c r="Q61" s="140"/>
      <c r="R61" s="140"/>
      <c r="S61" s="140"/>
      <c r="T61" s="140"/>
      <c r="U61" s="18"/>
      <c r="V61" s="18"/>
      <c r="W61" s="18"/>
      <c r="X61" s="18"/>
      <c r="Y61" s="7"/>
      <c r="Z61" s="7"/>
      <c r="AA61" s="7"/>
      <c r="AB61" s="7"/>
      <c r="AC61" s="35"/>
      <c r="AD61" s="48"/>
      <c r="AE61" s="48"/>
      <c r="AF61" s="48"/>
      <c r="AG61" s="35"/>
      <c r="AH61" s="35"/>
      <c r="AI61" s="35"/>
      <c r="AJ61" s="35"/>
      <c r="AK61" s="35"/>
      <c r="AL61" s="35"/>
      <c r="AM61" s="35"/>
      <c r="AN61" s="35"/>
      <c r="AO61" s="35"/>
      <c r="AP61" s="35"/>
      <c r="AQ61" s="35"/>
      <c r="AR61" s="35"/>
      <c r="AS61" s="35"/>
      <c r="AT61" s="35"/>
      <c r="AU61" s="35"/>
      <c r="AV61" s="35"/>
      <c r="AW61" s="35"/>
      <c r="AX61" s="35"/>
      <c r="AY61" s="281"/>
      <c r="AZ61" s="281"/>
      <c r="BA61" s="281"/>
      <c r="BB61" s="281"/>
      <c r="BC61" s="281"/>
      <c r="BD61" s="281"/>
      <c r="BE61" s="281"/>
      <c r="BF61" s="281"/>
      <c r="BG61" s="281"/>
      <c r="BH61" s="281"/>
      <c r="BI61" s="281"/>
      <c r="BJ61" s="281"/>
      <c r="BK61" s="281"/>
      <c r="BL61" s="281"/>
      <c r="BM61" s="281"/>
      <c r="BN61" s="281"/>
      <c r="BO61" s="281"/>
      <c r="BP61" s="281"/>
    </row>
    <row r="62" spans="1:68" s="474" customFormat="1" ht="12" customHeight="1">
      <c r="A62" s="18"/>
      <c r="B62" s="18"/>
      <c r="C62" s="117"/>
      <c r="D62" s="117"/>
      <c r="E62" s="125"/>
      <c r="F62" s="125"/>
      <c r="G62" s="146" t="str">
        <f>M3</f>
        <v>MODAL</v>
      </c>
      <c r="H62" s="461" t="str">
        <f t="shared" ref="H62:L63" si="8">H3</f>
        <v>Harald</v>
      </c>
      <c r="I62" s="461" t="str">
        <f t="shared" si="8"/>
        <v>Hildegun</v>
      </c>
      <c r="J62" s="461" t="str">
        <f t="shared" si="8"/>
        <v>Stian</v>
      </c>
      <c r="K62" s="461" t="str">
        <f t="shared" si="8"/>
        <v>Eirik</v>
      </c>
      <c r="L62" s="461" t="str">
        <f t="shared" si="8"/>
        <v>Atle</v>
      </c>
      <c r="M62" s="128" t="s">
        <v>39</v>
      </c>
      <c r="N62" s="7"/>
      <c r="O62" s="140"/>
      <c r="P62" s="30"/>
      <c r="Q62" s="140"/>
      <c r="R62" s="140"/>
      <c r="S62" s="140"/>
      <c r="T62" s="140"/>
      <c r="U62" s="18"/>
      <c r="V62" s="18"/>
      <c r="W62" s="18"/>
      <c r="X62" s="18"/>
      <c r="Y62" s="7"/>
      <c r="Z62" s="7"/>
      <c r="AA62" s="7"/>
      <c r="AB62" s="7"/>
      <c r="AC62" s="35"/>
      <c r="AD62" s="48"/>
      <c r="AE62" s="48"/>
      <c r="AF62" s="48"/>
      <c r="AG62" s="35"/>
      <c r="AH62" s="35"/>
      <c r="AI62" s="35"/>
      <c r="AJ62" s="35"/>
      <c r="AK62" s="35"/>
      <c r="AL62" s="35"/>
      <c r="AM62" s="35"/>
      <c r="AN62" s="35"/>
      <c r="AO62" s="35"/>
      <c r="AP62" s="35"/>
      <c r="AQ62" s="35"/>
      <c r="AR62" s="35"/>
      <c r="AS62" s="35"/>
      <c r="AT62" s="35"/>
      <c r="AU62" s="35"/>
      <c r="AV62" s="35"/>
      <c r="AW62" s="35"/>
      <c r="AX62" s="35"/>
      <c r="AY62" s="281"/>
      <c r="AZ62" s="281"/>
      <c r="BA62" s="281"/>
      <c r="BB62" s="281"/>
      <c r="BC62" s="281"/>
      <c r="BD62" s="281"/>
      <c r="BE62" s="281"/>
      <c r="BF62" s="281"/>
      <c r="BG62" s="281"/>
      <c r="BH62" s="281"/>
      <c r="BI62" s="281"/>
      <c r="BJ62" s="281"/>
      <c r="BK62" s="281"/>
      <c r="BL62" s="281"/>
      <c r="BM62" s="281"/>
      <c r="BN62" s="281"/>
      <c r="BO62" s="281"/>
      <c r="BP62" s="281"/>
    </row>
    <row r="63" spans="1:68" s="474" customFormat="1" ht="12" customHeight="1">
      <c r="A63" s="18"/>
      <c r="B63" s="18"/>
      <c r="C63" s="117"/>
      <c r="D63" s="117"/>
      <c r="E63" s="125"/>
      <c r="F63" s="125"/>
      <c r="G63" s="131" t="str">
        <f>M4</f>
        <v>(R1-R5)</v>
      </c>
      <c r="H63" s="148" t="str">
        <f t="shared" si="8"/>
        <v>Reader 1</v>
      </c>
      <c r="I63" s="148" t="str">
        <f t="shared" si="8"/>
        <v>Reader 2</v>
      </c>
      <c r="J63" s="148" t="str">
        <f t="shared" si="8"/>
        <v>Reader 3</v>
      </c>
      <c r="K63" s="148" t="str">
        <f t="shared" si="8"/>
        <v>Reader 4</v>
      </c>
      <c r="L63" s="148" t="str">
        <f t="shared" si="8"/>
        <v>Reader 5</v>
      </c>
      <c r="M63" s="132" t="s">
        <v>40</v>
      </c>
      <c r="N63" s="7"/>
      <c r="O63" s="140"/>
      <c r="P63" s="30"/>
      <c r="Q63" s="140"/>
      <c r="R63" s="140"/>
      <c r="S63" s="140"/>
      <c r="T63" s="140"/>
      <c r="U63" s="18"/>
      <c r="V63" s="18"/>
      <c r="W63" s="18"/>
      <c r="X63" s="18"/>
      <c r="Y63" s="7"/>
      <c r="Z63" s="7"/>
      <c r="AA63" s="7"/>
      <c r="AB63" s="7"/>
      <c r="AC63" s="35"/>
      <c r="AD63" s="48"/>
      <c r="AE63" s="48"/>
      <c r="AF63" s="48"/>
      <c r="AG63" s="35"/>
      <c r="AH63" s="35"/>
      <c r="AI63" s="35"/>
      <c r="AJ63" s="35"/>
      <c r="AK63" s="35"/>
      <c r="AL63" s="35"/>
      <c r="AM63" s="35"/>
      <c r="AN63" s="35"/>
      <c r="AO63" s="35"/>
      <c r="AP63" s="35"/>
      <c r="AQ63" s="35"/>
      <c r="AR63" s="35"/>
      <c r="AS63" s="35"/>
      <c r="AT63" s="35"/>
      <c r="AU63" s="35"/>
      <c r="AV63" s="35"/>
      <c r="AW63" s="35"/>
      <c r="AX63" s="35"/>
      <c r="AY63" s="281"/>
      <c r="AZ63" s="281"/>
      <c r="BA63" s="281"/>
      <c r="BB63" s="281"/>
      <c r="BC63" s="281"/>
      <c r="BD63" s="281"/>
      <c r="BE63" s="281"/>
      <c r="BF63" s="281"/>
      <c r="BG63" s="281"/>
      <c r="BH63" s="281"/>
      <c r="BI63" s="281"/>
      <c r="BJ63" s="281"/>
      <c r="BK63" s="281"/>
      <c r="BL63" s="281"/>
      <c r="BM63" s="281"/>
      <c r="BN63" s="281"/>
      <c r="BO63" s="281"/>
      <c r="BP63" s="281"/>
    </row>
    <row r="64" spans="1:68" s="474" customFormat="1" ht="12" customHeight="1">
      <c r="A64" s="18"/>
      <c r="B64" s="18"/>
      <c r="C64" s="117"/>
      <c r="D64" s="117"/>
      <c r="E64" s="135"/>
      <c r="F64" s="135"/>
      <c r="G64" s="149">
        <v>0</v>
      </c>
      <c r="H64" s="150">
        <f t="array" ref="H64">IF(H43="-","-",IF(H43&gt;1,0.5*H224/(H245+0.0000000000000000001),"-"))</f>
        <v>0</v>
      </c>
      <c r="I64" s="150">
        <f t="array" ref="I64">IF(I43="-","-",IF(I43&gt;1,0.5*I224/(I245+0.0000000000000000001),"-"))</f>
        <v>2</v>
      </c>
      <c r="J64" s="150" t="str">
        <f t="array" ref="J64">IF(J43="-","-",IF(J43&gt;1,0.5*J224/(J245+0.0000000000000000001),"-"))</f>
        <v>-</v>
      </c>
      <c r="K64" s="150">
        <f t="array" ref="K64">IF(K43="-","-",IF(K43&gt;1,0.5*K224/(K245+0.0000000000000000001),"-"))</f>
        <v>2</v>
      </c>
      <c r="L64" s="150">
        <f t="array" ref="L64">IF(L43="-","-",IF(L43&gt;1,0.5*L224/(L245+0.0000000000000000001),"-"))</f>
        <v>2</v>
      </c>
      <c r="M64" s="151">
        <f t="array" ref="M64">IF(H43="-","-",IF(H43&gt;1,AVERAGE(IF($M$5:$M$24=G64,$O$5:$O$24,"-")),"-"))</f>
        <v>2.0193775815655695</v>
      </c>
      <c r="N64" s="7"/>
      <c r="O64" s="140"/>
      <c r="P64" s="30"/>
      <c r="Q64" s="140"/>
      <c r="R64" s="140"/>
      <c r="S64" s="140"/>
      <c r="T64" s="140"/>
      <c r="U64" s="18"/>
      <c r="V64" s="18"/>
      <c r="W64" s="18"/>
      <c r="X64" s="18"/>
      <c r="Y64" s="7"/>
      <c r="Z64" s="7"/>
      <c r="AA64" s="7"/>
      <c r="AB64" s="7"/>
      <c r="AC64" s="35"/>
      <c r="AD64" s="48"/>
      <c r="AE64" s="48"/>
      <c r="AF64" s="48"/>
      <c r="AG64" s="35"/>
      <c r="AH64" s="35"/>
      <c r="AI64" s="35"/>
      <c r="AJ64" s="35"/>
      <c r="AK64" s="35"/>
      <c r="AL64" s="35"/>
      <c r="AM64" s="35"/>
      <c r="AN64" s="35"/>
      <c r="AO64" s="35"/>
      <c r="AP64" s="35"/>
      <c r="AQ64" s="35"/>
      <c r="AR64" s="35"/>
      <c r="AS64" s="35"/>
      <c r="AT64" s="35"/>
      <c r="AU64" s="35"/>
      <c r="AV64" s="35"/>
      <c r="AW64" s="35"/>
      <c r="AX64" s="35"/>
      <c r="AY64" s="281"/>
      <c r="AZ64" s="281"/>
      <c r="BA64" s="281"/>
      <c r="BB64" s="281"/>
      <c r="BC64" s="281"/>
      <c r="BD64" s="281"/>
      <c r="BE64" s="281"/>
      <c r="BF64" s="281"/>
      <c r="BG64" s="281"/>
      <c r="BH64" s="281"/>
      <c r="BI64" s="281"/>
      <c r="BJ64" s="281"/>
      <c r="BK64" s="281"/>
      <c r="BL64" s="281"/>
      <c r="BM64" s="281"/>
      <c r="BN64" s="281"/>
      <c r="BO64" s="281"/>
      <c r="BP64" s="281"/>
    </row>
    <row r="65" spans="1:68" s="474" customFormat="1" ht="12" customHeight="1">
      <c r="A65" s="18"/>
      <c r="B65" s="18"/>
      <c r="C65" s="117"/>
      <c r="D65" s="117"/>
      <c r="E65" s="135"/>
      <c r="F65" s="135"/>
      <c r="G65" s="152">
        <f t="shared" ref="G65:G79" si="9">G64+1</f>
        <v>1</v>
      </c>
      <c r="H65" s="153" t="str">
        <f t="array" ref="H65">IF(H44="-","-",IF(H44&gt;1,0.5*H225/H246,"-"))</f>
        <v>-</v>
      </c>
      <c r="I65" s="153" t="str">
        <f t="array" ref="I65">IF(I44="-","-",IF(I44&gt;1,0.5*I225/I246,"-"))</f>
        <v>-</v>
      </c>
      <c r="J65" s="153" t="str">
        <f t="array" ref="J65">IF(J44="-","-",IF(J44&gt;1,0.5*J225/J246,"-"))</f>
        <v>-</v>
      </c>
      <c r="K65" s="153" t="str">
        <f t="array" ref="K65">IF(K44="-","-",IF(K44&gt;1,0.5*K225/K246,"-"))</f>
        <v>-</v>
      </c>
      <c r="L65" s="153" t="str">
        <f t="array" ref="L65">IF(L44="-","-",IF(L44&gt;1,0.5*L225/L246,"-"))</f>
        <v>-</v>
      </c>
      <c r="M65" s="154" t="str">
        <f t="array" ref="M65">IF(H44="-","-",IF(H44&gt;1,AVERAGE(IF($M$5:$M$24=G65,$O$5:$O$24,"-")),"-"))</f>
        <v>-</v>
      </c>
      <c r="N65" s="7"/>
      <c r="O65" s="140"/>
      <c r="P65" s="30"/>
      <c r="Q65" s="140"/>
      <c r="R65" s="140"/>
      <c r="S65" s="140"/>
      <c r="T65" s="140"/>
      <c r="U65" s="18"/>
      <c r="V65" s="18"/>
      <c r="W65" s="18"/>
      <c r="X65" s="18"/>
      <c r="Y65" s="7"/>
      <c r="Z65" s="7"/>
      <c r="AA65" s="7"/>
      <c r="AB65" s="7"/>
      <c r="AC65" s="35"/>
      <c r="AD65" s="48"/>
      <c r="AE65" s="48"/>
      <c r="AF65" s="48"/>
      <c r="AG65" s="35"/>
      <c r="AH65" s="35"/>
      <c r="AI65" s="35"/>
      <c r="AJ65" s="35"/>
      <c r="AK65" s="35"/>
      <c r="AL65" s="35"/>
      <c r="AM65" s="35"/>
      <c r="AN65" s="35"/>
      <c r="AO65" s="35"/>
      <c r="AP65" s="35"/>
      <c r="AQ65" s="35"/>
      <c r="AR65" s="35"/>
      <c r="AS65" s="35"/>
      <c r="AT65" s="35"/>
      <c r="AU65" s="35"/>
      <c r="AV65" s="35"/>
      <c r="AW65" s="35"/>
      <c r="AX65" s="35"/>
      <c r="AY65" s="281"/>
      <c r="AZ65" s="281"/>
      <c r="BA65" s="281"/>
      <c r="BB65" s="281"/>
      <c r="BC65" s="281"/>
      <c r="BD65" s="281"/>
      <c r="BE65" s="281"/>
      <c r="BF65" s="281"/>
      <c r="BG65" s="281"/>
      <c r="BH65" s="281"/>
      <c r="BI65" s="281"/>
      <c r="BJ65" s="281"/>
      <c r="BK65" s="281"/>
      <c r="BL65" s="281"/>
      <c r="BM65" s="281"/>
      <c r="BN65" s="281"/>
      <c r="BO65" s="281"/>
      <c r="BP65" s="281"/>
    </row>
    <row r="66" spans="1:68" s="474" customFormat="1" ht="12" customHeight="1">
      <c r="A66" s="18"/>
      <c r="B66" s="18"/>
      <c r="C66" s="117"/>
      <c r="D66" s="117"/>
      <c r="E66" s="135"/>
      <c r="F66" s="135"/>
      <c r="G66" s="152">
        <f t="shared" si="9"/>
        <v>2</v>
      </c>
      <c r="H66" s="153" t="str">
        <f t="array" ref="H66">IF(H45="-","-",IF(H45&gt;1,0.5*H226/H247,"-"))</f>
        <v>-</v>
      </c>
      <c r="I66" s="153" t="str">
        <f t="array" ref="I66">IF(I45="-","-",IF(I45&gt;1,0.5*I226/I247,"-"))</f>
        <v>-</v>
      </c>
      <c r="J66" s="153" t="str">
        <f t="array" ref="J66">IF(J45="-","-",IF(J45&gt;1,0.5*J226/J247,"-"))</f>
        <v>-</v>
      </c>
      <c r="K66" s="153" t="str">
        <f t="array" ref="K66">IF(K45="-","-",IF(K45&gt;1,0.5*K226/K247,"-"))</f>
        <v>-</v>
      </c>
      <c r="L66" s="153" t="str">
        <f t="array" ref="L66">IF(L45="-","-",IF(L45&gt;1,0.5*L226/L247,"-"))</f>
        <v>-</v>
      </c>
      <c r="M66" s="154" t="str">
        <f t="array" ref="M66">IF(H45="-","-",IF(H45&gt;1,AVERAGE(IF($M$5:$M$24=G66,$O$5:$O$24,"-")),"-"))</f>
        <v>-</v>
      </c>
      <c r="N66" s="7"/>
      <c r="O66" s="140"/>
      <c r="P66" s="30"/>
      <c r="Q66" s="140"/>
      <c r="R66" s="140"/>
      <c r="S66" s="140"/>
      <c r="T66" s="140"/>
      <c r="U66" s="18"/>
      <c r="V66" s="18"/>
      <c r="W66" s="18"/>
      <c r="X66" s="18"/>
      <c r="Y66" s="7"/>
      <c r="Z66" s="7"/>
      <c r="AA66" s="7"/>
      <c r="AB66" s="7"/>
      <c r="AC66" s="35"/>
      <c r="AD66" s="48"/>
      <c r="AE66" s="48"/>
      <c r="AF66" s="48"/>
      <c r="AG66" s="35"/>
      <c r="AH66" s="35"/>
      <c r="AI66" s="35"/>
      <c r="AJ66" s="35"/>
      <c r="AK66" s="35"/>
      <c r="AL66" s="35"/>
      <c r="AM66" s="35"/>
      <c r="AN66" s="35"/>
      <c r="AO66" s="35"/>
      <c r="AP66" s="35"/>
      <c r="AQ66" s="35"/>
      <c r="AR66" s="35"/>
      <c r="AS66" s="35"/>
      <c r="AT66" s="35"/>
      <c r="AU66" s="35"/>
      <c r="AV66" s="35"/>
      <c r="AW66" s="35"/>
      <c r="AX66" s="35"/>
      <c r="AY66" s="281"/>
      <c r="AZ66" s="281"/>
      <c r="BA66" s="281"/>
      <c r="BB66" s="281"/>
      <c r="BC66" s="281"/>
      <c r="BD66" s="281"/>
      <c r="BE66" s="281"/>
      <c r="BF66" s="281"/>
      <c r="BG66" s="281"/>
      <c r="BH66" s="281"/>
      <c r="BI66" s="281"/>
      <c r="BJ66" s="281"/>
      <c r="BK66" s="281"/>
      <c r="BL66" s="281"/>
      <c r="BM66" s="281"/>
      <c r="BN66" s="281"/>
      <c r="BO66" s="281"/>
      <c r="BP66" s="281"/>
    </row>
    <row r="67" spans="1:68" s="474" customFormat="1" ht="12" customHeight="1">
      <c r="A67" s="18"/>
      <c r="B67" s="18"/>
      <c r="C67" s="117"/>
      <c r="D67" s="117"/>
      <c r="E67" s="135"/>
      <c r="F67" s="135"/>
      <c r="G67" s="152">
        <f t="shared" si="9"/>
        <v>3</v>
      </c>
      <c r="H67" s="153" t="str">
        <f t="array" ref="H67">IF(H46="-","-",IF(H46&gt;1,0.5*H227/H248,"-"))</f>
        <v>-</v>
      </c>
      <c r="I67" s="153" t="str">
        <f t="array" ref="I67">IF(I46="-","-",IF(I46&gt;1,0.5*I227/I248,"-"))</f>
        <v>-</v>
      </c>
      <c r="J67" s="153" t="str">
        <f t="array" ref="J67">IF(J46="-","-",IF(J46&gt;1,0.5*J227/J248,"-"))</f>
        <v>-</v>
      </c>
      <c r="K67" s="153" t="str">
        <f t="array" ref="K67">IF(K46="-","-",IF(K46&gt;1,0.5*K227/K248,"-"))</f>
        <v>-</v>
      </c>
      <c r="L67" s="153" t="str">
        <f t="array" ref="L67">IF(L46="-","-",IF(L46&gt;1,0.5*L227/L248,"-"))</f>
        <v>-</v>
      </c>
      <c r="M67" s="154" t="str">
        <f t="array" ref="M67">IF(H46="-","-",IF(H46&gt;1,AVERAGE(IF($M$5:$M$24=G67,$O$5:$O$24,"-")),"-"))</f>
        <v>-</v>
      </c>
      <c r="N67" s="7"/>
      <c r="O67" s="140"/>
      <c r="P67" s="30"/>
      <c r="Q67" s="140"/>
      <c r="R67" s="140"/>
      <c r="S67" s="140"/>
      <c r="T67" s="140"/>
      <c r="U67" s="18"/>
      <c r="V67" s="18"/>
      <c r="W67" s="18"/>
      <c r="X67" s="18"/>
      <c r="Y67" s="7"/>
      <c r="Z67" s="7"/>
      <c r="AA67" s="7"/>
      <c r="AB67" s="7"/>
      <c r="AC67" s="35"/>
      <c r="AD67" s="48"/>
      <c r="AE67" s="48"/>
      <c r="AF67" s="48"/>
      <c r="AG67" s="35"/>
      <c r="AH67" s="35"/>
      <c r="AI67" s="35"/>
      <c r="AJ67" s="35"/>
      <c r="AK67" s="35"/>
      <c r="AL67" s="35"/>
      <c r="AM67" s="35"/>
      <c r="AN67" s="35"/>
      <c r="AO67" s="35"/>
      <c r="AP67" s="35"/>
      <c r="AQ67" s="35"/>
      <c r="AR67" s="35"/>
      <c r="AS67" s="35"/>
      <c r="AT67" s="35"/>
      <c r="AU67" s="35"/>
      <c r="AV67" s="35"/>
      <c r="AW67" s="35"/>
      <c r="AX67" s="35"/>
      <c r="AY67" s="281"/>
      <c r="AZ67" s="281"/>
      <c r="BA67" s="281"/>
      <c r="BB67" s="281"/>
      <c r="BC67" s="281"/>
      <c r="BD67" s="281"/>
      <c r="BE67" s="281"/>
      <c r="BF67" s="281"/>
      <c r="BG67" s="281"/>
      <c r="BH67" s="281"/>
      <c r="BI67" s="281"/>
      <c r="BJ67" s="281"/>
      <c r="BK67" s="281"/>
      <c r="BL67" s="281"/>
      <c r="BM67" s="281"/>
      <c r="BN67" s="281"/>
      <c r="BO67" s="281"/>
      <c r="BP67" s="281"/>
    </row>
    <row r="68" spans="1:68" s="474" customFormat="1" ht="12" customHeight="1">
      <c r="A68" s="18"/>
      <c r="B68" s="18"/>
      <c r="C68" s="117"/>
      <c r="D68" s="117"/>
      <c r="E68" s="135"/>
      <c r="F68" s="135"/>
      <c r="G68" s="152">
        <f t="shared" si="9"/>
        <v>4</v>
      </c>
      <c r="H68" s="153">
        <f t="array" ref="H68">IF(H47="-","-",IF(H47&gt;1,0.5*H228/H249,"-"))</f>
        <v>0</v>
      </c>
      <c r="I68" s="153">
        <f t="array" ref="I68">IF(I47="-","-",IF(I47&gt;1,0.5*I228/I249,"-"))</f>
        <v>0</v>
      </c>
      <c r="J68" s="153">
        <f t="array" ref="J68">IF(J47="-","-",IF(J47&gt;1,0.5*J228/J249,"-"))</f>
        <v>0</v>
      </c>
      <c r="K68" s="153">
        <f t="array" ref="K68">IF(K47="-","-",IF(K47&gt;1,0.5*K228/K249,"-"))</f>
        <v>1.4142135623730951</v>
      </c>
      <c r="L68" s="153">
        <f t="array" ref="L68">IF(L47="-","-",IF(L47&gt;1,0.5*L228/L249,"-"))</f>
        <v>0</v>
      </c>
      <c r="M68" s="154">
        <f t="array" ref="M68">IF(H47="-","-",IF(H47&gt;1,AVERAGE(IF($M$5:$M$24=G68,$O$5:$O$24,"-")),"-"))</f>
        <v>0.27950849718747356</v>
      </c>
      <c r="N68" s="7"/>
      <c r="O68" s="140"/>
      <c r="P68" s="30"/>
      <c r="Q68" s="140"/>
      <c r="R68" s="140"/>
      <c r="S68" s="140"/>
      <c r="T68" s="140"/>
      <c r="U68" s="18"/>
      <c r="V68" s="18"/>
      <c r="W68" s="18"/>
      <c r="X68" s="18"/>
      <c r="Y68" s="7"/>
      <c r="Z68" s="7"/>
      <c r="AA68" s="7"/>
      <c r="AB68" s="7"/>
      <c r="AC68" s="35"/>
      <c r="AD68" s="48"/>
      <c r="AE68" s="48"/>
      <c r="AF68" s="48"/>
      <c r="AG68" s="35"/>
      <c r="AH68" s="35"/>
      <c r="AI68" s="35"/>
      <c r="AJ68" s="35"/>
      <c r="AK68" s="35"/>
      <c r="AL68" s="35"/>
      <c r="AM68" s="35"/>
      <c r="AN68" s="35"/>
      <c r="AO68" s="35"/>
      <c r="AP68" s="35"/>
      <c r="AQ68" s="35"/>
      <c r="AR68" s="35"/>
      <c r="AS68" s="35"/>
      <c r="AT68" s="35"/>
      <c r="AU68" s="35"/>
      <c r="AV68" s="35"/>
      <c r="AW68" s="35"/>
      <c r="AX68" s="35"/>
      <c r="AY68" s="281"/>
      <c r="AZ68" s="281"/>
      <c r="BA68" s="281"/>
      <c r="BB68" s="281"/>
      <c r="BC68" s="281"/>
      <c r="BD68" s="281"/>
      <c r="BE68" s="281"/>
      <c r="BF68" s="281"/>
      <c r="BG68" s="281"/>
      <c r="BH68" s="281"/>
      <c r="BI68" s="281"/>
      <c r="BJ68" s="281"/>
      <c r="BK68" s="281"/>
      <c r="BL68" s="281"/>
      <c r="BM68" s="281"/>
      <c r="BN68" s="281"/>
      <c r="BO68" s="281"/>
      <c r="BP68" s="281"/>
    </row>
    <row r="69" spans="1:68" s="474" customFormat="1" ht="12" customHeight="1">
      <c r="A69" s="18"/>
      <c r="B69" s="18"/>
      <c r="C69" s="117"/>
      <c r="D69" s="117"/>
      <c r="E69" s="135"/>
      <c r="F69" s="135"/>
      <c r="G69" s="152">
        <f t="shared" si="9"/>
        <v>5</v>
      </c>
      <c r="H69" s="153">
        <f t="array" ref="H69">IF(H48="-","-",IF(H48&gt;1,0.5*H229/H250,"-"))</f>
        <v>0.35136418446315326</v>
      </c>
      <c r="I69" s="153">
        <f t="array" ref="I69">IF(I48="-","-",IF(I48&gt;1,0.5*I229/I250,"-"))</f>
        <v>6.4536278778946507E-2</v>
      </c>
      <c r="J69" s="153">
        <f t="array" ref="J69">IF(J48="-","-",IF(J48&gt;1,0.5*J229/J250,"-"))</f>
        <v>9.1140734252763769E-2</v>
      </c>
      <c r="K69" s="153">
        <f t="array" ref="K69">IF(K48="-","-",IF(K48&gt;1,0.5*K229/K250,"-"))</f>
        <v>0.36664796061524685</v>
      </c>
      <c r="L69" s="153">
        <f t="array" ref="L69">IF(L48="-","-",IF(L48&gt;1,0.5*L229/L250,"-"))</f>
        <v>0.3623273694877957</v>
      </c>
      <c r="M69" s="154">
        <f t="array" ref="M69">IF(H48="-","-",IF(H48&gt;1,AVERAGE(IF($M$5:$M$24=G69,$O$5:$O$24,"-")),"-"))</f>
        <v>0.18331887765655666</v>
      </c>
      <c r="N69" s="7"/>
      <c r="O69" s="140"/>
      <c r="P69" s="30"/>
      <c r="Q69" s="140"/>
      <c r="R69" s="140"/>
      <c r="S69" s="140"/>
      <c r="T69" s="140"/>
      <c r="U69" s="18"/>
      <c r="V69" s="18"/>
      <c r="W69" s="18"/>
      <c r="X69" s="18"/>
      <c r="Y69" s="7"/>
      <c r="Z69" s="7"/>
      <c r="AA69" s="7"/>
      <c r="AB69" s="7"/>
      <c r="AC69" s="35"/>
      <c r="AD69" s="48"/>
      <c r="AE69" s="48"/>
      <c r="AF69" s="48"/>
      <c r="AG69" s="35"/>
      <c r="AH69" s="35"/>
      <c r="AI69" s="35"/>
      <c r="AJ69" s="35"/>
      <c r="AK69" s="35"/>
      <c r="AL69" s="35"/>
      <c r="AM69" s="35"/>
      <c r="AN69" s="35"/>
      <c r="AO69" s="35"/>
      <c r="AP69" s="35"/>
      <c r="AQ69" s="35"/>
      <c r="AR69" s="35"/>
      <c r="AS69" s="35"/>
      <c r="AT69" s="35"/>
      <c r="AU69" s="35"/>
      <c r="AV69" s="35"/>
      <c r="AW69" s="35"/>
      <c r="AX69" s="35"/>
      <c r="AY69" s="281"/>
      <c r="AZ69" s="281"/>
      <c r="BA69" s="281"/>
      <c r="BB69" s="281"/>
      <c r="BC69" s="281"/>
      <c r="BD69" s="281"/>
      <c r="BE69" s="281"/>
      <c r="BF69" s="281"/>
      <c r="BG69" s="281"/>
      <c r="BH69" s="281"/>
      <c r="BI69" s="281"/>
      <c r="BJ69" s="281"/>
      <c r="BK69" s="281"/>
      <c r="BL69" s="281"/>
      <c r="BM69" s="281"/>
      <c r="BN69" s="281"/>
      <c r="BO69" s="281"/>
      <c r="BP69" s="281"/>
    </row>
    <row r="70" spans="1:68" s="474" customFormat="1" ht="12" customHeight="1">
      <c r="A70" s="18"/>
      <c r="B70" s="18"/>
      <c r="C70" s="117"/>
      <c r="D70" s="117"/>
      <c r="E70" s="135"/>
      <c r="F70" s="135"/>
      <c r="G70" s="152">
        <f t="shared" si="9"/>
        <v>6</v>
      </c>
      <c r="H70" s="153">
        <f t="array" ref="H70">IF(H49="-","-",IF(H49&gt;1,0.5*H230/H251,"-"))</f>
        <v>0.10188534162169867</v>
      </c>
      <c r="I70" s="153">
        <f t="array" ref="I70">IF(I49="-","-",IF(I49&gt;1,0.5*I230/I251,"-"))</f>
        <v>0</v>
      </c>
      <c r="J70" s="153">
        <f t="array" ref="J70">IF(J49="-","-",IF(J49&gt;1,0.5*J230/J251,"-"))</f>
        <v>0</v>
      </c>
      <c r="K70" s="153">
        <f t="array" ref="K70">IF(K49="-","-",IF(K49&gt;1,0.5*K230/K251,"-"))</f>
        <v>0.21650635094610987</v>
      </c>
      <c r="L70" s="153">
        <f t="array" ref="L70">IF(L49="-","-",IF(L49&gt;1,0.5*L230/L251,"-"))</f>
        <v>0.10188534162169867</v>
      </c>
      <c r="M70" s="154">
        <f t="array" ref="M70">IF(H49="-","-",IF(H49&gt;1,AVERAGE(IF($M$5:$M$24=G70,$O$5:$O$24,"-")),"-"))</f>
        <v>5.3632052982953655E-2</v>
      </c>
      <c r="N70" s="7"/>
      <c r="O70" s="140"/>
      <c r="P70" s="30"/>
      <c r="Q70" s="140"/>
      <c r="R70" s="140"/>
      <c r="S70" s="140"/>
      <c r="T70" s="140"/>
      <c r="U70" s="18"/>
      <c r="V70" s="18"/>
      <c r="W70" s="18"/>
      <c r="X70" s="18"/>
      <c r="Y70" s="7"/>
      <c r="Z70" s="7"/>
      <c r="AA70" s="7"/>
      <c r="AB70" s="7"/>
      <c r="AC70" s="35"/>
      <c r="AD70" s="48"/>
      <c r="AE70" s="48"/>
      <c r="AF70" s="48"/>
      <c r="AG70" s="35"/>
      <c r="AH70" s="35"/>
      <c r="AI70" s="35"/>
      <c r="AJ70" s="35"/>
      <c r="AK70" s="35"/>
      <c r="AL70" s="35"/>
      <c r="AM70" s="35"/>
      <c r="AN70" s="35"/>
      <c r="AO70" s="35"/>
      <c r="AP70" s="35"/>
      <c r="AQ70" s="35"/>
      <c r="AR70" s="35"/>
      <c r="AS70" s="35"/>
      <c r="AT70" s="35"/>
      <c r="AU70" s="35"/>
      <c r="AV70" s="35"/>
      <c r="AW70" s="35"/>
      <c r="AX70" s="35"/>
      <c r="AY70" s="281"/>
      <c r="AZ70" s="281"/>
      <c r="BA70" s="281"/>
      <c r="BB70" s="281"/>
      <c r="BC70" s="281"/>
      <c r="BD70" s="281"/>
      <c r="BE70" s="281"/>
      <c r="BF70" s="281"/>
      <c r="BG70" s="281"/>
      <c r="BH70" s="281"/>
      <c r="BI70" s="281"/>
      <c r="BJ70" s="281"/>
      <c r="BK70" s="281"/>
      <c r="BL70" s="281"/>
      <c r="BM70" s="281"/>
      <c r="BN70" s="281"/>
      <c r="BO70" s="281"/>
      <c r="BP70" s="281"/>
    </row>
    <row r="71" spans="1:68" s="474" customFormat="1" ht="12" customHeight="1">
      <c r="A71" s="18"/>
      <c r="B71" s="18"/>
      <c r="C71" s="117"/>
      <c r="D71" s="117"/>
      <c r="E71" s="135"/>
      <c r="F71" s="135"/>
      <c r="G71" s="152">
        <f t="shared" si="9"/>
        <v>7</v>
      </c>
      <c r="H71" s="153" t="str">
        <f t="array" ref="H71">IF(H50="-","-",IF(H50&gt;1,0.5*H231/H252,"-"))</f>
        <v>-</v>
      </c>
      <c r="I71" s="153" t="str">
        <f t="array" ref="I71">IF(I50="-","-",IF(I50&gt;1,0.5*I231/I252,"-"))</f>
        <v>-</v>
      </c>
      <c r="J71" s="153" t="str">
        <f t="array" ref="J71">IF(J50="-","-",IF(J50&gt;1,0.5*J231/J252,"-"))</f>
        <v>-</v>
      </c>
      <c r="K71" s="153" t="str">
        <f t="array" ref="K71">IF(K50="-","-",IF(K50&gt;1,0.5*K231/K252,"-"))</f>
        <v>-</v>
      </c>
      <c r="L71" s="153" t="str">
        <f t="array" ref="L71">IF(L50="-","-",IF(L50&gt;1,0.5*L231/L252,"-"))</f>
        <v>-</v>
      </c>
      <c r="M71" s="154" t="str">
        <f t="array" ref="M71">IF(H50="-","-",IF(H50&gt;1,AVERAGE(IF($M$5:$M$24=G71,$O$5:$O$24,"-")),"-"))</f>
        <v>-</v>
      </c>
      <c r="N71" s="7"/>
      <c r="O71" s="140"/>
      <c r="P71" s="30"/>
      <c r="Q71" s="140"/>
      <c r="R71" s="140"/>
      <c r="S71" s="140"/>
      <c r="T71" s="140"/>
      <c r="U71" s="18"/>
      <c r="V71" s="18"/>
      <c r="W71" s="18"/>
      <c r="X71" s="18"/>
      <c r="Y71" s="7"/>
      <c r="Z71" s="7"/>
      <c r="AA71" s="7"/>
      <c r="AB71" s="7"/>
      <c r="AC71" s="35"/>
      <c r="AD71" s="48"/>
      <c r="AE71" s="48"/>
      <c r="AF71" s="48"/>
      <c r="AG71" s="35"/>
      <c r="AH71" s="35"/>
      <c r="AI71" s="35"/>
      <c r="AJ71" s="35"/>
      <c r="AK71" s="35"/>
      <c r="AL71" s="35"/>
      <c r="AM71" s="35"/>
      <c r="AN71" s="35"/>
      <c r="AO71" s="35"/>
      <c r="AP71" s="35"/>
      <c r="AQ71" s="35"/>
      <c r="AR71" s="35"/>
      <c r="AS71" s="35"/>
      <c r="AT71" s="35"/>
      <c r="AU71" s="35"/>
      <c r="AV71" s="35"/>
      <c r="AW71" s="35"/>
      <c r="AX71" s="35"/>
      <c r="AY71" s="281"/>
      <c r="AZ71" s="281"/>
      <c r="BA71" s="281"/>
      <c r="BB71" s="281"/>
      <c r="BC71" s="281"/>
      <c r="BD71" s="281"/>
      <c r="BE71" s="281"/>
      <c r="BF71" s="281"/>
      <c r="BG71" s="281"/>
      <c r="BH71" s="281"/>
      <c r="BI71" s="281"/>
      <c r="BJ71" s="281"/>
      <c r="BK71" s="281"/>
      <c r="BL71" s="281"/>
      <c r="BM71" s="281"/>
      <c r="BN71" s="281"/>
      <c r="BO71" s="281"/>
      <c r="BP71" s="281"/>
    </row>
    <row r="72" spans="1:68" s="281" customFormat="1" ht="12" customHeight="1">
      <c r="A72" s="18"/>
      <c r="B72" s="18"/>
      <c r="C72" s="117"/>
      <c r="D72" s="117"/>
      <c r="E72" s="135"/>
      <c r="F72" s="135"/>
      <c r="G72" s="152">
        <f t="shared" si="9"/>
        <v>8</v>
      </c>
      <c r="H72" s="153" t="str">
        <f t="array" ref="H72">IF(H51="-","-",IF(H51&gt;1,0.5*H232/H253,"-"))</f>
        <v>-</v>
      </c>
      <c r="I72" s="153" t="str">
        <f t="array" ref="I72">IF(I51="-","-",IF(I51&gt;1,0.5*I232/I253,"-"))</f>
        <v>-</v>
      </c>
      <c r="J72" s="153" t="str">
        <f t="array" ref="J72">IF(J51="-","-",IF(J51&gt;1,0.5*J232/J253,"-"))</f>
        <v>-</v>
      </c>
      <c r="K72" s="153" t="str">
        <f t="array" ref="K72">IF(K51="-","-",IF(K51&gt;1,0.5*K232/K253,"-"))</f>
        <v>-</v>
      </c>
      <c r="L72" s="153" t="str">
        <f t="array" ref="L72">IF(L51="-","-",IF(L51&gt;1,0.5*L232/L253,"-"))</f>
        <v>-</v>
      </c>
      <c r="M72" s="154" t="str">
        <f t="array" ref="M72">IF(H51="-","-",IF(H51&gt;1,AVERAGE(IF($M$5:$M$24=G72,$O$5:$O$24,"-")),"-"))</f>
        <v>-</v>
      </c>
      <c r="N72" s="7"/>
      <c r="O72" s="140"/>
      <c r="P72" s="457"/>
      <c r="Q72" s="140"/>
      <c r="R72" s="140"/>
      <c r="S72" s="140"/>
      <c r="T72" s="140"/>
      <c r="U72" s="18"/>
      <c r="V72" s="18"/>
      <c r="W72" s="18"/>
      <c r="X72" s="18"/>
      <c r="Y72" s="7"/>
      <c r="Z72" s="7"/>
      <c r="AA72" s="7"/>
      <c r="AB72" s="7"/>
      <c r="AD72" s="485"/>
      <c r="AE72" s="485"/>
      <c r="AF72" s="485"/>
    </row>
    <row r="73" spans="1:68" s="474" customFormat="1" ht="12" customHeight="1">
      <c r="A73" s="18"/>
      <c r="B73" s="18"/>
      <c r="C73" s="117"/>
      <c r="D73" s="117"/>
      <c r="E73" s="135"/>
      <c r="F73" s="135"/>
      <c r="G73" s="152">
        <f t="shared" si="9"/>
        <v>9</v>
      </c>
      <c r="H73" s="153" t="str">
        <f t="array" ref="H73">IF(H52="-","-",IF(H52&gt;1,0.5*H233/H254,"-"))</f>
        <v>-</v>
      </c>
      <c r="I73" s="153" t="str">
        <f t="array" ref="I73">IF(I52="-","-",IF(I52&gt;1,0.5*I233/I254,"-"))</f>
        <v>-</v>
      </c>
      <c r="J73" s="153" t="str">
        <f t="array" ref="J73">IF(J52="-","-",IF(J52&gt;1,0.5*J233/J254,"-"))</f>
        <v>-</v>
      </c>
      <c r="K73" s="153" t="str">
        <f t="array" ref="K73">IF(K52="-","-",IF(K52&gt;1,0.5*K233/K254,"-"))</f>
        <v>-</v>
      </c>
      <c r="L73" s="153" t="str">
        <f t="array" ref="L73">IF(L52="-","-",IF(L52&gt;1,0.5*L233/L254,"-"))</f>
        <v>-</v>
      </c>
      <c r="M73" s="154" t="str">
        <f t="array" ref="M73">IF(H52="-","-",IF(H52&gt;1,AVERAGE(IF($M$5:$M$24=G73,$O$5:$O$24,"-")),"-"))</f>
        <v>-</v>
      </c>
      <c r="N73" s="7"/>
      <c r="O73" s="140"/>
      <c r="P73" s="30"/>
      <c r="Q73" s="140"/>
      <c r="R73" s="140"/>
      <c r="S73" s="140"/>
      <c r="T73" s="140"/>
      <c r="U73" s="18"/>
      <c r="V73" s="18"/>
      <c r="W73" s="18"/>
      <c r="X73" s="18"/>
      <c r="Y73" s="7"/>
      <c r="Z73" s="7"/>
      <c r="AA73" s="7"/>
      <c r="AB73" s="7"/>
      <c r="AC73" s="35"/>
      <c r="AD73" s="48"/>
      <c r="AE73" s="48"/>
      <c r="AF73" s="48"/>
      <c r="AG73" s="35"/>
      <c r="AH73" s="35"/>
      <c r="AI73" s="35"/>
      <c r="AJ73" s="35"/>
      <c r="AK73" s="35"/>
      <c r="AL73" s="35"/>
      <c r="AM73" s="35"/>
      <c r="AN73" s="35"/>
      <c r="AO73" s="35"/>
      <c r="AP73" s="35"/>
      <c r="AQ73" s="35"/>
      <c r="AR73" s="35"/>
      <c r="AS73" s="35"/>
      <c r="AT73" s="35"/>
      <c r="AU73" s="35"/>
      <c r="AV73" s="35"/>
      <c r="AW73" s="35"/>
      <c r="AX73" s="35"/>
      <c r="AY73" s="281"/>
      <c r="AZ73" s="281"/>
      <c r="BA73" s="281"/>
      <c r="BB73" s="281"/>
      <c r="BC73" s="281"/>
      <c r="BD73" s="281"/>
      <c r="BE73" s="281"/>
      <c r="BF73" s="281"/>
      <c r="BG73" s="281"/>
      <c r="BH73" s="281"/>
      <c r="BI73" s="281"/>
      <c r="BJ73" s="281"/>
      <c r="BK73" s="281"/>
      <c r="BL73" s="281"/>
      <c r="BM73" s="281"/>
      <c r="BN73" s="281"/>
      <c r="BO73" s="281"/>
      <c r="BP73" s="281"/>
    </row>
    <row r="74" spans="1:68" s="474" customFormat="1" ht="12" customHeight="1">
      <c r="A74" s="18"/>
      <c r="B74" s="18"/>
      <c r="C74" s="117"/>
      <c r="D74" s="117"/>
      <c r="E74" s="135"/>
      <c r="F74" s="135"/>
      <c r="G74" s="152">
        <f t="shared" si="9"/>
        <v>10</v>
      </c>
      <c r="H74" s="153" t="str">
        <f t="array" ref="H74">IF(H53="-","-",IF(H53&gt;1,0.5*H234/H255,"-"))</f>
        <v>-</v>
      </c>
      <c r="I74" s="153" t="str">
        <f t="array" ref="I74">IF(I53="-","-",IF(I53&gt;1,0.5*I234/I255,"-"))</f>
        <v>-</v>
      </c>
      <c r="J74" s="153" t="str">
        <f t="array" ref="J74">IF(J53="-","-",IF(J53&gt;1,0.5*J234/J255,"-"))</f>
        <v>-</v>
      </c>
      <c r="K74" s="153" t="str">
        <f t="array" ref="K74">IF(K53="-","-",IF(K53&gt;1,0.5*K234/K255,"-"))</f>
        <v>-</v>
      </c>
      <c r="L74" s="153" t="str">
        <f t="array" ref="L74">IF(L53="-","-",IF(L53&gt;1,0.5*L234/L255,"-"))</f>
        <v>-</v>
      </c>
      <c r="M74" s="154" t="str">
        <f t="array" ref="M74">IF(H53="-","-",IF(H53&gt;1,AVERAGE(IF($M$5:$M$24=G74,$O$5:$O$24,"-")),"-"))</f>
        <v>-</v>
      </c>
      <c r="N74" s="7"/>
      <c r="O74" s="140"/>
      <c r="P74" s="30"/>
      <c r="Q74" s="140"/>
      <c r="R74" s="140"/>
      <c r="S74" s="140"/>
      <c r="T74" s="140"/>
      <c r="U74" s="18"/>
      <c r="V74" s="18"/>
      <c r="W74" s="18"/>
      <c r="X74" s="18"/>
      <c r="Y74" s="7"/>
      <c r="Z74" s="7"/>
      <c r="AA74" s="7"/>
      <c r="AB74" s="7"/>
      <c r="AC74" s="35"/>
      <c r="AD74" s="48"/>
      <c r="AE74" s="48"/>
      <c r="AF74" s="48"/>
      <c r="AG74" s="35"/>
      <c r="AH74" s="35"/>
      <c r="AI74" s="35"/>
      <c r="AJ74" s="35"/>
      <c r="AK74" s="35"/>
      <c r="AL74" s="35"/>
      <c r="AM74" s="35"/>
      <c r="AN74" s="35"/>
      <c r="AO74" s="35"/>
      <c r="AP74" s="35"/>
      <c r="AQ74" s="35"/>
      <c r="AR74" s="35"/>
      <c r="AS74" s="35"/>
      <c r="AT74" s="35"/>
      <c r="AU74" s="35"/>
      <c r="AV74" s="35"/>
      <c r="AW74" s="35"/>
      <c r="AX74" s="35"/>
      <c r="AY74" s="281"/>
      <c r="AZ74" s="281"/>
      <c r="BA74" s="281"/>
      <c r="BB74" s="281"/>
      <c r="BC74" s="281"/>
      <c r="BD74" s="281"/>
      <c r="BE74" s="281"/>
      <c r="BF74" s="281"/>
      <c r="BG74" s="281"/>
      <c r="BH74" s="281"/>
      <c r="BI74" s="281"/>
      <c r="BJ74" s="281"/>
      <c r="BK74" s="281"/>
      <c r="BL74" s="281"/>
      <c r="BM74" s="281"/>
      <c r="BN74" s="281"/>
      <c r="BO74" s="281"/>
      <c r="BP74" s="281"/>
    </row>
    <row r="75" spans="1:68" s="474" customFormat="1" ht="12" customHeight="1">
      <c r="A75" s="18"/>
      <c r="B75" s="18"/>
      <c r="C75" s="117"/>
      <c r="D75" s="117"/>
      <c r="E75" s="135"/>
      <c r="F75" s="135"/>
      <c r="G75" s="152">
        <f t="shared" si="9"/>
        <v>11</v>
      </c>
      <c r="H75" s="153" t="str">
        <f t="array" ref="H75">IF(H54="-","-",IF(H54&gt;1,0.5*H235/H256,"-"))</f>
        <v>-</v>
      </c>
      <c r="I75" s="153" t="str">
        <f t="array" ref="I75">IF(I54="-","-",IF(I54&gt;1,0.5*I235/I256,"-"))</f>
        <v>-</v>
      </c>
      <c r="J75" s="153" t="str">
        <f t="array" ref="J75">IF(J54="-","-",IF(J54&gt;1,0.5*J235/J256,"-"))</f>
        <v>-</v>
      </c>
      <c r="K75" s="153" t="str">
        <f t="array" ref="K75">IF(K54="-","-",IF(K54&gt;1,0.5*K235/K256,"-"))</f>
        <v>-</v>
      </c>
      <c r="L75" s="153" t="str">
        <f t="array" ref="L75">IF(L54="-","-",IF(L54&gt;1,0.5*L235/L256,"-"))</f>
        <v>-</v>
      </c>
      <c r="M75" s="154" t="str">
        <f t="array" ref="M75">IF(H54="-","-",IF(H54&gt;1,AVERAGE(IF($M$5:$M$24=G75,$O$5:$O$24,"-")),"-"))</f>
        <v>-</v>
      </c>
      <c r="N75" s="7"/>
      <c r="O75" s="140"/>
      <c r="P75" s="30"/>
      <c r="Q75" s="140"/>
      <c r="R75" s="140"/>
      <c r="S75" s="140"/>
      <c r="T75" s="140"/>
      <c r="U75" s="18"/>
      <c r="V75" s="18"/>
      <c r="W75" s="18"/>
      <c r="X75" s="18"/>
      <c r="Y75" s="7"/>
      <c r="Z75" s="7"/>
      <c r="AA75" s="7"/>
      <c r="AB75" s="7"/>
      <c r="AC75" s="35"/>
      <c r="AD75" s="48"/>
      <c r="AE75" s="48"/>
      <c r="AF75" s="48"/>
      <c r="AG75" s="35"/>
      <c r="AH75" s="35"/>
      <c r="AI75" s="35"/>
      <c r="AJ75" s="35"/>
      <c r="AK75" s="35"/>
      <c r="AL75" s="35"/>
      <c r="AM75" s="35"/>
      <c r="AN75" s="35"/>
      <c r="AO75" s="35"/>
      <c r="AP75" s="35"/>
      <c r="AQ75" s="35"/>
      <c r="AR75" s="35"/>
      <c r="AS75" s="35"/>
      <c r="AT75" s="35"/>
      <c r="AU75" s="35"/>
      <c r="AV75" s="35"/>
      <c r="AW75" s="35"/>
      <c r="AX75" s="35"/>
      <c r="AY75" s="281"/>
      <c r="AZ75" s="281"/>
      <c r="BA75" s="281"/>
      <c r="BB75" s="281"/>
      <c r="BC75" s="281"/>
      <c r="BD75" s="281"/>
      <c r="BE75" s="281"/>
      <c r="BF75" s="281"/>
      <c r="BG75" s="281"/>
      <c r="BH75" s="281"/>
      <c r="BI75" s="281"/>
      <c r="BJ75" s="281"/>
      <c r="BK75" s="281"/>
      <c r="BL75" s="281"/>
      <c r="BM75" s="281"/>
      <c r="BN75" s="281"/>
      <c r="BO75" s="281"/>
      <c r="BP75" s="281"/>
    </row>
    <row r="76" spans="1:68" s="474" customFormat="1" ht="12" customHeight="1">
      <c r="A76" s="18"/>
      <c r="B76" s="18"/>
      <c r="C76" s="117"/>
      <c r="D76" s="117"/>
      <c r="E76" s="135"/>
      <c r="F76" s="135"/>
      <c r="G76" s="152">
        <f t="shared" si="9"/>
        <v>12</v>
      </c>
      <c r="H76" s="153" t="str">
        <f t="array" ref="H76">IF(H55="-","-",IF(H55&gt;1,0.5*H236/H257,"-"))</f>
        <v>-</v>
      </c>
      <c r="I76" s="153" t="str">
        <f t="array" ref="I76">IF(I55="-","-",IF(I55&gt;1,0.5*I236/I257,"-"))</f>
        <v>-</v>
      </c>
      <c r="J76" s="153" t="str">
        <f t="array" ref="J76">IF(J55="-","-",IF(J55&gt;1,0.5*J236/J257,"-"))</f>
        <v>-</v>
      </c>
      <c r="K76" s="153" t="str">
        <f t="array" ref="K76">IF(K55="-","-",IF(K55&gt;1,0.5*K236/K257,"-"))</f>
        <v>-</v>
      </c>
      <c r="L76" s="153" t="str">
        <f t="array" ref="L76">IF(L55="-","-",IF(L55&gt;1,0.5*L236/L257,"-"))</f>
        <v>-</v>
      </c>
      <c r="M76" s="154" t="str">
        <f t="array" ref="M76">IF(H55="-","-",IF(H55&gt;1,AVERAGE(IF($M$5:$M$24=G76,$O$5:$O$24,"-")),"-"))</f>
        <v>-</v>
      </c>
      <c r="N76" s="7"/>
      <c r="O76" s="140"/>
      <c r="P76" s="30"/>
      <c r="Q76" s="140"/>
      <c r="R76" s="140"/>
      <c r="S76" s="140"/>
      <c r="T76" s="140"/>
      <c r="U76" s="18"/>
      <c r="V76" s="18"/>
      <c r="W76" s="18"/>
      <c r="X76" s="18"/>
      <c r="Y76" s="7"/>
      <c r="Z76" s="7"/>
      <c r="AA76" s="7"/>
      <c r="AB76" s="7"/>
      <c r="AC76" s="35"/>
      <c r="AD76" s="492"/>
      <c r="AE76" s="492"/>
      <c r="AF76" s="492"/>
      <c r="AG76" s="492"/>
      <c r="AH76" s="35"/>
      <c r="AI76" s="35"/>
      <c r="AJ76" s="35"/>
      <c r="AK76" s="35"/>
      <c r="AL76" s="35"/>
      <c r="AM76" s="35"/>
      <c r="AN76" s="35"/>
      <c r="AO76" s="35"/>
      <c r="AP76" s="35"/>
      <c r="AQ76" s="35"/>
      <c r="AR76" s="35"/>
      <c r="AS76" s="35"/>
      <c r="AT76" s="35"/>
      <c r="AU76" s="35"/>
      <c r="AV76" s="35"/>
      <c r="AW76" s="35"/>
      <c r="AX76" s="35"/>
      <c r="AY76" s="281"/>
      <c r="AZ76" s="281"/>
      <c r="BA76" s="281"/>
      <c r="BB76" s="281"/>
      <c r="BC76" s="281"/>
      <c r="BD76" s="281"/>
      <c r="BE76" s="281"/>
      <c r="BF76" s="281"/>
      <c r="BG76" s="281"/>
      <c r="BH76" s="281"/>
      <c r="BI76" s="281"/>
      <c r="BJ76" s="281"/>
      <c r="BK76" s="281"/>
      <c r="BL76" s="281"/>
      <c r="BM76" s="281"/>
      <c r="BN76" s="281"/>
      <c r="BO76" s="281"/>
      <c r="BP76" s="281"/>
    </row>
    <row r="77" spans="1:68" s="474" customFormat="1" ht="12" customHeight="1">
      <c r="A77" s="18"/>
      <c r="B77" s="18"/>
      <c r="C77" s="117"/>
      <c r="D77" s="117"/>
      <c r="E77" s="135"/>
      <c r="F77" s="135"/>
      <c r="G77" s="152">
        <f t="shared" si="9"/>
        <v>13</v>
      </c>
      <c r="H77" s="153" t="str">
        <f t="array" ref="H77">IF(H56="-","-",IF(H56&gt;1,0.5*H237/H258,"-"))</f>
        <v>-</v>
      </c>
      <c r="I77" s="153" t="str">
        <f t="array" ref="I77">IF(I56="-","-",IF(I56&gt;1,0.5*I237/I258,"-"))</f>
        <v>-</v>
      </c>
      <c r="J77" s="153" t="str">
        <f t="array" ref="J77">IF(J56="-","-",IF(J56&gt;1,0.5*J237/J258,"-"))</f>
        <v>-</v>
      </c>
      <c r="K77" s="153" t="str">
        <f t="array" ref="K77">IF(K56="-","-",IF(K56&gt;1,0.5*K237/K258,"-"))</f>
        <v>-</v>
      </c>
      <c r="L77" s="153" t="str">
        <f t="array" ref="L77">IF(L56="-","-",IF(L56&gt;1,0.5*L237/L258,"-"))</f>
        <v>-</v>
      </c>
      <c r="M77" s="154" t="str">
        <f t="array" ref="M77">IF(H56="-","-",IF(H56&gt;1,AVERAGE(IF($M$5:$M$24=G77,$O$5:$O$24,"-")),"-"))</f>
        <v>-</v>
      </c>
      <c r="N77" s="7"/>
      <c r="O77" s="140"/>
      <c r="P77" s="30"/>
      <c r="Q77" s="140"/>
      <c r="R77" s="140"/>
      <c r="S77" s="140"/>
      <c r="T77" s="140"/>
      <c r="U77" s="18"/>
      <c r="V77" s="18"/>
      <c r="W77" s="18"/>
      <c r="X77" s="18"/>
      <c r="Y77" s="7"/>
      <c r="Z77" s="7"/>
      <c r="AA77" s="7"/>
      <c r="AB77" s="7"/>
      <c r="AC77" s="35"/>
      <c r="AD77" s="492"/>
      <c r="AE77" s="492"/>
      <c r="AF77" s="492"/>
      <c r="AG77" s="492"/>
      <c r="AH77" s="35"/>
      <c r="AI77" s="35"/>
      <c r="AJ77" s="35"/>
      <c r="AK77" s="35"/>
      <c r="AL77" s="35"/>
      <c r="AM77" s="35"/>
      <c r="AN77" s="35"/>
      <c r="AO77" s="35"/>
      <c r="AP77" s="35"/>
      <c r="AQ77" s="35"/>
      <c r="AR77" s="35"/>
      <c r="AS77" s="35"/>
      <c r="AT77" s="35"/>
      <c r="AU77" s="35"/>
      <c r="AV77" s="35"/>
      <c r="AW77" s="35"/>
      <c r="AX77" s="35"/>
      <c r="AY77" s="281"/>
      <c r="AZ77" s="281"/>
      <c r="BA77" s="281"/>
      <c r="BB77" s="281"/>
      <c r="BC77" s="281"/>
      <c r="BD77" s="281"/>
      <c r="BE77" s="281"/>
      <c r="BF77" s="281"/>
      <c r="BG77" s="281"/>
      <c r="BH77" s="281"/>
      <c r="BI77" s="281"/>
      <c r="BJ77" s="281"/>
      <c r="BK77" s="281"/>
      <c r="BL77" s="281"/>
      <c r="BM77" s="281"/>
      <c r="BN77" s="281"/>
      <c r="BO77" s="281"/>
      <c r="BP77" s="281"/>
    </row>
    <row r="78" spans="1:68" s="474" customFormat="1" ht="12" customHeight="1">
      <c r="A78" s="18"/>
      <c r="B78" s="18"/>
      <c r="C78" s="117"/>
      <c r="D78" s="117"/>
      <c r="E78" s="135"/>
      <c r="F78" s="135"/>
      <c r="G78" s="152">
        <f t="shared" si="9"/>
        <v>14</v>
      </c>
      <c r="H78" s="153" t="str">
        <f t="array" ref="H78">IF(H57="-","-",IF(H57&gt;1,0.5*H238/H259,"-"))</f>
        <v>-</v>
      </c>
      <c r="I78" s="153" t="str">
        <f t="array" ref="I78">IF(I57="-","-",IF(I57&gt;1,0.5*I238/I259,"-"))</f>
        <v>-</v>
      </c>
      <c r="J78" s="153" t="str">
        <f t="array" ref="J78">IF(J57="-","-",IF(J57&gt;1,0.5*J238/J259,"-"))</f>
        <v>-</v>
      </c>
      <c r="K78" s="153" t="str">
        <f t="array" ref="K78">IF(K57="-","-",IF(K57&gt;1,0.5*K238/K259,"-"))</f>
        <v>-</v>
      </c>
      <c r="L78" s="153" t="str">
        <f t="array" ref="L78">IF(L57="-","-",IF(L57&gt;1,0.5*L238/L259,"-"))</f>
        <v>-</v>
      </c>
      <c r="M78" s="154" t="str">
        <f t="array" ref="M78">IF(H57="-","-",IF(H57&gt;1,AVERAGE(IF($M$5:$M$24=G78,$O$5:$O$24,"-")),"-"))</f>
        <v>-</v>
      </c>
      <c r="N78" s="7"/>
      <c r="O78" s="140"/>
      <c r="P78" s="30"/>
      <c r="Q78" s="140"/>
      <c r="R78" s="140"/>
      <c r="S78" s="140"/>
      <c r="T78" s="140"/>
      <c r="U78" s="18"/>
      <c r="V78" s="18"/>
      <c r="W78" s="18"/>
      <c r="X78" s="18"/>
      <c r="Y78" s="7"/>
      <c r="Z78" s="7"/>
      <c r="AA78" s="7"/>
      <c r="AB78" s="7"/>
      <c r="AC78" s="35"/>
      <c r="AD78" s="492"/>
      <c r="AE78" s="492"/>
      <c r="AF78" s="492"/>
      <c r="AG78" s="492"/>
      <c r="AH78" s="35"/>
      <c r="AI78" s="35"/>
      <c r="AJ78" s="35"/>
      <c r="AK78" s="35"/>
      <c r="AL78" s="35"/>
      <c r="AM78" s="35"/>
      <c r="AN78" s="35"/>
      <c r="AO78" s="35"/>
      <c r="AP78" s="35"/>
      <c r="AQ78" s="35"/>
      <c r="AR78" s="35"/>
      <c r="AS78" s="35"/>
      <c r="AT78" s="35"/>
      <c r="AU78" s="35"/>
      <c r="AV78" s="35"/>
      <c r="AW78" s="35"/>
      <c r="AX78" s="35"/>
      <c r="AY78" s="281"/>
      <c r="AZ78" s="281"/>
      <c r="BA78" s="281"/>
      <c r="BB78" s="281"/>
      <c r="BC78" s="281"/>
      <c r="BD78" s="281"/>
      <c r="BE78" s="281"/>
      <c r="BF78" s="281"/>
      <c r="BG78" s="281"/>
      <c r="BH78" s="281"/>
      <c r="BI78" s="281"/>
      <c r="BJ78" s="281"/>
      <c r="BK78" s="281"/>
      <c r="BL78" s="281"/>
      <c r="BM78" s="281"/>
      <c r="BN78" s="281"/>
      <c r="BO78" s="281"/>
      <c r="BP78" s="281"/>
    </row>
    <row r="79" spans="1:68" s="474" customFormat="1" ht="12" customHeight="1">
      <c r="A79" s="18"/>
      <c r="B79" s="18"/>
      <c r="C79" s="117"/>
      <c r="D79" s="117"/>
      <c r="E79" s="135"/>
      <c r="F79" s="135"/>
      <c r="G79" s="155">
        <f t="shared" si="9"/>
        <v>15</v>
      </c>
      <c r="H79" s="153" t="str">
        <f t="array" ref="H79">IF(H58="-","-",IF(H58&gt;1,0.5*H239/H260,"-"))</f>
        <v>-</v>
      </c>
      <c r="I79" s="153" t="str">
        <f t="array" ref="I79">IF(I58="-","-",IF(I58&gt;1,0.5*I239/I260,"-"))</f>
        <v>-</v>
      </c>
      <c r="J79" s="153" t="str">
        <f t="array" ref="J79">IF(J58="-","-",IF(J58&gt;1,0.5*J239/J260,"-"))</f>
        <v>-</v>
      </c>
      <c r="K79" s="153" t="str">
        <f t="array" ref="K79">IF(K58="-","-",IF(K58&gt;1,0.5*K239/K260,"-"))</f>
        <v>-</v>
      </c>
      <c r="L79" s="153" t="str">
        <f t="array" ref="L79">IF(L58="-","-",IF(L58&gt;1,0.5*L239/L260,"-"))</f>
        <v>-</v>
      </c>
      <c r="M79" s="156" t="str">
        <f t="array" ref="M79">IF(H58="-","-",IF(H58&gt;1,AVERAGE(IF($M$5:$M$24=G79,$O$5:$O$24,"-")),"-"))</f>
        <v>-</v>
      </c>
      <c r="N79" s="7"/>
      <c r="O79" s="140"/>
      <c r="P79" s="30"/>
      <c r="Q79" s="140"/>
      <c r="R79" s="140"/>
      <c r="S79" s="140"/>
      <c r="T79" s="140"/>
      <c r="U79" s="18"/>
      <c r="V79" s="18"/>
      <c r="W79" s="18"/>
      <c r="X79" s="18"/>
      <c r="Y79" s="7"/>
      <c r="Z79" s="7"/>
      <c r="AA79" s="7"/>
      <c r="AB79" s="7"/>
      <c r="AC79" s="35"/>
      <c r="AD79" s="492"/>
      <c r="AE79" s="492"/>
      <c r="AF79" s="492"/>
      <c r="AG79" s="35"/>
      <c r="AH79" s="35"/>
      <c r="AI79" s="35"/>
      <c r="AJ79" s="35"/>
      <c r="AK79" s="35"/>
      <c r="AL79" s="35"/>
      <c r="AM79" s="35"/>
      <c r="AN79" s="35"/>
      <c r="AO79" s="35"/>
      <c r="AP79" s="35"/>
      <c r="AQ79" s="35"/>
      <c r="AR79" s="35"/>
      <c r="AS79" s="35"/>
      <c r="AT79" s="35"/>
      <c r="AU79" s="35"/>
      <c r="AV79" s="35"/>
      <c r="AW79" s="35"/>
      <c r="AX79" s="35"/>
      <c r="AY79" s="281"/>
      <c r="AZ79" s="281"/>
      <c r="BA79" s="281"/>
      <c r="BB79" s="281"/>
      <c r="BC79" s="281"/>
      <c r="BD79" s="281"/>
      <c r="BE79" s="281"/>
      <c r="BF79" s="281"/>
      <c r="BG79" s="281"/>
      <c r="BH79" s="281"/>
      <c r="BI79" s="281"/>
      <c r="BJ79" s="281"/>
      <c r="BK79" s="281"/>
      <c r="BL79" s="281"/>
      <c r="BM79" s="281"/>
      <c r="BN79" s="281"/>
      <c r="BO79" s="281"/>
      <c r="BP79" s="281"/>
    </row>
    <row r="80" spans="1:68" s="474" customFormat="1" ht="12" customHeight="1">
      <c r="A80" s="18"/>
      <c r="B80" s="18"/>
      <c r="C80" s="117"/>
      <c r="D80" s="583" t="s">
        <v>41</v>
      </c>
      <c r="E80" s="584"/>
      <c r="F80" s="585"/>
      <c r="G80" s="160" t="str">
        <f>$G$59</f>
        <v>0-15</v>
      </c>
      <c r="H80" s="161">
        <f t="shared" ref="H80:L80" si="10">IF(H59=0,"",SUMPRODUCT(H64:H79,H43:H58)/H59)</f>
        <v>0.19096489347483142</v>
      </c>
      <c r="I80" s="161">
        <f>IF(I59=0,"",SUMPRODUCT(I64:I79,I43:I58)/I59)</f>
        <v>0.43226813938947323</v>
      </c>
      <c r="J80" s="161">
        <f t="shared" si="10"/>
        <v>4.5570367126381885E-2</v>
      </c>
      <c r="K80" s="161">
        <f t="shared" si="10"/>
        <v>0.75722128918684939</v>
      </c>
      <c r="L80" s="161">
        <f t="shared" si="10"/>
        <v>0.59644648598715266</v>
      </c>
      <c r="M80" s="604">
        <f>O25</f>
        <v>0.5385183252372695</v>
      </c>
      <c r="N80" s="7"/>
      <c r="O80" s="140"/>
      <c r="P80" s="30"/>
      <c r="Q80" s="140"/>
      <c r="R80" s="140"/>
      <c r="S80" s="140"/>
      <c r="T80" s="140"/>
      <c r="U80" s="18"/>
      <c r="V80" s="18"/>
      <c r="W80" s="18"/>
      <c r="X80" s="18"/>
      <c r="Y80" s="7"/>
      <c r="Z80" s="7"/>
      <c r="AA80" s="7"/>
      <c r="AB80" s="7"/>
      <c r="AC80" s="35"/>
      <c r="AD80" s="35"/>
      <c r="AE80" s="35"/>
      <c r="AF80" s="35"/>
      <c r="AG80" s="35"/>
      <c r="AH80" s="35"/>
      <c r="AI80" s="35"/>
      <c r="AJ80" s="35"/>
      <c r="AK80" s="35"/>
      <c r="AL80" s="35"/>
      <c r="AM80" s="35"/>
      <c r="AN80" s="35"/>
      <c r="AO80" s="35"/>
      <c r="AP80" s="35"/>
      <c r="AQ80" s="35"/>
      <c r="AR80" s="35"/>
      <c r="AS80" s="35"/>
      <c r="AT80" s="35"/>
      <c r="AU80" s="35"/>
      <c r="AV80" s="35"/>
      <c r="AW80" s="35"/>
      <c r="AX80" s="35"/>
      <c r="AY80" s="281"/>
      <c r="AZ80" s="281"/>
      <c r="BA80" s="281"/>
      <c r="BB80" s="281"/>
      <c r="BC80" s="281"/>
      <c r="BD80" s="281"/>
      <c r="BE80" s="281"/>
      <c r="BF80" s="281"/>
      <c r="BG80" s="281"/>
      <c r="BH80" s="281"/>
      <c r="BI80" s="281"/>
      <c r="BJ80" s="281"/>
      <c r="BK80" s="281"/>
      <c r="BL80" s="281"/>
      <c r="BM80" s="281"/>
      <c r="BN80" s="281"/>
      <c r="BO80" s="281"/>
      <c r="BP80" s="281"/>
    </row>
    <row r="81" spans="1:68" s="474" customFormat="1" ht="12" customHeight="1">
      <c r="A81" s="18"/>
      <c r="B81" s="18"/>
      <c r="C81" s="117"/>
      <c r="D81" s="162"/>
      <c r="E81" s="162"/>
      <c r="F81" s="163"/>
      <c r="G81" s="164" t="s">
        <v>42</v>
      </c>
      <c r="H81" s="165">
        <f>IF(H59=0,"",RANK(H80,$H$80:$L$80,1))</f>
        <v>2</v>
      </c>
      <c r="I81" s="165">
        <f>IF(I59=0,"",RANK(I80,$H$80:$L$80,1))</f>
        <v>3</v>
      </c>
      <c r="J81" s="165">
        <f>IF(J59=0,"",RANK(J80,$H$80:$L$80,1))</f>
        <v>1</v>
      </c>
      <c r="K81" s="165">
        <f>IF(K59=0,"",RANK(K80,$H$80:$L$80,1))</f>
        <v>5</v>
      </c>
      <c r="L81" s="165">
        <f>IF(L59=0,"",RANK(L80,$H$80:$L$80,1))</f>
        <v>4</v>
      </c>
      <c r="M81" s="605"/>
      <c r="N81" s="7"/>
      <c r="O81" s="140"/>
      <c r="P81" s="30"/>
      <c r="Q81" s="140"/>
      <c r="R81" s="171"/>
      <c r="S81" s="171"/>
      <c r="T81" s="140"/>
      <c r="U81" s="18"/>
      <c r="V81" s="18"/>
      <c r="W81" s="18"/>
      <c r="X81" s="18"/>
      <c r="Y81" s="7"/>
      <c r="Z81" s="7"/>
      <c r="AA81" s="7"/>
      <c r="AB81" s="7"/>
      <c r="AC81" s="35"/>
      <c r="AD81" s="35"/>
      <c r="AE81" s="35"/>
      <c r="AF81" s="35"/>
      <c r="AG81" s="35"/>
      <c r="AH81" s="35"/>
      <c r="AI81" s="35"/>
      <c r="AJ81" s="35"/>
      <c r="AK81" s="35"/>
      <c r="AL81" s="35"/>
      <c r="AM81" s="35"/>
      <c r="AN81" s="35"/>
      <c r="AO81" s="35"/>
      <c r="AP81" s="35"/>
      <c r="AQ81" s="35"/>
      <c r="AR81" s="35"/>
      <c r="AS81" s="35"/>
      <c r="AT81" s="35"/>
      <c r="AU81" s="35"/>
      <c r="AV81" s="35"/>
      <c r="AW81" s="35"/>
      <c r="AX81" s="35"/>
      <c r="AY81" s="281"/>
      <c r="AZ81" s="281"/>
      <c r="BA81" s="281"/>
      <c r="BB81" s="281"/>
      <c r="BC81" s="281"/>
      <c r="BD81" s="281"/>
      <c r="BE81" s="281"/>
      <c r="BF81" s="281"/>
      <c r="BG81" s="281"/>
      <c r="BH81" s="281"/>
      <c r="BI81" s="281"/>
      <c r="BJ81" s="281"/>
      <c r="BK81" s="281"/>
      <c r="BL81" s="281"/>
      <c r="BM81" s="281"/>
      <c r="BN81" s="281"/>
      <c r="BO81" s="281"/>
      <c r="BP81" s="281"/>
    </row>
    <row r="82" spans="1:68" s="474" customFormat="1" ht="12" customHeight="1">
      <c r="A82" s="18"/>
      <c r="B82" s="18"/>
      <c r="C82" s="117"/>
      <c r="D82" s="117"/>
      <c r="E82" s="135"/>
      <c r="F82" s="166"/>
      <c r="G82" s="167"/>
      <c r="H82" s="168"/>
      <c r="I82" s="168"/>
      <c r="J82" s="168"/>
      <c r="K82" s="168"/>
      <c r="L82" s="168"/>
      <c r="M82" s="168"/>
      <c r="N82" s="7"/>
      <c r="O82" s="140"/>
      <c r="P82" s="30"/>
      <c r="Q82" s="140"/>
      <c r="R82" s="140"/>
      <c r="S82" s="140"/>
      <c r="T82" s="140"/>
      <c r="U82" s="18"/>
      <c r="V82" s="18"/>
      <c r="W82" s="18"/>
      <c r="X82" s="18"/>
      <c r="Y82" s="7"/>
      <c r="Z82" s="7"/>
      <c r="AA82" s="7"/>
      <c r="AB82" s="7"/>
      <c r="AC82" s="35"/>
      <c r="AD82" s="35"/>
      <c r="AE82" s="35"/>
      <c r="AF82" s="35"/>
      <c r="AG82" s="35"/>
      <c r="AH82" s="35"/>
      <c r="AI82" s="35"/>
      <c r="AJ82" s="35"/>
      <c r="AK82" s="35"/>
      <c r="AL82" s="35"/>
      <c r="AM82" s="35"/>
      <c r="AN82" s="35"/>
      <c r="AO82" s="35"/>
      <c r="AP82" s="35"/>
      <c r="AQ82" s="35"/>
      <c r="AR82" s="35"/>
      <c r="AS82" s="35"/>
      <c r="AT82" s="35"/>
      <c r="AU82" s="35"/>
      <c r="AV82" s="35"/>
      <c r="AW82" s="35"/>
      <c r="AX82" s="35"/>
      <c r="AY82" s="281"/>
      <c r="AZ82" s="281"/>
      <c r="BA82" s="281"/>
      <c r="BB82" s="281"/>
      <c r="BC82" s="281"/>
      <c r="BD82" s="281"/>
      <c r="BE82" s="281"/>
      <c r="BF82" s="281"/>
      <c r="BG82" s="281"/>
      <c r="BH82" s="281"/>
      <c r="BI82" s="281"/>
      <c r="BJ82" s="281"/>
      <c r="BK82" s="281"/>
      <c r="BL82" s="281"/>
      <c r="BM82" s="281"/>
      <c r="BN82" s="281"/>
      <c r="BO82" s="281"/>
      <c r="BP82" s="281"/>
    </row>
    <row r="83" spans="1:68" s="281" customFormat="1" ht="12" customHeight="1">
      <c r="A83" s="18"/>
      <c r="B83" s="18"/>
      <c r="C83" s="95"/>
      <c r="D83" s="95"/>
      <c r="E83" s="135"/>
      <c r="F83" s="95"/>
      <c r="G83" s="118" t="s">
        <v>43</v>
      </c>
      <c r="H83" s="169"/>
      <c r="I83" s="169"/>
      <c r="J83" s="169"/>
      <c r="K83" s="170"/>
      <c r="L83" s="463"/>
      <c r="M83" s="135"/>
      <c r="N83" s="7"/>
      <c r="O83" s="171"/>
      <c r="P83" s="457"/>
      <c r="Q83" s="140"/>
      <c r="R83" s="140"/>
      <c r="S83" s="140"/>
      <c r="T83" s="140"/>
      <c r="U83" s="18"/>
      <c r="V83" s="18"/>
      <c r="W83" s="18"/>
      <c r="X83" s="18"/>
      <c r="Y83" s="7"/>
      <c r="Z83" s="7"/>
      <c r="AA83" s="7"/>
      <c r="AB83" s="7"/>
    </row>
    <row r="84" spans="1:68" s="474" customFormat="1" ht="12" customHeight="1">
      <c r="A84" s="18"/>
      <c r="B84" s="18"/>
      <c r="C84" s="117"/>
      <c r="D84" s="117"/>
      <c r="E84" s="125"/>
      <c r="F84" s="125"/>
      <c r="G84" s="146" t="str">
        <f>M3</f>
        <v>MODAL</v>
      </c>
      <c r="H84" s="462" t="str">
        <f t="shared" ref="H84:L85" si="11">H3</f>
        <v>Harald</v>
      </c>
      <c r="I84" s="462" t="str">
        <f t="shared" si="11"/>
        <v>Hildegun</v>
      </c>
      <c r="J84" s="462" t="str">
        <f t="shared" si="11"/>
        <v>Stian</v>
      </c>
      <c r="K84" s="462" t="str">
        <f t="shared" si="11"/>
        <v>Eirik</v>
      </c>
      <c r="L84" s="462" t="str">
        <f t="shared" si="11"/>
        <v>Atle</v>
      </c>
      <c r="M84" s="128"/>
      <c r="N84" s="7"/>
      <c r="O84" s="140"/>
      <c r="P84" s="30"/>
      <c r="Q84" s="171"/>
      <c r="R84" s="176"/>
      <c r="S84" s="176"/>
      <c r="T84" s="176"/>
      <c r="U84" s="18"/>
      <c r="V84" s="18"/>
      <c r="W84" s="18"/>
      <c r="X84" s="18"/>
      <c r="Y84" s="7"/>
      <c r="Z84" s="7"/>
      <c r="AA84" s="7"/>
      <c r="AB84" s="7"/>
      <c r="AC84" s="35"/>
      <c r="AD84" s="35"/>
      <c r="AE84" s="35"/>
      <c r="AF84" s="35"/>
      <c r="AG84" s="35"/>
      <c r="AH84" s="35"/>
      <c r="AI84" s="35"/>
      <c r="AJ84" s="35"/>
      <c r="AK84" s="35"/>
      <c r="AL84" s="35"/>
      <c r="AM84" s="35"/>
      <c r="AN84" s="35"/>
      <c r="AO84" s="35"/>
      <c r="AP84" s="35"/>
      <c r="AQ84" s="35"/>
      <c r="AR84" s="35"/>
      <c r="AS84" s="35"/>
      <c r="AT84" s="35"/>
      <c r="AU84" s="35"/>
      <c r="AV84" s="35"/>
      <c r="AW84" s="35"/>
      <c r="AX84" s="35"/>
      <c r="AY84" s="281"/>
      <c r="AZ84" s="281"/>
      <c r="BA84" s="281"/>
      <c r="BB84" s="281"/>
      <c r="BC84" s="281"/>
      <c r="BD84" s="281"/>
      <c r="BE84" s="281"/>
      <c r="BF84" s="281"/>
      <c r="BG84" s="281"/>
      <c r="BH84" s="281"/>
      <c r="BI84" s="281"/>
      <c r="BJ84" s="281"/>
      <c r="BK84" s="281"/>
      <c r="BL84" s="281"/>
      <c r="BM84" s="281"/>
      <c r="BN84" s="281"/>
      <c r="BO84" s="281"/>
      <c r="BP84" s="281"/>
    </row>
    <row r="85" spans="1:68" s="474" customFormat="1" ht="12" customHeight="1">
      <c r="A85" s="18"/>
      <c r="B85" s="18"/>
      <c r="C85" s="117"/>
      <c r="D85" s="117"/>
      <c r="E85" s="117"/>
      <c r="F85" s="117"/>
      <c r="G85" s="131" t="str">
        <f>M4</f>
        <v>(R1-R5)</v>
      </c>
      <c r="H85" s="148" t="str">
        <f t="shared" si="11"/>
        <v>Reader 1</v>
      </c>
      <c r="I85" s="148" t="str">
        <f t="shared" si="11"/>
        <v>Reader 2</v>
      </c>
      <c r="J85" s="148" t="str">
        <f t="shared" si="11"/>
        <v>Reader 3</v>
      </c>
      <c r="K85" s="148" t="str">
        <f t="shared" si="11"/>
        <v>Reader 4</v>
      </c>
      <c r="L85" s="148" t="str">
        <f t="shared" si="11"/>
        <v>Reader 5</v>
      </c>
      <c r="M85" s="132" t="s">
        <v>39</v>
      </c>
      <c r="N85" s="7"/>
      <c r="O85" s="140"/>
      <c r="P85" s="30"/>
      <c r="Q85" s="140"/>
      <c r="R85" s="176"/>
      <c r="S85" s="176"/>
      <c r="T85" s="176"/>
      <c r="U85" s="18"/>
      <c r="V85" s="18"/>
      <c r="W85" s="18"/>
      <c r="X85" s="18"/>
      <c r="Y85" s="7"/>
      <c r="Z85" s="7"/>
      <c r="AA85" s="7"/>
      <c r="AB85" s="7"/>
      <c r="AC85" s="35"/>
      <c r="AD85" s="35"/>
      <c r="AE85" s="35"/>
      <c r="AF85" s="35"/>
      <c r="AG85" s="35"/>
      <c r="AH85" s="35"/>
      <c r="AI85" s="35"/>
      <c r="AJ85" s="35"/>
      <c r="AK85" s="35"/>
      <c r="AL85" s="35"/>
      <c r="AM85" s="35"/>
      <c r="AN85" s="35"/>
      <c r="AO85" s="35"/>
      <c r="AP85" s="35"/>
      <c r="AQ85" s="35"/>
      <c r="AR85" s="35"/>
      <c r="AS85" s="35"/>
      <c r="AT85" s="35"/>
      <c r="AU85" s="35"/>
      <c r="AV85" s="35"/>
      <c r="AW85" s="35"/>
      <c r="AX85" s="35"/>
      <c r="AY85" s="281"/>
      <c r="AZ85" s="281"/>
      <c r="BA85" s="281"/>
      <c r="BB85" s="281"/>
      <c r="BC85" s="281"/>
      <c r="BD85" s="281"/>
      <c r="BE85" s="281"/>
      <c r="BF85" s="281"/>
      <c r="BG85" s="281"/>
      <c r="BH85" s="281"/>
      <c r="BI85" s="281"/>
      <c r="BJ85" s="281"/>
      <c r="BK85" s="281"/>
      <c r="BL85" s="281"/>
      <c r="BM85" s="281"/>
      <c r="BN85" s="281"/>
      <c r="BO85" s="281"/>
      <c r="BP85" s="281"/>
    </row>
    <row r="86" spans="1:68" s="281" customFormat="1" ht="12" customHeight="1">
      <c r="A86" s="18"/>
      <c r="B86" s="18"/>
      <c r="C86" s="117"/>
      <c r="D86" s="117"/>
      <c r="E86" s="135"/>
      <c r="F86" s="135"/>
      <c r="G86" s="149">
        <v>0</v>
      </c>
      <c r="H86" s="174">
        <f t="array" ref="H86">IF(H43="-","-",COUNT(IF($M$5:$M$24=H$5:H$24,IF(H$5:H$24=$G86,H$5:H$24,""),""))/COUNT(IF($M$5:$M$24=$G86,H$5:H$24,"")))</f>
        <v>1</v>
      </c>
      <c r="I86" s="174">
        <f t="array" ref="I86">IF(I43="-","-",COUNT(IF($M$5:$M$24=I$5:I$24,IF(I$5:I$24=$G86,I$5:I$24,""),""))/COUNT(IF($M$5:$M$24=$G86,I$5:I$24,"")))</f>
        <v>0.75</v>
      </c>
      <c r="J86" s="174" t="str">
        <f t="array" ref="J86">IF(J43="-","-",COUNT(IF($M$5:$M$24=J$5:J$24,IF(J$5:J$24=$G86,J$5:J$24,""),""))/COUNT(IF($M$5:$M$24=$G86,J$5:J$24,"")))</f>
        <v>-</v>
      </c>
      <c r="K86" s="174">
        <f t="array" ref="K86">IF(K43="-","-",COUNT(IF($M$5:$M$24=K$5:K$24,IF(K$5:K$24=$G86,K$5:K$24,""),""))/COUNT(IF($M$5:$M$24=$G86,K$5:K$24,"")))</f>
        <v>0.75</v>
      </c>
      <c r="L86" s="174">
        <f t="array" ref="L86">IF(L43="-","-",COUNT(IF($M$5:$M$24=L$5:L$24,IF(L$5:L$24=$G86,L$5:L$24,""),""))/COUNT(IF($M$5:$M$24=$G86,L$5:L$24,"")))</f>
        <v>0.75</v>
      </c>
      <c r="M86" s="175">
        <f t="array" ref="M86">IF(H43:L43="-","-",COUNT(IF($M$5:$M$24=H$5:L$24,IF(H$5:L$24=$G86,H$5:L$24,""),""))/COUNT(IF($M$5:$M$24=$G86,H$5:L$24,"")))</f>
        <v>0.75</v>
      </c>
      <c r="N86" s="7"/>
      <c r="O86" s="176"/>
      <c r="P86" s="457"/>
      <c r="Q86" s="140"/>
      <c r="R86" s="176"/>
      <c r="S86" s="176"/>
      <c r="T86" s="176"/>
      <c r="U86" s="18"/>
      <c r="V86" s="18"/>
      <c r="W86" s="18"/>
      <c r="X86" s="18"/>
      <c r="Y86" s="7"/>
      <c r="Z86" s="18"/>
      <c r="AA86" s="18"/>
      <c r="AB86" s="18"/>
    </row>
    <row r="87" spans="1:68" s="474" customFormat="1" ht="12" customHeight="1">
      <c r="A87" s="18"/>
      <c r="B87" s="18"/>
      <c r="C87" s="117"/>
      <c r="D87" s="117"/>
      <c r="E87" s="135"/>
      <c r="F87" s="135"/>
      <c r="G87" s="152">
        <f t="shared" ref="G87:G101" si="12">G86+1</f>
        <v>1</v>
      </c>
      <c r="H87" s="177" t="str">
        <f t="array" ref="H87">IF(H44="-","-",COUNT(IF($M$5:$M$24=H$5:H$24,IF(H$5:H$24=$G87,H$5:H$24,""),""))/COUNT(IF($M$5:$M$24=$G87,H$5:H$24,"")))</f>
        <v>-</v>
      </c>
      <c r="I87" s="177" t="str">
        <f t="array" ref="I87">IF(I44="-","-",COUNT(IF($M$5:$M$24=I$5:I$24,IF(I$5:I$24=$G87,I$5:I$24,""),""))/COUNT(IF($M$5:$M$24=$G87,I$5:I$24,"")))</f>
        <v>-</v>
      </c>
      <c r="J87" s="177" t="str">
        <f t="array" ref="J87">IF(J44="-","-",COUNT(IF($M$5:$M$24=J$5:J$24,IF(J$5:J$24=$G87,J$5:J$24,""),""))/COUNT(IF($M$5:$M$24=$G87,J$5:J$24,"")))</f>
        <v>-</v>
      </c>
      <c r="K87" s="177" t="str">
        <f t="array" ref="K87">IF(K44="-","-",COUNT(IF($M$5:$M$24=K$5:K$24,IF(K$5:K$24=$G87,K$5:K$24,""),""))/COUNT(IF($M$5:$M$24=$G87,K$5:K$24,"")))</f>
        <v>-</v>
      </c>
      <c r="L87" s="177" t="str">
        <f t="array" ref="L87">IF(L44="-","-",COUNT(IF($M$5:$M$24=L$5:L$24,IF(L$5:L$24=$G87,L$5:L$24,""),""))/COUNT(IF($M$5:$M$24=$G87,L$5:L$24,"")))</f>
        <v>-</v>
      </c>
      <c r="M87" s="178" t="str">
        <f t="array" ref="M87">IF(H44:L44="-","-",COUNT(IF($M$5:$M$24=H$5:L$24,IF(H$5:L$24=$G87,H$5:L$24,""),""))/COUNT(IF($M$5:$M$24=$G87,H$5:L$24,"")))</f>
        <v>-</v>
      </c>
      <c r="N87" s="7"/>
      <c r="O87" s="176"/>
      <c r="P87" s="30"/>
      <c r="Q87" s="176"/>
      <c r="R87" s="176"/>
      <c r="S87" s="176"/>
      <c r="T87" s="176"/>
      <c r="U87" s="18"/>
      <c r="V87" s="18"/>
      <c r="W87" s="18"/>
      <c r="X87" s="18"/>
      <c r="Y87" s="7"/>
      <c r="Z87" s="18"/>
      <c r="AA87" s="18"/>
      <c r="AB87" s="18"/>
      <c r="AC87" s="35"/>
      <c r="AD87" s="35"/>
      <c r="AE87" s="35"/>
      <c r="AF87" s="35"/>
      <c r="AG87" s="35"/>
      <c r="AH87" s="35"/>
      <c r="AI87" s="35"/>
      <c r="AJ87" s="35"/>
      <c r="AK87" s="35"/>
      <c r="AL87" s="35"/>
      <c r="AM87" s="35"/>
      <c r="AN87" s="35"/>
      <c r="AO87" s="35"/>
      <c r="AP87" s="35"/>
      <c r="AQ87" s="35"/>
      <c r="AR87" s="35"/>
      <c r="AS87" s="35"/>
      <c r="AT87" s="35"/>
      <c r="AU87" s="35"/>
      <c r="AV87" s="35"/>
      <c r="AW87" s="35"/>
      <c r="AX87" s="35"/>
      <c r="AY87" s="281"/>
      <c r="AZ87" s="281"/>
      <c r="BA87" s="281"/>
      <c r="BB87" s="281"/>
      <c r="BC87" s="281"/>
      <c r="BD87" s="281"/>
      <c r="BE87" s="281"/>
      <c r="BF87" s="281"/>
      <c r="BG87" s="281"/>
      <c r="BH87" s="281"/>
      <c r="BI87" s="281"/>
      <c r="BJ87" s="281"/>
      <c r="BK87" s="281"/>
      <c r="BL87" s="281"/>
      <c r="BM87" s="281"/>
      <c r="BN87" s="281"/>
      <c r="BO87" s="281"/>
      <c r="BP87" s="281"/>
    </row>
    <row r="88" spans="1:68" s="474" customFormat="1" ht="12" customHeight="1">
      <c r="A88" s="18"/>
      <c r="B88" s="18"/>
      <c r="C88" s="117"/>
      <c r="D88" s="117"/>
      <c r="E88" s="135"/>
      <c r="F88" s="135"/>
      <c r="G88" s="152">
        <f t="shared" si="12"/>
        <v>2</v>
      </c>
      <c r="H88" s="177" t="str">
        <f t="array" ref="H88">IF(H45="-","-",COUNT(IF($M$5:$M$24=H$5:H$24,IF(H$5:H$24=$G88,H$5:H$24,""),""))/COUNT(IF($M$5:$M$24=$G88,H$5:H$24,"")))</f>
        <v>-</v>
      </c>
      <c r="I88" s="177" t="str">
        <f t="array" ref="I88">IF(I45="-","-",COUNT(IF($M$5:$M$24=I$5:I$24,IF(I$5:I$24=$G88,I$5:I$24,""),""))/COUNT(IF($M$5:$M$24=$G88,I$5:I$24,"")))</f>
        <v>-</v>
      </c>
      <c r="J88" s="177" t="str">
        <f t="array" ref="J88">IF(J45="-","-",COUNT(IF($M$5:$M$24=J$5:J$24,IF(J$5:J$24=$G88,J$5:J$24,""),""))/COUNT(IF($M$5:$M$24=$G88,J$5:J$24,"")))</f>
        <v>-</v>
      </c>
      <c r="K88" s="177" t="str">
        <f t="array" ref="K88">IF(K45="-","-",COUNT(IF($M$5:$M$24=K$5:K$24,IF(K$5:K$24=$G88,K$5:K$24,""),""))/COUNT(IF($M$5:$M$24=$G88,K$5:K$24,"")))</f>
        <v>-</v>
      </c>
      <c r="L88" s="177" t="str">
        <f t="array" ref="L88">IF(L45="-","-",COUNT(IF($M$5:$M$24=L$5:L$24,IF(L$5:L$24=$G88,L$5:L$24,""),""))/COUNT(IF($M$5:$M$24=$G88,L$5:L$24,"")))</f>
        <v>-</v>
      </c>
      <c r="M88" s="178" t="str">
        <f t="array" ref="M88">IF(H45:L45="-","-",COUNT(IF($M$5:$M$24=H$5:L$24,IF(H$5:L$24=$G88,H$5:L$24,""),""))/COUNT(IF($M$5:$M$24=$G88,H$5:L$24,"")))</f>
        <v>-</v>
      </c>
      <c r="N88" s="7"/>
      <c r="O88" s="176"/>
      <c r="P88" s="30"/>
      <c r="Q88" s="176"/>
      <c r="R88" s="176"/>
      <c r="S88" s="176"/>
      <c r="T88" s="176"/>
      <c r="U88" s="18"/>
      <c r="V88" s="18"/>
      <c r="W88" s="18"/>
      <c r="X88" s="18"/>
      <c r="Y88" s="7"/>
      <c r="Z88" s="18"/>
      <c r="AA88" s="18"/>
      <c r="AB88" s="18"/>
      <c r="AC88" s="35"/>
      <c r="AD88" s="35"/>
      <c r="AE88" s="35"/>
      <c r="AF88" s="35"/>
      <c r="AG88" s="35"/>
      <c r="AH88" s="35"/>
      <c r="AI88" s="35"/>
      <c r="AJ88" s="35"/>
      <c r="AK88" s="35"/>
      <c r="AL88" s="35"/>
      <c r="AM88" s="35"/>
      <c r="AN88" s="35"/>
      <c r="AO88" s="35"/>
      <c r="AP88" s="35"/>
      <c r="AQ88" s="35"/>
      <c r="AR88" s="35"/>
      <c r="AS88" s="35"/>
      <c r="AT88" s="35"/>
      <c r="AU88" s="35"/>
      <c r="AV88" s="35"/>
      <c r="AW88" s="35"/>
      <c r="AX88" s="35"/>
      <c r="AY88" s="281"/>
      <c r="AZ88" s="281"/>
      <c r="BA88" s="281"/>
      <c r="BB88" s="281"/>
      <c r="BC88" s="281"/>
      <c r="BD88" s="281"/>
      <c r="BE88" s="281"/>
      <c r="BF88" s="281"/>
      <c r="BG88" s="281"/>
      <c r="BH88" s="281"/>
      <c r="BI88" s="281"/>
      <c r="BJ88" s="281"/>
      <c r="BK88" s="281"/>
      <c r="BL88" s="281"/>
      <c r="BM88" s="281"/>
      <c r="BN88" s="281"/>
      <c r="BO88" s="281"/>
      <c r="BP88" s="281"/>
    </row>
    <row r="89" spans="1:68" s="474" customFormat="1" ht="12" customHeight="1">
      <c r="A89" s="18"/>
      <c r="B89" s="18"/>
      <c r="C89" s="117"/>
      <c r="D89" s="117"/>
      <c r="E89" s="135"/>
      <c r="F89" s="135"/>
      <c r="G89" s="152">
        <f t="shared" si="12"/>
        <v>3</v>
      </c>
      <c r="H89" s="177" t="str">
        <f t="array" ref="H89">IF(H46="-","-",COUNT(IF($M$5:$M$24=H$5:H$24,IF(H$5:H$24=$G89,H$5:H$24,""),""))/COUNT(IF($M$5:$M$24=$G89,H$5:H$24,"")))</f>
        <v>-</v>
      </c>
      <c r="I89" s="177" t="str">
        <f t="array" ref="I89">IF(I46="-","-",COUNT(IF($M$5:$M$24=I$5:I$24,IF(I$5:I$24=$G89,I$5:I$24,""),""))/COUNT(IF($M$5:$M$24=$G89,I$5:I$24,"")))</f>
        <v>-</v>
      </c>
      <c r="J89" s="177" t="str">
        <f t="array" ref="J89">IF(J46="-","-",COUNT(IF($M$5:$M$24=J$5:J$24,IF(J$5:J$24=$G89,J$5:J$24,""),""))/COUNT(IF($M$5:$M$24=$G89,J$5:J$24,"")))</f>
        <v>-</v>
      </c>
      <c r="K89" s="177" t="str">
        <f t="array" ref="K89">IF(K46="-","-",COUNT(IF($M$5:$M$24=K$5:K$24,IF(K$5:K$24=$G89,K$5:K$24,""),""))/COUNT(IF($M$5:$M$24=$G89,K$5:K$24,"")))</f>
        <v>-</v>
      </c>
      <c r="L89" s="177" t="str">
        <f t="array" ref="L89">IF(L46="-","-",COUNT(IF($M$5:$M$24=L$5:L$24,IF(L$5:L$24=$G89,L$5:L$24,""),""))/COUNT(IF($M$5:$M$24=$G89,L$5:L$24,"")))</f>
        <v>-</v>
      </c>
      <c r="M89" s="178" t="str">
        <f t="array" ref="M89">IF(H46:L46="-","-",COUNT(IF($M$5:$M$24=H$5:L$24,IF(H$5:L$24=$G89,H$5:L$24,""),""))/COUNT(IF($M$5:$M$24=$G89,H$5:L$24,"")))</f>
        <v>-</v>
      </c>
      <c r="N89" s="7"/>
      <c r="O89" s="176"/>
      <c r="P89" s="30"/>
      <c r="Q89" s="176"/>
      <c r="R89" s="176"/>
      <c r="S89" s="176"/>
      <c r="T89" s="176"/>
      <c r="U89" s="18"/>
      <c r="V89" s="18"/>
      <c r="W89" s="18"/>
      <c r="X89" s="18"/>
      <c r="Y89" s="18"/>
      <c r="Z89" s="18"/>
      <c r="AA89" s="18"/>
      <c r="AB89" s="18"/>
      <c r="AC89" s="35"/>
      <c r="AD89" s="35"/>
      <c r="AE89" s="35"/>
      <c r="AF89" s="35"/>
      <c r="AG89" s="35"/>
      <c r="AH89" s="35"/>
      <c r="AI89" s="35"/>
      <c r="AJ89" s="35"/>
      <c r="AK89" s="35"/>
      <c r="AL89" s="35"/>
      <c r="AM89" s="35"/>
      <c r="AN89" s="35"/>
      <c r="AO89" s="35"/>
      <c r="AP89" s="35"/>
      <c r="AQ89" s="35"/>
      <c r="AR89" s="35"/>
      <c r="AS89" s="35"/>
      <c r="AT89" s="35"/>
      <c r="AU89" s="35"/>
      <c r="AV89" s="35"/>
      <c r="AW89" s="35"/>
      <c r="AX89" s="35"/>
      <c r="AY89" s="281"/>
      <c r="AZ89" s="281"/>
      <c r="BA89" s="281"/>
      <c r="BB89" s="281"/>
      <c r="BC89" s="281"/>
      <c r="BD89" s="281"/>
      <c r="BE89" s="281"/>
      <c r="BF89" s="281"/>
      <c r="BG89" s="281"/>
      <c r="BH89" s="281"/>
      <c r="BI89" s="281"/>
      <c r="BJ89" s="281"/>
      <c r="BK89" s="281"/>
      <c r="BL89" s="281"/>
      <c r="BM89" s="281"/>
      <c r="BN89" s="281"/>
      <c r="BO89" s="281"/>
      <c r="BP89" s="281"/>
    </row>
    <row r="90" spans="1:68" s="281" customFormat="1" ht="12" customHeight="1">
      <c r="A90" s="18"/>
      <c r="B90" s="18"/>
      <c r="C90" s="117"/>
      <c r="D90" s="117"/>
      <c r="E90" s="135"/>
      <c r="F90" s="135"/>
      <c r="G90" s="152">
        <f t="shared" si="12"/>
        <v>4</v>
      </c>
      <c r="H90" s="177">
        <f t="array" ref="H90">IF(H47="-","-",COUNT(IF($M$5:$M$24=H$5:H$24,IF(H$5:H$24=$G90,H$5:H$24,""),""))/COUNT(IF($M$5:$M$24=$G90,H$5:H$24,"")))</f>
        <v>1</v>
      </c>
      <c r="I90" s="177">
        <f t="array" ref="I90">IF(I47="-","-",COUNT(IF($M$5:$M$24=I$5:I$24,IF(I$5:I$24=$G90,I$5:I$24,""),""))/COUNT(IF($M$5:$M$24=$G90,I$5:I$24,"")))</f>
        <v>1</v>
      </c>
      <c r="J90" s="177">
        <f t="array" ref="J90">IF(J47="-","-",COUNT(IF($M$5:$M$24=J$5:J$24,IF(J$5:J$24=$G90,J$5:J$24,""),""))/COUNT(IF($M$5:$M$24=$G90,J$5:J$24,"")))</f>
        <v>1</v>
      </c>
      <c r="K90" s="177">
        <f t="array" ref="K90">IF(K47="-","-",COUNT(IF($M$5:$M$24=K$5:K$24,IF(K$5:K$24=$G90,K$5:K$24,""),""))/COUNT(IF($M$5:$M$24=$G90,K$5:K$24,"")))</f>
        <v>0.5</v>
      </c>
      <c r="L90" s="177">
        <f t="array" ref="L90">IF(L47="-","-",COUNT(IF($M$5:$M$24=L$5:L$24,IF(L$5:L$24=$G90,L$5:L$24,""),""))/COUNT(IF($M$5:$M$24=$G90,L$5:L$24,"")))</f>
        <v>1</v>
      </c>
      <c r="M90" s="178">
        <f t="array" ref="M90">IF(H47:L47="-","-",COUNT(IF($M$5:$M$24=H$5:L$24,IF(H$5:L$24=$G90,H$5:L$24,""),""))/COUNT(IF($M$5:$M$24=$G90,H$5:L$24,"")))</f>
        <v>0.9</v>
      </c>
      <c r="N90" s="7"/>
      <c r="O90" s="176"/>
      <c r="P90" s="457"/>
      <c r="Q90" s="176"/>
      <c r="R90" s="176"/>
      <c r="S90" s="176"/>
      <c r="T90" s="176"/>
      <c r="U90" s="18"/>
      <c r="V90" s="18"/>
      <c r="W90" s="18"/>
      <c r="X90" s="18"/>
      <c r="Y90" s="18"/>
      <c r="Z90" s="18"/>
      <c r="AA90" s="18"/>
      <c r="AB90" s="18"/>
    </row>
    <row r="91" spans="1:68" s="474" customFormat="1" ht="12" customHeight="1">
      <c r="A91" s="18"/>
      <c r="B91" s="18"/>
      <c r="C91" s="117"/>
      <c r="D91" s="117"/>
      <c r="E91" s="135"/>
      <c r="F91" s="135"/>
      <c r="G91" s="152">
        <f t="shared" si="12"/>
        <v>5</v>
      </c>
      <c r="H91" s="177">
        <f t="array" ref="H91">IF(H48="-","-",COUNT(IF($M$5:$M$24=H$5:H$24,IF(H$5:H$24=$G91,H$5:H$24,""),""))/COUNT(IF($M$5:$M$24=$G91,H$5:H$24,"")))</f>
        <v>0.9</v>
      </c>
      <c r="I91" s="177">
        <f t="array" ref="I91">IF(I48="-","-",COUNT(IF($M$5:$M$24=I$5:I$24,IF(I$5:I$24=$G91,I$5:I$24,""),""))/COUNT(IF($M$5:$M$24=$G91,I$5:I$24,"")))</f>
        <v>0.9</v>
      </c>
      <c r="J91" s="177">
        <f t="array" ref="J91">IF(J48="-","-",COUNT(IF($M$5:$M$24=J$5:J$24,IF(J$5:J$24=$G91,J$5:J$24,""),""))/COUNT(IF($M$5:$M$24=$G91,J$5:J$24,"")))</f>
        <v>0.7</v>
      </c>
      <c r="K91" s="177">
        <f t="array" ref="K91">IF(K48="-","-",COUNT(IF($M$5:$M$24=K$5:K$24,IF(K$5:K$24=$G91,K$5:K$24,""),""))/COUNT(IF($M$5:$M$24=$G91,K$5:K$24,"")))</f>
        <v>0.7</v>
      </c>
      <c r="L91" s="177">
        <f t="array" ref="L91">IF(L48="-","-",COUNT(IF($M$5:$M$24=L$5:L$24,IF(L$5:L$24=$G91,L$5:L$24,""),""))/COUNT(IF($M$5:$M$24=$G91,L$5:L$24,"")))</f>
        <v>0.7</v>
      </c>
      <c r="M91" s="178">
        <f t="array" ref="M91">IF(H48:L48="-","-",COUNT(IF($M$5:$M$24=H$5:L$24,IF(H$5:L$24=$G91,H$5:L$24,""),""))/COUNT(IF($M$5:$M$24=$G91,H$5:L$24,"")))</f>
        <v>0.78</v>
      </c>
      <c r="N91" s="7"/>
      <c r="O91" s="176"/>
      <c r="P91" s="30"/>
      <c r="Q91" s="176"/>
      <c r="R91" s="176"/>
      <c r="S91" s="176"/>
      <c r="T91" s="176"/>
      <c r="U91" s="18"/>
      <c r="V91" s="18"/>
      <c r="W91" s="18"/>
      <c r="X91" s="18"/>
      <c r="Y91" s="18"/>
      <c r="Z91" s="18"/>
      <c r="AA91" s="18"/>
      <c r="AB91" s="18"/>
      <c r="AC91" s="35"/>
      <c r="AD91" s="35"/>
      <c r="AE91" s="35"/>
      <c r="AF91" s="35"/>
      <c r="AG91" s="35"/>
      <c r="AH91" s="35"/>
      <c r="AI91" s="35"/>
      <c r="AJ91" s="35"/>
      <c r="AK91" s="35"/>
      <c r="AL91" s="35"/>
      <c r="AM91" s="35"/>
      <c r="AN91" s="35"/>
      <c r="AO91" s="35"/>
      <c r="AP91" s="35"/>
      <c r="AQ91" s="35"/>
      <c r="AR91" s="35"/>
      <c r="AS91" s="35"/>
      <c r="AT91" s="35"/>
      <c r="AU91" s="35"/>
      <c r="AV91" s="35"/>
      <c r="AW91" s="35"/>
      <c r="AX91" s="35"/>
      <c r="AY91" s="281"/>
      <c r="AZ91" s="281"/>
      <c r="BA91" s="281"/>
      <c r="BB91" s="281"/>
      <c r="BC91" s="281"/>
      <c r="BD91" s="281"/>
      <c r="BE91" s="281"/>
      <c r="BF91" s="281"/>
      <c r="BG91" s="281"/>
      <c r="BH91" s="281"/>
      <c r="BI91" s="281"/>
      <c r="BJ91" s="281"/>
      <c r="BK91" s="281"/>
      <c r="BL91" s="281"/>
      <c r="BM91" s="281"/>
      <c r="BN91" s="281"/>
      <c r="BO91" s="281"/>
      <c r="BP91" s="281"/>
    </row>
    <row r="92" spans="1:68" s="474" customFormat="1" ht="12" customHeight="1">
      <c r="A92" s="18"/>
      <c r="B92" s="18"/>
      <c r="C92" s="117"/>
      <c r="D92" s="117"/>
      <c r="E92" s="135"/>
      <c r="F92" s="135"/>
      <c r="G92" s="152">
        <f t="shared" si="12"/>
        <v>6</v>
      </c>
      <c r="H92" s="177">
        <f t="array" ref="H92">IF(H49="-","-",COUNT(IF($M$5:$M$24=H$5:H$24,IF(H$5:H$24=$G92,H$5:H$24,""),""))/COUNT(IF($M$5:$M$24=$G92,H$5:H$24,"")))</f>
        <v>0.66666666666666663</v>
      </c>
      <c r="I92" s="177">
        <f t="array" ref="I92">IF(I49="-","-",COUNT(IF($M$5:$M$24=I$5:I$24,IF(I$5:I$24=$G92,I$5:I$24,""),""))/COUNT(IF($M$5:$M$24=$G92,I$5:I$24,"")))</f>
        <v>1</v>
      </c>
      <c r="J92" s="177">
        <f t="array" ref="J92">IF(J49="-","-",COUNT(IF($M$5:$M$24=J$5:J$24,IF(J$5:J$24=$G92,J$5:J$24,""),""))/COUNT(IF($M$5:$M$24=$G92,J$5:J$24,"")))</f>
        <v>1</v>
      </c>
      <c r="K92" s="177">
        <f t="array" ref="K92">IF(K49="-","-",COUNT(IF($M$5:$M$24=K$5:K$24,IF(K$5:K$24=$G92,K$5:K$24,""),""))/COUNT(IF($M$5:$M$24=$G92,K$5:K$24,"")))</f>
        <v>0.66666666666666663</v>
      </c>
      <c r="L92" s="177">
        <f t="array" ref="L92">IF(L49="-","-",COUNT(IF($M$5:$M$24=L$5:L$24,IF(L$5:L$24=$G92,L$5:L$24,""),""))/COUNT(IF($M$5:$M$24=$G92,L$5:L$24,"")))</f>
        <v>0.66666666666666663</v>
      </c>
      <c r="M92" s="178">
        <f t="array" ref="M92">IF(H49:L49="-","-",COUNT(IF($M$5:$M$24=H$5:L$24,IF(H$5:L$24=$G92,H$5:L$24,""),""))/COUNT(IF($M$5:$M$24=$G92,H$5:L$24,"")))</f>
        <v>0.8</v>
      </c>
      <c r="N92" s="7"/>
      <c r="O92" s="176"/>
      <c r="P92" s="30"/>
      <c r="Q92" s="176"/>
      <c r="R92" s="176"/>
      <c r="S92" s="176"/>
      <c r="T92" s="176"/>
      <c r="U92" s="18"/>
      <c r="V92" s="18"/>
      <c r="W92" s="18"/>
      <c r="X92" s="18"/>
      <c r="Y92" s="18"/>
      <c r="Z92" s="18"/>
      <c r="AA92" s="18"/>
      <c r="AB92" s="18"/>
      <c r="AC92" s="35"/>
      <c r="AD92" s="35"/>
      <c r="AE92" s="35"/>
      <c r="AF92" s="35"/>
      <c r="AG92" s="35"/>
      <c r="AH92" s="35"/>
      <c r="AI92" s="35"/>
      <c r="AJ92" s="35"/>
      <c r="AK92" s="35"/>
      <c r="AL92" s="35"/>
      <c r="AM92" s="35"/>
      <c r="AN92" s="35"/>
      <c r="AO92" s="35"/>
      <c r="AP92" s="35"/>
      <c r="AQ92" s="35"/>
      <c r="AR92" s="35"/>
      <c r="AS92" s="35"/>
      <c r="AT92" s="35"/>
      <c r="AU92" s="35"/>
      <c r="AV92" s="35"/>
      <c r="AW92" s="35"/>
      <c r="AX92" s="35"/>
      <c r="AY92" s="281"/>
      <c r="AZ92" s="281"/>
      <c r="BA92" s="281"/>
      <c r="BB92" s="281"/>
      <c r="BC92" s="281"/>
      <c r="BD92" s="281"/>
      <c r="BE92" s="281"/>
      <c r="BF92" s="281"/>
      <c r="BG92" s="281"/>
      <c r="BH92" s="281"/>
      <c r="BI92" s="281"/>
      <c r="BJ92" s="281"/>
      <c r="BK92" s="281"/>
      <c r="BL92" s="281"/>
      <c r="BM92" s="281"/>
      <c r="BN92" s="281"/>
      <c r="BO92" s="281"/>
      <c r="BP92" s="281"/>
    </row>
    <row r="93" spans="1:68" s="474" customFormat="1" ht="12" customHeight="1">
      <c r="A93" s="18"/>
      <c r="B93" s="18"/>
      <c r="C93" s="117"/>
      <c r="D93" s="117"/>
      <c r="E93" s="135"/>
      <c r="F93" s="135"/>
      <c r="G93" s="152">
        <f t="shared" si="12"/>
        <v>7</v>
      </c>
      <c r="H93" s="177">
        <f t="array" ref="H93">IF(H50="-","-",COUNT(IF($M$5:$M$24=H$5:H$24,IF(H$5:H$24=$G93,H$5:H$24,""),""))/COUNT(IF($M$5:$M$24=$G93,H$5:H$24,"")))</f>
        <v>1</v>
      </c>
      <c r="I93" s="177">
        <f t="array" ref="I93">IF(I50="-","-",COUNT(IF($M$5:$M$24=I$5:I$24,IF(I$5:I$24=$G93,I$5:I$24,""),""))/COUNT(IF($M$5:$M$24=$G93,I$5:I$24,"")))</f>
        <v>1</v>
      </c>
      <c r="J93" s="177">
        <f t="array" ref="J93">IF(J50="-","-",COUNT(IF($M$5:$M$24=J$5:J$24,IF(J$5:J$24=$G93,J$5:J$24,""),""))/COUNT(IF($M$5:$M$24=$G93,J$5:J$24,"")))</f>
        <v>1</v>
      </c>
      <c r="K93" s="177">
        <f t="array" ref="K93">IF(K50="-","-",COUNT(IF($M$5:$M$24=K$5:K$24,IF(K$5:K$24=$G93,K$5:K$24,""),""))/COUNT(IF($M$5:$M$24=$G93,K$5:K$24,"")))</f>
        <v>0</v>
      </c>
      <c r="L93" s="177">
        <f t="array" ref="L93">IF(L50="-","-",COUNT(IF($M$5:$M$24=L$5:L$24,IF(L$5:L$24=$G93,L$5:L$24,""),""))/COUNT(IF($M$5:$M$24=$G93,L$5:L$24,"")))</f>
        <v>0</v>
      </c>
      <c r="M93" s="178">
        <f t="array" ref="M93">IF(H50:L50="-","-",COUNT(IF($M$5:$M$24=H$5:L$24,IF(H$5:L$24=$G93,H$5:L$24,""),""))/COUNT(IF($M$5:$M$24=$G93,H$5:L$24,"")))</f>
        <v>0.6</v>
      </c>
      <c r="N93" s="7"/>
      <c r="O93" s="176"/>
      <c r="P93" s="30"/>
      <c r="Q93" s="176"/>
      <c r="R93" s="176"/>
      <c r="S93" s="176"/>
      <c r="T93" s="176"/>
      <c r="U93" s="18"/>
      <c r="V93" s="18"/>
      <c r="W93" s="18"/>
      <c r="X93" s="18"/>
      <c r="Y93" s="18"/>
      <c r="Z93" s="18"/>
      <c r="AA93" s="18"/>
      <c r="AB93" s="18"/>
      <c r="AC93" s="35"/>
      <c r="AD93" s="35"/>
      <c r="AE93" s="35"/>
      <c r="AF93" s="35"/>
      <c r="AG93" s="35"/>
      <c r="AH93" s="35"/>
      <c r="AI93" s="35"/>
      <c r="AJ93" s="35"/>
      <c r="AK93" s="35"/>
      <c r="AL93" s="35"/>
      <c r="AM93" s="35"/>
      <c r="AN93" s="35"/>
      <c r="AO93" s="35"/>
      <c r="AP93" s="35"/>
      <c r="AQ93" s="35"/>
      <c r="AR93" s="35"/>
      <c r="AS93" s="35"/>
      <c r="AT93" s="35"/>
      <c r="AU93" s="35"/>
      <c r="AV93" s="35"/>
      <c r="AW93" s="35"/>
      <c r="AX93" s="35"/>
      <c r="AY93" s="281"/>
      <c r="AZ93" s="281"/>
      <c r="BA93" s="281"/>
      <c r="BB93" s="281"/>
      <c r="BC93" s="281"/>
      <c r="BD93" s="281"/>
      <c r="BE93" s="281"/>
      <c r="BF93" s="281"/>
      <c r="BG93" s="281"/>
      <c r="BH93" s="281"/>
      <c r="BI93" s="281"/>
      <c r="BJ93" s="281"/>
      <c r="BK93" s="281"/>
      <c r="BL93" s="281"/>
      <c r="BM93" s="281"/>
      <c r="BN93" s="281"/>
      <c r="BO93" s="281"/>
      <c r="BP93" s="281"/>
    </row>
    <row r="94" spans="1:68" s="474" customFormat="1" ht="12" customHeight="1">
      <c r="A94" s="18"/>
      <c r="B94" s="18"/>
      <c r="C94" s="117"/>
      <c r="D94" s="117"/>
      <c r="E94" s="135"/>
      <c r="F94" s="135"/>
      <c r="G94" s="152">
        <f t="shared" si="12"/>
        <v>8</v>
      </c>
      <c r="H94" s="177" t="str">
        <f t="array" ref="H94">IF(H51="-","-",COUNT(IF($M$5:$M$24=H$5:H$24,IF(H$5:H$24=$G94,H$5:H$24,""),""))/COUNT(IF($M$5:$M$24=$G94,H$5:H$24,"")))</f>
        <v>-</v>
      </c>
      <c r="I94" s="177" t="str">
        <f t="array" ref="I94">IF(I51="-","-",COUNT(IF($M$5:$M$24=I$5:I$24,IF(I$5:I$24=$G94,I$5:I$24,""),""))/COUNT(IF($M$5:$M$24=$G94,I$5:I$24,"")))</f>
        <v>-</v>
      </c>
      <c r="J94" s="177" t="str">
        <f t="array" ref="J94">IF(J51="-","-",COUNT(IF($M$5:$M$24=J$5:J$24,IF(J$5:J$24=$G94,J$5:J$24,""),""))/COUNT(IF($M$5:$M$24=$G94,J$5:J$24,"")))</f>
        <v>-</v>
      </c>
      <c r="K94" s="177" t="str">
        <f t="array" ref="K94">IF(K51="-","-",COUNT(IF($M$5:$M$24=K$5:K$24,IF(K$5:K$24=$G94,K$5:K$24,""),""))/COUNT(IF($M$5:$M$24=$G94,K$5:K$24,"")))</f>
        <v>-</v>
      </c>
      <c r="L94" s="177" t="str">
        <f t="array" ref="L94">IF(L51="-","-",COUNT(IF($M$5:$M$24=L$5:L$24,IF(L$5:L$24=$G94,L$5:L$24,""),""))/COUNT(IF($M$5:$M$24=$G94,L$5:L$24,"")))</f>
        <v>-</v>
      </c>
      <c r="M94" s="178" t="str">
        <f t="array" ref="M94">IF(H51:L51="-","-",COUNT(IF($M$5:$M$24=H$5:L$24,IF(H$5:L$24=$G94,H$5:L$24,""),""))/COUNT(IF($M$5:$M$24=$G94,H$5:L$24,"")))</f>
        <v>-</v>
      </c>
      <c r="N94" s="7"/>
      <c r="O94" s="176"/>
      <c r="P94" s="30"/>
      <c r="Q94" s="176"/>
      <c r="R94" s="176"/>
      <c r="S94" s="176"/>
      <c r="T94" s="176"/>
      <c r="U94" s="18"/>
      <c r="V94" s="18"/>
      <c r="W94" s="18"/>
      <c r="X94" s="18"/>
      <c r="Y94" s="18"/>
      <c r="Z94" s="18"/>
      <c r="AA94" s="18"/>
      <c r="AB94" s="18"/>
      <c r="AC94" s="35"/>
      <c r="AD94" s="35"/>
      <c r="AE94" s="35"/>
      <c r="AF94" s="35"/>
      <c r="AG94" s="35"/>
      <c r="AH94" s="35"/>
      <c r="AI94" s="35"/>
      <c r="AJ94" s="35"/>
      <c r="AK94" s="35"/>
      <c r="AL94" s="35"/>
      <c r="AM94" s="35"/>
      <c r="AN94" s="35"/>
      <c r="AO94" s="35"/>
      <c r="AP94" s="35"/>
      <c r="AQ94" s="35"/>
      <c r="AR94" s="35"/>
      <c r="AS94" s="35"/>
      <c r="AT94" s="35"/>
      <c r="AU94" s="35"/>
      <c r="AV94" s="35"/>
      <c r="AW94" s="35"/>
      <c r="AX94" s="35"/>
      <c r="AY94" s="281"/>
      <c r="AZ94" s="281"/>
      <c r="BA94" s="281"/>
      <c r="BB94" s="281"/>
      <c r="BC94" s="281"/>
      <c r="BD94" s="281"/>
      <c r="BE94" s="281"/>
      <c r="BF94" s="281"/>
      <c r="BG94" s="281"/>
      <c r="BH94" s="281"/>
      <c r="BI94" s="281"/>
      <c r="BJ94" s="281"/>
      <c r="BK94" s="281"/>
      <c r="BL94" s="281"/>
      <c r="BM94" s="281"/>
      <c r="BN94" s="281"/>
      <c r="BO94" s="281"/>
      <c r="BP94" s="281"/>
    </row>
    <row r="95" spans="1:68" s="474" customFormat="1" ht="12" customHeight="1">
      <c r="A95" s="18"/>
      <c r="B95" s="18"/>
      <c r="C95" s="117"/>
      <c r="D95" s="117"/>
      <c r="E95" s="135"/>
      <c r="F95" s="135"/>
      <c r="G95" s="152">
        <f t="shared" si="12"/>
        <v>9</v>
      </c>
      <c r="H95" s="177" t="str">
        <f t="array" ref="H95">IF(H52="-","-",COUNT(IF($M$5:$M$24=H$5:H$24,IF(H$5:H$24=$G95,H$5:H$24,""),""))/COUNT(IF($M$5:$M$24=$G95,H$5:H$24,"")))</f>
        <v>-</v>
      </c>
      <c r="I95" s="177" t="str">
        <f t="array" ref="I95">IF(I52="-","-",COUNT(IF($M$5:$M$24=I$5:I$24,IF(I$5:I$24=$G95,I$5:I$24,""),""))/COUNT(IF($M$5:$M$24=$G95,I$5:I$24,"")))</f>
        <v>-</v>
      </c>
      <c r="J95" s="177" t="str">
        <f t="array" ref="J95">IF(J52="-","-",COUNT(IF($M$5:$M$24=J$5:J$24,IF(J$5:J$24=$G95,J$5:J$24,""),""))/COUNT(IF($M$5:$M$24=$G95,J$5:J$24,"")))</f>
        <v>-</v>
      </c>
      <c r="K95" s="177" t="str">
        <f t="array" ref="K95">IF(K52="-","-",COUNT(IF($M$5:$M$24=K$5:K$24,IF(K$5:K$24=$G95,K$5:K$24,""),""))/COUNT(IF($M$5:$M$24=$G95,K$5:K$24,"")))</f>
        <v>-</v>
      </c>
      <c r="L95" s="177" t="str">
        <f t="array" ref="L95">IF(L52="-","-",COUNT(IF($M$5:$M$24=L$5:L$24,IF(L$5:L$24=$G95,L$5:L$24,""),""))/COUNT(IF($M$5:$M$24=$G95,L$5:L$24,"")))</f>
        <v>-</v>
      </c>
      <c r="M95" s="178" t="str">
        <f t="array" ref="M95">IF(H52:L52="-","-",COUNT(IF($M$5:$M$24=H$5:L$24,IF(H$5:L$24=$G95,H$5:L$24,""),""))/COUNT(IF($M$5:$M$24=$G95,H$5:L$24,"")))</f>
        <v>-</v>
      </c>
      <c r="N95" s="7"/>
      <c r="O95" s="176"/>
      <c r="P95" s="30"/>
      <c r="Q95" s="176"/>
      <c r="R95" s="176"/>
      <c r="S95" s="176"/>
      <c r="T95" s="176"/>
      <c r="U95" s="18"/>
      <c r="V95" s="18"/>
      <c r="W95" s="18"/>
      <c r="X95" s="18"/>
      <c r="Y95" s="18"/>
      <c r="Z95" s="18"/>
      <c r="AA95" s="18"/>
      <c r="AB95" s="18"/>
      <c r="AC95" s="35"/>
      <c r="AD95" s="35"/>
      <c r="AE95" s="35"/>
      <c r="AF95" s="35"/>
      <c r="AG95" s="35"/>
      <c r="AH95" s="35"/>
      <c r="AI95" s="35"/>
      <c r="AJ95" s="35"/>
      <c r="AK95" s="35"/>
      <c r="AL95" s="35"/>
      <c r="AM95" s="35"/>
      <c r="AN95" s="35"/>
      <c r="AO95" s="35"/>
      <c r="AP95" s="35"/>
      <c r="AQ95" s="35"/>
      <c r="AR95" s="35"/>
      <c r="AS95" s="35"/>
      <c r="AT95" s="35"/>
      <c r="AU95" s="35"/>
      <c r="AV95" s="35"/>
      <c r="AW95" s="35"/>
      <c r="AX95" s="35"/>
      <c r="AY95" s="281"/>
      <c r="AZ95" s="281"/>
      <c r="BA95" s="281"/>
      <c r="BB95" s="281"/>
      <c r="BC95" s="281"/>
      <c r="BD95" s="281"/>
      <c r="BE95" s="281"/>
      <c r="BF95" s="281"/>
      <c r="BG95" s="281"/>
      <c r="BH95" s="281"/>
      <c r="BI95" s="281"/>
      <c r="BJ95" s="281"/>
      <c r="BK95" s="281"/>
      <c r="BL95" s="281"/>
      <c r="BM95" s="281"/>
      <c r="BN95" s="281"/>
      <c r="BO95" s="281"/>
      <c r="BP95" s="281"/>
    </row>
    <row r="96" spans="1:68" s="83" customFormat="1" ht="12.75" customHeight="1">
      <c r="A96" s="18"/>
      <c r="B96" s="18"/>
      <c r="C96" s="117"/>
      <c r="D96" s="117"/>
      <c r="E96" s="135"/>
      <c r="F96" s="135"/>
      <c r="G96" s="152">
        <f t="shared" si="12"/>
        <v>10</v>
      </c>
      <c r="H96" s="177" t="str">
        <f t="array" ref="H96">IF(H53="-","-",COUNT(IF($M$5:$M$24=H$5:H$24,IF(H$5:H$24=$G96,H$5:H$24,""),""))/COUNT(IF($M$5:$M$24=$G96,H$5:H$24,"")))</f>
        <v>-</v>
      </c>
      <c r="I96" s="177" t="str">
        <f t="array" ref="I96">IF(I53="-","-",COUNT(IF($M$5:$M$24=I$5:I$24,IF(I$5:I$24=$G96,I$5:I$24,""),""))/COUNT(IF($M$5:$M$24=$G96,I$5:I$24,"")))</f>
        <v>-</v>
      </c>
      <c r="J96" s="177" t="str">
        <f t="array" ref="J96">IF(J53="-","-",COUNT(IF($M$5:$M$24=J$5:J$24,IF(J$5:J$24=$G96,J$5:J$24,""),""))/COUNT(IF($M$5:$M$24=$G96,J$5:J$24,"")))</f>
        <v>-</v>
      </c>
      <c r="K96" s="177" t="str">
        <f t="array" ref="K96">IF(K53="-","-",COUNT(IF($M$5:$M$24=K$5:K$24,IF(K$5:K$24=$G96,K$5:K$24,""),""))/COUNT(IF($M$5:$M$24=$G96,K$5:K$24,"")))</f>
        <v>-</v>
      </c>
      <c r="L96" s="177" t="str">
        <f t="array" ref="L96">IF(L53="-","-",COUNT(IF($M$5:$M$24=L$5:L$24,IF(L$5:L$24=$G96,L$5:L$24,""),""))/COUNT(IF($M$5:$M$24=$G96,L$5:L$24,"")))</f>
        <v>-</v>
      </c>
      <c r="M96" s="178" t="str">
        <f t="array" ref="M96">IF(H53:L53="-","-",COUNT(IF($M$5:$M$24=H$5:L$24,IF(H$5:L$24=$G96,H$5:L$24,""),""))/COUNT(IF($M$5:$M$24=$G96,H$5:L$24,"")))</f>
        <v>-</v>
      </c>
      <c r="N96" s="7"/>
      <c r="O96" s="176"/>
      <c r="P96" s="80"/>
      <c r="Q96" s="176"/>
      <c r="R96" s="176"/>
      <c r="S96" s="176"/>
      <c r="T96" s="176"/>
      <c r="U96" s="18"/>
      <c r="V96" s="18"/>
      <c r="W96" s="18"/>
      <c r="X96" s="18"/>
      <c r="Y96" s="18"/>
      <c r="Z96" s="18"/>
      <c r="AA96" s="18"/>
      <c r="AB96" s="18"/>
      <c r="AC96" s="7"/>
      <c r="AD96" s="7"/>
      <c r="AE96" s="7"/>
      <c r="AF96" s="76"/>
      <c r="AG96" s="76"/>
      <c r="AH96" s="76"/>
      <c r="AI96" s="76"/>
      <c r="AJ96" s="76"/>
      <c r="AK96" s="76"/>
      <c r="AL96" s="76"/>
      <c r="AM96" s="76"/>
      <c r="AN96" s="76"/>
      <c r="AO96" s="76"/>
      <c r="AP96" s="76"/>
      <c r="AQ96" s="76"/>
      <c r="AR96" s="76"/>
      <c r="AS96" s="76"/>
      <c r="AT96" s="76"/>
      <c r="AU96" s="76"/>
      <c r="AV96" s="76"/>
      <c r="AW96" s="76"/>
      <c r="AX96" s="76"/>
      <c r="AY96" s="82"/>
      <c r="AZ96" s="82"/>
      <c r="BA96" s="82"/>
      <c r="BB96" s="82"/>
      <c r="BC96" s="82"/>
      <c r="BD96" s="82"/>
      <c r="BE96" s="82"/>
      <c r="BF96" s="82"/>
      <c r="BG96" s="82"/>
      <c r="BH96" s="82"/>
      <c r="BI96" s="82"/>
      <c r="BJ96" s="82"/>
      <c r="BK96" s="82"/>
      <c r="BL96" s="82"/>
      <c r="BM96" s="82"/>
      <c r="BN96" s="82"/>
      <c r="BO96" s="82"/>
      <c r="BP96" s="82"/>
    </row>
    <row r="97" spans="1:68" s="83" customFormat="1" ht="12.75" customHeight="1">
      <c r="A97" s="18"/>
      <c r="B97" s="18"/>
      <c r="C97" s="117"/>
      <c r="D97" s="117"/>
      <c r="E97" s="135"/>
      <c r="F97" s="135"/>
      <c r="G97" s="152">
        <f t="shared" si="12"/>
        <v>11</v>
      </c>
      <c r="H97" s="177" t="str">
        <f t="array" ref="H97">IF(H54="-","-",COUNT(IF($M$5:$M$24=H$5:H$24,IF(H$5:H$24=$G97,H$5:H$24,""),""))/COUNT(IF($M$5:$M$24=$G97,H$5:H$24,"")))</f>
        <v>-</v>
      </c>
      <c r="I97" s="177" t="str">
        <f t="array" ref="I97">IF(I54="-","-",COUNT(IF($M$5:$M$24=I$5:I$24,IF(I$5:I$24=$G97,I$5:I$24,""),""))/COUNT(IF($M$5:$M$24=$G97,I$5:I$24,"")))</f>
        <v>-</v>
      </c>
      <c r="J97" s="177" t="str">
        <f t="array" ref="J97">IF(J54="-","-",COUNT(IF($M$5:$M$24=J$5:J$24,IF(J$5:J$24=$G97,J$5:J$24,""),""))/COUNT(IF($M$5:$M$24=$G97,J$5:J$24,"")))</f>
        <v>-</v>
      </c>
      <c r="K97" s="177" t="str">
        <f t="array" ref="K97">IF(K54="-","-",COUNT(IF($M$5:$M$24=K$5:K$24,IF(K$5:K$24=$G97,K$5:K$24,""),""))/COUNT(IF($M$5:$M$24=$G97,K$5:K$24,"")))</f>
        <v>-</v>
      </c>
      <c r="L97" s="177" t="str">
        <f t="array" ref="L97">IF(L54="-","-",COUNT(IF($M$5:$M$24=L$5:L$24,IF(L$5:L$24=$G97,L$5:L$24,""),""))/COUNT(IF($M$5:$M$24=$G97,L$5:L$24,"")))</f>
        <v>-</v>
      </c>
      <c r="M97" s="178" t="str">
        <f t="array" ref="M97">IF(H54:L54="-","-",COUNT(IF($M$5:$M$24=H$5:L$24,IF(H$5:L$24=$G97,H$5:L$24,""),""))/COUNT(IF($M$5:$M$24=$G97,H$5:L$24,"")))</f>
        <v>-</v>
      </c>
      <c r="N97" s="7"/>
      <c r="O97" s="176"/>
      <c r="P97" s="80"/>
      <c r="Q97" s="176"/>
      <c r="R97" s="176"/>
      <c r="S97" s="176"/>
      <c r="T97" s="176"/>
      <c r="U97" s="18"/>
      <c r="V97" s="18"/>
      <c r="W97" s="18"/>
      <c r="X97" s="18"/>
      <c r="Y97" s="18"/>
      <c r="Z97" s="18"/>
      <c r="AA97" s="18"/>
      <c r="AB97" s="18"/>
      <c r="AC97" s="7"/>
      <c r="AD97" s="7"/>
      <c r="AE97" s="7"/>
      <c r="AF97" s="76"/>
      <c r="AG97" s="76"/>
      <c r="AH97" s="76"/>
      <c r="AI97" s="76"/>
      <c r="AJ97" s="76"/>
      <c r="AK97" s="76"/>
      <c r="AL97" s="76"/>
      <c r="AM97" s="76"/>
      <c r="AN97" s="76"/>
      <c r="AO97" s="76"/>
      <c r="AP97" s="76"/>
      <c r="AQ97" s="76"/>
      <c r="AR97" s="76"/>
      <c r="AS97" s="76"/>
      <c r="AT97" s="76"/>
      <c r="AU97" s="76"/>
      <c r="AV97" s="76"/>
      <c r="AW97" s="76"/>
      <c r="AX97" s="76"/>
      <c r="AY97" s="82"/>
      <c r="AZ97" s="82"/>
      <c r="BA97" s="82"/>
      <c r="BB97" s="82"/>
      <c r="BC97" s="82"/>
      <c r="BD97" s="82"/>
      <c r="BE97" s="82"/>
      <c r="BF97" s="82"/>
      <c r="BG97" s="82"/>
      <c r="BH97" s="82"/>
      <c r="BI97" s="82"/>
      <c r="BJ97" s="82"/>
      <c r="BK97" s="82"/>
      <c r="BL97" s="82"/>
      <c r="BM97" s="82"/>
      <c r="BN97" s="82"/>
      <c r="BO97" s="82"/>
      <c r="BP97" s="82"/>
    </row>
    <row r="98" spans="1:68" s="83" customFormat="1" ht="12.75" customHeight="1">
      <c r="A98" s="18"/>
      <c r="B98" s="18"/>
      <c r="C98" s="117"/>
      <c r="D98" s="117"/>
      <c r="E98" s="135"/>
      <c r="F98" s="135"/>
      <c r="G98" s="152">
        <f t="shared" si="12"/>
        <v>12</v>
      </c>
      <c r="H98" s="177" t="str">
        <f t="array" ref="H98">IF(H55="-","-",COUNT(IF($M$5:$M$24=H$5:H$24,IF(H$5:H$24=$G98,H$5:H$24,""),""))/COUNT(IF($M$5:$M$24=$G98,H$5:H$24,"")))</f>
        <v>-</v>
      </c>
      <c r="I98" s="177" t="str">
        <f t="array" ref="I98">IF(I55="-","-",COUNT(IF($M$5:$M$24=I$5:I$24,IF(I$5:I$24=$G98,I$5:I$24,""),""))/COUNT(IF($M$5:$M$24=$G98,I$5:I$24,"")))</f>
        <v>-</v>
      </c>
      <c r="J98" s="177" t="str">
        <f t="array" ref="J98">IF(J55="-","-",COUNT(IF($M$5:$M$24=J$5:J$24,IF(J$5:J$24=$G98,J$5:J$24,""),""))/COUNT(IF($M$5:$M$24=$G98,J$5:J$24,"")))</f>
        <v>-</v>
      </c>
      <c r="K98" s="177" t="str">
        <f t="array" ref="K98">IF(K55="-","-",COUNT(IF($M$5:$M$24=K$5:K$24,IF(K$5:K$24=$G98,K$5:K$24,""),""))/COUNT(IF($M$5:$M$24=$G98,K$5:K$24,"")))</f>
        <v>-</v>
      </c>
      <c r="L98" s="177" t="str">
        <f t="array" ref="L98">IF(L55="-","-",COUNT(IF($M$5:$M$24=L$5:L$24,IF(L$5:L$24=$G98,L$5:L$24,""),""))/COUNT(IF($M$5:$M$24=$G98,L$5:L$24,"")))</f>
        <v>-</v>
      </c>
      <c r="M98" s="178" t="str">
        <f t="array" ref="M98">IF(H55:L55="-","-",COUNT(IF($M$5:$M$24=H$5:L$24,IF(H$5:L$24=$G98,H$5:L$24,""),""))/COUNT(IF($M$5:$M$24=$G98,H$5:L$24,"")))</f>
        <v>-</v>
      </c>
      <c r="N98" s="7"/>
      <c r="O98" s="176"/>
      <c r="P98" s="80"/>
      <c r="Q98" s="176"/>
      <c r="R98" s="176"/>
      <c r="S98" s="176"/>
      <c r="T98" s="176"/>
      <c r="U98" s="18"/>
      <c r="V98" s="18"/>
      <c r="W98" s="18"/>
      <c r="X98" s="18"/>
      <c r="Y98" s="18"/>
      <c r="Z98" s="18"/>
      <c r="AA98" s="18"/>
      <c r="AB98" s="18"/>
      <c r="AC98" s="7"/>
      <c r="AD98" s="7"/>
      <c r="AE98" s="7"/>
      <c r="AF98" s="76"/>
      <c r="AG98" s="76"/>
      <c r="AH98" s="76"/>
      <c r="AI98" s="76"/>
      <c r="AJ98" s="76"/>
      <c r="AK98" s="76"/>
      <c r="AL98" s="76"/>
      <c r="AM98" s="76"/>
      <c r="AN98" s="76"/>
      <c r="AO98" s="76"/>
      <c r="AP98" s="76"/>
      <c r="AQ98" s="76"/>
      <c r="AR98" s="76"/>
      <c r="AS98" s="76"/>
      <c r="AT98" s="76"/>
      <c r="AU98" s="76"/>
      <c r="AV98" s="76"/>
      <c r="AW98" s="76"/>
      <c r="AX98" s="76"/>
      <c r="AY98" s="82"/>
      <c r="AZ98" s="82"/>
      <c r="BA98" s="82"/>
      <c r="BB98" s="82"/>
      <c r="BC98" s="82"/>
      <c r="BD98" s="82"/>
      <c r="BE98" s="82"/>
      <c r="BF98" s="82"/>
      <c r="BG98" s="82"/>
      <c r="BH98" s="82"/>
      <c r="BI98" s="82"/>
      <c r="BJ98" s="82"/>
      <c r="BK98" s="82"/>
      <c r="BL98" s="82"/>
      <c r="BM98" s="82"/>
      <c r="BN98" s="82"/>
      <c r="BO98" s="82"/>
      <c r="BP98" s="82"/>
    </row>
    <row r="99" spans="1:68" customFormat="1" ht="12.75" customHeight="1">
      <c r="A99" s="18"/>
      <c r="B99" s="18"/>
      <c r="C99" s="117"/>
      <c r="D99" s="117"/>
      <c r="E99" s="135"/>
      <c r="F99" s="135"/>
      <c r="G99" s="152">
        <f t="shared" si="12"/>
        <v>13</v>
      </c>
      <c r="H99" s="177" t="str">
        <f t="array" ref="H99">IF(H56="-","-",COUNT(IF($M$5:$M$24=H$5:H$24,IF(H$5:H$24=$G99,H$5:H$24,""),""))/COUNT(IF($M$5:$M$24=$G99,H$5:H$24,"")))</f>
        <v>-</v>
      </c>
      <c r="I99" s="177" t="str">
        <f t="array" ref="I99">IF(I56="-","-",COUNT(IF($M$5:$M$24=I$5:I$24,IF(I$5:I$24=$G99,I$5:I$24,""),""))/COUNT(IF($M$5:$M$24=$G99,I$5:I$24,"")))</f>
        <v>-</v>
      </c>
      <c r="J99" s="177" t="str">
        <f t="array" ref="J99">IF(J56="-","-",COUNT(IF($M$5:$M$24=J$5:J$24,IF(J$5:J$24=$G99,J$5:J$24,""),""))/COUNT(IF($M$5:$M$24=$G99,J$5:J$24,"")))</f>
        <v>-</v>
      </c>
      <c r="K99" s="177" t="str">
        <f t="array" ref="K99">IF(K56="-","-",COUNT(IF($M$5:$M$24=K$5:K$24,IF(K$5:K$24=$G99,K$5:K$24,""),""))/COUNT(IF($M$5:$M$24=$G99,K$5:K$24,"")))</f>
        <v>-</v>
      </c>
      <c r="L99" s="177" t="str">
        <f t="array" ref="L99">IF(L56="-","-",COUNT(IF($M$5:$M$24=L$5:L$24,IF(L$5:L$24=$G99,L$5:L$24,""),""))/COUNT(IF($M$5:$M$24=$G99,L$5:L$24,"")))</f>
        <v>-</v>
      </c>
      <c r="M99" s="178" t="str">
        <f t="array" ref="M99">IF(H56:L56="-","-",COUNT(IF($M$5:$M$24=H$5:L$24,IF(H$5:L$24=$G99,H$5:L$24,""),""))/COUNT(IF($M$5:$M$24=$G99,H$5:L$24,"")))</f>
        <v>-</v>
      </c>
      <c r="N99" s="7"/>
      <c r="O99" s="176"/>
      <c r="P99" s="7"/>
      <c r="Q99" s="176"/>
      <c r="R99" s="176"/>
      <c r="S99" s="176"/>
      <c r="T99" s="176"/>
      <c r="U99" s="18"/>
      <c r="V99" s="18"/>
      <c r="W99" s="18"/>
      <c r="X99" s="18"/>
      <c r="Y99" s="18"/>
      <c r="Z99" s="18"/>
      <c r="AA99" s="18"/>
      <c r="AB99" s="18"/>
      <c r="AC99" s="7"/>
      <c r="AD99" s="7"/>
      <c r="AE99" s="7"/>
      <c r="AF99" s="7"/>
      <c r="AG99" s="7"/>
      <c r="AH99" s="7"/>
      <c r="AI99" s="7"/>
      <c r="AJ99" s="7"/>
      <c r="AK99" s="7"/>
      <c r="AL99" s="7"/>
      <c r="AM99" s="7"/>
      <c r="AN99" s="7"/>
      <c r="AO99" s="7"/>
      <c r="AP99" s="7"/>
      <c r="AQ99" s="7"/>
      <c r="AR99" s="7"/>
      <c r="AS99" s="7"/>
      <c r="AT99" s="7"/>
      <c r="AU99" s="7"/>
      <c r="AV99" s="7"/>
      <c r="AW99" s="7"/>
      <c r="AX99" s="7"/>
      <c r="AY99" s="11"/>
      <c r="AZ99" s="11"/>
      <c r="BA99" s="11"/>
      <c r="BB99" s="11"/>
      <c r="BC99" s="11"/>
      <c r="BD99" s="11"/>
      <c r="BE99" s="11"/>
      <c r="BF99" s="11"/>
      <c r="BG99" s="11"/>
      <c r="BH99" s="11"/>
      <c r="BI99" s="11"/>
      <c r="BJ99" s="11"/>
      <c r="BK99" s="11"/>
      <c r="BL99" s="11"/>
      <c r="BM99" s="11"/>
      <c r="BN99" s="11"/>
      <c r="BO99" s="11"/>
      <c r="BP99" s="11"/>
    </row>
    <row r="100" spans="1:68" s="99" customFormat="1" ht="18" customHeight="1">
      <c r="A100" s="18"/>
      <c r="B100" s="18"/>
      <c r="C100" s="117"/>
      <c r="D100" s="117"/>
      <c r="E100" s="135"/>
      <c r="F100" s="135"/>
      <c r="G100" s="152">
        <f t="shared" si="12"/>
        <v>14</v>
      </c>
      <c r="H100" s="177" t="str">
        <f t="array" ref="H100">IF(H57="-","-",COUNT(IF($M$5:$M$24=H$5:H$24,IF(H$5:H$24=$G100,H$5:H$24,""),""))/COUNT(IF($M$5:$M$24=$G100,H$5:H$24,"")))</f>
        <v>-</v>
      </c>
      <c r="I100" s="177" t="str">
        <f t="array" ref="I100">IF(I57="-","-",COUNT(IF($M$5:$M$24=I$5:I$24,IF(I$5:I$24=$G100,I$5:I$24,""),""))/COUNT(IF($M$5:$M$24=$G100,I$5:I$24,"")))</f>
        <v>-</v>
      </c>
      <c r="J100" s="177" t="str">
        <f t="array" ref="J100">IF(J57="-","-",COUNT(IF($M$5:$M$24=J$5:J$24,IF(J$5:J$24=$G100,J$5:J$24,""),""))/COUNT(IF($M$5:$M$24=$G100,J$5:J$24,"")))</f>
        <v>-</v>
      </c>
      <c r="K100" s="177" t="str">
        <f t="array" ref="K100">IF(K57="-","-",COUNT(IF($M$5:$M$24=K$5:K$24,IF(K$5:K$24=$G100,K$5:K$24,""),""))/COUNT(IF($M$5:$M$24=$G100,K$5:K$24,"")))</f>
        <v>-</v>
      </c>
      <c r="L100" s="177" t="str">
        <f t="array" ref="L100">IF(L57="-","-",COUNT(IF($M$5:$M$24=L$5:L$24,IF(L$5:L$24=$G100,L$5:L$24,""),""))/COUNT(IF($M$5:$M$24=$G100,L$5:L$24,"")))</f>
        <v>-</v>
      </c>
      <c r="M100" s="178" t="str">
        <f t="array" ref="M100">IF(H57:L57="-","-",COUNT(IF($M$5:$M$24=H$5:L$24,IF(H$5:L$24=$G100,H$5:L$24,""),""))/COUNT(IF($M$5:$M$24=$G100,H$5:L$24,"")))</f>
        <v>-</v>
      </c>
      <c r="N100" s="7"/>
      <c r="O100" s="176"/>
      <c r="P100" s="96"/>
      <c r="Q100" s="176"/>
      <c r="R100" s="176"/>
      <c r="S100" s="176"/>
      <c r="T100" s="176"/>
      <c r="U100" s="18"/>
      <c r="V100" s="18"/>
      <c r="W100" s="18"/>
      <c r="X100" s="18"/>
      <c r="Y100" s="18"/>
      <c r="Z100" s="18"/>
      <c r="AA100" s="18"/>
      <c r="AB100" s="18"/>
      <c r="AC100" s="7"/>
      <c r="AD100" s="7"/>
      <c r="AE100" s="7"/>
      <c r="AF100" s="97"/>
      <c r="AG100" s="97"/>
      <c r="AH100" s="97"/>
      <c r="AI100" s="97"/>
      <c r="AJ100" s="97"/>
      <c r="AK100" s="97"/>
      <c r="AL100" s="97"/>
      <c r="AM100" s="97"/>
      <c r="AN100" s="97"/>
      <c r="AO100" s="97"/>
      <c r="AP100" s="97"/>
      <c r="AQ100" s="96"/>
      <c r="AR100" s="96"/>
      <c r="AS100" s="96"/>
      <c r="AT100" s="96"/>
      <c r="AU100" s="96"/>
      <c r="AV100" s="96"/>
      <c r="AW100" s="96"/>
      <c r="AX100" s="96"/>
      <c r="AY100" s="98"/>
      <c r="AZ100" s="98"/>
      <c r="BA100" s="98"/>
      <c r="BB100" s="98"/>
      <c r="BC100" s="98"/>
      <c r="BD100" s="98"/>
      <c r="BE100" s="98"/>
      <c r="BF100" s="98"/>
      <c r="BG100" s="98"/>
      <c r="BH100" s="98"/>
      <c r="BI100" s="98"/>
      <c r="BJ100" s="98"/>
      <c r="BK100" s="98"/>
      <c r="BL100" s="98"/>
      <c r="BM100" s="98"/>
      <c r="BN100" s="98"/>
      <c r="BO100" s="98"/>
      <c r="BP100" s="98"/>
    </row>
    <row r="101" spans="1:68" s="99" customFormat="1" ht="15" customHeight="1">
      <c r="A101" s="18"/>
      <c r="B101" s="18"/>
      <c r="C101" s="117"/>
      <c r="D101" s="117"/>
      <c r="E101" s="135"/>
      <c r="F101" s="135"/>
      <c r="G101" s="155">
        <f t="shared" si="12"/>
        <v>15</v>
      </c>
      <c r="H101" s="177" t="str">
        <f t="array" ref="H101">IF(H58="-","-",COUNT(IF($M$5:$M$24=H$5:H$24,IF(H$5:H$24=$G101,H$5:H$24,""),""))/COUNT(IF($M$5:$M$24=$G101,H$5:H$24,"")))</f>
        <v>-</v>
      </c>
      <c r="I101" s="177" t="str">
        <f t="array" ref="I101">IF(I58="-","-",COUNT(IF($M$5:$M$24=I$5:I$24,IF(I$5:I$24=$G101,I$5:I$24,""),""))/COUNT(IF($M$5:$M$24=$G101,I$5:I$24,"")))</f>
        <v>-</v>
      </c>
      <c r="J101" s="177" t="str">
        <f t="array" ref="J101">IF(J58="-","-",COUNT(IF($M$5:$M$24=J$5:J$24,IF(J$5:J$24=$G101,J$5:J$24,""),""))/COUNT(IF($M$5:$M$24=$G101,J$5:J$24,"")))</f>
        <v>-</v>
      </c>
      <c r="K101" s="177" t="str">
        <f t="array" ref="K101">IF(K58="-","-",COUNT(IF($M$5:$M$24=K$5:K$24,IF(K$5:K$24=$G101,K$5:K$24,""),""))/COUNT(IF($M$5:$M$24=$G101,K$5:K$24,"")))</f>
        <v>-</v>
      </c>
      <c r="L101" s="177" t="str">
        <f t="array" ref="L101">IF(L58="-","-",COUNT(IF($M$5:$M$24=L$5:L$24,IF(L$5:L$24=$G101,L$5:L$24,""),""))/COUNT(IF($M$5:$M$24=$G101,L$5:L$24,"")))</f>
        <v>-</v>
      </c>
      <c r="M101" s="179" t="str">
        <f t="array" ref="M101">IF(H58:L58="-","-",COUNT(IF($M$5:$M$24=H$5:L$24,IF(H$5:L$24=$G101,H$5:L$24,""),""))/COUNT(IF($M$5:$M$24=$G101,H$5:L$24,"")))</f>
        <v>-</v>
      </c>
      <c r="N101" s="7"/>
      <c r="O101" s="176"/>
      <c r="P101" s="96"/>
      <c r="Q101" s="176"/>
      <c r="R101" s="140"/>
      <c r="S101" s="140"/>
      <c r="T101" s="140"/>
      <c r="U101" s="18"/>
      <c r="V101" s="18"/>
      <c r="W101" s="18"/>
      <c r="X101" s="18"/>
      <c r="Y101" s="18"/>
      <c r="Z101" s="18"/>
      <c r="AA101" s="18"/>
      <c r="AB101" s="18"/>
      <c r="AC101" s="7"/>
      <c r="AD101" s="7"/>
      <c r="AE101" s="7"/>
      <c r="AF101" s="97"/>
      <c r="AG101" s="97"/>
      <c r="AH101" s="97"/>
      <c r="AI101" s="97"/>
      <c r="AJ101" s="97"/>
      <c r="AK101" s="97"/>
      <c r="AL101" s="97"/>
      <c r="AM101" s="97"/>
      <c r="AN101" s="97"/>
      <c r="AO101" s="97"/>
      <c r="AP101" s="97"/>
      <c r="AQ101" s="96"/>
      <c r="AR101" s="96"/>
      <c r="AS101" s="96"/>
      <c r="AT101" s="96"/>
      <c r="AU101" s="96"/>
      <c r="AV101" s="96"/>
      <c r="AW101" s="96"/>
      <c r="AX101" s="96"/>
      <c r="AY101" s="98"/>
      <c r="AZ101" s="98"/>
      <c r="BA101" s="98"/>
      <c r="BB101" s="98"/>
      <c r="BC101" s="98"/>
      <c r="BD101" s="98"/>
      <c r="BE101" s="98"/>
      <c r="BF101" s="98"/>
      <c r="BG101" s="98"/>
      <c r="BH101" s="98"/>
      <c r="BI101" s="98"/>
      <c r="BJ101" s="98"/>
      <c r="BK101" s="98"/>
      <c r="BL101" s="98"/>
      <c r="BM101" s="98"/>
      <c r="BN101" s="98"/>
      <c r="BO101" s="98"/>
      <c r="BP101" s="98"/>
    </row>
    <row r="102" spans="1:68" s="99" customFormat="1" ht="15" customHeight="1">
      <c r="A102" s="18"/>
      <c r="B102" s="18"/>
      <c r="C102" s="117"/>
      <c r="D102" s="588" t="s">
        <v>41</v>
      </c>
      <c r="E102" s="589"/>
      <c r="F102" s="590"/>
      <c r="G102" s="160" t="str">
        <f>$G$59</f>
        <v>0-15</v>
      </c>
      <c r="H102" s="180">
        <f t="shared" ref="H102:L102" si="13">IF(H59=0,"",SUMPRODUCT(H86:H101,H43:H58)/H59)</f>
        <v>0.9</v>
      </c>
      <c r="I102" s="180">
        <f>IF(I59=0,"",SUMPRODUCT(I86:I101,I43:I58)/I59)</f>
        <v>0.9</v>
      </c>
      <c r="J102" s="180">
        <f t="shared" si="13"/>
        <v>0.65</v>
      </c>
      <c r="K102" s="180">
        <f t="shared" si="13"/>
        <v>0.65</v>
      </c>
      <c r="L102" s="180">
        <f t="shared" si="13"/>
        <v>0.7</v>
      </c>
      <c r="M102" s="600">
        <f>SUMPRODUCT(H102:L102,H59:L59)/SUM(H59:L59)</f>
        <v>0.76</v>
      </c>
      <c r="N102" s="7"/>
      <c r="O102" s="176"/>
      <c r="P102" s="96"/>
      <c r="Q102" s="176"/>
      <c r="R102" s="140"/>
      <c r="S102" s="140"/>
      <c r="T102" s="140"/>
      <c r="U102" s="18"/>
      <c r="V102" s="18"/>
      <c r="W102" s="18"/>
      <c r="X102" s="18"/>
      <c r="Y102" s="18"/>
      <c r="Z102" s="18"/>
      <c r="AA102" s="18"/>
      <c r="AB102" s="18"/>
      <c r="AC102" s="7"/>
      <c r="AD102" s="7"/>
      <c r="AE102" s="7"/>
      <c r="AF102" s="97"/>
      <c r="AG102" s="97"/>
      <c r="AH102" s="97"/>
      <c r="AI102" s="97"/>
      <c r="AJ102" s="97"/>
      <c r="AK102" s="97"/>
      <c r="AL102" s="97"/>
      <c r="AM102" s="97"/>
      <c r="AN102" s="97"/>
      <c r="AO102" s="97"/>
      <c r="AP102" s="97"/>
      <c r="AQ102" s="102"/>
      <c r="AR102" s="102"/>
      <c r="AS102" s="96"/>
      <c r="AT102" s="96"/>
      <c r="AU102" s="96"/>
      <c r="AV102" s="96"/>
      <c r="AW102" s="96"/>
      <c r="AX102" s="96"/>
      <c r="AY102" s="98"/>
      <c r="AZ102" s="98"/>
      <c r="BA102" s="98"/>
      <c r="BB102" s="98"/>
      <c r="BC102" s="98"/>
      <c r="BD102" s="98"/>
      <c r="BE102" s="98"/>
      <c r="BF102" s="98"/>
      <c r="BG102" s="98"/>
      <c r="BH102" s="98"/>
      <c r="BI102" s="98"/>
      <c r="BJ102" s="98"/>
      <c r="BK102" s="98"/>
      <c r="BL102" s="98"/>
      <c r="BM102" s="98"/>
      <c r="BN102" s="98"/>
      <c r="BO102" s="98"/>
      <c r="BP102" s="98"/>
    </row>
    <row r="103" spans="1:68" s="99" customFormat="1" ht="15" customHeight="1">
      <c r="A103" s="18"/>
      <c r="B103" s="18"/>
      <c r="C103" s="117"/>
      <c r="D103" s="117"/>
      <c r="E103" s="117"/>
      <c r="F103" s="163"/>
      <c r="G103" s="164" t="s">
        <v>42</v>
      </c>
      <c r="H103" s="181">
        <f>IF(H59=0,"",RANK(H102,$H$102:$L$102))</f>
        <v>1</v>
      </c>
      <c r="I103" s="181">
        <f>IF(I59=0,"",RANK(I102,$H$102:$L$102))</f>
        <v>1</v>
      </c>
      <c r="J103" s="181">
        <f>IF(J59=0,"",RANK(J102,$H$102:$L$102))</f>
        <v>4</v>
      </c>
      <c r="K103" s="181">
        <f>IF(K59=0,"",RANK(K102,$H$102:$L$102))</f>
        <v>4</v>
      </c>
      <c r="L103" s="181">
        <f>IF(L59=0,"",RANK(L102,$H$102:$L$102))</f>
        <v>3</v>
      </c>
      <c r="M103" s="601"/>
      <c r="N103" s="7"/>
      <c r="O103" s="140"/>
      <c r="P103" s="96"/>
      <c r="Q103" s="176"/>
      <c r="R103" s="171"/>
      <c r="S103" s="171"/>
      <c r="T103" s="140"/>
      <c r="U103" s="18"/>
      <c r="V103" s="18"/>
      <c r="W103" s="18"/>
      <c r="X103" s="18"/>
      <c r="Y103" s="18"/>
      <c r="Z103" s="18"/>
      <c r="AA103" s="18"/>
      <c r="AB103" s="18"/>
      <c r="AC103" s="7"/>
      <c r="AD103" s="7"/>
      <c r="AE103" s="7"/>
      <c r="AF103" s="97"/>
      <c r="AG103" s="97"/>
      <c r="AH103" s="97"/>
      <c r="AI103" s="97"/>
      <c r="AJ103" s="97"/>
      <c r="AK103" s="97"/>
      <c r="AL103" s="97"/>
      <c r="AM103" s="97"/>
      <c r="AN103" s="97"/>
      <c r="AO103" s="97"/>
      <c r="AP103" s="97"/>
      <c r="AQ103" s="102"/>
      <c r="AR103" s="102"/>
      <c r="AS103" s="96"/>
      <c r="AT103" s="96"/>
      <c r="AU103" s="96"/>
      <c r="AV103" s="96"/>
      <c r="AW103" s="96"/>
      <c r="AX103" s="96"/>
      <c r="AY103" s="98"/>
      <c r="AZ103" s="98"/>
      <c r="BA103" s="98"/>
      <c r="BB103" s="98"/>
      <c r="BC103" s="98"/>
      <c r="BD103" s="98"/>
      <c r="BE103" s="98"/>
      <c r="BF103" s="98"/>
      <c r="BG103" s="98"/>
      <c r="BH103" s="98"/>
      <c r="BI103" s="98"/>
      <c r="BJ103" s="98"/>
      <c r="BK103" s="98"/>
      <c r="BL103" s="98"/>
      <c r="BM103" s="98"/>
      <c r="BN103" s="98"/>
      <c r="BO103" s="98"/>
      <c r="BP103" s="98"/>
    </row>
    <row r="104" spans="1:68" s="99" customFormat="1" ht="15" customHeight="1">
      <c r="A104" s="18"/>
      <c r="B104" s="18"/>
      <c r="C104" s="117"/>
      <c r="D104" s="117"/>
      <c r="E104" s="162"/>
      <c r="F104" s="162"/>
      <c r="G104" s="182"/>
      <c r="H104" s="168"/>
      <c r="I104" s="168"/>
      <c r="J104" s="168"/>
      <c r="K104" s="168"/>
      <c r="L104" s="168"/>
      <c r="M104" s="122"/>
      <c r="N104" s="7"/>
      <c r="O104" s="140"/>
      <c r="P104" s="96"/>
      <c r="Q104" s="140"/>
      <c r="R104" s="140"/>
      <c r="S104" s="140"/>
      <c r="T104" s="140"/>
      <c r="U104" s="18"/>
      <c r="V104" s="18"/>
      <c r="W104" s="18"/>
      <c r="X104" s="18"/>
      <c r="Y104" s="18"/>
      <c r="Z104" s="18"/>
      <c r="AA104" s="18"/>
      <c r="AB104" s="18"/>
      <c r="AC104" s="7"/>
      <c r="AD104" s="7"/>
      <c r="AE104" s="7"/>
      <c r="AF104" s="97"/>
      <c r="AG104" s="97"/>
      <c r="AH104" s="97"/>
      <c r="AI104" s="97"/>
      <c r="AJ104" s="97"/>
      <c r="AK104" s="97"/>
      <c r="AL104" s="97"/>
      <c r="AM104" s="97"/>
      <c r="AN104" s="97"/>
      <c r="AO104" s="97"/>
      <c r="AP104" s="97"/>
      <c r="AQ104" s="102"/>
      <c r="AR104" s="102"/>
      <c r="AS104" s="96"/>
      <c r="AT104" s="96"/>
      <c r="AU104" s="96"/>
      <c r="AV104" s="96"/>
      <c r="AW104" s="96"/>
      <c r="AX104" s="96"/>
      <c r="AY104" s="98"/>
      <c r="AZ104" s="98"/>
      <c r="BA104" s="98"/>
      <c r="BB104" s="98"/>
      <c r="BC104" s="98"/>
      <c r="BD104" s="98"/>
      <c r="BE104" s="98"/>
      <c r="BF104" s="98"/>
      <c r="BG104" s="98"/>
      <c r="BH104" s="98"/>
      <c r="BI104" s="98"/>
      <c r="BJ104" s="98"/>
      <c r="BK104" s="98"/>
      <c r="BL104" s="98"/>
      <c r="BM104" s="98"/>
      <c r="BN104" s="98"/>
      <c r="BO104" s="98"/>
      <c r="BP104" s="98"/>
    </row>
    <row r="105" spans="1:68" s="99" customFormat="1" ht="15" customHeight="1">
      <c r="A105" s="18"/>
      <c r="B105" s="18"/>
      <c r="C105" s="95"/>
      <c r="D105" s="95"/>
      <c r="E105" s="95"/>
      <c r="F105" s="95"/>
      <c r="G105" s="118" t="s">
        <v>115</v>
      </c>
      <c r="H105" s="183"/>
      <c r="I105" s="183"/>
      <c r="J105" s="184"/>
      <c r="K105" s="135"/>
      <c r="L105" s="135"/>
      <c r="M105" s="135"/>
      <c r="N105" s="7"/>
      <c r="O105" s="171"/>
      <c r="P105" s="96"/>
      <c r="Q105" s="140"/>
      <c r="R105" s="140"/>
      <c r="S105" s="140"/>
      <c r="T105" s="140"/>
      <c r="U105" s="18"/>
      <c r="V105" s="18"/>
      <c r="W105" s="18"/>
      <c r="X105" s="18"/>
      <c r="Y105" s="18"/>
      <c r="Z105" s="18"/>
      <c r="AA105" s="18"/>
      <c r="AB105" s="18"/>
      <c r="AC105" s="7"/>
      <c r="AD105" s="7"/>
      <c r="AE105" s="7"/>
      <c r="AF105" s="97"/>
      <c r="AG105" s="97"/>
      <c r="AH105" s="97"/>
      <c r="AI105" s="97"/>
      <c r="AJ105" s="97"/>
      <c r="AK105" s="97"/>
      <c r="AL105" s="97"/>
      <c r="AM105" s="97"/>
      <c r="AN105" s="97"/>
      <c r="AO105" s="97"/>
      <c r="AP105" s="97"/>
      <c r="AQ105" s="102"/>
      <c r="AR105" s="102"/>
      <c r="AS105" s="96"/>
      <c r="AT105" s="96"/>
      <c r="AU105" s="96"/>
      <c r="AV105" s="96"/>
      <c r="AW105" s="96"/>
      <c r="AX105" s="96"/>
      <c r="AY105" s="98"/>
      <c r="AZ105" s="98"/>
      <c r="BA105" s="98"/>
      <c r="BB105" s="98"/>
      <c r="BC105" s="98"/>
      <c r="BD105" s="98"/>
      <c r="BE105" s="98"/>
      <c r="BF105" s="98"/>
      <c r="BG105" s="98"/>
      <c r="BH105" s="98"/>
      <c r="BI105" s="98"/>
      <c r="BJ105" s="98"/>
      <c r="BK105" s="98"/>
      <c r="BL105" s="98"/>
      <c r="BM105" s="98"/>
      <c r="BN105" s="98"/>
      <c r="BO105" s="98"/>
      <c r="BP105" s="98"/>
    </row>
    <row r="106" spans="1:68" s="99" customFormat="1" ht="15" customHeight="1">
      <c r="A106" s="18"/>
      <c r="B106" s="18"/>
      <c r="C106" s="117"/>
      <c r="D106" s="117"/>
      <c r="E106" s="125"/>
      <c r="F106" s="125"/>
      <c r="G106" s="146" t="str">
        <f>M3</f>
        <v>MODAL</v>
      </c>
      <c r="H106" s="461" t="str">
        <f t="shared" ref="H106:L107" si="14">H3</f>
        <v>Harald</v>
      </c>
      <c r="I106" s="461" t="str">
        <f t="shared" si="14"/>
        <v>Hildegun</v>
      </c>
      <c r="J106" s="461" t="str">
        <f t="shared" si="14"/>
        <v>Stian</v>
      </c>
      <c r="K106" s="464" t="str">
        <f t="shared" si="14"/>
        <v>Eirik</v>
      </c>
      <c r="L106" s="464" t="str">
        <f t="shared" si="14"/>
        <v>Atle</v>
      </c>
      <c r="M106" s="128"/>
      <c r="N106" s="185"/>
      <c r="O106" s="140"/>
      <c r="P106" s="96"/>
      <c r="Q106" s="171"/>
      <c r="R106" s="140"/>
      <c r="S106" s="140"/>
      <c r="T106" s="140"/>
      <c r="U106" s="18"/>
      <c r="V106" s="18"/>
      <c r="W106" s="18"/>
      <c r="X106" s="18"/>
      <c r="Y106" s="18"/>
      <c r="Z106" s="18"/>
      <c r="AA106" s="18"/>
      <c r="AB106" s="18"/>
      <c r="AC106" s="7"/>
      <c r="AD106" s="97"/>
      <c r="AE106" s="97"/>
      <c r="AF106" s="97"/>
      <c r="AG106" s="97"/>
      <c r="AH106" s="97"/>
      <c r="AI106" s="97"/>
      <c r="AJ106" s="97"/>
      <c r="AK106" s="97"/>
      <c r="AL106" s="97"/>
      <c r="AM106" s="97"/>
      <c r="AN106" s="97"/>
      <c r="AO106" s="97"/>
      <c r="AP106" s="97"/>
      <c r="AQ106" s="96"/>
      <c r="AR106" s="96"/>
      <c r="AS106" s="96"/>
      <c r="AT106" s="96"/>
      <c r="AU106" s="96"/>
      <c r="AV106" s="96"/>
      <c r="AW106" s="96"/>
      <c r="AX106" s="96"/>
      <c r="AY106" s="98"/>
      <c r="AZ106" s="98"/>
      <c r="BA106" s="11"/>
      <c r="BB106" s="11"/>
      <c r="BC106" s="11"/>
      <c r="BD106" s="11"/>
      <c r="BE106" s="11"/>
      <c r="BF106" s="11"/>
      <c r="BG106" s="11"/>
      <c r="BH106" s="11"/>
      <c r="BI106" s="11"/>
      <c r="BJ106" s="11"/>
      <c r="BK106" s="11"/>
      <c r="BL106" s="11"/>
      <c r="BM106" s="11"/>
      <c r="BN106" s="11"/>
      <c r="BO106" s="11"/>
      <c r="BP106" s="11"/>
    </row>
    <row r="107" spans="1:68" s="109" customFormat="1" ht="26.25" customHeight="1">
      <c r="A107" s="18"/>
      <c r="B107" s="18"/>
      <c r="C107" s="117"/>
      <c r="D107" s="117"/>
      <c r="E107" s="125"/>
      <c r="F107" s="125"/>
      <c r="G107" s="131" t="str">
        <f>M4</f>
        <v>(R1-R5)</v>
      </c>
      <c r="H107" s="148" t="str">
        <f t="shared" si="14"/>
        <v>Reader 1</v>
      </c>
      <c r="I107" s="148" t="str">
        <f t="shared" si="14"/>
        <v>Reader 2</v>
      </c>
      <c r="J107" s="148" t="str">
        <f t="shared" si="14"/>
        <v>Reader 3</v>
      </c>
      <c r="K107" s="148" t="str">
        <f t="shared" si="14"/>
        <v>Reader 4</v>
      </c>
      <c r="L107" s="148" t="str">
        <f t="shared" si="14"/>
        <v>Reader 5</v>
      </c>
      <c r="M107" s="132" t="s">
        <v>39</v>
      </c>
      <c r="N107" s="185"/>
      <c r="O107" s="140"/>
      <c r="P107" s="106"/>
      <c r="Q107" s="140"/>
      <c r="R107" s="140"/>
      <c r="S107" s="140"/>
      <c r="T107" s="140"/>
      <c r="U107" s="18"/>
      <c r="V107" s="18"/>
      <c r="W107" s="18"/>
      <c r="X107" s="18"/>
      <c r="Y107" s="18"/>
      <c r="Z107" s="18"/>
      <c r="AA107" s="18"/>
      <c r="AB107" s="18"/>
      <c r="AC107" s="7"/>
      <c r="AD107" s="107"/>
      <c r="AE107" s="107"/>
      <c r="AF107" s="107"/>
      <c r="AG107" s="107"/>
      <c r="AH107" s="107"/>
      <c r="AI107" s="107"/>
      <c r="AJ107" s="107"/>
      <c r="AK107" s="107"/>
      <c r="AL107" s="107"/>
      <c r="AM107" s="107"/>
      <c r="AN107" s="107"/>
      <c r="AO107" s="107"/>
      <c r="AP107" s="107"/>
      <c r="AQ107" s="107"/>
      <c r="AR107" s="107"/>
      <c r="AS107" s="106"/>
      <c r="AT107" s="106"/>
      <c r="AU107" s="106"/>
      <c r="AV107" s="106"/>
      <c r="AW107" s="106"/>
      <c r="AX107" s="106"/>
      <c r="AY107" s="108"/>
      <c r="AZ107" s="108"/>
      <c r="BA107" s="11"/>
      <c r="BB107" s="11"/>
      <c r="BC107" s="11"/>
      <c r="BD107" s="11"/>
      <c r="BE107" s="11"/>
      <c r="BF107" s="11"/>
      <c r="BG107" s="11"/>
      <c r="BH107" s="11"/>
      <c r="BI107" s="11"/>
      <c r="BJ107" s="11"/>
      <c r="BK107" s="11"/>
      <c r="BL107" s="11"/>
      <c r="BM107" s="11"/>
      <c r="BN107" s="11"/>
      <c r="BO107" s="11"/>
      <c r="BP107" s="11"/>
    </row>
    <row r="108" spans="1:68" s="116" customFormat="1" ht="15" customHeight="1">
      <c r="A108" s="18"/>
      <c r="B108" s="18"/>
      <c r="C108" s="117"/>
      <c r="D108" s="117"/>
      <c r="E108" s="135"/>
      <c r="F108" s="135"/>
      <c r="G108" s="149">
        <v>0</v>
      </c>
      <c r="H108" s="186">
        <f t="shared" ref="H108:M117" si="15">IF(H43="-","-",H245-$G108)</f>
        <v>0</v>
      </c>
      <c r="I108" s="186">
        <f t="shared" si="15"/>
        <v>1.25</v>
      </c>
      <c r="J108" s="186" t="str">
        <f t="shared" si="15"/>
        <v>-</v>
      </c>
      <c r="K108" s="186">
        <f t="shared" si="15"/>
        <v>1</v>
      </c>
      <c r="L108" s="186">
        <f t="shared" si="15"/>
        <v>1.25</v>
      </c>
      <c r="M108" s="187">
        <f t="shared" si="15"/>
        <v>1.1499999999999999</v>
      </c>
      <c r="N108" s="185"/>
      <c r="O108" s="140"/>
      <c r="P108" s="114"/>
      <c r="Q108" s="140"/>
      <c r="R108" s="140"/>
      <c r="S108" s="140"/>
      <c r="T108" s="140"/>
      <c r="U108" s="18"/>
      <c r="V108" s="18"/>
      <c r="W108" s="18"/>
      <c r="X108" s="18"/>
      <c r="Y108" s="18"/>
      <c r="Z108" s="18"/>
      <c r="AA108" s="18"/>
      <c r="AB108" s="18"/>
      <c r="AC108" s="7"/>
      <c r="AD108" s="18"/>
      <c r="AE108" s="18"/>
      <c r="AF108" s="18"/>
      <c r="AG108" s="18"/>
      <c r="AH108" s="18"/>
      <c r="AI108" s="18"/>
      <c r="AJ108" s="18"/>
      <c r="AK108" s="18"/>
      <c r="AL108" s="18"/>
      <c r="AM108" s="18"/>
      <c r="AN108" s="18"/>
      <c r="AO108" s="18"/>
      <c r="AP108" s="18"/>
      <c r="AQ108" s="114"/>
      <c r="AR108" s="114"/>
      <c r="AS108" s="114"/>
      <c r="AT108" s="114"/>
      <c r="AU108" s="114"/>
      <c r="AV108" s="114"/>
      <c r="AW108" s="114"/>
      <c r="AX108" s="114"/>
      <c r="AY108" s="115"/>
      <c r="AZ108" s="115"/>
      <c r="BA108" s="11"/>
      <c r="BB108" s="11"/>
      <c r="BC108" s="11"/>
      <c r="BD108" s="11"/>
      <c r="BE108" s="11"/>
      <c r="BF108" s="11"/>
      <c r="BG108" s="11"/>
      <c r="BH108" s="11"/>
      <c r="BI108" s="11"/>
      <c r="BJ108" s="11"/>
      <c r="BK108" s="11"/>
      <c r="BL108" s="11"/>
      <c r="BM108" s="11"/>
      <c r="BN108" s="11"/>
      <c r="BO108" s="11"/>
      <c r="BP108" s="11"/>
    </row>
    <row r="109" spans="1:68" ht="18" customHeight="1">
      <c r="A109" s="18"/>
      <c r="B109" s="18"/>
      <c r="C109" s="117"/>
      <c r="D109" s="117"/>
      <c r="E109" s="135"/>
      <c r="F109" s="135"/>
      <c r="G109" s="152">
        <f t="shared" ref="G109:G123" si="16">G108+1</f>
        <v>1</v>
      </c>
      <c r="H109" s="188" t="str">
        <f t="shared" si="15"/>
        <v>-</v>
      </c>
      <c r="I109" s="188" t="str">
        <f t="shared" si="15"/>
        <v>-</v>
      </c>
      <c r="J109" s="188" t="str">
        <f t="shared" si="15"/>
        <v>-</v>
      </c>
      <c r="K109" s="188" t="str">
        <f t="shared" si="15"/>
        <v>-</v>
      </c>
      <c r="L109" s="188" t="str">
        <f t="shared" si="15"/>
        <v>-</v>
      </c>
      <c r="M109" s="189" t="str">
        <f t="shared" si="15"/>
        <v>-</v>
      </c>
      <c r="N109" s="185"/>
      <c r="O109" s="140"/>
      <c r="P109" s="123"/>
      <c r="Q109" s="140"/>
      <c r="R109" s="140"/>
      <c r="S109" s="140"/>
      <c r="T109" s="140"/>
      <c r="U109" s="18"/>
      <c r="V109" s="18"/>
      <c r="W109" s="18"/>
      <c r="X109" s="18"/>
      <c r="Y109" s="18"/>
      <c r="Z109" s="18"/>
      <c r="AA109" s="18"/>
      <c r="AB109" s="18"/>
      <c r="AC109" s="7"/>
      <c r="AD109" s="18"/>
      <c r="AE109" s="18"/>
      <c r="AF109" s="18"/>
      <c r="AG109" s="18"/>
      <c r="AH109" s="18"/>
      <c r="AI109" s="18"/>
      <c r="AJ109" s="18"/>
      <c r="AK109" s="18"/>
      <c r="AL109" s="18"/>
      <c r="AM109" s="18"/>
      <c r="AN109" s="18"/>
      <c r="AO109" s="18"/>
      <c r="AP109" s="18"/>
      <c r="AQ109" s="18"/>
      <c r="AR109" s="18"/>
      <c r="AS109" s="18"/>
      <c r="AT109" s="18"/>
      <c r="AU109" s="18"/>
      <c r="AV109" s="18"/>
      <c r="AW109" s="18"/>
      <c r="AX109" s="18"/>
      <c r="BA109" s="11"/>
      <c r="BB109" s="11"/>
      <c r="BC109" s="11"/>
      <c r="BD109" s="11"/>
      <c r="BE109" s="11"/>
      <c r="BF109" s="11"/>
      <c r="BG109" s="11"/>
      <c r="BH109" s="11"/>
      <c r="BI109" s="11"/>
      <c r="BJ109" s="11"/>
      <c r="BK109" s="11"/>
      <c r="BL109" s="11"/>
      <c r="BM109" s="11"/>
      <c r="BN109" s="11"/>
      <c r="BO109" s="11"/>
      <c r="BP109" s="11"/>
    </row>
    <row r="110" spans="1:68">
      <c r="A110" s="18"/>
      <c r="B110" s="18"/>
      <c r="C110" s="117"/>
      <c r="D110" s="117"/>
      <c r="E110" s="135"/>
      <c r="F110" s="135"/>
      <c r="G110" s="152">
        <f t="shared" si="16"/>
        <v>2</v>
      </c>
      <c r="H110" s="188" t="str">
        <f t="shared" si="15"/>
        <v>-</v>
      </c>
      <c r="I110" s="188" t="str">
        <f t="shared" si="15"/>
        <v>-</v>
      </c>
      <c r="J110" s="188" t="str">
        <f t="shared" si="15"/>
        <v>-</v>
      </c>
      <c r="K110" s="188" t="str">
        <f t="shared" si="15"/>
        <v>-</v>
      </c>
      <c r="L110" s="188" t="str">
        <f t="shared" si="15"/>
        <v>-</v>
      </c>
      <c r="M110" s="189" t="str">
        <f t="shared" si="15"/>
        <v>-</v>
      </c>
      <c r="N110" s="185"/>
      <c r="O110" s="140"/>
      <c r="P110" s="129"/>
      <c r="Q110" s="140"/>
      <c r="R110" s="140"/>
      <c r="S110" s="140"/>
      <c r="T110" s="140"/>
      <c r="U110" s="18"/>
      <c r="V110" s="18"/>
      <c r="W110" s="18"/>
      <c r="X110" s="18"/>
      <c r="Y110" s="18"/>
      <c r="Z110" s="18"/>
      <c r="AA110" s="18"/>
      <c r="AB110" s="18"/>
      <c r="AC110" s="7"/>
      <c r="AD110" s="18"/>
      <c r="AE110" s="18"/>
      <c r="AF110" s="18"/>
      <c r="AG110" s="18"/>
      <c r="AH110" s="18"/>
      <c r="AI110" s="18"/>
      <c r="AJ110" s="18"/>
      <c r="AK110" s="18"/>
      <c r="AL110" s="18"/>
      <c r="AM110" s="18"/>
      <c r="AN110" s="18"/>
      <c r="AO110" s="18"/>
      <c r="AP110" s="18"/>
      <c r="AQ110" s="18"/>
      <c r="AR110" s="130"/>
      <c r="AS110" s="18"/>
      <c r="AT110" s="18"/>
      <c r="AU110" s="18"/>
      <c r="AV110" s="18"/>
      <c r="AW110" s="18"/>
      <c r="AX110" s="18"/>
      <c r="BA110" s="11"/>
      <c r="BB110" s="11"/>
      <c r="BC110" s="11"/>
      <c r="BD110" s="11"/>
      <c r="BE110" s="11"/>
      <c r="BF110" s="11"/>
      <c r="BG110" s="11"/>
      <c r="BH110" s="11"/>
      <c r="BI110" s="11"/>
      <c r="BJ110" s="11"/>
      <c r="BK110" s="11"/>
      <c r="BL110" s="11"/>
      <c r="BM110" s="11"/>
      <c r="BN110" s="11"/>
      <c r="BO110" s="11"/>
      <c r="BP110" s="11"/>
    </row>
    <row r="111" spans="1:68" ht="12.75" customHeight="1">
      <c r="A111" s="18"/>
      <c r="B111" s="18"/>
      <c r="C111" s="117"/>
      <c r="D111" s="117"/>
      <c r="E111" s="135"/>
      <c r="F111" s="135"/>
      <c r="G111" s="152">
        <f t="shared" si="16"/>
        <v>3</v>
      </c>
      <c r="H111" s="188" t="str">
        <f t="shared" si="15"/>
        <v>-</v>
      </c>
      <c r="I111" s="188" t="str">
        <f t="shared" si="15"/>
        <v>-</v>
      </c>
      <c r="J111" s="188" t="str">
        <f t="shared" si="15"/>
        <v>-</v>
      </c>
      <c r="K111" s="188" t="str">
        <f t="shared" si="15"/>
        <v>-</v>
      </c>
      <c r="L111" s="188" t="str">
        <f t="shared" si="15"/>
        <v>-</v>
      </c>
      <c r="M111" s="189" t="str">
        <f t="shared" si="15"/>
        <v>-</v>
      </c>
      <c r="N111" s="185"/>
      <c r="O111" s="140"/>
      <c r="P111" s="129"/>
      <c r="Q111" s="140"/>
      <c r="R111" s="140"/>
      <c r="S111" s="140"/>
      <c r="T111" s="140"/>
      <c r="U111" s="18"/>
      <c r="V111" s="18"/>
      <c r="W111" s="18"/>
      <c r="X111" s="18"/>
      <c r="Y111" s="18"/>
      <c r="Z111" s="18"/>
      <c r="AA111" s="18"/>
      <c r="AB111" s="18"/>
      <c r="AC111" s="7"/>
      <c r="AD111" s="18"/>
      <c r="AE111" s="18"/>
      <c r="AF111" s="18"/>
      <c r="AG111" s="18"/>
      <c r="AH111" s="18"/>
      <c r="AI111" s="18"/>
      <c r="AJ111" s="18"/>
      <c r="AK111" s="18"/>
      <c r="AL111" s="18"/>
      <c r="AM111" s="18"/>
      <c r="AN111" s="18"/>
      <c r="AO111" s="18"/>
      <c r="AP111" s="18"/>
      <c r="AQ111" s="18"/>
      <c r="AR111" s="18"/>
      <c r="AS111" s="18"/>
      <c r="AT111" s="18"/>
      <c r="AU111" s="18"/>
      <c r="AV111" s="18"/>
      <c r="AW111" s="18"/>
      <c r="AX111" s="18"/>
      <c r="BA111" s="11"/>
      <c r="BB111" s="11"/>
      <c r="BC111" s="11"/>
      <c r="BD111" s="11"/>
      <c r="BE111" s="11"/>
      <c r="BF111" s="11"/>
      <c r="BG111" s="11"/>
      <c r="BH111" s="11"/>
      <c r="BI111" s="11"/>
      <c r="BJ111" s="11"/>
      <c r="BK111" s="11"/>
      <c r="BL111" s="11"/>
      <c r="BM111" s="11"/>
      <c r="BN111" s="11"/>
      <c r="BO111" s="11"/>
      <c r="BP111" s="11"/>
    </row>
    <row r="112" spans="1:68" ht="12.75" customHeight="1">
      <c r="A112" s="18"/>
      <c r="B112" s="18"/>
      <c r="C112" s="117"/>
      <c r="D112" s="117"/>
      <c r="E112" s="135"/>
      <c r="F112" s="135"/>
      <c r="G112" s="152">
        <f t="shared" si="16"/>
        <v>4</v>
      </c>
      <c r="H112" s="188">
        <f t="shared" si="15"/>
        <v>0</v>
      </c>
      <c r="I112" s="188">
        <f t="shared" si="15"/>
        <v>0</v>
      </c>
      <c r="J112" s="188">
        <f t="shared" si="15"/>
        <v>0</v>
      </c>
      <c r="K112" s="188">
        <f t="shared" si="15"/>
        <v>-2</v>
      </c>
      <c r="L112" s="188">
        <f t="shared" si="15"/>
        <v>0</v>
      </c>
      <c r="M112" s="189">
        <f t="shared" si="15"/>
        <v>-0.39999999999999991</v>
      </c>
      <c r="N112" s="185"/>
      <c r="O112" s="140"/>
      <c r="P112" s="129"/>
      <c r="Q112" s="140"/>
      <c r="R112" s="140"/>
      <c r="S112" s="140"/>
      <c r="T112" s="140"/>
      <c r="U112" s="18"/>
      <c r="V112" s="18"/>
      <c r="W112" s="18"/>
      <c r="X112" s="18"/>
      <c r="Y112" s="18"/>
      <c r="Z112" s="18"/>
      <c r="AA112" s="18"/>
      <c r="AB112" s="18"/>
      <c r="AC112" s="7"/>
      <c r="AD112" s="7"/>
      <c r="AE112" s="18"/>
      <c r="AF112" s="18"/>
      <c r="AG112" s="18"/>
      <c r="AH112" s="18"/>
      <c r="AI112" s="18"/>
      <c r="AJ112" s="18"/>
      <c r="AK112" s="18"/>
      <c r="AL112" s="18"/>
      <c r="AM112" s="18"/>
      <c r="AN112" s="18"/>
      <c r="AO112" s="18"/>
      <c r="AP112" s="18"/>
      <c r="AQ112" s="18"/>
      <c r="AR112" s="18"/>
      <c r="AS112" s="18"/>
      <c r="AT112" s="18"/>
      <c r="AU112" s="18"/>
      <c r="AV112" s="18"/>
      <c r="AW112" s="18"/>
      <c r="AX112" s="18"/>
      <c r="BA112" s="11"/>
      <c r="BB112" s="11"/>
      <c r="BC112" s="11"/>
      <c r="BD112" s="11"/>
      <c r="BE112" s="11"/>
      <c r="BF112" s="11"/>
      <c r="BG112" s="11"/>
      <c r="BH112" s="11"/>
      <c r="BI112" s="11"/>
      <c r="BJ112" s="11"/>
      <c r="BK112" s="11"/>
      <c r="BL112" s="11"/>
      <c r="BM112" s="11"/>
      <c r="BN112" s="11"/>
      <c r="BO112" s="11"/>
      <c r="BP112" s="11"/>
    </row>
    <row r="113" spans="1:68" ht="12.75" customHeight="1">
      <c r="A113" s="18"/>
      <c r="B113" s="18"/>
      <c r="C113" s="117"/>
      <c r="D113" s="117"/>
      <c r="E113" s="135"/>
      <c r="F113" s="135"/>
      <c r="G113" s="152">
        <f t="shared" si="16"/>
        <v>5</v>
      </c>
      <c r="H113" s="188">
        <f t="shared" si="15"/>
        <v>-0.5</v>
      </c>
      <c r="I113" s="188">
        <f t="shared" si="15"/>
        <v>-9.9999999999999645E-2</v>
      </c>
      <c r="J113" s="188">
        <f t="shared" si="15"/>
        <v>0.29999999999999982</v>
      </c>
      <c r="K113" s="188">
        <f t="shared" si="15"/>
        <v>-0.5</v>
      </c>
      <c r="L113" s="188">
        <f t="shared" si="15"/>
        <v>-0.29999999999999982</v>
      </c>
      <c r="M113" s="189">
        <f t="shared" si="15"/>
        <v>-0.21999999999999975</v>
      </c>
      <c r="N113" s="185"/>
      <c r="O113" s="140"/>
      <c r="P113" s="140"/>
      <c r="Q113" s="140"/>
      <c r="R113" s="140"/>
      <c r="S113" s="140"/>
      <c r="T113" s="140"/>
      <c r="U113" s="18"/>
      <c r="V113" s="18"/>
      <c r="W113" s="18"/>
      <c r="X113" s="18"/>
      <c r="Y113" s="18"/>
      <c r="Z113" s="18"/>
      <c r="AA113" s="18"/>
      <c r="AB113" s="18"/>
      <c r="AC113" s="7"/>
      <c r="AD113" s="7"/>
      <c r="AE113" s="18"/>
      <c r="AF113" s="18"/>
      <c r="AG113" s="18"/>
      <c r="AH113" s="18"/>
      <c r="AI113" s="18"/>
      <c r="AJ113" s="18"/>
      <c r="AK113" s="18"/>
      <c r="AL113" s="18"/>
      <c r="AM113" s="18"/>
      <c r="AN113" s="18"/>
      <c r="AO113" s="18"/>
      <c r="AP113" s="18"/>
      <c r="AQ113" s="18"/>
      <c r="AR113" s="18"/>
      <c r="AS113" s="18"/>
      <c r="AT113" s="18"/>
      <c r="AU113" s="18"/>
      <c r="AV113" s="18"/>
      <c r="AW113" s="18"/>
      <c r="AX113" s="18"/>
      <c r="BA113" s="11"/>
      <c r="BB113" s="11"/>
      <c r="BC113" s="11"/>
      <c r="BD113" s="11"/>
      <c r="BE113" s="11"/>
      <c r="BF113" s="11"/>
      <c r="BG113" s="11"/>
      <c r="BH113" s="11"/>
      <c r="BI113" s="11"/>
      <c r="BJ113" s="11"/>
      <c r="BK113" s="11"/>
      <c r="BL113" s="11"/>
      <c r="BM113" s="11"/>
      <c r="BN113" s="11"/>
      <c r="BO113" s="11"/>
      <c r="BP113" s="11"/>
    </row>
    <row r="114" spans="1:68" ht="12.75" customHeight="1">
      <c r="A114" s="18"/>
      <c r="B114" s="18"/>
      <c r="C114" s="117"/>
      <c r="D114" s="117"/>
      <c r="E114" s="135"/>
      <c r="F114" s="135"/>
      <c r="G114" s="152">
        <f t="shared" si="16"/>
        <v>6</v>
      </c>
      <c r="H114" s="188">
        <f t="shared" si="15"/>
        <v>-0.33333333333333304</v>
      </c>
      <c r="I114" s="188">
        <f t="shared" si="15"/>
        <v>0</v>
      </c>
      <c r="J114" s="188">
        <f t="shared" si="15"/>
        <v>0</v>
      </c>
      <c r="K114" s="188">
        <f t="shared" si="15"/>
        <v>-0.66666666666666696</v>
      </c>
      <c r="L114" s="188">
        <f t="shared" si="15"/>
        <v>-0.33333333333333304</v>
      </c>
      <c r="M114" s="189">
        <f t="shared" si="15"/>
        <v>-0.26666666666666661</v>
      </c>
      <c r="N114" s="185"/>
      <c r="O114" s="140"/>
      <c r="P114" s="140"/>
      <c r="Q114" s="140"/>
      <c r="R114" s="140"/>
      <c r="S114" s="140"/>
      <c r="T114" s="140"/>
      <c r="U114" s="18"/>
      <c r="V114" s="18"/>
      <c r="W114" s="18"/>
      <c r="X114" s="18"/>
      <c r="Y114" s="18"/>
      <c r="Z114" s="18"/>
      <c r="AA114" s="18"/>
      <c r="AB114" s="18"/>
      <c r="AC114" s="7"/>
      <c r="AD114" s="18"/>
      <c r="AE114" s="18"/>
      <c r="AF114" s="18"/>
      <c r="AG114" s="18"/>
      <c r="AH114" s="18"/>
      <c r="AI114" s="18"/>
      <c r="AJ114" s="18"/>
      <c r="AK114" s="18"/>
      <c r="AL114" s="18"/>
      <c r="AM114" s="18"/>
      <c r="AN114" s="18"/>
      <c r="AO114" s="18"/>
      <c r="AP114" s="18"/>
      <c r="AQ114" s="18"/>
      <c r="AR114" s="18"/>
      <c r="AS114" s="18"/>
      <c r="AT114" s="18"/>
      <c r="AU114" s="18"/>
      <c r="AV114" s="18"/>
      <c r="AW114" s="18"/>
      <c r="AX114" s="18"/>
      <c r="BA114" s="11"/>
      <c r="BB114" s="11"/>
      <c r="BC114" s="11"/>
      <c r="BD114" s="11"/>
      <c r="BE114" s="11"/>
      <c r="BF114" s="11"/>
      <c r="BG114" s="11"/>
      <c r="BH114" s="11"/>
      <c r="BI114" s="11"/>
      <c r="BJ114" s="11"/>
      <c r="BK114" s="11"/>
      <c r="BL114" s="11"/>
      <c r="BM114" s="11"/>
      <c r="BN114" s="11"/>
      <c r="BO114" s="11"/>
      <c r="BP114" s="11"/>
    </row>
    <row r="115" spans="1:68" ht="12.75" customHeight="1">
      <c r="A115" s="18"/>
      <c r="B115" s="18"/>
      <c r="C115" s="117"/>
      <c r="D115" s="117"/>
      <c r="E115" s="135"/>
      <c r="F115" s="135"/>
      <c r="G115" s="152">
        <f t="shared" si="16"/>
        <v>7</v>
      </c>
      <c r="H115" s="188">
        <f t="shared" si="15"/>
        <v>0</v>
      </c>
      <c r="I115" s="188">
        <f t="shared" si="15"/>
        <v>0</v>
      </c>
      <c r="J115" s="188">
        <f t="shared" si="15"/>
        <v>0</v>
      </c>
      <c r="K115" s="188">
        <f t="shared" si="15"/>
        <v>-1</v>
      </c>
      <c r="L115" s="188">
        <f t="shared" si="15"/>
        <v>-2</v>
      </c>
      <c r="M115" s="189">
        <f t="shared" si="15"/>
        <v>-0.59999999999999964</v>
      </c>
      <c r="N115" s="185"/>
      <c r="O115" s="140"/>
      <c r="P115" s="140"/>
      <c r="Q115" s="140"/>
      <c r="R115" s="140"/>
      <c r="S115" s="140"/>
      <c r="T115" s="140"/>
      <c r="U115" s="18"/>
      <c r="V115" s="18"/>
      <c r="W115" s="18"/>
      <c r="X115" s="18"/>
      <c r="Y115" s="18"/>
      <c r="Z115" s="18"/>
      <c r="AA115" s="18"/>
      <c r="AB115" s="18"/>
      <c r="AC115" s="7"/>
      <c r="AD115" s="18"/>
      <c r="AE115" s="18"/>
      <c r="AF115" s="18"/>
      <c r="AG115" s="18"/>
      <c r="AH115" s="18"/>
      <c r="AI115" s="18"/>
      <c r="AJ115" s="18"/>
      <c r="AK115" s="18"/>
      <c r="AL115" s="18"/>
      <c r="AM115" s="18"/>
      <c r="AN115" s="18"/>
      <c r="AO115" s="18"/>
      <c r="AP115" s="18"/>
      <c r="AQ115" s="18"/>
      <c r="AR115" s="18"/>
      <c r="AS115" s="18"/>
      <c r="AT115" s="18"/>
      <c r="AU115" s="18"/>
      <c r="AV115" s="18"/>
      <c r="AW115" s="18"/>
      <c r="AX115" s="18"/>
      <c r="BA115" s="11"/>
      <c r="BB115" s="11"/>
      <c r="BC115" s="11"/>
      <c r="BD115" s="11"/>
      <c r="BE115" s="11"/>
      <c r="BF115" s="11"/>
      <c r="BG115" s="11"/>
      <c r="BH115" s="11"/>
      <c r="BI115" s="11"/>
      <c r="BJ115" s="11"/>
      <c r="BK115" s="11"/>
      <c r="BL115" s="11"/>
      <c r="BM115" s="11"/>
      <c r="BN115" s="11"/>
      <c r="BO115" s="11"/>
      <c r="BP115" s="11"/>
    </row>
    <row r="116" spans="1:68" ht="12.75" customHeight="1">
      <c r="A116" s="18"/>
      <c r="B116" s="18"/>
      <c r="C116" s="117"/>
      <c r="D116" s="117"/>
      <c r="E116" s="135"/>
      <c r="F116" s="135"/>
      <c r="G116" s="152">
        <f t="shared" si="16"/>
        <v>8</v>
      </c>
      <c r="H116" s="188" t="str">
        <f t="shared" si="15"/>
        <v>-</v>
      </c>
      <c r="I116" s="188" t="str">
        <f t="shared" si="15"/>
        <v>-</v>
      </c>
      <c r="J116" s="188" t="str">
        <f t="shared" si="15"/>
        <v>-</v>
      </c>
      <c r="K116" s="188" t="str">
        <f t="shared" si="15"/>
        <v>-</v>
      </c>
      <c r="L116" s="188" t="str">
        <f t="shared" si="15"/>
        <v>-</v>
      </c>
      <c r="M116" s="189" t="str">
        <f t="shared" si="15"/>
        <v>-</v>
      </c>
      <c r="N116" s="185"/>
      <c r="O116" s="140"/>
      <c r="P116" s="140"/>
      <c r="Q116" s="140"/>
      <c r="R116" s="140"/>
      <c r="S116" s="140"/>
      <c r="T116" s="140"/>
      <c r="U116" s="18"/>
      <c r="V116" s="18"/>
      <c r="W116" s="18"/>
      <c r="X116" s="18"/>
      <c r="Y116" s="18"/>
      <c r="Z116" s="18"/>
      <c r="AA116" s="18"/>
      <c r="AB116" s="18"/>
      <c r="AC116" s="7"/>
      <c r="AD116" s="18"/>
      <c r="AE116" s="18"/>
      <c r="AF116" s="18"/>
      <c r="AG116" s="18"/>
      <c r="AH116" s="18"/>
      <c r="AI116" s="18"/>
      <c r="AJ116" s="18"/>
      <c r="AK116" s="18"/>
      <c r="AL116" s="18"/>
      <c r="AM116" s="18"/>
      <c r="AN116" s="18"/>
      <c r="AO116" s="18"/>
      <c r="AP116" s="18"/>
      <c r="AQ116" s="18"/>
      <c r="AR116" s="18"/>
      <c r="AS116" s="18"/>
      <c r="AT116" s="18"/>
      <c r="AU116" s="18"/>
      <c r="AV116" s="18"/>
      <c r="AW116" s="18"/>
      <c r="AX116" s="18"/>
      <c r="BA116" s="11"/>
      <c r="BB116" s="11"/>
      <c r="BC116" s="11"/>
      <c r="BD116" s="11"/>
      <c r="BE116" s="11"/>
      <c r="BF116" s="11"/>
      <c r="BG116" s="11"/>
      <c r="BH116" s="11"/>
      <c r="BI116" s="11"/>
      <c r="BJ116" s="11"/>
      <c r="BK116" s="11"/>
      <c r="BL116" s="11"/>
      <c r="BM116" s="11"/>
      <c r="BN116" s="11"/>
      <c r="BO116" s="11"/>
      <c r="BP116" s="11"/>
    </row>
    <row r="117" spans="1:68" ht="12.75" customHeight="1">
      <c r="A117" s="18"/>
      <c r="B117" s="18"/>
      <c r="C117" s="117"/>
      <c r="D117" s="117"/>
      <c r="E117" s="135"/>
      <c r="F117" s="135"/>
      <c r="G117" s="152">
        <f t="shared" si="16"/>
        <v>9</v>
      </c>
      <c r="H117" s="188" t="str">
        <f t="shared" si="15"/>
        <v>-</v>
      </c>
      <c r="I117" s="188" t="str">
        <f t="shared" si="15"/>
        <v>-</v>
      </c>
      <c r="J117" s="188" t="str">
        <f t="shared" si="15"/>
        <v>-</v>
      </c>
      <c r="K117" s="188" t="str">
        <f t="shared" si="15"/>
        <v>-</v>
      </c>
      <c r="L117" s="188" t="str">
        <f t="shared" si="15"/>
        <v>-</v>
      </c>
      <c r="M117" s="189" t="str">
        <f t="shared" si="15"/>
        <v>-</v>
      </c>
      <c r="N117" s="185"/>
      <c r="O117" s="140"/>
      <c r="P117" s="140"/>
      <c r="Q117" s="140"/>
      <c r="R117" s="140"/>
      <c r="S117" s="140"/>
      <c r="T117" s="140"/>
      <c r="U117" s="18"/>
      <c r="V117" s="18"/>
      <c r="W117" s="18"/>
      <c r="X117" s="18"/>
      <c r="Y117" s="18"/>
      <c r="Z117" s="18"/>
      <c r="AA117" s="18"/>
      <c r="AB117" s="18"/>
      <c r="AC117" s="7"/>
      <c r="AD117" s="18"/>
      <c r="AE117" s="18"/>
      <c r="AF117" s="18"/>
      <c r="AG117" s="18"/>
      <c r="AH117" s="18"/>
      <c r="AI117" s="18"/>
      <c r="AJ117" s="18"/>
      <c r="AK117" s="18"/>
      <c r="AL117" s="18"/>
      <c r="AM117" s="18"/>
      <c r="AN117" s="18"/>
      <c r="AO117" s="18"/>
      <c r="AP117" s="18"/>
      <c r="AQ117" s="18"/>
      <c r="AR117" s="18"/>
      <c r="AS117" s="18"/>
      <c r="AT117" s="18"/>
      <c r="AU117" s="18"/>
      <c r="AV117" s="18"/>
      <c r="AW117" s="18"/>
      <c r="AX117" s="18"/>
      <c r="BA117" s="11"/>
      <c r="BB117" s="11"/>
      <c r="BC117" s="11"/>
      <c r="BD117" s="11"/>
      <c r="BE117" s="11"/>
      <c r="BF117" s="11"/>
      <c r="BG117" s="11"/>
      <c r="BH117" s="11"/>
      <c r="BI117" s="11"/>
      <c r="BJ117" s="11"/>
      <c r="BK117" s="11"/>
      <c r="BL117" s="11"/>
      <c r="BM117" s="11"/>
      <c r="BN117" s="11"/>
      <c r="BO117" s="11"/>
      <c r="BP117" s="11"/>
    </row>
    <row r="118" spans="1:68" ht="12.75" customHeight="1">
      <c r="A118" s="18"/>
      <c r="B118" s="18"/>
      <c r="C118" s="117"/>
      <c r="D118" s="117"/>
      <c r="E118" s="135"/>
      <c r="F118" s="135"/>
      <c r="G118" s="152">
        <f t="shared" si="16"/>
        <v>10</v>
      </c>
      <c r="H118" s="188" t="str">
        <f t="shared" ref="H118:M123" si="17">IF(H53="-","-",H255-$G118)</f>
        <v>-</v>
      </c>
      <c r="I118" s="188" t="str">
        <f t="shared" si="17"/>
        <v>-</v>
      </c>
      <c r="J118" s="188" t="str">
        <f t="shared" si="17"/>
        <v>-</v>
      </c>
      <c r="K118" s="188" t="str">
        <f t="shared" si="17"/>
        <v>-</v>
      </c>
      <c r="L118" s="188" t="str">
        <f t="shared" si="17"/>
        <v>-</v>
      </c>
      <c r="M118" s="189" t="str">
        <f t="shared" si="17"/>
        <v>-</v>
      </c>
      <c r="N118" s="185"/>
      <c r="O118" s="140"/>
      <c r="P118" s="140"/>
      <c r="Q118" s="140"/>
      <c r="R118" s="140"/>
      <c r="S118" s="140"/>
      <c r="T118" s="140"/>
      <c r="U118" s="18"/>
      <c r="V118" s="18"/>
      <c r="W118" s="18"/>
      <c r="X118" s="18"/>
      <c r="Y118" s="18"/>
      <c r="Z118" s="18"/>
      <c r="AA118" s="18"/>
      <c r="AB118" s="18"/>
      <c r="AC118" s="7"/>
      <c r="AD118" s="18"/>
      <c r="AE118" s="18"/>
      <c r="AF118" s="18"/>
      <c r="AG118" s="18"/>
      <c r="AH118" s="18"/>
      <c r="AI118" s="18"/>
      <c r="AJ118" s="18"/>
      <c r="AK118" s="18"/>
      <c r="AL118" s="18"/>
      <c r="AM118" s="18"/>
      <c r="AN118" s="18"/>
      <c r="AO118" s="18"/>
      <c r="AP118" s="18"/>
      <c r="AQ118" s="18"/>
      <c r="AR118" s="18"/>
      <c r="AS118" s="18"/>
      <c r="AT118" s="18"/>
      <c r="AU118" s="18"/>
      <c r="AV118" s="18"/>
      <c r="AW118" s="18"/>
      <c r="AX118" s="18"/>
      <c r="BA118" s="11"/>
      <c r="BB118" s="11"/>
      <c r="BC118" s="11"/>
      <c r="BD118" s="11"/>
      <c r="BE118" s="11"/>
      <c r="BF118" s="11"/>
      <c r="BG118" s="11"/>
      <c r="BH118" s="11"/>
      <c r="BI118" s="11"/>
      <c r="BJ118" s="11"/>
      <c r="BK118" s="11"/>
      <c r="BL118" s="11"/>
      <c r="BM118" s="11"/>
      <c r="BN118" s="11"/>
      <c r="BO118" s="11"/>
      <c r="BP118" s="11"/>
    </row>
    <row r="119" spans="1:68" ht="12.75" customHeight="1">
      <c r="A119" s="18"/>
      <c r="B119" s="18"/>
      <c r="C119" s="117"/>
      <c r="D119" s="117"/>
      <c r="E119" s="135"/>
      <c r="F119" s="135"/>
      <c r="G119" s="152">
        <f t="shared" si="16"/>
        <v>11</v>
      </c>
      <c r="H119" s="188" t="str">
        <f t="shared" si="17"/>
        <v>-</v>
      </c>
      <c r="I119" s="188" t="str">
        <f t="shared" si="17"/>
        <v>-</v>
      </c>
      <c r="J119" s="188" t="str">
        <f t="shared" si="17"/>
        <v>-</v>
      </c>
      <c r="K119" s="188" t="str">
        <f t="shared" si="17"/>
        <v>-</v>
      </c>
      <c r="L119" s="188" t="str">
        <f t="shared" si="17"/>
        <v>-</v>
      </c>
      <c r="M119" s="189" t="str">
        <f t="shared" si="17"/>
        <v>-</v>
      </c>
      <c r="N119" s="185"/>
      <c r="O119" s="140"/>
      <c r="P119" s="140"/>
      <c r="Q119" s="140"/>
      <c r="R119" s="140"/>
      <c r="S119" s="140"/>
      <c r="T119" s="140"/>
      <c r="U119" s="18"/>
      <c r="V119" s="18"/>
      <c r="W119" s="18"/>
      <c r="X119" s="18"/>
      <c r="Y119" s="18"/>
      <c r="Z119" s="18"/>
      <c r="AA119" s="18"/>
      <c r="AB119" s="18"/>
      <c r="AC119" s="7"/>
      <c r="AD119" s="18"/>
      <c r="AE119" s="18"/>
      <c r="AF119" s="18"/>
      <c r="AG119" s="18"/>
      <c r="AH119" s="18"/>
      <c r="AI119" s="18"/>
      <c r="AJ119" s="18"/>
      <c r="AK119" s="18"/>
      <c r="AL119" s="18"/>
      <c r="AM119" s="18"/>
      <c r="AN119" s="18"/>
      <c r="AO119" s="18"/>
      <c r="AP119" s="18"/>
      <c r="AQ119" s="18"/>
      <c r="AR119" s="18"/>
      <c r="AS119" s="18"/>
      <c r="AT119" s="18"/>
      <c r="AU119" s="18"/>
      <c r="AV119" s="18"/>
      <c r="AW119" s="18"/>
      <c r="AX119" s="18"/>
      <c r="BA119" s="11"/>
      <c r="BB119" s="11"/>
      <c r="BC119" s="11"/>
      <c r="BD119" s="11"/>
      <c r="BE119" s="11"/>
      <c r="BF119" s="11"/>
      <c r="BG119" s="11"/>
      <c r="BH119" s="11"/>
      <c r="BI119" s="11"/>
      <c r="BJ119" s="11"/>
      <c r="BK119" s="11"/>
      <c r="BL119" s="11"/>
      <c r="BM119" s="11"/>
      <c r="BN119" s="11"/>
      <c r="BO119" s="11"/>
      <c r="BP119" s="11"/>
    </row>
    <row r="120" spans="1:68" ht="12.75" customHeight="1">
      <c r="A120" s="18"/>
      <c r="B120" s="18"/>
      <c r="C120" s="117"/>
      <c r="D120" s="117"/>
      <c r="E120" s="135"/>
      <c r="F120" s="135"/>
      <c r="G120" s="152">
        <f t="shared" si="16"/>
        <v>12</v>
      </c>
      <c r="H120" s="188" t="str">
        <f t="shared" si="17"/>
        <v>-</v>
      </c>
      <c r="I120" s="188" t="str">
        <f t="shared" si="17"/>
        <v>-</v>
      </c>
      <c r="J120" s="188" t="str">
        <f t="shared" si="17"/>
        <v>-</v>
      </c>
      <c r="K120" s="188" t="str">
        <f t="shared" si="17"/>
        <v>-</v>
      </c>
      <c r="L120" s="188" t="str">
        <f t="shared" si="17"/>
        <v>-</v>
      </c>
      <c r="M120" s="189" t="str">
        <f t="shared" si="17"/>
        <v>-</v>
      </c>
      <c r="N120" s="185"/>
      <c r="O120" s="140"/>
      <c r="P120" s="140"/>
      <c r="Q120" s="140"/>
      <c r="R120" s="140"/>
      <c r="S120" s="140"/>
      <c r="T120" s="140"/>
      <c r="U120" s="18"/>
      <c r="V120" s="18"/>
      <c r="W120" s="18"/>
      <c r="X120" s="18"/>
      <c r="Y120" s="18"/>
      <c r="Z120" s="18"/>
      <c r="AA120" s="18"/>
      <c r="AB120" s="18"/>
      <c r="AC120" s="7"/>
      <c r="AD120" s="18"/>
      <c r="AE120" s="18"/>
      <c r="AF120" s="18"/>
      <c r="AG120" s="18"/>
      <c r="AH120" s="18"/>
      <c r="AI120" s="18"/>
      <c r="AJ120" s="18"/>
      <c r="AK120" s="18"/>
      <c r="AL120" s="18"/>
      <c r="AM120" s="18"/>
      <c r="AN120" s="18"/>
      <c r="AO120" s="18"/>
      <c r="AP120" s="18"/>
      <c r="AQ120" s="18"/>
      <c r="AR120" s="18"/>
      <c r="AS120" s="18"/>
      <c r="AT120" s="18"/>
      <c r="AU120" s="18"/>
      <c r="AV120" s="18"/>
      <c r="AW120" s="18"/>
      <c r="AX120" s="18"/>
      <c r="BA120" s="11"/>
      <c r="BB120" s="11"/>
      <c r="BC120" s="11"/>
      <c r="BD120" s="11"/>
      <c r="BE120" s="11"/>
      <c r="BF120" s="11"/>
      <c r="BG120" s="11"/>
      <c r="BH120" s="11"/>
      <c r="BI120" s="11"/>
      <c r="BJ120" s="11"/>
      <c r="BK120" s="11"/>
      <c r="BL120" s="11"/>
      <c r="BM120" s="11"/>
      <c r="BN120" s="11"/>
      <c r="BO120" s="11"/>
      <c r="BP120" s="11"/>
    </row>
    <row r="121" spans="1:68" ht="12.75" customHeight="1">
      <c r="A121" s="18"/>
      <c r="B121" s="18"/>
      <c r="C121" s="117"/>
      <c r="D121" s="117"/>
      <c r="E121" s="135"/>
      <c r="F121" s="135"/>
      <c r="G121" s="152">
        <f t="shared" si="16"/>
        <v>13</v>
      </c>
      <c r="H121" s="188" t="str">
        <f t="shared" si="17"/>
        <v>-</v>
      </c>
      <c r="I121" s="188" t="str">
        <f t="shared" si="17"/>
        <v>-</v>
      </c>
      <c r="J121" s="188" t="str">
        <f t="shared" si="17"/>
        <v>-</v>
      </c>
      <c r="K121" s="188" t="str">
        <f t="shared" si="17"/>
        <v>-</v>
      </c>
      <c r="L121" s="188" t="str">
        <f t="shared" si="17"/>
        <v>-</v>
      </c>
      <c r="M121" s="189" t="str">
        <f t="shared" si="17"/>
        <v>-</v>
      </c>
      <c r="N121" s="185"/>
      <c r="O121" s="140"/>
      <c r="P121" s="140"/>
      <c r="Q121" s="140"/>
      <c r="R121" s="140"/>
      <c r="S121" s="140"/>
      <c r="T121" s="140"/>
      <c r="U121" s="18"/>
      <c r="V121" s="18"/>
      <c r="W121" s="18"/>
      <c r="X121" s="18"/>
      <c r="Y121" s="18"/>
      <c r="Z121" s="18"/>
      <c r="AA121" s="18"/>
      <c r="AB121" s="18"/>
      <c r="AC121" s="7"/>
      <c r="AD121" s="18"/>
      <c r="AE121" s="18"/>
      <c r="AF121" s="18"/>
      <c r="AG121" s="18"/>
      <c r="AH121" s="18"/>
      <c r="AI121" s="18"/>
      <c r="AJ121" s="18"/>
      <c r="AK121" s="18"/>
      <c r="AL121" s="18"/>
      <c r="AM121" s="18"/>
      <c r="AN121" s="18"/>
      <c r="AO121" s="18"/>
      <c r="AP121" s="18"/>
      <c r="AQ121" s="18"/>
      <c r="AR121" s="18"/>
      <c r="AS121" s="18"/>
      <c r="AT121" s="18"/>
      <c r="AU121" s="18"/>
      <c r="AV121" s="18"/>
      <c r="AW121" s="18"/>
      <c r="AX121" s="18"/>
      <c r="BA121" s="11"/>
      <c r="BB121" s="11"/>
      <c r="BC121" s="11"/>
      <c r="BD121" s="11"/>
      <c r="BE121" s="11"/>
      <c r="BF121" s="11"/>
      <c r="BG121" s="11"/>
      <c r="BH121" s="11"/>
      <c r="BI121" s="11"/>
      <c r="BJ121" s="11"/>
      <c r="BK121" s="11"/>
      <c r="BL121" s="11"/>
      <c r="BM121" s="11"/>
      <c r="BN121" s="11"/>
      <c r="BO121" s="11"/>
      <c r="BP121" s="11"/>
    </row>
    <row r="122" spans="1:68" ht="12.75" customHeight="1">
      <c r="A122" s="18"/>
      <c r="B122" s="18"/>
      <c r="C122" s="117"/>
      <c r="D122" s="117"/>
      <c r="E122" s="135"/>
      <c r="F122" s="135"/>
      <c r="G122" s="152">
        <f t="shared" si="16"/>
        <v>14</v>
      </c>
      <c r="H122" s="188" t="str">
        <f t="shared" si="17"/>
        <v>-</v>
      </c>
      <c r="I122" s="188" t="str">
        <f t="shared" si="17"/>
        <v>-</v>
      </c>
      <c r="J122" s="188" t="str">
        <f t="shared" si="17"/>
        <v>-</v>
      </c>
      <c r="K122" s="188" t="str">
        <f t="shared" si="17"/>
        <v>-</v>
      </c>
      <c r="L122" s="188" t="str">
        <f t="shared" si="17"/>
        <v>-</v>
      </c>
      <c r="M122" s="189" t="str">
        <f t="shared" si="17"/>
        <v>-</v>
      </c>
      <c r="N122" s="185"/>
      <c r="O122" s="140"/>
      <c r="P122" s="130"/>
      <c r="Q122" s="140"/>
      <c r="R122" s="140"/>
      <c r="S122" s="140"/>
      <c r="T122" s="140"/>
      <c r="U122" s="18"/>
      <c r="V122" s="18"/>
      <c r="W122" s="18"/>
      <c r="X122" s="18"/>
      <c r="Y122" s="18"/>
      <c r="Z122" s="18"/>
      <c r="AA122" s="18"/>
      <c r="AB122" s="18"/>
      <c r="AC122" s="7"/>
      <c r="AD122" s="18"/>
      <c r="AE122" s="18"/>
      <c r="AF122" s="18"/>
      <c r="AG122" s="18"/>
      <c r="AH122" s="18"/>
      <c r="AI122" s="18"/>
      <c r="AJ122" s="18"/>
      <c r="AK122" s="18"/>
      <c r="AL122" s="18"/>
      <c r="AM122" s="18"/>
      <c r="AN122" s="18"/>
      <c r="AO122" s="18"/>
      <c r="AP122" s="18"/>
      <c r="AQ122" s="18"/>
      <c r="AR122" s="18"/>
      <c r="AS122" s="18"/>
      <c r="AT122" s="18"/>
      <c r="AU122" s="18"/>
      <c r="AV122" s="18"/>
      <c r="AW122" s="18"/>
      <c r="AX122" s="18"/>
      <c r="BA122" s="11"/>
      <c r="BB122" s="11"/>
      <c r="BC122" s="11"/>
      <c r="BD122" s="11"/>
      <c r="BE122" s="11"/>
      <c r="BF122" s="11"/>
      <c r="BG122" s="11"/>
      <c r="BH122" s="11"/>
      <c r="BI122" s="11"/>
      <c r="BJ122" s="11"/>
      <c r="BK122" s="11"/>
      <c r="BL122" s="11"/>
      <c r="BM122" s="11"/>
      <c r="BN122" s="11"/>
      <c r="BO122" s="11"/>
      <c r="BP122" s="11"/>
    </row>
    <row r="123" spans="1:68" ht="12.75" customHeight="1">
      <c r="A123" s="18"/>
      <c r="B123" s="18"/>
      <c r="C123" s="117"/>
      <c r="D123" s="117"/>
      <c r="E123" s="135"/>
      <c r="F123" s="135"/>
      <c r="G123" s="155">
        <f t="shared" si="16"/>
        <v>15</v>
      </c>
      <c r="H123" s="188" t="str">
        <f t="shared" si="17"/>
        <v>-</v>
      </c>
      <c r="I123" s="188" t="str">
        <f t="shared" si="17"/>
        <v>-</v>
      </c>
      <c r="J123" s="188" t="str">
        <f t="shared" si="17"/>
        <v>-</v>
      </c>
      <c r="K123" s="188" t="str">
        <f t="shared" si="17"/>
        <v>-</v>
      </c>
      <c r="L123" s="188" t="str">
        <f t="shared" si="17"/>
        <v>-</v>
      </c>
      <c r="M123" s="190" t="str">
        <f t="shared" si="17"/>
        <v>-</v>
      </c>
      <c r="N123" s="185"/>
      <c r="O123" s="140"/>
      <c r="P123" s="140"/>
      <c r="Q123" s="140"/>
      <c r="R123" s="140"/>
      <c r="S123" s="140"/>
      <c r="T123" s="140"/>
      <c r="U123" s="18"/>
      <c r="V123" s="18"/>
      <c r="W123" s="18"/>
      <c r="X123" s="18"/>
      <c r="Y123" s="18"/>
      <c r="Z123" s="18"/>
      <c r="AA123" s="18"/>
      <c r="AB123" s="18"/>
      <c r="AC123" s="7"/>
      <c r="AD123" s="18"/>
      <c r="AE123" s="18"/>
      <c r="AF123" s="18"/>
      <c r="AG123" s="18"/>
      <c r="AH123" s="18"/>
      <c r="AI123" s="18"/>
      <c r="AJ123" s="18"/>
      <c r="AK123" s="18"/>
      <c r="AL123" s="18"/>
      <c r="AM123" s="18"/>
      <c r="AN123" s="18"/>
      <c r="AO123" s="18"/>
      <c r="AP123" s="18"/>
      <c r="AQ123" s="18"/>
      <c r="AR123" s="18"/>
      <c r="AS123" s="18"/>
      <c r="AT123" s="18"/>
      <c r="AU123" s="18"/>
      <c r="AV123" s="18"/>
      <c r="AW123" s="18"/>
      <c r="AX123" s="18"/>
      <c r="BA123" s="11"/>
      <c r="BB123" s="11"/>
      <c r="BC123" s="11"/>
      <c r="BD123" s="11"/>
      <c r="BE123" s="11"/>
      <c r="BF123" s="11"/>
      <c r="BG123" s="11"/>
      <c r="BH123" s="11"/>
      <c r="BI123" s="11"/>
      <c r="BJ123" s="11"/>
      <c r="BK123" s="11"/>
      <c r="BL123" s="11"/>
      <c r="BM123" s="11"/>
      <c r="BN123" s="11"/>
      <c r="BO123" s="11"/>
      <c r="BP123" s="11"/>
    </row>
    <row r="124" spans="1:68" ht="12.75" customHeight="1">
      <c r="A124" s="18"/>
      <c r="B124" s="18"/>
      <c r="C124" s="117"/>
      <c r="D124" s="583" t="s">
        <v>41</v>
      </c>
      <c r="E124" s="584"/>
      <c r="F124" s="585"/>
      <c r="G124" s="145" t="str">
        <f>$G$59</f>
        <v>0-15</v>
      </c>
      <c r="H124" s="191">
        <f t="shared" ref="H124:L124" si="18">IF(H59=0,"",SUMPRODUCT(H108:H123,H43:H58)/H59)</f>
        <v>-0.29999999999999993</v>
      </c>
      <c r="I124" s="191">
        <f>IF(I59=0,"",SUMPRODUCT(I108:I123,I43:I58)/I59)</f>
        <v>0.20000000000000018</v>
      </c>
      <c r="J124" s="191">
        <f t="shared" si="18"/>
        <v>0.14999999999999991</v>
      </c>
      <c r="K124" s="191">
        <f t="shared" si="18"/>
        <v>-0.4</v>
      </c>
      <c r="L124" s="191">
        <f t="shared" si="18"/>
        <v>-4.9999999999999864E-2</v>
      </c>
      <c r="M124" s="192">
        <f>SUMPRODUCT(M108:M123,M43:M58)/M59</f>
        <v>-3.5999999999999865E-2</v>
      </c>
      <c r="N124" s="185"/>
      <c r="O124" s="140"/>
      <c r="P124" s="140"/>
      <c r="Q124" s="140"/>
      <c r="R124" s="140"/>
      <c r="S124" s="140"/>
      <c r="T124" s="140"/>
      <c r="U124" s="18"/>
      <c r="V124" s="18"/>
      <c r="W124" s="18"/>
      <c r="X124" s="18"/>
      <c r="Y124" s="18"/>
      <c r="Z124" s="18"/>
      <c r="AA124" s="18"/>
      <c r="AB124" s="18"/>
      <c r="AC124" s="7"/>
      <c r="AD124" s="18"/>
      <c r="AE124" s="18"/>
      <c r="AF124" s="18"/>
      <c r="AG124" s="18"/>
      <c r="AH124" s="18"/>
      <c r="AI124" s="18"/>
      <c r="AJ124" s="18"/>
      <c r="AK124" s="18"/>
      <c r="AL124" s="18"/>
      <c r="AM124" s="18"/>
      <c r="AN124" s="18"/>
      <c r="AO124" s="18"/>
      <c r="AP124" s="18"/>
      <c r="AQ124" s="18"/>
      <c r="AR124" s="18"/>
      <c r="AS124" s="18"/>
      <c r="AT124" s="18"/>
      <c r="AU124" s="18"/>
      <c r="AV124" s="18"/>
      <c r="AW124" s="18"/>
      <c r="AX124" s="18"/>
      <c r="BA124" s="11"/>
      <c r="BB124" s="11"/>
      <c r="BC124" s="11"/>
      <c r="BD124" s="11"/>
      <c r="BE124" s="11"/>
      <c r="BF124" s="11"/>
      <c r="BG124" s="11"/>
      <c r="BH124" s="11"/>
      <c r="BI124" s="11"/>
      <c r="BJ124" s="11"/>
      <c r="BK124" s="11"/>
      <c r="BL124" s="11"/>
      <c r="BM124" s="11"/>
      <c r="BN124" s="11"/>
      <c r="BO124" s="11"/>
      <c r="BP124" s="11"/>
    </row>
    <row r="125" spans="1:68" ht="12.75" customHeight="1">
      <c r="A125" s="18"/>
      <c r="B125" s="18"/>
      <c r="C125" s="117"/>
      <c r="D125" s="167"/>
      <c r="E125" s="167"/>
      <c r="F125" s="193"/>
      <c r="G125" s="164" t="s">
        <v>42</v>
      </c>
      <c r="H125" s="181">
        <f>IF(H59=0,"",RANK(H137,$H$137:$L$137,1))</f>
        <v>4</v>
      </c>
      <c r="I125" s="181">
        <f>IF(I59=0,"",RANK(I137,$H$137:$L$137,1))</f>
        <v>3</v>
      </c>
      <c r="J125" s="181">
        <f>IF(J59=0,"",RANK(J137,$H$137:$L$137,1))</f>
        <v>2</v>
      </c>
      <c r="K125" s="181">
        <f>IF(K59=0,"",RANK(K137,$H$137:$L$137,1))</f>
        <v>5</v>
      </c>
      <c r="L125" s="181">
        <f>IF(L59=0,"",RANK(L137,$H$137:$L$137,1))</f>
        <v>1</v>
      </c>
      <c r="M125" s="194"/>
      <c r="N125" s="7"/>
      <c r="O125" s="140"/>
      <c r="P125" s="140"/>
      <c r="Q125" s="140"/>
      <c r="R125" s="18"/>
      <c r="S125" s="18"/>
      <c r="T125" s="18"/>
      <c r="U125" s="18"/>
      <c r="V125" s="18"/>
      <c r="W125" s="18"/>
      <c r="X125" s="18"/>
      <c r="Y125" s="18"/>
      <c r="Z125" s="18"/>
      <c r="AA125" s="18"/>
      <c r="AB125" s="18"/>
      <c r="AC125" s="7"/>
      <c r="AD125" s="18"/>
      <c r="AE125" s="18"/>
      <c r="AF125" s="18"/>
      <c r="AG125" s="18"/>
      <c r="AH125" s="18"/>
      <c r="AI125" s="18"/>
      <c r="AJ125" s="18"/>
      <c r="AK125" s="18"/>
      <c r="AL125" s="18"/>
      <c r="AM125" s="18"/>
      <c r="AN125" s="18"/>
      <c r="AO125" s="18"/>
      <c r="AP125" s="18"/>
      <c r="AQ125" s="18"/>
      <c r="AR125" s="18"/>
      <c r="AS125" s="18"/>
      <c r="AT125" s="18"/>
      <c r="AU125" s="18"/>
      <c r="AV125" s="18"/>
      <c r="AW125" s="18"/>
      <c r="AX125" s="18"/>
      <c r="BA125" s="11"/>
      <c r="BB125" s="11"/>
      <c r="BC125" s="11"/>
      <c r="BD125" s="11"/>
      <c r="BE125" s="11"/>
      <c r="BF125" s="11"/>
      <c r="BG125" s="11"/>
      <c r="BH125" s="11"/>
      <c r="BI125" s="11"/>
      <c r="BJ125" s="11"/>
      <c r="BK125" s="11"/>
      <c r="BL125" s="11"/>
      <c r="BM125" s="11"/>
      <c r="BN125" s="11"/>
      <c r="BO125" s="11"/>
      <c r="BP125" s="11"/>
    </row>
    <row r="126" spans="1:68" ht="12.75" customHeight="1">
      <c r="A126" s="18"/>
      <c r="B126" s="18"/>
      <c r="C126" s="167"/>
      <c r="D126" s="167"/>
      <c r="E126" s="167"/>
      <c r="F126" s="167"/>
      <c r="G126" s="167"/>
      <c r="H126" s="167"/>
      <c r="I126" s="167"/>
      <c r="J126" s="167"/>
      <c r="K126" s="167"/>
      <c r="L126" s="167"/>
      <c r="M126" s="167"/>
      <c r="N126" s="7"/>
      <c r="O126" s="140"/>
      <c r="P126" s="140"/>
      <c r="Q126" s="140"/>
      <c r="R126" s="18"/>
      <c r="S126" s="18"/>
      <c r="T126" s="18"/>
      <c r="U126" s="18"/>
      <c r="V126" s="18"/>
      <c r="W126" s="18"/>
      <c r="X126" s="18"/>
      <c r="Y126" s="18"/>
      <c r="Z126" s="18"/>
      <c r="AA126" s="18"/>
      <c r="AB126" s="18"/>
      <c r="AC126" s="7"/>
      <c r="AD126" s="18"/>
      <c r="AE126" s="18"/>
      <c r="AF126" s="18"/>
      <c r="AG126" s="18"/>
      <c r="AH126" s="18"/>
      <c r="AI126" s="18"/>
      <c r="AJ126" s="18"/>
      <c r="AK126" s="18"/>
      <c r="AL126" s="18"/>
      <c r="AM126" s="18"/>
      <c r="AN126" s="18"/>
      <c r="AO126" s="18"/>
      <c r="AP126" s="18"/>
      <c r="AQ126" s="18"/>
      <c r="AR126" s="18"/>
      <c r="AS126" s="18"/>
      <c r="AT126" s="18"/>
      <c r="AU126" s="18"/>
      <c r="AV126" s="18"/>
      <c r="AW126" s="18"/>
      <c r="AX126" s="18"/>
      <c r="BA126" s="11"/>
      <c r="BB126" s="11"/>
      <c r="BC126" s="11"/>
      <c r="BD126" s="11"/>
      <c r="BE126" s="11"/>
      <c r="BF126" s="11"/>
      <c r="BG126" s="11"/>
      <c r="BH126" s="11"/>
      <c r="BI126" s="11"/>
      <c r="BJ126" s="11"/>
      <c r="BK126" s="11"/>
      <c r="BL126" s="11"/>
      <c r="BM126" s="11"/>
      <c r="BN126" s="11"/>
      <c r="BO126" s="11"/>
      <c r="BP126" s="11"/>
    </row>
    <row r="127" spans="1:68" ht="12.75" customHeight="1">
      <c r="A127" s="18"/>
      <c r="B127" s="18"/>
      <c r="C127" s="167"/>
      <c r="D127" s="167"/>
      <c r="E127" s="167"/>
      <c r="F127" s="167"/>
      <c r="G127" s="118" t="s">
        <v>44</v>
      </c>
      <c r="H127" s="183"/>
      <c r="I127" s="183"/>
      <c r="J127" s="184"/>
      <c r="K127" s="167"/>
      <c r="L127" s="167"/>
      <c r="M127" s="167"/>
      <c r="N127" s="7"/>
      <c r="O127" s="18"/>
      <c r="P127" s="140"/>
      <c r="Q127" s="140"/>
      <c r="R127" s="18"/>
      <c r="S127" s="18"/>
      <c r="T127" s="18"/>
      <c r="U127" s="18"/>
      <c r="V127" s="18"/>
      <c r="W127" s="18"/>
      <c r="X127" s="18"/>
      <c r="Y127" s="18"/>
      <c r="Z127" s="18"/>
      <c r="AA127" s="18"/>
      <c r="AB127" s="18"/>
      <c r="AC127" s="7"/>
      <c r="AD127" s="18"/>
      <c r="AE127" s="18"/>
      <c r="AF127" s="18"/>
      <c r="AG127" s="18"/>
      <c r="AH127" s="18"/>
      <c r="AI127" s="18"/>
      <c r="AJ127" s="18"/>
      <c r="AK127" s="18"/>
      <c r="AL127" s="18"/>
      <c r="AM127" s="18"/>
      <c r="AN127" s="18"/>
      <c r="AO127" s="18"/>
      <c r="AP127" s="18"/>
      <c r="AQ127" s="18"/>
      <c r="AR127" s="18"/>
      <c r="AS127" s="18"/>
      <c r="AT127" s="18"/>
      <c r="AU127" s="18"/>
      <c r="AV127" s="18"/>
      <c r="AW127" s="18"/>
      <c r="AX127" s="18"/>
      <c r="BA127" s="11"/>
      <c r="BB127" s="11"/>
      <c r="BC127" s="11"/>
      <c r="BD127" s="11"/>
      <c r="BE127" s="11"/>
      <c r="BF127" s="11"/>
      <c r="BG127" s="11"/>
      <c r="BH127" s="11"/>
      <c r="BI127" s="11"/>
      <c r="BJ127" s="11"/>
      <c r="BK127" s="11"/>
      <c r="BL127" s="11"/>
      <c r="BM127" s="11"/>
      <c r="BN127" s="11"/>
      <c r="BO127" s="11"/>
      <c r="BP127" s="11"/>
    </row>
    <row r="128" spans="1:68" ht="12.75" customHeight="1">
      <c r="A128" s="18"/>
      <c r="B128" s="18"/>
      <c r="C128" s="167"/>
      <c r="D128" s="167"/>
      <c r="E128" s="167"/>
      <c r="F128" s="167"/>
      <c r="G128" s="167"/>
      <c r="H128" s="461" t="str">
        <f t="shared" ref="H128:L129" si="19">H3</f>
        <v>Harald</v>
      </c>
      <c r="I128" s="461" t="str">
        <f t="shared" si="19"/>
        <v>Hildegun</v>
      </c>
      <c r="J128" s="464" t="str">
        <f t="shared" si="19"/>
        <v>Stian</v>
      </c>
      <c r="K128" s="461" t="str">
        <f t="shared" si="19"/>
        <v>Eirik</v>
      </c>
      <c r="L128" s="461" t="str">
        <f t="shared" si="19"/>
        <v>Atle</v>
      </c>
      <c r="M128" s="32"/>
      <c r="N128" s="7"/>
      <c r="O128" s="18"/>
      <c r="P128" s="140"/>
      <c r="Q128" s="18"/>
      <c r="R128" s="18"/>
      <c r="S128" s="18"/>
      <c r="T128" s="18"/>
      <c r="U128" s="18"/>
      <c r="V128" s="18"/>
      <c r="W128" s="18"/>
      <c r="X128" s="18"/>
      <c r="Y128" s="18"/>
      <c r="Z128" s="18"/>
      <c r="AA128" s="18"/>
      <c r="AB128" s="18"/>
      <c r="AC128" s="7"/>
      <c r="AD128" s="18"/>
      <c r="AE128" s="18"/>
      <c r="AF128" s="18"/>
      <c r="AG128" s="18"/>
      <c r="AH128" s="18"/>
      <c r="AI128" s="18"/>
      <c r="AJ128" s="18"/>
      <c r="AK128" s="18"/>
      <c r="AL128" s="18"/>
      <c r="AM128" s="18"/>
      <c r="AN128" s="18"/>
      <c r="AO128" s="18"/>
      <c r="AP128" s="18"/>
      <c r="AQ128" s="18"/>
      <c r="AR128" s="18"/>
      <c r="AS128" s="18"/>
      <c r="AT128" s="18"/>
      <c r="AU128" s="18"/>
      <c r="AV128" s="18"/>
      <c r="AW128" s="18"/>
      <c r="AX128" s="18"/>
      <c r="BA128" s="11"/>
      <c r="BB128" s="11"/>
      <c r="BC128" s="11"/>
      <c r="BD128" s="11"/>
      <c r="BE128" s="11"/>
      <c r="BF128" s="11"/>
      <c r="BG128" s="11"/>
      <c r="BH128" s="11"/>
      <c r="BI128" s="11"/>
      <c r="BJ128" s="11"/>
      <c r="BK128" s="11"/>
      <c r="BL128" s="11"/>
      <c r="BM128" s="11"/>
      <c r="BN128" s="11"/>
      <c r="BO128" s="11"/>
      <c r="BP128" s="11"/>
    </row>
    <row r="129" spans="1:68" ht="12.75" customHeight="1">
      <c r="A129" s="18"/>
      <c r="B129" s="18"/>
      <c r="C129" s="167"/>
      <c r="D129" s="167"/>
      <c r="E129" s="167"/>
      <c r="F129" s="167"/>
      <c r="G129" s="167"/>
      <c r="H129" s="148" t="str">
        <f t="shared" si="19"/>
        <v>Reader 1</v>
      </c>
      <c r="I129" s="148" t="str">
        <f t="shared" si="19"/>
        <v>Reader 2</v>
      </c>
      <c r="J129" s="148" t="str">
        <f t="shared" si="19"/>
        <v>Reader 3</v>
      </c>
      <c r="K129" s="148" t="str">
        <f t="shared" si="19"/>
        <v>Reader 4</v>
      </c>
      <c r="L129" s="148" t="str">
        <f t="shared" si="19"/>
        <v>Reader 5</v>
      </c>
      <c r="M129" s="32"/>
      <c r="N129" s="7"/>
      <c r="O129" s="18"/>
      <c r="P129" s="140"/>
      <c r="Q129" s="18"/>
      <c r="R129" s="18"/>
      <c r="S129" s="18"/>
      <c r="T129" s="18"/>
      <c r="U129" s="18"/>
      <c r="V129" s="18"/>
      <c r="W129" s="18"/>
      <c r="X129" s="18"/>
      <c r="Y129" s="18"/>
      <c r="Z129" s="18"/>
      <c r="AA129" s="18"/>
      <c r="AB129" s="18"/>
      <c r="AC129" s="7"/>
      <c r="AD129" s="18"/>
      <c r="AE129" s="18"/>
      <c r="AF129" s="18"/>
      <c r="AG129" s="18"/>
      <c r="AH129" s="18"/>
      <c r="AI129" s="18"/>
      <c r="AJ129" s="18"/>
      <c r="AK129" s="18"/>
      <c r="AL129" s="18"/>
      <c r="AM129" s="18"/>
      <c r="AN129" s="18"/>
      <c r="AO129" s="18"/>
      <c r="AP129" s="18"/>
      <c r="AQ129" s="18"/>
      <c r="AR129" s="18"/>
      <c r="AS129" s="18"/>
      <c r="AT129" s="18"/>
      <c r="AU129" s="18"/>
      <c r="AV129" s="18"/>
      <c r="AW129" s="18"/>
      <c r="AX129" s="18"/>
      <c r="BA129" s="11"/>
      <c r="BB129" s="11"/>
      <c r="BC129" s="11"/>
      <c r="BD129" s="11"/>
      <c r="BE129" s="11"/>
      <c r="BF129" s="11"/>
      <c r="BG129" s="11"/>
      <c r="BH129" s="11"/>
      <c r="BI129" s="11"/>
      <c r="BJ129" s="11"/>
      <c r="BK129" s="11"/>
      <c r="BL129" s="11"/>
      <c r="BM129" s="11"/>
      <c r="BN129" s="11"/>
      <c r="BO129" s="11"/>
      <c r="BP129" s="11"/>
    </row>
    <row r="130" spans="1:68" ht="12.75" customHeight="1">
      <c r="A130" s="18"/>
      <c r="B130" s="18"/>
      <c r="C130" s="195"/>
      <c r="D130" s="71"/>
      <c r="E130" s="71"/>
      <c r="F130" s="71"/>
      <c r="G130" s="196" t="s">
        <v>45</v>
      </c>
      <c r="H130" s="197">
        <f t="shared" ref="H130:L130" si="20">H81</f>
        <v>2</v>
      </c>
      <c r="I130" s="197">
        <f>I81</f>
        <v>3</v>
      </c>
      <c r="J130" s="197">
        <f t="shared" si="20"/>
        <v>1</v>
      </c>
      <c r="K130" s="197">
        <f t="shared" si="20"/>
        <v>5</v>
      </c>
      <c r="L130" s="197">
        <f t="shared" si="20"/>
        <v>4</v>
      </c>
      <c r="M130" s="32"/>
      <c r="N130" s="7"/>
      <c r="O130" s="18"/>
      <c r="P130" s="140"/>
      <c r="Q130" s="18"/>
      <c r="R130" s="18"/>
      <c r="S130" s="18"/>
      <c r="T130" s="18"/>
      <c r="U130" s="18"/>
      <c r="V130" s="18"/>
      <c r="W130" s="18"/>
      <c r="X130" s="18"/>
      <c r="Y130" s="18"/>
      <c r="Z130" s="18"/>
      <c r="AA130" s="18"/>
      <c r="AB130" s="18"/>
      <c r="AC130" s="7"/>
      <c r="AD130" s="18"/>
      <c r="AE130" s="18"/>
      <c r="AF130" s="18"/>
      <c r="AG130" s="18"/>
      <c r="AH130" s="18"/>
      <c r="AI130" s="18"/>
      <c r="AJ130" s="18"/>
      <c r="AK130" s="18"/>
      <c r="AL130" s="18"/>
      <c r="AM130" s="18"/>
      <c r="AN130" s="18"/>
      <c r="AO130" s="18"/>
      <c r="AP130" s="18"/>
      <c r="AQ130" s="18"/>
      <c r="AR130" s="18"/>
      <c r="AS130" s="18"/>
      <c r="AT130" s="18"/>
      <c r="AU130" s="18"/>
      <c r="AV130" s="18"/>
      <c r="AW130" s="18"/>
      <c r="AX130" s="18"/>
      <c r="BA130" s="11"/>
      <c r="BB130" s="11"/>
      <c r="BC130" s="11"/>
      <c r="BD130" s="11"/>
      <c r="BE130" s="11"/>
      <c r="BF130" s="11"/>
      <c r="BG130" s="11"/>
      <c r="BH130" s="11"/>
      <c r="BI130" s="11"/>
      <c r="BJ130" s="11"/>
      <c r="BK130" s="11"/>
      <c r="BL130" s="11"/>
      <c r="BM130" s="11"/>
      <c r="BN130" s="11"/>
      <c r="BO130" s="11"/>
      <c r="BP130" s="11"/>
    </row>
    <row r="131" spans="1:68" ht="24.75" customHeight="1">
      <c r="A131" s="18"/>
      <c r="B131" s="18"/>
      <c r="C131" s="32"/>
      <c r="D131" s="198"/>
      <c r="E131" s="198"/>
      <c r="F131" s="198"/>
      <c r="G131" s="199" t="s">
        <v>46</v>
      </c>
      <c r="H131" s="200">
        <f t="shared" ref="H131:L131" si="21">H103</f>
        <v>1</v>
      </c>
      <c r="I131" s="200">
        <f>I103</f>
        <v>1</v>
      </c>
      <c r="J131" s="200">
        <f t="shared" si="21"/>
        <v>4</v>
      </c>
      <c r="K131" s="200">
        <f t="shared" si="21"/>
        <v>4</v>
      </c>
      <c r="L131" s="200">
        <f t="shared" si="21"/>
        <v>3</v>
      </c>
      <c r="M131" s="32"/>
      <c r="N131" s="7"/>
      <c r="O131" s="18"/>
      <c r="P131" s="140"/>
      <c r="Q131" s="18"/>
      <c r="R131" s="18"/>
      <c r="S131" s="18"/>
      <c r="T131" s="18"/>
      <c r="U131" s="18"/>
      <c r="V131" s="18"/>
      <c r="W131" s="18"/>
      <c r="X131" s="18"/>
      <c r="Y131" s="18"/>
      <c r="Z131" s="18"/>
      <c r="AA131" s="18"/>
      <c r="AB131" s="18"/>
      <c r="AC131" s="7"/>
      <c r="AD131" s="18"/>
      <c r="AE131" s="18"/>
      <c r="AF131" s="18"/>
      <c r="AG131" s="18"/>
      <c r="AH131" s="18"/>
      <c r="AI131" s="18"/>
      <c r="AJ131" s="18"/>
      <c r="AK131" s="18"/>
      <c r="AL131" s="18"/>
      <c r="AM131" s="18"/>
      <c r="AN131" s="18"/>
      <c r="AO131" s="18"/>
      <c r="AP131" s="18"/>
      <c r="AQ131" s="18"/>
      <c r="AR131" s="18"/>
      <c r="AS131" s="18"/>
      <c r="AT131" s="18"/>
      <c r="AU131" s="18"/>
      <c r="AV131" s="18"/>
      <c r="AW131" s="18"/>
      <c r="AX131" s="18"/>
      <c r="BA131" s="11"/>
      <c r="BB131" s="11"/>
      <c r="BC131" s="11"/>
      <c r="BD131" s="11"/>
      <c r="BE131" s="11"/>
      <c r="BF131" s="11"/>
      <c r="BG131" s="11"/>
      <c r="BH131" s="11"/>
      <c r="BI131" s="11"/>
      <c r="BJ131" s="11"/>
      <c r="BK131" s="11"/>
      <c r="BL131" s="11"/>
      <c r="BM131" s="11"/>
      <c r="BN131" s="11"/>
      <c r="BO131" s="11"/>
      <c r="BP131" s="11"/>
    </row>
    <row r="132" spans="1:68" ht="12.75" customHeight="1">
      <c r="A132" s="18"/>
      <c r="B132" s="18"/>
      <c r="C132" s="68"/>
      <c r="D132" s="201"/>
      <c r="E132" s="201"/>
      <c r="F132" s="201"/>
      <c r="G132" s="202" t="s">
        <v>116</v>
      </c>
      <c r="H132" s="203">
        <f t="shared" ref="H132:L132" si="22">H125</f>
        <v>4</v>
      </c>
      <c r="I132" s="203">
        <f>I125</f>
        <v>3</v>
      </c>
      <c r="J132" s="203">
        <f t="shared" si="22"/>
        <v>2</v>
      </c>
      <c r="K132" s="203">
        <f t="shared" si="22"/>
        <v>5</v>
      </c>
      <c r="L132" s="203">
        <f t="shared" si="22"/>
        <v>1</v>
      </c>
      <c r="M132" s="32"/>
      <c r="N132" s="7"/>
      <c r="O132" s="18"/>
      <c r="P132" s="140"/>
      <c r="Q132" s="18"/>
      <c r="R132" s="18"/>
      <c r="S132" s="18"/>
      <c r="T132" s="18"/>
      <c r="U132" s="18"/>
      <c r="V132" s="18"/>
      <c r="W132" s="18"/>
      <c r="X132" s="18"/>
      <c r="Y132" s="18"/>
      <c r="Z132" s="18"/>
      <c r="AA132" s="18"/>
      <c r="AB132" s="18"/>
      <c r="AC132" s="7"/>
      <c r="AD132" s="18"/>
      <c r="AE132" s="18"/>
      <c r="AF132" s="18"/>
      <c r="AG132" s="18"/>
      <c r="AH132" s="18"/>
      <c r="AI132" s="18"/>
      <c r="AJ132" s="18"/>
      <c r="AK132" s="18"/>
      <c r="AL132" s="18"/>
      <c r="AM132" s="18"/>
      <c r="AN132" s="18"/>
      <c r="AO132" s="18"/>
      <c r="AP132" s="18"/>
      <c r="AQ132" s="18"/>
      <c r="AR132" s="18"/>
      <c r="AS132" s="18"/>
      <c r="AT132" s="18"/>
      <c r="AU132" s="18"/>
      <c r="AV132" s="18"/>
      <c r="AW132" s="18"/>
      <c r="AX132" s="18"/>
      <c r="BA132" s="11"/>
      <c r="BB132" s="11"/>
      <c r="BC132" s="11"/>
      <c r="BD132" s="11"/>
      <c r="BE132" s="11"/>
      <c r="BF132" s="11"/>
      <c r="BG132" s="11"/>
      <c r="BH132" s="11"/>
      <c r="BI132" s="11"/>
      <c r="BJ132" s="11"/>
      <c r="BK132" s="11"/>
      <c r="BL132" s="11"/>
      <c r="BM132" s="11"/>
      <c r="BN132" s="11"/>
      <c r="BO132" s="11"/>
      <c r="BP132" s="11"/>
    </row>
    <row r="133" spans="1:68" ht="12.75" customHeight="1">
      <c r="A133" s="18"/>
      <c r="B133" s="18"/>
      <c r="C133" s="117"/>
      <c r="D133" s="204"/>
      <c r="E133" s="205"/>
      <c r="F133" s="206"/>
      <c r="G133" s="207" t="s">
        <v>47</v>
      </c>
      <c r="H133" s="460">
        <f>IF(H59=0,"",RANK(H136,$H$136:$L$136,1))</f>
        <v>1</v>
      </c>
      <c r="I133" s="460">
        <f>IF(I59=0,"",RANK(I136,$H$136:$L$136,1))</f>
        <v>1</v>
      </c>
      <c r="J133" s="460">
        <f>IF(J59=0,"",RANK(J136,$H$136:$L$136,1))</f>
        <v>1</v>
      </c>
      <c r="K133" s="460">
        <f>IF(K59=0,"",RANK(K136,$H$136:$L$136,1))</f>
        <v>5</v>
      </c>
      <c r="L133" s="460">
        <f>IF(L59=0,"",RANK(L136,$H$136:$L$136,1))</f>
        <v>4</v>
      </c>
      <c r="M133" s="32"/>
      <c r="N133" s="7"/>
      <c r="O133" s="18"/>
      <c r="P133" s="140"/>
      <c r="Q133" s="18"/>
      <c r="R133" s="18"/>
      <c r="S133" s="18"/>
      <c r="T133" s="18"/>
      <c r="U133" s="18"/>
      <c r="V133" s="18"/>
      <c r="W133" s="18"/>
      <c r="X133" s="18"/>
      <c r="Y133" s="18"/>
      <c r="Z133" s="18"/>
      <c r="AA133" s="18"/>
      <c r="AB133" s="18"/>
      <c r="AC133" s="7"/>
      <c r="AD133" s="18"/>
      <c r="AE133" s="18"/>
      <c r="AF133" s="18"/>
      <c r="AG133" s="18"/>
      <c r="AH133" s="18"/>
      <c r="AI133" s="18"/>
      <c r="AJ133" s="18"/>
      <c r="AK133" s="18"/>
      <c r="AL133" s="18"/>
      <c r="AM133" s="18"/>
      <c r="AN133" s="18"/>
      <c r="AO133" s="18"/>
      <c r="AP133" s="18"/>
      <c r="AQ133" s="18"/>
      <c r="AR133" s="18"/>
      <c r="AS133" s="18"/>
      <c r="AT133" s="18"/>
      <c r="AU133" s="18"/>
      <c r="AV133" s="18"/>
      <c r="AW133" s="18"/>
      <c r="AX133" s="18"/>
      <c r="BA133" s="11"/>
      <c r="BB133" s="11"/>
      <c r="BC133" s="11"/>
      <c r="BD133" s="11"/>
      <c r="BE133" s="11"/>
      <c r="BF133" s="11"/>
      <c r="BG133" s="11"/>
      <c r="BH133" s="11"/>
      <c r="BI133" s="11"/>
      <c r="BJ133" s="11"/>
      <c r="BK133" s="11"/>
      <c r="BL133" s="11"/>
      <c r="BM133" s="11"/>
      <c r="BN133" s="11"/>
      <c r="BO133" s="11"/>
      <c r="BP133" s="11"/>
    </row>
    <row r="134" spans="1:68" ht="12.75" customHeight="1">
      <c r="A134" s="18"/>
      <c r="B134" s="18"/>
      <c r="C134" s="18"/>
      <c r="D134" s="18"/>
      <c r="E134" s="18"/>
      <c r="F134" s="18"/>
      <c r="G134" s="208"/>
      <c r="H134" s="209"/>
      <c r="I134" s="209"/>
      <c r="J134" s="209"/>
      <c r="K134" s="209"/>
      <c r="L134" s="209"/>
      <c r="M134" s="18"/>
      <c r="N134" s="7"/>
      <c r="O134" s="18"/>
      <c r="P134" s="140"/>
      <c r="Q134" s="18"/>
      <c r="R134" s="18"/>
      <c r="S134" s="18"/>
      <c r="T134" s="18"/>
      <c r="U134" s="18"/>
      <c r="V134" s="18"/>
      <c r="W134" s="18"/>
      <c r="X134" s="18"/>
      <c r="Y134" s="18"/>
      <c r="Z134" s="18"/>
      <c r="AA134" s="18"/>
      <c r="AB134" s="18"/>
      <c r="AC134" s="7"/>
      <c r="AD134" s="18"/>
      <c r="AE134" s="18"/>
      <c r="AF134" s="18"/>
      <c r="AG134" s="18"/>
      <c r="AH134" s="18"/>
      <c r="AI134" s="18"/>
      <c r="AJ134" s="18"/>
      <c r="AK134" s="18"/>
      <c r="AL134" s="18"/>
      <c r="AM134" s="18"/>
      <c r="AN134" s="18"/>
      <c r="AO134" s="18"/>
      <c r="AP134" s="18"/>
      <c r="AQ134" s="18"/>
      <c r="AR134" s="18"/>
      <c r="AS134" s="18"/>
      <c r="AT134" s="18"/>
      <c r="AU134" s="18"/>
      <c r="AV134" s="18"/>
      <c r="AW134" s="18"/>
      <c r="AX134" s="18"/>
      <c r="BA134" s="11"/>
      <c r="BB134" s="11"/>
      <c r="BC134" s="11"/>
      <c r="BD134" s="11"/>
      <c r="BE134" s="11"/>
      <c r="BF134" s="11"/>
      <c r="BG134" s="11"/>
      <c r="BH134" s="11"/>
      <c r="BI134" s="11"/>
      <c r="BJ134" s="11"/>
      <c r="BK134" s="11"/>
      <c r="BL134" s="11"/>
      <c r="BM134" s="11"/>
      <c r="BN134" s="11"/>
      <c r="BO134" s="11"/>
      <c r="BP134" s="11"/>
    </row>
    <row r="135" spans="1:68" ht="12.75" customHeight="1">
      <c r="A135" s="18"/>
      <c r="B135" s="18"/>
      <c r="C135" s="18"/>
      <c r="D135" s="18"/>
      <c r="E135" s="18"/>
      <c r="F135" s="18"/>
      <c r="G135" s="208"/>
      <c r="H135" s="209"/>
      <c r="I135" s="209"/>
      <c r="J135" s="209"/>
      <c r="K135" s="209"/>
      <c r="L135" s="209"/>
      <c r="M135" s="18"/>
      <c r="N135" s="7"/>
      <c r="O135" s="18"/>
      <c r="P135" s="140"/>
      <c r="Q135" s="18"/>
      <c r="R135" s="18"/>
      <c r="S135" s="18"/>
      <c r="T135" s="18"/>
      <c r="U135" s="18"/>
      <c r="V135" s="18"/>
      <c r="W135" s="18"/>
      <c r="X135" s="18"/>
      <c r="Y135" s="18"/>
      <c r="Z135" s="18"/>
      <c r="AA135" s="18"/>
      <c r="AB135" s="18"/>
      <c r="AC135" s="7"/>
      <c r="AD135" s="18"/>
      <c r="AE135" s="18"/>
      <c r="AF135" s="18"/>
      <c r="AG135" s="18"/>
      <c r="AH135" s="18"/>
      <c r="AI135" s="18"/>
      <c r="AJ135" s="18"/>
      <c r="AK135" s="18"/>
      <c r="AL135" s="18"/>
      <c r="AM135" s="18"/>
      <c r="AN135" s="18"/>
      <c r="AO135" s="18"/>
      <c r="AP135" s="18"/>
      <c r="AQ135" s="18"/>
      <c r="AR135" s="18"/>
      <c r="AS135" s="18"/>
      <c r="AT135" s="18"/>
      <c r="AU135" s="18"/>
      <c r="AV135" s="18"/>
      <c r="AW135" s="18"/>
      <c r="AX135" s="18"/>
      <c r="BA135" s="11"/>
      <c r="BB135" s="11"/>
      <c r="BC135" s="11"/>
      <c r="BD135" s="11"/>
      <c r="BE135" s="11"/>
      <c r="BF135" s="11"/>
      <c r="BG135" s="11"/>
      <c r="BH135" s="11"/>
      <c r="BI135" s="11"/>
      <c r="BJ135" s="11"/>
      <c r="BK135" s="11"/>
      <c r="BL135" s="11"/>
      <c r="BM135" s="11"/>
      <c r="BN135" s="11"/>
      <c r="BO135" s="11"/>
      <c r="BP135" s="11"/>
    </row>
    <row r="136" spans="1:68" ht="12.75" customHeight="1">
      <c r="A136" s="18"/>
      <c r="B136" s="18"/>
      <c r="C136" s="18"/>
      <c r="D136" s="204"/>
      <c r="E136" s="205"/>
      <c r="F136" s="205"/>
      <c r="G136" s="210" t="s">
        <v>48</v>
      </c>
      <c r="H136" s="211">
        <f t="shared" ref="H136:L136" si="23">IF(H59=0,"",AVERAGE(H130:H132))</f>
        <v>2.3333333333333335</v>
      </c>
      <c r="I136" s="211">
        <f>IF(I59=0,"",AVERAGE(I130:I132))</f>
        <v>2.3333333333333335</v>
      </c>
      <c r="J136" s="211">
        <f t="shared" si="23"/>
        <v>2.3333333333333335</v>
      </c>
      <c r="K136" s="211">
        <f t="shared" si="23"/>
        <v>4.666666666666667</v>
      </c>
      <c r="L136" s="211">
        <f t="shared" si="23"/>
        <v>2.6666666666666665</v>
      </c>
      <c r="M136" s="212" t="s">
        <v>49</v>
      </c>
      <c r="N136" s="67"/>
      <c r="O136" s="213"/>
      <c r="P136" s="140"/>
      <c r="Q136" s="18"/>
      <c r="R136" s="18"/>
      <c r="S136" s="18"/>
      <c r="T136" s="18"/>
      <c r="U136" s="18"/>
      <c r="V136" s="18"/>
      <c r="W136" s="18"/>
      <c r="X136" s="18"/>
      <c r="Y136" s="18"/>
      <c r="Z136" s="18"/>
      <c r="AA136" s="18"/>
      <c r="AB136" s="18"/>
      <c r="AC136" s="7"/>
      <c r="AD136" s="18"/>
      <c r="AE136" s="18"/>
      <c r="AF136" s="18"/>
      <c r="AG136" s="18"/>
      <c r="AH136" s="18"/>
      <c r="AI136" s="18"/>
      <c r="AJ136" s="18"/>
      <c r="AK136" s="18"/>
      <c r="AL136" s="18"/>
      <c r="AM136" s="18"/>
      <c r="AN136" s="18"/>
      <c r="AO136" s="18"/>
      <c r="AP136" s="18"/>
      <c r="AQ136" s="18"/>
      <c r="AR136" s="18"/>
      <c r="AS136" s="18"/>
      <c r="AT136" s="18"/>
      <c r="AU136" s="18"/>
      <c r="AV136" s="18"/>
      <c r="AW136" s="18"/>
      <c r="AX136" s="18"/>
      <c r="BA136" s="11"/>
      <c r="BB136" s="11"/>
      <c r="BC136" s="11"/>
      <c r="BD136" s="11"/>
      <c r="BE136" s="11"/>
      <c r="BF136" s="11"/>
      <c r="BG136" s="11"/>
      <c r="BH136" s="11"/>
      <c r="BI136" s="11"/>
      <c r="BJ136" s="11"/>
      <c r="BK136" s="11"/>
      <c r="BL136" s="11"/>
      <c r="BM136" s="11"/>
      <c r="BN136" s="11"/>
      <c r="BO136" s="11"/>
      <c r="BP136" s="11"/>
    </row>
    <row r="137" spans="1:68" ht="12.75" customHeight="1">
      <c r="A137" s="18"/>
      <c r="B137" s="18"/>
      <c r="C137" s="18"/>
      <c r="D137" s="68"/>
      <c r="E137" s="201"/>
      <c r="F137" s="201"/>
      <c r="G137" s="214" t="s">
        <v>50</v>
      </c>
      <c r="H137" s="215">
        <f t="shared" ref="H137:L137" si="24">IF(H59=0,"",ABS(H124))</f>
        <v>0.29999999999999993</v>
      </c>
      <c r="I137" s="215">
        <f>IF(I59=0,"",ABS(I124))</f>
        <v>0.20000000000000018</v>
      </c>
      <c r="J137" s="215">
        <f t="shared" si="24"/>
        <v>0.14999999999999991</v>
      </c>
      <c r="K137" s="215">
        <f t="shared" si="24"/>
        <v>0.4</v>
      </c>
      <c r="L137" s="215">
        <f t="shared" si="24"/>
        <v>4.9999999999999864E-2</v>
      </c>
      <c r="M137" s="212" t="s">
        <v>51</v>
      </c>
      <c r="N137" s="67"/>
      <c r="O137" s="213"/>
      <c r="P137" s="140"/>
      <c r="Q137" s="18"/>
      <c r="R137" s="18"/>
      <c r="S137" s="18"/>
      <c r="T137" s="18"/>
      <c r="U137" s="18"/>
      <c r="V137" s="18"/>
      <c r="W137" s="18"/>
      <c r="X137" s="18"/>
      <c r="Y137" s="18"/>
      <c r="Z137" s="18"/>
      <c r="AA137" s="18"/>
      <c r="AB137" s="18"/>
      <c r="AC137" s="7"/>
      <c r="AD137" s="18"/>
      <c r="AE137" s="18"/>
      <c r="AF137" s="18"/>
      <c r="AG137" s="18"/>
      <c r="AH137" s="18"/>
      <c r="AI137" s="18"/>
      <c r="AJ137" s="18"/>
      <c r="AK137" s="18"/>
      <c r="AL137" s="18"/>
      <c r="AM137" s="18"/>
      <c r="AN137" s="18"/>
      <c r="AO137" s="18"/>
      <c r="AP137" s="18"/>
      <c r="AQ137" s="18"/>
      <c r="AR137" s="18"/>
      <c r="AS137" s="18"/>
      <c r="AT137" s="18"/>
      <c r="AU137" s="18"/>
      <c r="AV137" s="18"/>
      <c r="AW137" s="18"/>
      <c r="AX137" s="18"/>
      <c r="BA137" s="11"/>
      <c r="BB137" s="11"/>
      <c r="BC137" s="11"/>
      <c r="BD137" s="11"/>
      <c r="BE137" s="11"/>
      <c r="BF137" s="11"/>
      <c r="BG137" s="11"/>
      <c r="BH137" s="11"/>
      <c r="BI137" s="11"/>
      <c r="BJ137" s="11"/>
      <c r="BK137" s="11"/>
      <c r="BL137" s="11"/>
      <c r="BM137" s="11"/>
      <c r="BN137" s="11"/>
      <c r="BO137" s="11"/>
      <c r="BP137" s="11"/>
    </row>
    <row r="138" spans="1:68" ht="12.75" customHeight="1">
      <c r="A138" s="18"/>
      <c r="B138" s="18"/>
      <c r="C138" s="18"/>
      <c r="D138" s="18"/>
      <c r="E138" s="18"/>
      <c r="F138" s="18"/>
      <c r="G138" s="208"/>
      <c r="H138" s="209"/>
      <c r="I138" s="209"/>
      <c r="J138" s="209"/>
      <c r="K138" s="209"/>
      <c r="L138" s="209"/>
      <c r="M138" s="18"/>
      <c r="N138" s="7"/>
      <c r="O138" s="18"/>
      <c r="P138" s="140"/>
      <c r="Q138" s="18"/>
      <c r="R138" s="220"/>
      <c r="S138" s="220"/>
      <c r="T138" s="221"/>
      <c r="U138" s="18"/>
      <c r="V138" s="18"/>
      <c r="W138" s="18"/>
      <c r="X138" s="18"/>
      <c r="Y138" s="18"/>
      <c r="Z138" s="18"/>
      <c r="AA138" s="18"/>
      <c r="AB138" s="18"/>
      <c r="AC138" s="7"/>
      <c r="AD138" s="18"/>
      <c r="AE138" s="18"/>
      <c r="AF138" s="18"/>
      <c r="AG138" s="18"/>
      <c r="AH138" s="18"/>
      <c r="AI138" s="18"/>
      <c r="AJ138" s="18"/>
      <c r="AK138" s="18"/>
      <c r="AL138" s="18"/>
      <c r="AM138" s="18"/>
      <c r="AN138" s="18"/>
      <c r="AO138" s="18"/>
      <c r="AP138" s="18"/>
      <c r="AQ138" s="18"/>
      <c r="AR138" s="18"/>
      <c r="AS138" s="18"/>
      <c r="AT138" s="18"/>
      <c r="AU138" s="18"/>
      <c r="AV138" s="18"/>
      <c r="AW138" s="18"/>
      <c r="AX138" s="18"/>
      <c r="BA138" s="11"/>
      <c r="BB138" s="11"/>
      <c r="BC138" s="11"/>
      <c r="BD138" s="11"/>
      <c r="BE138" s="11"/>
      <c r="BF138" s="11"/>
      <c r="BG138" s="11"/>
      <c r="BH138" s="11"/>
      <c r="BI138" s="11"/>
      <c r="BJ138" s="11"/>
      <c r="BK138" s="11"/>
      <c r="BL138" s="11"/>
      <c r="BM138" s="11"/>
      <c r="BN138" s="11"/>
      <c r="BO138" s="11"/>
      <c r="BP138" s="11"/>
    </row>
    <row r="139" spans="1:68" ht="12.75" customHeight="1">
      <c r="A139" s="18"/>
      <c r="B139" s="18"/>
      <c r="C139" s="89"/>
      <c r="D139" s="216"/>
      <c r="E139" s="216"/>
      <c r="F139" s="216"/>
      <c r="G139" s="217"/>
      <c r="H139" s="218"/>
      <c r="I139" s="218"/>
      <c r="J139" s="218"/>
      <c r="K139" s="218"/>
      <c r="L139" s="218"/>
      <c r="M139" s="218"/>
      <c r="N139" s="7"/>
      <c r="O139" s="18"/>
      <c r="P139" s="140"/>
      <c r="Q139" s="18"/>
      <c r="R139" s="227"/>
      <c r="S139" s="227"/>
      <c r="T139" s="228"/>
      <c r="U139" s="18"/>
      <c r="V139" s="18"/>
      <c r="W139" s="18"/>
      <c r="X139" s="18"/>
      <c r="Y139" s="18"/>
      <c r="Z139" s="18"/>
      <c r="AA139" s="18"/>
      <c r="AB139" s="18"/>
      <c r="AC139" s="7"/>
      <c r="AD139" s="18"/>
      <c r="AE139" s="18"/>
      <c r="AF139" s="18"/>
      <c r="AG139" s="18"/>
      <c r="AH139" s="18"/>
      <c r="AI139" s="18"/>
      <c r="AJ139" s="18"/>
      <c r="AK139" s="18"/>
      <c r="AL139" s="18"/>
      <c r="AM139" s="18"/>
      <c r="AN139" s="18"/>
      <c r="AO139" s="18"/>
      <c r="AP139" s="18"/>
      <c r="AQ139" s="18"/>
      <c r="AR139" s="18"/>
      <c r="AS139" s="18"/>
      <c r="AT139" s="18"/>
      <c r="AU139" s="18"/>
      <c r="AV139" s="18"/>
      <c r="AW139" s="18"/>
      <c r="AX139" s="18"/>
      <c r="BA139" s="11"/>
      <c r="BB139" s="11"/>
      <c r="BC139" s="11"/>
      <c r="BD139" s="11"/>
      <c r="BE139" s="11"/>
      <c r="BF139" s="11"/>
      <c r="BG139" s="11"/>
      <c r="BH139" s="11"/>
      <c r="BI139" s="11"/>
      <c r="BJ139" s="11"/>
      <c r="BK139" s="11"/>
      <c r="BL139" s="11"/>
      <c r="BM139" s="11"/>
      <c r="BN139" s="11"/>
      <c r="BO139" s="11"/>
      <c r="BP139" s="11"/>
    </row>
    <row r="140" spans="1:68" ht="12.75" customHeight="1">
      <c r="A140" s="18"/>
      <c r="B140" s="18"/>
      <c r="C140" s="89"/>
      <c r="D140" s="91" t="str">
        <f>$E$1</f>
        <v>Torsklesing HI 2016, GYTESONER</v>
      </c>
      <c r="E140" s="100"/>
      <c r="F140" s="100"/>
      <c r="G140" s="95"/>
      <c r="H140" s="219"/>
      <c r="I140" s="219"/>
      <c r="J140" s="219"/>
      <c r="K140" s="95"/>
      <c r="L140" s="95"/>
      <c r="M140" s="95"/>
      <c r="N140" s="7"/>
      <c r="O140" s="220"/>
      <c r="P140" s="140"/>
      <c r="Q140" s="18"/>
      <c r="R140" s="227"/>
      <c r="S140" s="227"/>
      <c r="T140" s="228"/>
      <c r="U140" s="18"/>
      <c r="V140" s="18"/>
      <c r="W140" s="18"/>
      <c r="X140" s="18"/>
      <c r="Y140" s="18"/>
      <c r="Z140" s="18"/>
      <c r="AA140" s="18"/>
      <c r="AB140" s="18"/>
      <c r="AC140" s="7"/>
      <c r="AD140" s="18"/>
      <c r="AE140" s="18"/>
      <c r="AF140" s="18"/>
      <c r="AG140" s="18"/>
      <c r="AH140" s="18"/>
      <c r="AI140" s="18"/>
      <c r="AJ140" s="18"/>
      <c r="AK140" s="18"/>
      <c r="AL140" s="18"/>
      <c r="AM140" s="18"/>
      <c r="AN140" s="18"/>
      <c r="AO140" s="18"/>
      <c r="AP140" s="18"/>
      <c r="AQ140" s="18"/>
      <c r="AR140" s="18"/>
      <c r="AS140" s="18"/>
      <c r="AT140" s="18"/>
      <c r="AU140" s="18"/>
      <c r="AV140" s="18"/>
      <c r="AW140" s="18"/>
      <c r="AX140" s="18"/>
      <c r="BA140" s="11"/>
      <c r="BB140" s="11"/>
      <c r="BC140" s="11"/>
      <c r="BD140" s="11"/>
      <c r="BE140" s="11"/>
      <c r="BF140" s="11"/>
      <c r="BG140" s="11"/>
      <c r="BH140" s="11"/>
      <c r="BI140" s="11"/>
      <c r="BJ140" s="11"/>
      <c r="BK140" s="11"/>
      <c r="BL140" s="11"/>
      <c r="BM140" s="11"/>
      <c r="BN140" s="11"/>
      <c r="BO140" s="11"/>
      <c r="BP140" s="11"/>
    </row>
    <row r="141" spans="1:68" ht="12.75" customHeight="1">
      <c r="A141" s="18"/>
      <c r="B141" s="18"/>
      <c r="C141" s="89"/>
      <c r="D141" s="100"/>
      <c r="E141" s="92"/>
      <c r="F141" s="92"/>
      <c r="G141" s="95"/>
      <c r="H141" s="92"/>
      <c r="I141" s="92"/>
      <c r="J141" s="92"/>
      <c r="K141" s="95"/>
      <c r="L141" s="95"/>
      <c r="M141" s="95"/>
      <c r="N141" s="7"/>
      <c r="O141" s="227"/>
      <c r="P141" s="140"/>
      <c r="Q141" s="220"/>
      <c r="R141" s="227"/>
      <c r="S141" s="227"/>
      <c r="T141" s="228"/>
      <c r="U141" s="222"/>
      <c r="V141" s="97"/>
      <c r="W141" s="220"/>
      <c r="X141" s="220"/>
      <c r="Y141" s="222"/>
      <c r="Z141" s="97"/>
      <c r="AA141" s="220"/>
      <c r="AB141" s="220"/>
      <c r="AC141" s="7"/>
      <c r="AD141" s="18"/>
      <c r="AE141" s="18"/>
      <c r="AF141" s="18"/>
      <c r="AG141" s="18"/>
      <c r="AH141" s="18"/>
      <c r="AI141" s="18"/>
      <c r="AJ141" s="18"/>
      <c r="AK141" s="18"/>
      <c r="AL141" s="18"/>
      <c r="AM141" s="18"/>
      <c r="AN141" s="18"/>
      <c r="AO141" s="18"/>
      <c r="AP141" s="18"/>
      <c r="AQ141" s="18"/>
      <c r="AR141" s="18"/>
      <c r="AS141" s="18"/>
      <c r="AT141" s="18"/>
      <c r="AU141" s="18"/>
      <c r="AV141" s="18"/>
      <c r="AW141" s="18"/>
      <c r="AX141" s="18"/>
      <c r="BA141" s="11"/>
      <c r="BB141" s="11"/>
      <c r="BC141" s="11"/>
      <c r="BD141" s="11"/>
      <c r="BE141" s="11"/>
      <c r="BF141" s="11"/>
      <c r="BG141" s="11"/>
      <c r="BH141" s="11"/>
      <c r="BI141" s="11"/>
      <c r="BJ141" s="11"/>
      <c r="BK141" s="11"/>
      <c r="BL141" s="11"/>
      <c r="BM141" s="11"/>
      <c r="BN141" s="11"/>
      <c r="BO141" s="11"/>
      <c r="BP141" s="11"/>
    </row>
    <row r="142" spans="1:68" ht="12.75" customHeight="1">
      <c r="A142" s="18"/>
      <c r="B142" s="18"/>
      <c r="C142" s="89"/>
      <c r="D142" s="219" t="s">
        <v>52</v>
      </c>
      <c r="E142" s="219"/>
      <c r="F142" s="92"/>
      <c r="G142" s="95"/>
      <c r="H142" s="92"/>
      <c r="I142" s="92"/>
      <c r="J142" s="92"/>
      <c r="K142" s="95"/>
      <c r="L142" s="95"/>
      <c r="M142" s="95"/>
      <c r="N142" s="7"/>
      <c r="O142" s="227"/>
      <c r="P142" s="140"/>
      <c r="Q142" s="227"/>
      <c r="R142" s="227"/>
      <c r="S142" s="227"/>
      <c r="T142" s="228"/>
      <c r="U142" s="227"/>
      <c r="V142" s="97"/>
      <c r="W142" s="227"/>
      <c r="X142" s="227"/>
      <c r="Y142" s="227"/>
      <c r="Z142" s="97"/>
      <c r="AA142" s="227"/>
      <c r="AB142" s="227"/>
      <c r="AC142" s="7"/>
      <c r="AD142" s="18"/>
      <c r="AE142" s="18"/>
      <c r="AF142" s="18"/>
      <c r="AG142" s="18"/>
      <c r="AH142" s="18"/>
      <c r="AI142" s="18"/>
      <c r="AJ142" s="18"/>
      <c r="AK142" s="18"/>
      <c r="AL142" s="18"/>
      <c r="AM142" s="18"/>
      <c r="AN142" s="18"/>
      <c r="AO142" s="18"/>
      <c r="AP142" s="18"/>
      <c r="AQ142" s="18"/>
      <c r="AR142" s="18"/>
      <c r="AS142" s="18"/>
      <c r="AT142" s="18"/>
      <c r="AU142" s="18"/>
      <c r="AV142" s="18"/>
      <c r="AW142" s="18"/>
      <c r="AX142" s="18"/>
      <c r="BA142" s="11"/>
      <c r="BB142" s="11"/>
      <c r="BC142" s="11"/>
      <c r="BD142" s="11"/>
      <c r="BE142" s="11"/>
      <c r="BF142" s="11"/>
      <c r="BG142" s="11"/>
      <c r="BH142" s="11"/>
      <c r="BI142" s="11"/>
      <c r="BJ142" s="11"/>
      <c r="BK142" s="11"/>
      <c r="BL142" s="11"/>
      <c r="BM142" s="11"/>
      <c r="BN142" s="11"/>
      <c r="BO142" s="11"/>
      <c r="BP142" s="11"/>
    </row>
    <row r="143" spans="1:68" ht="12.75" customHeight="1">
      <c r="A143" s="18"/>
      <c r="B143" s="18"/>
      <c r="C143" s="89"/>
      <c r="D143" s="219"/>
      <c r="E143" s="92"/>
      <c r="F143" s="92"/>
      <c r="G143" s="95"/>
      <c r="H143" s="92"/>
      <c r="I143" s="92"/>
      <c r="J143" s="92"/>
      <c r="K143" s="95"/>
      <c r="L143" s="95"/>
      <c r="M143" s="95"/>
      <c r="N143" s="7"/>
      <c r="O143" s="227"/>
      <c r="P143" s="140"/>
      <c r="Q143" s="227"/>
      <c r="R143" s="106"/>
      <c r="S143" s="106"/>
      <c r="T143" s="90"/>
      <c r="U143" s="227"/>
      <c r="V143" s="97"/>
      <c r="W143" s="227"/>
      <c r="X143" s="227"/>
      <c r="Y143" s="227"/>
      <c r="Z143" s="97"/>
      <c r="AA143" s="227"/>
      <c r="AB143" s="227"/>
      <c r="AC143" s="7"/>
      <c r="AD143" s="18"/>
      <c r="AE143" s="18"/>
      <c r="AF143" s="18"/>
      <c r="AG143" s="18"/>
      <c r="AH143" s="18"/>
      <c r="AI143" s="18"/>
      <c r="AJ143" s="18"/>
      <c r="AK143" s="18"/>
      <c r="AL143" s="18"/>
      <c r="AM143" s="18"/>
      <c r="AN143" s="18"/>
      <c r="AO143" s="18"/>
      <c r="AP143" s="18"/>
      <c r="AQ143" s="18"/>
      <c r="AR143" s="18"/>
      <c r="AS143" s="18"/>
      <c r="AT143" s="18"/>
      <c r="AU143" s="18"/>
      <c r="AV143" s="18"/>
      <c r="AW143" s="18"/>
      <c r="AX143" s="18"/>
      <c r="BA143" s="11"/>
      <c r="BB143" s="11"/>
      <c r="BC143" s="11"/>
      <c r="BD143" s="11"/>
      <c r="BE143" s="11"/>
      <c r="BF143" s="11"/>
      <c r="BG143" s="11"/>
      <c r="BH143" s="11"/>
      <c r="BI143" s="11"/>
      <c r="BJ143" s="11"/>
      <c r="BK143" s="11"/>
      <c r="BL143" s="11"/>
      <c r="BM143" s="11"/>
      <c r="BN143" s="11"/>
      <c r="BO143" s="11"/>
      <c r="BP143" s="11"/>
    </row>
    <row r="144" spans="1:68" ht="12.75" customHeight="1">
      <c r="A144" s="18"/>
      <c r="B144" s="18"/>
      <c r="C144" s="89"/>
      <c r="D144" s="219"/>
      <c r="E144" s="92"/>
      <c r="F144" s="92"/>
      <c r="G144" s="95"/>
      <c r="H144" s="92"/>
      <c r="I144" s="92"/>
      <c r="J144" s="92"/>
      <c r="K144" s="95"/>
      <c r="L144" s="95"/>
      <c r="M144" s="95"/>
      <c r="N144" s="7"/>
      <c r="O144" s="227"/>
      <c r="P144" s="140"/>
      <c r="Q144" s="227"/>
      <c r="R144" s="18"/>
      <c r="S144" s="18"/>
      <c r="T144" s="18"/>
      <c r="U144" s="227"/>
      <c r="V144" s="97"/>
      <c r="W144" s="227"/>
      <c r="X144" s="227"/>
      <c r="Y144" s="227"/>
      <c r="Z144" s="97"/>
      <c r="AA144" s="227"/>
      <c r="AB144" s="227"/>
      <c r="AC144" s="7"/>
      <c r="AD144" s="18"/>
      <c r="AE144" s="18"/>
      <c r="AF144" s="18"/>
      <c r="AG144" s="18"/>
      <c r="AH144" s="18"/>
      <c r="AI144" s="18"/>
      <c r="AJ144" s="18"/>
      <c r="AK144" s="18"/>
      <c r="AL144" s="18"/>
      <c r="AM144" s="18"/>
      <c r="AN144" s="18"/>
      <c r="AO144" s="18"/>
      <c r="AP144" s="18"/>
      <c r="AQ144" s="18"/>
      <c r="AR144" s="18"/>
      <c r="AS144" s="18"/>
      <c r="AT144" s="18"/>
      <c r="AU144" s="18"/>
      <c r="AV144" s="18"/>
      <c r="AW144" s="18"/>
      <c r="AX144" s="18"/>
      <c r="BA144" s="11"/>
      <c r="BB144" s="11"/>
      <c r="BC144" s="11"/>
      <c r="BD144" s="11"/>
      <c r="BE144" s="11"/>
      <c r="BF144" s="11"/>
      <c r="BG144" s="11"/>
      <c r="BH144" s="11"/>
      <c r="BI144" s="11"/>
      <c r="BJ144" s="11"/>
      <c r="BK144" s="11"/>
      <c r="BL144" s="11"/>
      <c r="BM144" s="11"/>
      <c r="BN144" s="11"/>
      <c r="BO144" s="11"/>
      <c r="BP144" s="11"/>
    </row>
    <row r="145" spans="1:68" ht="12.75" customHeight="1">
      <c r="A145" s="18"/>
      <c r="B145" s="18"/>
      <c r="C145" s="89"/>
      <c r="D145" s="219"/>
      <c r="E145" s="105"/>
      <c r="F145" s="105"/>
      <c r="G145" s="105"/>
      <c r="H145" s="105"/>
      <c r="I145" s="105"/>
      <c r="J145" s="105"/>
      <c r="K145" s="105"/>
      <c r="L145" s="105"/>
      <c r="M145" s="105"/>
      <c r="N145" s="7"/>
      <c r="O145" s="106"/>
      <c r="P145" s="140"/>
      <c r="Q145" s="227"/>
      <c r="R145" s="140"/>
      <c r="S145" s="140"/>
      <c r="T145" s="140"/>
      <c r="U145" s="227"/>
      <c r="V145" s="97"/>
      <c r="W145" s="227"/>
      <c r="X145" s="227"/>
      <c r="Y145" s="227"/>
      <c r="Z145" s="97"/>
      <c r="AA145" s="227"/>
      <c r="AB145" s="227"/>
      <c r="AC145" s="7"/>
      <c r="AD145" s="18"/>
      <c r="AE145" s="18"/>
      <c r="AF145" s="18"/>
      <c r="AG145" s="18"/>
      <c r="AH145" s="18"/>
      <c r="AI145" s="18"/>
      <c r="AJ145" s="18"/>
      <c r="AK145" s="18"/>
      <c r="AL145" s="18"/>
      <c r="AM145" s="18"/>
      <c r="AN145" s="18"/>
      <c r="AO145" s="18"/>
      <c r="AP145" s="18"/>
      <c r="AQ145" s="18"/>
      <c r="AR145" s="18"/>
      <c r="AS145" s="18"/>
      <c r="AT145" s="18"/>
      <c r="AU145" s="18"/>
      <c r="AV145" s="18"/>
      <c r="AW145" s="18"/>
      <c r="AX145" s="18"/>
      <c r="BA145" s="11"/>
      <c r="BB145" s="11"/>
      <c r="BC145" s="11"/>
      <c r="BD145" s="11"/>
      <c r="BE145" s="11"/>
      <c r="BF145" s="11"/>
      <c r="BG145" s="11"/>
      <c r="BH145" s="11"/>
      <c r="BI145" s="11"/>
      <c r="BJ145" s="11"/>
      <c r="BK145" s="11"/>
      <c r="BL145" s="11"/>
      <c r="BM145" s="11"/>
      <c r="BN145" s="11"/>
      <c r="BO145" s="11"/>
      <c r="BP145" s="11"/>
    </row>
    <row r="146" spans="1:68" ht="12.75" customHeight="1">
      <c r="A146" s="18"/>
      <c r="B146" s="18"/>
      <c r="C146" s="89"/>
      <c r="D146" s="219"/>
      <c r="E146" s="162"/>
      <c r="F146" s="162"/>
      <c r="G146" s="182"/>
      <c r="H146" s="231"/>
      <c r="I146" s="231"/>
      <c r="J146" s="231"/>
      <c r="K146" s="231"/>
      <c r="L146" s="231"/>
      <c r="M146" s="231"/>
      <c r="N146" s="7"/>
      <c r="O146" s="18"/>
      <c r="P146" s="140"/>
      <c r="Q146" s="106"/>
      <c r="R146" s="140"/>
      <c r="S146" s="140"/>
      <c r="T146" s="140"/>
      <c r="U146" s="107"/>
      <c r="V146" s="107"/>
      <c r="W146" s="107"/>
      <c r="X146" s="107"/>
      <c r="Y146" s="107"/>
      <c r="Z146" s="107"/>
      <c r="AA146" s="107"/>
      <c r="AB146" s="107"/>
      <c r="AC146" s="7"/>
      <c r="AD146" s="18"/>
      <c r="AE146" s="18"/>
      <c r="AF146" s="18"/>
      <c r="AG146" s="18"/>
      <c r="AH146" s="18"/>
      <c r="AI146" s="18"/>
      <c r="AJ146" s="18"/>
      <c r="AK146" s="18"/>
      <c r="AL146" s="18"/>
      <c r="AM146" s="18"/>
      <c r="AN146" s="18"/>
      <c r="AO146" s="18"/>
      <c r="AP146" s="18"/>
      <c r="AQ146" s="18"/>
      <c r="AR146" s="18"/>
      <c r="AS146" s="18"/>
      <c r="AT146" s="18"/>
      <c r="AU146" s="18"/>
      <c r="AV146" s="18"/>
      <c r="AW146" s="18"/>
      <c r="AX146" s="18"/>
      <c r="BA146" s="11"/>
      <c r="BB146" s="11"/>
      <c r="BC146" s="11"/>
      <c r="BD146" s="11"/>
      <c r="BE146" s="11"/>
      <c r="BF146" s="11"/>
      <c r="BG146" s="11"/>
      <c r="BH146" s="11"/>
      <c r="BI146" s="11"/>
      <c r="BJ146" s="11"/>
      <c r="BK146" s="11"/>
      <c r="BL146" s="11"/>
      <c r="BM146" s="11"/>
      <c r="BN146" s="11"/>
      <c r="BO146" s="11"/>
      <c r="BP146" s="11"/>
    </row>
    <row r="147" spans="1:68" ht="12.75" customHeight="1">
      <c r="A147" s="18"/>
      <c r="B147" s="18"/>
      <c r="C147" s="89"/>
      <c r="D147" s="117"/>
      <c r="E147" s="125"/>
      <c r="F147" s="125"/>
      <c r="G147" s="118" t="s">
        <v>53</v>
      </c>
      <c r="H147" s="119"/>
      <c r="I147" s="119"/>
      <c r="J147" s="119"/>
      <c r="K147" s="121"/>
      <c r="L147" s="117"/>
      <c r="M147" s="232"/>
      <c r="N147" s="7"/>
      <c r="O147" s="140"/>
      <c r="P147" s="140"/>
      <c r="Q147" s="18"/>
      <c r="R147" s="140"/>
      <c r="S147" s="140"/>
      <c r="T147" s="140"/>
      <c r="U147" s="18"/>
      <c r="V147" s="18"/>
      <c r="W147" s="18"/>
      <c r="X147" s="18"/>
      <c r="Y147" s="18"/>
      <c r="Z147" s="18"/>
      <c r="AA147" s="18"/>
      <c r="AB147" s="18"/>
      <c r="AC147" s="7"/>
      <c r="AD147" s="18"/>
      <c r="AE147" s="18"/>
      <c r="AF147" s="18"/>
      <c r="AG147" s="18"/>
      <c r="AH147" s="18"/>
      <c r="AI147" s="18"/>
      <c r="AJ147" s="18"/>
      <c r="AK147" s="18"/>
      <c r="AL147" s="18"/>
      <c r="AM147" s="18"/>
      <c r="AN147" s="18"/>
      <c r="AO147" s="18"/>
      <c r="AP147" s="18"/>
      <c r="AQ147" s="18"/>
      <c r="AR147" s="18"/>
      <c r="AS147" s="18"/>
      <c r="AT147" s="18"/>
      <c r="AU147" s="18"/>
      <c r="AV147" s="18"/>
      <c r="AW147" s="18"/>
      <c r="AX147" s="18"/>
      <c r="BA147" s="11"/>
      <c r="BB147" s="11"/>
      <c r="BC147" s="11"/>
      <c r="BD147" s="11"/>
      <c r="BE147" s="11"/>
      <c r="BF147" s="11"/>
      <c r="BG147" s="11"/>
      <c r="BH147" s="11"/>
      <c r="BI147" s="11"/>
      <c r="BJ147" s="11"/>
      <c r="BK147" s="11"/>
      <c r="BL147" s="11"/>
      <c r="BM147" s="11"/>
      <c r="BN147" s="11"/>
      <c r="BO147" s="11"/>
      <c r="BP147" s="11"/>
    </row>
    <row r="148" spans="1:68" ht="12.75" customHeight="1">
      <c r="A148" s="18"/>
      <c r="B148" s="18"/>
      <c r="C148" s="89"/>
      <c r="D148" s="117"/>
      <c r="E148" s="125"/>
      <c r="F148" s="125"/>
      <c r="G148" s="233"/>
      <c r="H148" s="461" t="str">
        <f t="shared" ref="H148:L149" si="25">H3</f>
        <v>Harald</v>
      </c>
      <c r="I148" s="461" t="str">
        <f t="shared" si="25"/>
        <v>Hildegun</v>
      </c>
      <c r="J148" s="461" t="str">
        <f t="shared" si="25"/>
        <v>Stian</v>
      </c>
      <c r="K148" s="461" t="str">
        <f t="shared" si="25"/>
        <v>Eirik</v>
      </c>
      <c r="L148" s="461" t="str">
        <f t="shared" si="25"/>
        <v>Atle</v>
      </c>
      <c r="M148" s="128"/>
      <c r="N148" s="185"/>
      <c r="O148" s="140"/>
      <c r="P148" s="140"/>
      <c r="Q148" s="140"/>
      <c r="R148" s="140"/>
      <c r="S148" s="140"/>
      <c r="T148" s="140"/>
      <c r="U148" s="18"/>
      <c r="V148" s="18"/>
      <c r="W148" s="18"/>
      <c r="X148" s="18"/>
      <c r="Y148" s="18"/>
      <c r="Z148" s="18"/>
      <c r="AA148" s="18"/>
      <c r="AB148" s="18"/>
      <c r="AC148" s="7"/>
      <c r="AD148" s="18"/>
      <c r="AE148" s="18"/>
      <c r="AF148" s="18"/>
      <c r="AG148" s="18"/>
      <c r="AH148" s="18"/>
      <c r="AI148" s="18"/>
      <c r="AJ148" s="18"/>
      <c r="AK148" s="18"/>
      <c r="AL148" s="18"/>
      <c r="AM148" s="18"/>
      <c r="AN148" s="18"/>
      <c r="AO148" s="18"/>
      <c r="AP148" s="18"/>
      <c r="AQ148" s="18"/>
      <c r="AR148" s="18"/>
      <c r="AS148" s="18"/>
      <c r="AT148" s="18"/>
      <c r="AU148" s="18"/>
      <c r="AV148" s="18"/>
      <c r="AW148" s="18"/>
      <c r="AX148" s="18"/>
      <c r="BA148" s="11"/>
      <c r="BB148" s="11"/>
      <c r="BC148" s="11"/>
      <c r="BD148" s="11"/>
      <c r="BE148" s="11"/>
      <c r="BF148" s="11"/>
      <c r="BG148" s="11"/>
      <c r="BH148" s="11"/>
      <c r="BI148" s="11"/>
      <c r="BJ148" s="11"/>
      <c r="BK148" s="11"/>
      <c r="BL148" s="11"/>
      <c r="BM148" s="11"/>
      <c r="BN148" s="11"/>
      <c r="BO148" s="11"/>
      <c r="BP148" s="11"/>
    </row>
    <row r="149" spans="1:68" ht="12.75" customHeight="1">
      <c r="A149" s="18"/>
      <c r="B149" s="18"/>
      <c r="C149" s="89"/>
      <c r="D149" s="117"/>
      <c r="E149" s="125"/>
      <c r="F149" s="125"/>
      <c r="G149" s="234" t="s">
        <v>54</v>
      </c>
      <c r="H149" s="148" t="str">
        <f t="shared" si="25"/>
        <v>Reader 1</v>
      </c>
      <c r="I149" s="148" t="str">
        <f t="shared" si="25"/>
        <v>Reader 2</v>
      </c>
      <c r="J149" s="148" t="str">
        <f t="shared" si="25"/>
        <v>Reader 3</v>
      </c>
      <c r="K149" s="148" t="str">
        <f t="shared" si="25"/>
        <v>Reader 4</v>
      </c>
      <c r="L149" s="148" t="str">
        <f t="shared" si="25"/>
        <v>Reader 5</v>
      </c>
      <c r="M149" s="132" t="s">
        <v>35</v>
      </c>
      <c r="N149" s="185"/>
      <c r="O149" s="140"/>
      <c r="P149" s="140"/>
      <c r="Q149" s="140"/>
      <c r="R149" s="140"/>
      <c r="S149" s="140"/>
      <c r="T149" s="140"/>
      <c r="U149" s="18"/>
      <c r="V149" s="18"/>
      <c r="W149" s="18"/>
      <c r="X149" s="18"/>
      <c r="Y149" s="18"/>
      <c r="Z149" s="18"/>
      <c r="AA149" s="18"/>
      <c r="AB149" s="18"/>
      <c r="AC149" s="7"/>
      <c r="AD149" s="18"/>
      <c r="AE149" s="18"/>
      <c r="AF149" s="18"/>
      <c r="AG149" s="18"/>
      <c r="AH149" s="18"/>
      <c r="AI149" s="18"/>
      <c r="AJ149" s="18"/>
      <c r="AK149" s="18"/>
      <c r="AL149" s="18"/>
      <c r="AM149" s="18"/>
      <c r="AN149" s="18"/>
      <c r="AO149" s="18"/>
      <c r="AP149" s="18"/>
      <c r="AQ149" s="18"/>
      <c r="AR149" s="18"/>
      <c r="AS149" s="18"/>
      <c r="AT149" s="18"/>
      <c r="AU149" s="18"/>
      <c r="AV149" s="18"/>
      <c r="AW149" s="18"/>
      <c r="AX149" s="18"/>
      <c r="BA149" s="11"/>
      <c r="BB149" s="11"/>
      <c r="BC149" s="11"/>
      <c r="BD149" s="11"/>
      <c r="BE149" s="11"/>
      <c r="BF149" s="11"/>
      <c r="BG149" s="11"/>
      <c r="BH149" s="11"/>
      <c r="BI149" s="11"/>
      <c r="BJ149" s="11"/>
      <c r="BK149" s="11"/>
      <c r="BL149" s="11"/>
      <c r="BM149" s="11"/>
      <c r="BN149" s="11"/>
      <c r="BO149" s="11"/>
      <c r="BP149" s="11"/>
    </row>
    <row r="150" spans="1:68" ht="12.75" customHeight="1">
      <c r="A150" s="18"/>
      <c r="B150" s="18"/>
      <c r="C150" s="89"/>
      <c r="D150" s="117"/>
      <c r="E150" s="135"/>
      <c r="F150" s="135"/>
      <c r="G150" s="149">
        <v>0</v>
      </c>
      <c r="H150" s="127">
        <f t="array" ref="H150">IF(COUNT(IF(H$5:H$24=$G150,H$5:H$24,"-"))=0,"-",COUNT(IF(H$5:H$24=$G150,H$5:H$24,"-")))</f>
        <v>5</v>
      </c>
      <c r="I150" s="127">
        <f t="array" ref="I150">IF(COUNT(IF(I$5:I$24=$G150,I$5:I$24,"-"))=0,"-",COUNT(IF(I$5:I$24=$G150,I$5:I$24,"-")))</f>
        <v>3</v>
      </c>
      <c r="J150" s="127">
        <f t="array" ref="J150">IF(COUNT(IF(J$5:J$24=$G150,J$5:J$24,"-"))=0,"-",COUNT(IF(J$5:J$24=$G150,J$5:J$24,"-")))</f>
        <v>2</v>
      </c>
      <c r="K150" s="127">
        <f t="array" ref="K150">IF(COUNT(IF(K$5:K$24=$G150,K$5:K$24,"-"))=0,"-",COUNT(IF(K$5:K$24=$G150,K$5:K$24,"-")))</f>
        <v>5</v>
      </c>
      <c r="L150" s="127">
        <f t="array" ref="L150">IF(COUNT(IF(L$5:L$24=$G150,L$5:L$24,"-"))=0,"-",COUNT(IF(L$5:L$24=$G150,L$5:L$24,"-")))</f>
        <v>4</v>
      </c>
      <c r="M150" s="235">
        <f t="array" ref="M150">IF(COUNT(IF(H$5:L$24=$G150,H$5:L$24,"-"))=0,"-",COUNT(IF(H$5:L$24=$G150,H$5:L$24)))</f>
        <v>19</v>
      </c>
      <c r="N150" s="185"/>
      <c r="O150" s="140"/>
      <c r="P150" s="140"/>
      <c r="Q150" s="140"/>
      <c r="R150" s="140"/>
      <c r="S150" s="140"/>
      <c r="T150" s="140"/>
      <c r="U150" s="18"/>
      <c r="V150" s="18"/>
      <c r="W150" s="18"/>
      <c r="X150" s="18"/>
      <c r="Y150" s="18"/>
      <c r="Z150" s="18"/>
      <c r="AA150" s="18"/>
      <c r="AB150" s="18"/>
      <c r="AC150" s="7"/>
      <c r="AD150" s="18"/>
      <c r="AE150" s="18"/>
      <c r="AF150" s="18"/>
      <c r="AG150" s="18"/>
      <c r="AH150" s="18"/>
      <c r="AI150" s="18"/>
      <c r="AJ150" s="18"/>
      <c r="AK150" s="18"/>
      <c r="AL150" s="18"/>
      <c r="AM150" s="18"/>
      <c r="AN150" s="18"/>
      <c r="AO150" s="18"/>
      <c r="AP150" s="18"/>
      <c r="AQ150" s="18"/>
      <c r="AR150" s="18"/>
      <c r="AS150" s="18"/>
      <c r="AT150" s="18"/>
      <c r="AU150" s="18"/>
      <c r="AV150" s="18"/>
      <c r="AW150" s="18"/>
      <c r="AX150" s="18"/>
      <c r="BA150" s="11"/>
      <c r="BB150" s="11"/>
      <c r="BC150" s="11"/>
      <c r="BD150" s="11"/>
      <c r="BE150" s="11"/>
      <c r="BF150" s="11"/>
      <c r="BG150" s="11"/>
      <c r="BH150" s="11"/>
      <c r="BI150" s="11"/>
      <c r="BJ150" s="11"/>
      <c r="BK150" s="11"/>
      <c r="BL150" s="11"/>
      <c r="BM150" s="11"/>
      <c r="BN150" s="11"/>
      <c r="BO150" s="11"/>
      <c r="BP150" s="11"/>
    </row>
    <row r="151" spans="1:68" ht="12.75" customHeight="1">
      <c r="A151" s="18"/>
      <c r="B151" s="18"/>
      <c r="C151" s="89"/>
      <c r="D151" s="117"/>
      <c r="E151" s="135"/>
      <c r="F151" s="135"/>
      <c r="G151" s="152">
        <f t="shared" ref="G151:G170" si="26">G150+1</f>
        <v>1</v>
      </c>
      <c r="H151" s="148" t="str">
        <f t="array" ref="H151">IF(COUNT(IF(H$5:H$24=$G151,H$5:H$24,"-"))=0,"-",COUNT(IF(H$5:H$24=$G151,H$5:H$24,"-")))</f>
        <v>-</v>
      </c>
      <c r="I151" s="148" t="str">
        <f t="array" ref="I151">IF(COUNT(IF(I$5:I$24=$G151,I$5:I$24,"-"))=0,"-",COUNT(IF(I$5:I$24=$G151,I$5:I$24,"-")))</f>
        <v>-</v>
      </c>
      <c r="J151" s="148" t="str">
        <f t="array" ref="J151">IF(COUNT(IF(J$5:J$24=$G151,J$5:J$24,"-"))=0,"-",COUNT(IF(J$5:J$24=$G151,J$5:J$24,"-")))</f>
        <v>-</v>
      </c>
      <c r="K151" s="148" t="str">
        <f t="array" ref="K151">IF(COUNT(IF(K$5:K$24=$G151,K$5:K$24,"-"))=0,"-",COUNT(IF(K$5:K$24=$G151,K$5:K$24,"-")))</f>
        <v>-</v>
      </c>
      <c r="L151" s="148" t="str">
        <f t="array" ref="L151">IF(COUNT(IF(L$5:L$24=$G151,L$5:L$24,"-"))=0,"-",COUNT(IF(L$5:L$24=$G151,L$5:L$24,"-")))</f>
        <v>-</v>
      </c>
      <c r="M151" s="233" t="str">
        <f t="array" ref="M151">IF(COUNT(IF(H$5:L$24=$G151,H$5:L$24,"-"))=0,"-",COUNT(IF(H$5:L$24=$G151,H$5:L$24)))</f>
        <v>-</v>
      </c>
      <c r="N151" s="185"/>
      <c r="O151" s="140"/>
      <c r="P151" s="140"/>
      <c r="Q151" s="140"/>
      <c r="R151" s="140"/>
      <c r="S151" s="140"/>
      <c r="T151" s="140"/>
      <c r="U151" s="18"/>
      <c r="V151" s="18"/>
      <c r="W151" s="18"/>
      <c r="X151" s="18"/>
      <c r="Y151" s="18"/>
      <c r="Z151" s="18"/>
      <c r="AA151" s="18"/>
      <c r="AB151" s="18"/>
      <c r="AC151" s="7"/>
      <c r="AD151" s="18"/>
      <c r="AE151" s="18"/>
      <c r="AF151" s="18"/>
      <c r="AG151" s="18"/>
      <c r="AH151" s="18"/>
      <c r="AI151" s="18"/>
      <c r="AJ151" s="18"/>
      <c r="AK151" s="18"/>
      <c r="AL151" s="18"/>
      <c r="AM151" s="18"/>
      <c r="AN151" s="18"/>
      <c r="AO151" s="18"/>
      <c r="AP151" s="18"/>
      <c r="AQ151" s="18"/>
      <c r="AR151" s="18"/>
      <c r="AS151" s="18"/>
      <c r="AT151" s="18"/>
      <c r="AU151" s="18"/>
      <c r="AV151" s="18"/>
      <c r="AW151" s="18"/>
      <c r="AX151" s="18"/>
      <c r="BA151" s="11"/>
      <c r="BB151" s="11"/>
      <c r="BC151" s="11"/>
      <c r="BD151" s="11"/>
      <c r="BE151" s="11"/>
      <c r="BF151" s="11"/>
      <c r="BG151" s="11"/>
      <c r="BH151" s="11"/>
      <c r="BI151" s="11"/>
      <c r="BJ151" s="11"/>
      <c r="BK151" s="11"/>
      <c r="BL151" s="11"/>
      <c r="BM151" s="11"/>
      <c r="BN151" s="11"/>
      <c r="BO151" s="11"/>
      <c r="BP151" s="11"/>
    </row>
    <row r="152" spans="1:68" s="173" customFormat="1" ht="18" customHeight="1">
      <c r="A152" s="18"/>
      <c r="B152" s="18"/>
      <c r="C152" s="89"/>
      <c r="D152" s="117"/>
      <c r="E152" s="135"/>
      <c r="F152" s="135"/>
      <c r="G152" s="152">
        <f t="shared" si="26"/>
        <v>2</v>
      </c>
      <c r="H152" s="148" t="str">
        <f t="array" ref="H152">IF(COUNT(IF(H$5:H$24=$G152,H$5:H$24,"-"))=0,"-",COUNT(IF(H$5:H$24=$G152,H$5:H$24,"-")))</f>
        <v>-</v>
      </c>
      <c r="I152" s="148" t="str">
        <f t="array" ref="I152">IF(COUNT(IF(I$5:I$24=$G152,I$5:I$24,"-"))=0,"-",COUNT(IF(I$5:I$24=$G152,I$5:I$24,"-")))</f>
        <v>-</v>
      </c>
      <c r="J152" s="148" t="str">
        <f t="array" ref="J152">IF(COUNT(IF(J$5:J$24=$G152,J$5:J$24,"-"))=0,"-",COUNT(IF(J$5:J$24=$G152,J$5:J$24,"-")))</f>
        <v>-</v>
      </c>
      <c r="K152" s="148" t="str">
        <f t="array" ref="K152">IF(COUNT(IF(K$5:K$24=$G152,K$5:K$24,"-"))=0,"-",COUNT(IF(K$5:K$24=$G152,K$5:K$24,"-")))</f>
        <v>-</v>
      </c>
      <c r="L152" s="148" t="str">
        <f t="array" ref="L152">IF(COUNT(IF(L$5:L$24=$G152,L$5:L$24,"-"))=0,"-",COUNT(IF(L$5:L$24=$G152,L$5:L$24,"-")))</f>
        <v>-</v>
      </c>
      <c r="M152" s="233" t="str">
        <f t="array" ref="M152">IF(COUNT(IF(H$5:L$24=$G152,H$5:L$24,"-"))=0,"-",COUNT(IF(H$5:L$24=$G152,H$5:L$24)))</f>
        <v>-</v>
      </c>
      <c r="N152" s="185"/>
      <c r="O152" s="140"/>
      <c r="P152" s="171"/>
      <c r="Q152" s="140"/>
      <c r="R152" s="140"/>
      <c r="S152" s="140"/>
      <c r="T152" s="140"/>
      <c r="U152" s="18"/>
      <c r="V152" s="18"/>
      <c r="W152" s="18"/>
      <c r="X152" s="18"/>
      <c r="Y152" s="18"/>
      <c r="Z152" s="18"/>
      <c r="AA152" s="18"/>
      <c r="AB152" s="18"/>
      <c r="AC152" s="7"/>
      <c r="AD152" s="18"/>
      <c r="AE152" s="18"/>
      <c r="AF152" s="18"/>
      <c r="AG152" s="18"/>
      <c r="AH152" s="18"/>
      <c r="AI152" s="18"/>
      <c r="AJ152" s="18"/>
      <c r="AK152" s="18"/>
      <c r="AL152" s="18"/>
      <c r="AM152" s="18"/>
      <c r="AN152" s="18"/>
      <c r="AO152" s="18"/>
      <c r="AP152" s="18"/>
      <c r="AQ152" s="97"/>
      <c r="AR152" s="97"/>
      <c r="AS152" s="97"/>
      <c r="AT152" s="97"/>
      <c r="AU152" s="97"/>
      <c r="AV152" s="97"/>
      <c r="AW152" s="97"/>
      <c r="AX152" s="97"/>
      <c r="AY152" s="172"/>
      <c r="AZ152" s="172"/>
      <c r="BA152" s="11"/>
      <c r="BB152" s="11"/>
      <c r="BC152" s="11"/>
      <c r="BD152" s="11"/>
      <c r="BE152" s="11"/>
      <c r="BF152" s="11"/>
      <c r="BG152" s="11"/>
      <c r="BH152" s="11"/>
      <c r="BI152" s="11"/>
      <c r="BJ152" s="11"/>
      <c r="BK152" s="11"/>
      <c r="BL152" s="11"/>
      <c r="BM152" s="11"/>
      <c r="BN152" s="11"/>
      <c r="BO152" s="11"/>
      <c r="BP152" s="11"/>
    </row>
    <row r="153" spans="1:68" ht="24.75" customHeight="1">
      <c r="A153" s="18"/>
      <c r="B153" s="18"/>
      <c r="C153" s="89"/>
      <c r="D153" s="117"/>
      <c r="E153" s="135"/>
      <c r="F153" s="135"/>
      <c r="G153" s="152">
        <f t="shared" si="26"/>
        <v>3</v>
      </c>
      <c r="H153" s="148" t="str">
        <f t="array" ref="H153">IF(COUNT(IF(H$5:H$24=$G153,H$5:H$24,"-"))=0,"-",COUNT(IF(H$5:H$24=$G153,H$5:H$24,"-")))</f>
        <v>-</v>
      </c>
      <c r="I153" s="148" t="str">
        <f t="array" ref="I153">IF(COUNT(IF(I$5:I$24=$G153,I$5:I$24,"-"))=0,"-",COUNT(IF(I$5:I$24=$G153,I$5:I$24,"-")))</f>
        <v>-</v>
      </c>
      <c r="J153" s="148" t="str">
        <f t="array" ref="J153">IF(COUNT(IF(J$5:J$24=$G153,J$5:J$24,"-"))=0,"-",COUNT(IF(J$5:J$24=$G153,J$5:J$24,"-")))</f>
        <v>-</v>
      </c>
      <c r="K153" s="148" t="str">
        <f t="array" ref="K153">IF(COUNT(IF(K$5:K$24=$G153,K$5:K$24,"-"))=0,"-",COUNT(IF(K$5:K$24=$G153,K$5:K$24,"-")))</f>
        <v>-</v>
      </c>
      <c r="L153" s="148" t="str">
        <f t="array" ref="L153">IF(COUNT(IF(L$5:L$24=$G153,L$5:L$24,"-"))=0,"-",COUNT(IF(L$5:L$24=$G153,L$5:L$24,"-")))</f>
        <v>-</v>
      </c>
      <c r="M153" s="233" t="str">
        <f t="array" ref="M153">IF(COUNT(IF(H$5:L$24=$G153,H$5:L$24,"-"))=0,"-",COUNT(IF(H$5:L$24=$G153,H$5:L$24)))</f>
        <v>-</v>
      </c>
      <c r="N153" s="185"/>
      <c r="O153" s="140"/>
      <c r="P153" s="140"/>
      <c r="Q153" s="140"/>
      <c r="R153" s="140"/>
      <c r="S153" s="140"/>
      <c r="T153" s="140"/>
      <c r="U153" s="18"/>
      <c r="V153" s="18"/>
      <c r="W153" s="18"/>
      <c r="X153" s="18"/>
      <c r="Y153" s="18"/>
      <c r="Z153" s="18"/>
      <c r="AA153" s="18"/>
      <c r="AB153" s="18"/>
      <c r="AC153" s="7"/>
      <c r="AD153" s="18"/>
      <c r="AE153" s="18"/>
      <c r="AF153" s="18"/>
      <c r="AG153" s="18"/>
      <c r="AH153" s="18"/>
      <c r="AI153" s="18"/>
      <c r="AJ153" s="18"/>
      <c r="AK153" s="18"/>
      <c r="AL153" s="18"/>
      <c r="AM153" s="18"/>
      <c r="AN153" s="18"/>
      <c r="AO153" s="18"/>
      <c r="AP153" s="18"/>
      <c r="AQ153" s="18"/>
      <c r="AR153" s="18"/>
      <c r="AS153" s="18"/>
      <c r="AT153" s="18"/>
      <c r="AU153" s="18"/>
      <c r="AV153" s="18"/>
      <c r="AW153" s="18"/>
      <c r="AX153" s="18"/>
      <c r="BA153" s="11"/>
      <c r="BB153" s="11"/>
      <c r="BC153" s="11"/>
      <c r="BD153" s="11"/>
      <c r="BE153" s="11"/>
      <c r="BF153" s="11"/>
      <c r="BG153" s="11"/>
      <c r="BH153" s="11"/>
      <c r="BI153" s="11"/>
      <c r="BJ153" s="11"/>
      <c r="BK153" s="11"/>
      <c r="BL153" s="11"/>
      <c r="BM153" s="11"/>
      <c r="BN153" s="11"/>
      <c r="BO153" s="11"/>
      <c r="BP153" s="11"/>
    </row>
    <row r="154" spans="1:68" ht="12.75" customHeight="1">
      <c r="A154" s="18"/>
      <c r="B154" s="18"/>
      <c r="C154" s="89"/>
      <c r="D154" s="117"/>
      <c r="E154" s="135"/>
      <c r="F154" s="135"/>
      <c r="G154" s="152">
        <f t="shared" si="26"/>
        <v>4</v>
      </c>
      <c r="H154" s="148">
        <f t="array" ref="H154">IF(COUNT(IF(H$5:H$24=$G154,H$5:H$24,"-"))=0,"-",COUNT(IF(H$5:H$24=$G154,H$5:H$24,"-")))</f>
        <v>2</v>
      </c>
      <c r="I154" s="148">
        <f t="array" ref="I154">IF(COUNT(IF(I$5:I$24=$G154,I$5:I$24,"-"))=0,"-",COUNT(IF(I$5:I$24=$G154,I$5:I$24,"-")))</f>
        <v>3</v>
      </c>
      <c r="J154" s="148">
        <f t="array" ref="J154">IF(COUNT(IF(J$5:J$24=$G154,J$5:J$24,"-"))=0,"-",COUNT(IF(J$5:J$24=$G154,J$5:J$24,"-")))</f>
        <v>3</v>
      </c>
      <c r="K154" s="148">
        <f t="array" ref="K154">IF(COUNT(IF(K$5:K$24=$G154,K$5:K$24,"-"))=0,"-",COUNT(IF(K$5:K$24=$G154,K$5:K$24,"-")))</f>
        <v>4</v>
      </c>
      <c r="L154" s="148">
        <f t="array" ref="L154">IF(COUNT(IF(L$5:L$24=$G154,L$5:L$24,"-"))=0,"-",COUNT(IF(L$5:L$24=$G154,L$5:L$24,"-")))</f>
        <v>2</v>
      </c>
      <c r="M154" s="233">
        <f t="array" ref="M154">IF(COUNT(IF(H$5:L$24=$G154,H$5:L$24,"-"))=0,"-",COUNT(IF(H$5:L$24=$G154,H$5:L$24)))</f>
        <v>14</v>
      </c>
      <c r="N154" s="185"/>
      <c r="O154" s="140"/>
      <c r="P154" s="140"/>
      <c r="Q154" s="140"/>
      <c r="R154" s="140"/>
      <c r="S154" s="140"/>
      <c r="T154" s="140"/>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BA154" s="11"/>
      <c r="BB154" s="11"/>
      <c r="BC154" s="11"/>
      <c r="BD154" s="11"/>
      <c r="BE154" s="11"/>
      <c r="BF154" s="11"/>
      <c r="BG154" s="11"/>
      <c r="BH154" s="11"/>
      <c r="BI154" s="11"/>
      <c r="BJ154" s="11"/>
      <c r="BK154" s="11"/>
      <c r="BL154" s="11"/>
      <c r="BM154" s="11"/>
      <c r="BN154" s="11"/>
      <c r="BO154" s="11"/>
      <c r="BP154" s="11"/>
    </row>
    <row r="155" spans="1:68" ht="12.75" customHeight="1">
      <c r="A155" s="18"/>
      <c r="B155" s="18"/>
      <c r="C155" s="89"/>
      <c r="D155" s="117"/>
      <c r="E155" s="135"/>
      <c r="F155" s="135"/>
      <c r="G155" s="152">
        <f t="shared" si="26"/>
        <v>5</v>
      </c>
      <c r="H155" s="148">
        <f t="array" ref="H155">IF(COUNT(IF(H$5:H$24=$G155,H$5:H$24,"-"))=0,"-",COUNT(IF(H$5:H$24=$G155,H$5:H$24,"-")))</f>
        <v>10</v>
      </c>
      <c r="I155" s="148">
        <f t="array" ref="I155">IF(COUNT(IF(I$5:I$24=$G155,I$5:I$24,"-"))=0,"-",COUNT(IF(I$5:I$24=$G155,I$5:I$24,"-")))</f>
        <v>10</v>
      </c>
      <c r="J155" s="148">
        <f t="array" ref="J155">IF(COUNT(IF(J$5:J$24=$G155,J$5:J$24,"-"))=0,"-",COUNT(IF(J$5:J$24=$G155,J$5:J$24,"-")))</f>
        <v>8</v>
      </c>
      <c r="K155" s="148">
        <f t="array" ref="K155">IF(COUNT(IF(K$5:K$24=$G155,K$5:K$24,"-"))=0,"-",COUNT(IF(K$5:K$24=$G155,K$5:K$24,"-")))</f>
        <v>7</v>
      </c>
      <c r="L155" s="148">
        <f t="array" ref="L155">IF(COUNT(IF(L$5:L$24=$G155,L$5:L$24,"-"))=0,"-",COUNT(IF(L$5:L$24=$G155,L$5:L$24,"-")))</f>
        <v>10</v>
      </c>
      <c r="M155" s="233">
        <f t="array" ref="M155">IF(COUNT(IF(H$5:L$24=$G155,H$5:L$24,"-"))=0,"-",COUNT(IF(H$5:L$24=$G155,H$5:L$24)))</f>
        <v>45</v>
      </c>
      <c r="N155" s="185"/>
      <c r="O155" s="140"/>
      <c r="P155" s="176"/>
      <c r="Q155" s="140"/>
      <c r="R155" s="140"/>
      <c r="S155" s="140"/>
      <c r="T155" s="140"/>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BA155" s="11"/>
      <c r="BB155" s="11"/>
      <c r="BC155" s="11"/>
      <c r="BD155" s="11"/>
      <c r="BE155" s="11"/>
      <c r="BF155" s="11"/>
      <c r="BG155" s="11"/>
      <c r="BH155" s="11"/>
      <c r="BI155" s="11"/>
      <c r="BJ155" s="11"/>
      <c r="BK155" s="11"/>
      <c r="BL155" s="11"/>
      <c r="BM155" s="11"/>
      <c r="BN155" s="11"/>
      <c r="BO155" s="11"/>
      <c r="BP155" s="11"/>
    </row>
    <row r="156" spans="1:68" ht="12.75" customHeight="1">
      <c r="A156" s="18"/>
      <c r="B156" s="18"/>
      <c r="C156" s="89"/>
      <c r="D156" s="117"/>
      <c r="E156" s="135"/>
      <c r="F156" s="135"/>
      <c r="G156" s="152">
        <f t="shared" si="26"/>
        <v>6</v>
      </c>
      <c r="H156" s="148">
        <f t="array" ref="H156">IF(COUNT(IF(H$5:H$24=$G156,H$5:H$24,"-"))=0,"-",COUNT(IF(H$5:H$24=$G156,H$5:H$24,"-")))</f>
        <v>2</v>
      </c>
      <c r="I156" s="148">
        <f t="array" ref="I156">IF(COUNT(IF(I$5:I$24=$G156,I$5:I$24,"-"))=0,"-",COUNT(IF(I$5:I$24=$G156,I$5:I$24,"-")))</f>
        <v>3</v>
      </c>
      <c r="J156" s="148">
        <f t="array" ref="J156">IF(COUNT(IF(J$5:J$24=$G156,J$5:J$24,"-"))=0,"-",COUNT(IF(J$5:J$24=$G156,J$5:J$24,"-")))</f>
        <v>6</v>
      </c>
      <c r="K156" s="148">
        <f t="array" ref="K156">IF(COUNT(IF(K$5:K$24=$G156,K$5:K$24,"-"))=0,"-",COUNT(IF(K$5:K$24=$G156,K$5:K$24,"-")))</f>
        <v>4</v>
      </c>
      <c r="L156" s="148">
        <f t="array" ref="L156">IF(COUNT(IF(L$5:L$24=$G156,L$5:L$24,"-"))=0,"-",COUNT(IF(L$5:L$24=$G156,L$5:L$24,"-")))</f>
        <v>4</v>
      </c>
      <c r="M156" s="233">
        <f t="array" ref="M156">IF(COUNT(IF(H$5:L$24=$G156,H$5:L$24,"-"))=0,"-",COUNT(IF(H$5:L$24=$G156,H$5:L$24)))</f>
        <v>19</v>
      </c>
      <c r="N156" s="185"/>
      <c r="O156" s="140"/>
      <c r="P156" s="176"/>
      <c r="Q156" s="140"/>
      <c r="R156" s="140"/>
      <c r="S156" s="140"/>
      <c r="T156" s="140"/>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BA156" s="11"/>
      <c r="BB156" s="11"/>
      <c r="BC156" s="11"/>
      <c r="BD156" s="11"/>
      <c r="BE156" s="11"/>
      <c r="BF156" s="11"/>
      <c r="BG156" s="11"/>
      <c r="BH156" s="11"/>
      <c r="BI156" s="11"/>
      <c r="BJ156" s="11"/>
      <c r="BK156" s="11"/>
      <c r="BL156" s="11"/>
      <c r="BM156" s="11"/>
      <c r="BN156" s="11"/>
      <c r="BO156" s="11"/>
      <c r="BP156" s="11"/>
    </row>
    <row r="157" spans="1:68" ht="12.75" customHeight="1">
      <c r="A157" s="18"/>
      <c r="B157" s="18"/>
      <c r="C157" s="89"/>
      <c r="D157" s="117"/>
      <c r="E157" s="135"/>
      <c r="F157" s="135"/>
      <c r="G157" s="152">
        <f t="shared" si="26"/>
        <v>7</v>
      </c>
      <c r="H157" s="148">
        <f t="array" ref="H157">IF(COUNT(IF(H$5:H$24=$G157,H$5:H$24,"-"))=0,"-",COUNT(IF(H$5:H$24=$G157,H$5:H$24,"-")))</f>
        <v>1</v>
      </c>
      <c r="I157" s="148">
        <f t="array" ref="I157">IF(COUNT(IF(I$5:I$24=$G157,I$5:I$24,"-"))=0,"-",COUNT(IF(I$5:I$24=$G157,I$5:I$24,"-")))</f>
        <v>1</v>
      </c>
      <c r="J157" s="148">
        <f t="array" ref="J157">IF(COUNT(IF(J$5:J$24=$G157,J$5:J$24,"-"))=0,"-",COUNT(IF(J$5:J$24=$G157,J$5:J$24,"-")))</f>
        <v>1</v>
      </c>
      <c r="K157" s="148" t="str">
        <f t="array" ref="K157">IF(COUNT(IF(K$5:K$24=$G157,K$5:K$24,"-"))=0,"-",COUNT(IF(K$5:K$24=$G157,K$5:K$24,"-")))</f>
        <v>-</v>
      </c>
      <c r="L157" s="148" t="str">
        <f t="array" ref="L157">IF(COUNT(IF(L$5:L$24=$G157,L$5:L$24,"-"))=0,"-",COUNT(IF(L$5:L$24=$G157,L$5:L$24,"-")))</f>
        <v>-</v>
      </c>
      <c r="M157" s="233">
        <f t="array" ref="M157">IF(COUNT(IF(H$5:L$24=$G157,H$5:L$24,"-"))=0,"-",COUNT(IF(H$5:L$24=$G157,H$5:L$24)))</f>
        <v>3</v>
      </c>
      <c r="N157" s="185"/>
      <c r="O157" s="140"/>
      <c r="P157" s="176"/>
      <c r="Q157" s="140"/>
      <c r="R157" s="140"/>
      <c r="S157" s="140"/>
      <c r="T157" s="140"/>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BA157" s="11"/>
      <c r="BB157" s="11"/>
      <c r="BC157" s="11"/>
      <c r="BD157" s="11"/>
      <c r="BE157" s="11"/>
      <c r="BF157" s="11"/>
      <c r="BG157" s="11"/>
      <c r="BH157" s="11"/>
      <c r="BI157" s="11"/>
      <c r="BJ157" s="11"/>
      <c r="BK157" s="11"/>
      <c r="BL157" s="11"/>
      <c r="BM157" s="11"/>
      <c r="BN157" s="11"/>
      <c r="BO157" s="11"/>
      <c r="BP157" s="11"/>
    </row>
    <row r="158" spans="1:68" ht="12.75" customHeight="1">
      <c r="A158" s="18"/>
      <c r="B158" s="18"/>
      <c r="C158" s="89"/>
      <c r="D158" s="117"/>
      <c r="E158" s="135"/>
      <c r="F158" s="135"/>
      <c r="G158" s="152">
        <f t="shared" si="26"/>
        <v>8</v>
      </c>
      <c r="H158" s="148" t="str">
        <f t="array" ref="H158">IF(COUNT(IF(H$5:H$24=$G158,H$5:H$24,"-"))=0,"-",COUNT(IF(H$5:H$24=$G158,H$5:H$24,"-")))</f>
        <v>-</v>
      </c>
      <c r="I158" s="148" t="str">
        <f t="array" ref="I158">IF(COUNT(IF(I$5:I$24=$G158,I$5:I$24,"-"))=0,"-",COUNT(IF(I$5:I$24=$G158,I$5:I$24,"-")))</f>
        <v>-</v>
      </c>
      <c r="J158" s="148" t="str">
        <f t="array" ref="J158">IF(COUNT(IF(J$5:J$24=$G158,J$5:J$24,"-"))=0,"-",COUNT(IF(J$5:J$24=$G158,J$5:J$24,"-")))</f>
        <v>-</v>
      </c>
      <c r="K158" s="148" t="str">
        <f t="array" ref="K158">IF(COUNT(IF(K$5:K$24=$G158,K$5:K$24,"-"))=0,"-",COUNT(IF(K$5:K$24=$G158,K$5:K$24,"-")))</f>
        <v>-</v>
      </c>
      <c r="L158" s="148" t="str">
        <f t="array" ref="L158">IF(COUNT(IF(L$5:L$24=$G158,L$5:L$24,"-"))=0,"-",COUNT(IF(L$5:L$24=$G158,L$5:L$24,"-")))</f>
        <v>-</v>
      </c>
      <c r="M158" s="233" t="str">
        <f t="array" ref="M158">IF(COUNT(IF(H$5:L$24=$G158,H$5:L$24,"-"))=0,"-",COUNT(IF(H$5:L$24=$G158,H$5:L$24)))</f>
        <v>-</v>
      </c>
      <c r="N158" s="185"/>
      <c r="O158" s="140"/>
      <c r="P158" s="176"/>
      <c r="Q158" s="140"/>
      <c r="R158" s="140"/>
      <c r="S158" s="140"/>
      <c r="T158" s="140"/>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BA158" s="11"/>
      <c r="BB158" s="11"/>
      <c r="BC158" s="11"/>
      <c r="BD158" s="11"/>
      <c r="BE158" s="11"/>
      <c r="BF158" s="11"/>
      <c r="BG158" s="11"/>
      <c r="BH158" s="11"/>
      <c r="BI158" s="11"/>
      <c r="BJ158" s="11"/>
      <c r="BK158" s="11"/>
      <c r="BL158" s="11"/>
      <c r="BM158" s="11"/>
      <c r="BN158" s="11"/>
      <c r="BO158" s="11"/>
      <c r="BP158" s="11"/>
    </row>
    <row r="159" spans="1:68" ht="12.75" customHeight="1">
      <c r="A159" s="18"/>
      <c r="B159" s="18"/>
      <c r="C159" s="89"/>
      <c r="D159" s="117"/>
      <c r="E159" s="135"/>
      <c r="F159" s="135"/>
      <c r="G159" s="152">
        <f t="shared" si="26"/>
        <v>9</v>
      </c>
      <c r="H159" s="148" t="str">
        <f t="array" ref="H159">IF(COUNT(IF(H$5:H$24=$G159,H$5:H$24,"-"))=0,"-",COUNT(IF(H$5:H$24=$G159,H$5:H$24,"-")))</f>
        <v>-</v>
      </c>
      <c r="I159" s="148" t="str">
        <f t="array" ref="I159">IF(COUNT(IF(I$5:I$24=$G159,I$5:I$24,"-"))=0,"-",COUNT(IF(I$5:I$24=$G159,I$5:I$24,"-")))</f>
        <v>-</v>
      </c>
      <c r="J159" s="148" t="str">
        <f t="array" ref="J159">IF(COUNT(IF(J$5:J$24=$G159,J$5:J$24,"-"))=0,"-",COUNT(IF(J$5:J$24=$G159,J$5:J$24,"-")))</f>
        <v>-</v>
      </c>
      <c r="K159" s="148" t="str">
        <f t="array" ref="K159">IF(COUNT(IF(K$5:K$24=$G159,K$5:K$24,"-"))=0,"-",COUNT(IF(K$5:K$24=$G159,K$5:K$24,"-")))</f>
        <v>-</v>
      </c>
      <c r="L159" s="148" t="str">
        <f t="array" ref="L159">IF(COUNT(IF(L$5:L$24=$G159,L$5:L$24,"-"))=0,"-",COUNT(IF(L$5:L$24=$G159,L$5:L$24,"-")))</f>
        <v>-</v>
      </c>
      <c r="M159" s="233" t="str">
        <f t="array" ref="M159">IF(COUNT(IF(H$5:L$24=$G159,H$5:L$24,"-"))=0,"-",COUNT(IF(H$5:L$24=$G159,H$5:L$24)))</f>
        <v>-</v>
      </c>
      <c r="N159" s="185"/>
      <c r="O159" s="140"/>
      <c r="P159" s="176"/>
      <c r="Q159" s="140"/>
      <c r="R159" s="140"/>
      <c r="S159" s="140"/>
      <c r="T159" s="140"/>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BA159" s="11"/>
      <c r="BB159" s="11"/>
      <c r="BC159" s="11"/>
      <c r="BD159" s="11"/>
      <c r="BE159" s="11"/>
      <c r="BF159" s="11"/>
      <c r="BG159" s="11"/>
      <c r="BH159" s="11"/>
      <c r="BI159" s="11"/>
      <c r="BJ159" s="11"/>
      <c r="BK159" s="11"/>
      <c r="BL159" s="11"/>
      <c r="BM159" s="11"/>
      <c r="BN159" s="11"/>
      <c r="BO159" s="11"/>
      <c r="BP159" s="11"/>
    </row>
    <row r="160" spans="1:68" ht="12.75" customHeight="1">
      <c r="A160" s="18"/>
      <c r="B160" s="18"/>
      <c r="C160" s="89"/>
      <c r="D160" s="117"/>
      <c r="E160" s="135"/>
      <c r="F160" s="135"/>
      <c r="G160" s="152">
        <f t="shared" si="26"/>
        <v>10</v>
      </c>
      <c r="H160" s="148" t="str">
        <f t="array" ref="H160">IF(COUNT(IF(H$5:H$24=$G160,H$5:H$24,"-"))=0,"-",COUNT(IF(H$5:H$24=$G160,H$5:H$24,"-")))</f>
        <v>-</v>
      </c>
      <c r="I160" s="148" t="str">
        <f t="array" ref="I160">IF(COUNT(IF(I$5:I$24=$G160,I$5:I$24,"-"))=0,"-",COUNT(IF(I$5:I$24=$G160,I$5:I$24,"-")))</f>
        <v>-</v>
      </c>
      <c r="J160" s="148" t="str">
        <f t="array" ref="J160">IF(COUNT(IF(J$5:J$24=$G160,J$5:J$24,"-"))=0,"-",COUNT(IF(J$5:J$24=$G160,J$5:J$24,"-")))</f>
        <v>-</v>
      </c>
      <c r="K160" s="148" t="str">
        <f t="array" ref="K160">IF(COUNT(IF(K$5:K$24=$G160,K$5:K$24,"-"))=0,"-",COUNT(IF(K$5:K$24=$G160,K$5:K$24,"-")))</f>
        <v>-</v>
      </c>
      <c r="L160" s="148" t="str">
        <f t="array" ref="L160">IF(COUNT(IF(L$5:L$24=$G160,L$5:L$24,"-"))=0,"-",COUNT(IF(L$5:L$24=$G160,L$5:L$24,"-")))</f>
        <v>-</v>
      </c>
      <c r="M160" s="233" t="str">
        <f t="array" ref="M160">IF(COUNT(IF(H$5:L$24=$G160,H$5:L$24,"-"))=0,"-",COUNT(IF(H$5:L$24=$G160,H$5:L$24)))</f>
        <v>-</v>
      </c>
      <c r="N160" s="185"/>
      <c r="O160" s="140"/>
      <c r="P160" s="176"/>
      <c r="Q160" s="140"/>
      <c r="R160" s="140"/>
      <c r="S160" s="140"/>
      <c r="T160" s="140"/>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BA160" s="11"/>
      <c r="BB160" s="11"/>
      <c r="BC160" s="11"/>
      <c r="BD160" s="11"/>
      <c r="BE160" s="11"/>
      <c r="BF160" s="11"/>
      <c r="BG160" s="11"/>
      <c r="BH160" s="11"/>
      <c r="BI160" s="11"/>
      <c r="BJ160" s="11"/>
      <c r="BK160" s="11"/>
      <c r="BL160" s="11"/>
      <c r="BM160" s="11"/>
      <c r="BN160" s="11"/>
      <c r="BO160" s="11"/>
      <c r="BP160" s="11"/>
    </row>
    <row r="161" spans="1:68" ht="12.75" customHeight="1">
      <c r="A161" s="18"/>
      <c r="B161" s="18"/>
      <c r="C161" s="89"/>
      <c r="D161" s="117"/>
      <c r="E161" s="135"/>
      <c r="F161" s="135"/>
      <c r="G161" s="152">
        <f t="shared" si="26"/>
        <v>11</v>
      </c>
      <c r="H161" s="148" t="str">
        <f t="array" ref="H161">IF(COUNT(IF(H$5:H$24=$G161,H$5:H$24,"-"))=0,"-",COUNT(IF(H$5:H$24=$G161,H$5:H$24,"-")))</f>
        <v>-</v>
      </c>
      <c r="I161" s="148" t="str">
        <f t="array" ref="I161">IF(COUNT(IF(I$5:I$24=$G161,I$5:I$24,"-"))=0,"-",COUNT(IF(I$5:I$24=$G161,I$5:I$24,"-")))</f>
        <v>-</v>
      </c>
      <c r="J161" s="148" t="str">
        <f t="array" ref="J161">IF(COUNT(IF(J$5:J$24=$G161,J$5:J$24,"-"))=0,"-",COUNT(IF(J$5:J$24=$G161,J$5:J$24,"-")))</f>
        <v>-</v>
      </c>
      <c r="K161" s="148" t="str">
        <f t="array" ref="K161">IF(COUNT(IF(K$5:K$24=$G161,K$5:K$24,"-"))=0,"-",COUNT(IF(K$5:K$24=$G161,K$5:K$24,"-")))</f>
        <v>-</v>
      </c>
      <c r="L161" s="148" t="str">
        <f t="array" ref="L161">IF(COUNT(IF(L$5:L$24=$G161,L$5:L$24,"-"))=0,"-",COUNT(IF(L$5:L$24=$G161,L$5:L$24,"-")))</f>
        <v>-</v>
      </c>
      <c r="M161" s="233" t="str">
        <f t="array" ref="M161">IF(COUNT(IF(H$5:L$24=$G161,H$5:L$24,"-"))=0,"-",COUNT(IF(H$5:L$24=$G161,H$5:L$24)))</f>
        <v>-</v>
      </c>
      <c r="N161" s="185"/>
      <c r="O161" s="140"/>
      <c r="P161" s="176"/>
      <c r="Q161" s="140"/>
      <c r="R161" s="140"/>
      <c r="S161" s="140"/>
      <c r="T161" s="140"/>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BA161" s="11"/>
      <c r="BB161" s="11"/>
      <c r="BC161" s="11"/>
      <c r="BD161" s="11"/>
      <c r="BE161" s="11"/>
      <c r="BF161" s="11"/>
      <c r="BG161" s="11"/>
      <c r="BH161" s="11"/>
      <c r="BI161" s="11"/>
      <c r="BJ161" s="11"/>
      <c r="BK161" s="11"/>
      <c r="BL161" s="11"/>
      <c r="BM161" s="11"/>
      <c r="BN161" s="11"/>
      <c r="BO161" s="11"/>
      <c r="BP161" s="11"/>
    </row>
    <row r="162" spans="1:68" ht="12.75" customHeight="1">
      <c r="A162" s="18"/>
      <c r="B162" s="18"/>
      <c r="C162" s="89"/>
      <c r="D162" s="117"/>
      <c r="E162" s="135"/>
      <c r="F162" s="135"/>
      <c r="G162" s="152">
        <f t="shared" si="26"/>
        <v>12</v>
      </c>
      <c r="H162" s="148" t="str">
        <f t="array" ref="H162">IF(COUNT(IF(H$5:H$24=$G162,H$5:H$24,"-"))=0,"-",COUNT(IF(H$5:H$24=$G162,H$5:H$24,"-")))</f>
        <v>-</v>
      </c>
      <c r="I162" s="148" t="str">
        <f t="array" ref="I162">IF(COUNT(IF(I$5:I$24=$G162,I$5:I$24,"-"))=0,"-",COUNT(IF(I$5:I$24=$G162,I$5:I$24,"-")))</f>
        <v>-</v>
      </c>
      <c r="J162" s="148" t="str">
        <f t="array" ref="J162">IF(COUNT(IF(J$5:J$24=$G162,J$5:J$24,"-"))=0,"-",COUNT(IF(J$5:J$24=$G162,J$5:J$24,"-")))</f>
        <v>-</v>
      </c>
      <c r="K162" s="148" t="str">
        <f t="array" ref="K162">IF(COUNT(IF(K$5:K$24=$G162,K$5:K$24,"-"))=0,"-",COUNT(IF(K$5:K$24=$G162,K$5:K$24,"-")))</f>
        <v>-</v>
      </c>
      <c r="L162" s="148" t="str">
        <f t="array" ref="L162">IF(COUNT(IF(L$5:L$24=$G162,L$5:L$24,"-"))=0,"-",COUNT(IF(L$5:L$24=$G162,L$5:L$24,"-")))</f>
        <v>-</v>
      </c>
      <c r="M162" s="233" t="str">
        <f t="array" ref="M162">IF(COUNT(IF(H$5:L$24=$G162,H$5:L$24,"-"))=0,"-",COUNT(IF(H$5:L$24=$G162,H$5:L$24)))</f>
        <v>-</v>
      </c>
      <c r="N162" s="185"/>
      <c r="O162" s="140"/>
      <c r="P162" s="176"/>
      <c r="Q162" s="140"/>
      <c r="R162" s="140"/>
      <c r="S162" s="140"/>
      <c r="T162" s="140"/>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BA162" s="11"/>
      <c r="BB162" s="11"/>
      <c r="BC162" s="11"/>
      <c r="BD162" s="11"/>
      <c r="BE162" s="11"/>
      <c r="BF162" s="11"/>
      <c r="BG162" s="11"/>
      <c r="BH162" s="11"/>
      <c r="BI162" s="11"/>
      <c r="BJ162" s="11"/>
      <c r="BK162" s="11"/>
      <c r="BL162" s="11"/>
      <c r="BM162" s="11"/>
      <c r="BN162" s="11"/>
      <c r="BO162" s="11"/>
      <c r="BP162" s="11"/>
    </row>
    <row r="163" spans="1:68" ht="12.75" customHeight="1">
      <c r="A163" s="18"/>
      <c r="B163" s="18"/>
      <c r="C163" s="89"/>
      <c r="D163" s="117"/>
      <c r="E163" s="135"/>
      <c r="F163" s="135"/>
      <c r="G163" s="152">
        <f t="shared" si="26"/>
        <v>13</v>
      </c>
      <c r="H163" s="148" t="str">
        <f t="array" ref="H163">IF(COUNT(IF(H$5:H$24=$G163,H$5:H$24,"-"))=0,"-",COUNT(IF(H$5:H$24=$G163,H$5:H$24,"-")))</f>
        <v>-</v>
      </c>
      <c r="I163" s="148" t="str">
        <f t="array" ref="I163">IF(COUNT(IF(I$5:I$24=$G163,I$5:I$24,"-"))=0,"-",COUNT(IF(I$5:I$24=$G163,I$5:I$24,"-")))</f>
        <v>-</v>
      </c>
      <c r="J163" s="148" t="str">
        <f t="array" ref="J163">IF(COUNT(IF(J$5:J$24=$G163,J$5:J$24,"-"))=0,"-",COUNT(IF(J$5:J$24=$G163,J$5:J$24,"-")))</f>
        <v>-</v>
      </c>
      <c r="K163" s="148" t="str">
        <f t="array" ref="K163">IF(COUNT(IF(K$5:K$24=$G163,K$5:K$24,"-"))=0,"-",COUNT(IF(K$5:K$24=$G163,K$5:K$24,"-")))</f>
        <v>-</v>
      </c>
      <c r="L163" s="148" t="str">
        <f t="array" ref="L163">IF(COUNT(IF(L$5:L$24=$G163,L$5:L$24,"-"))=0,"-",COUNT(IF(L$5:L$24=$G163,L$5:L$24,"-")))</f>
        <v>-</v>
      </c>
      <c r="M163" s="233" t="str">
        <f t="array" ref="M163">IF(COUNT(IF(H$5:L$24=$G163,H$5:L$24,"-"))=0,"-",COUNT(IF(H$5:L$24=$G163,H$5:L$24)))</f>
        <v>-</v>
      </c>
      <c r="N163" s="185"/>
      <c r="O163" s="140"/>
      <c r="P163" s="176"/>
      <c r="Q163" s="140"/>
      <c r="R163" s="140"/>
      <c r="S163" s="140"/>
      <c r="T163" s="140"/>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BA163" s="11"/>
      <c r="BB163" s="11"/>
      <c r="BC163" s="11"/>
      <c r="BD163" s="11"/>
      <c r="BE163" s="11"/>
      <c r="BF163" s="11"/>
      <c r="BG163" s="11"/>
      <c r="BH163" s="11"/>
      <c r="BI163" s="11"/>
      <c r="BJ163" s="11"/>
      <c r="BK163" s="11"/>
      <c r="BL163" s="11"/>
      <c r="BM163" s="11"/>
      <c r="BN163" s="11"/>
      <c r="BO163" s="11"/>
      <c r="BP163" s="11"/>
    </row>
    <row r="164" spans="1:68" ht="12.75" customHeight="1">
      <c r="A164" s="18"/>
      <c r="B164" s="18"/>
      <c r="C164" s="89"/>
      <c r="D164" s="117"/>
      <c r="E164" s="135"/>
      <c r="F164" s="135"/>
      <c r="G164" s="152">
        <f t="shared" si="26"/>
        <v>14</v>
      </c>
      <c r="H164" s="148" t="str">
        <f t="array" ref="H164">IF(COUNT(IF(H$5:H$24=$G164,H$5:H$24,"-"))=0,"-",COUNT(IF(H$5:H$24=$G164,H$5:H$24,"-")))</f>
        <v>-</v>
      </c>
      <c r="I164" s="148" t="str">
        <f t="array" ref="I164">IF(COUNT(IF(I$5:I$24=$G164,I$5:I$24,"-"))=0,"-",COUNT(IF(I$5:I$24=$G164,I$5:I$24,"-")))</f>
        <v>-</v>
      </c>
      <c r="J164" s="148" t="str">
        <f t="array" ref="J164">IF(COUNT(IF(J$5:J$24=$G164,J$5:J$24,"-"))=0,"-",COUNT(IF(J$5:J$24=$G164,J$5:J$24,"-")))</f>
        <v>-</v>
      </c>
      <c r="K164" s="148" t="str">
        <f t="array" ref="K164">IF(COUNT(IF(K$5:K$24=$G164,K$5:K$24,"-"))=0,"-",COUNT(IF(K$5:K$24=$G164,K$5:K$24,"-")))</f>
        <v>-</v>
      </c>
      <c r="L164" s="148" t="str">
        <f t="array" ref="L164">IF(COUNT(IF(L$5:L$24=$G164,L$5:L$24,"-"))=0,"-",COUNT(IF(L$5:L$24=$G164,L$5:L$24,"-")))</f>
        <v>-</v>
      </c>
      <c r="M164" s="233" t="str">
        <f t="array" ref="M164">IF(COUNT(IF(H$5:L$24=$G164,H$5:L$24,"-"))=0,"-",COUNT(IF(H$5:L$24=$G164,H$5:L$24)))</f>
        <v>-</v>
      </c>
      <c r="N164" s="185"/>
      <c r="O164" s="140"/>
      <c r="P164" s="176"/>
      <c r="Q164" s="140"/>
      <c r="R164" s="140"/>
      <c r="S164" s="140"/>
      <c r="T164" s="140"/>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BA164" s="11"/>
      <c r="BB164" s="11"/>
      <c r="BC164" s="11"/>
      <c r="BD164" s="11"/>
      <c r="BE164" s="11"/>
      <c r="BF164" s="11"/>
      <c r="BG164" s="11"/>
      <c r="BH164" s="11"/>
      <c r="BI164" s="11"/>
      <c r="BJ164" s="11"/>
      <c r="BK164" s="11"/>
      <c r="BL164" s="11"/>
      <c r="BM164" s="11"/>
      <c r="BN164" s="11"/>
      <c r="BO164" s="11"/>
      <c r="BP164" s="11"/>
    </row>
    <row r="165" spans="1:68" ht="12.75" customHeight="1">
      <c r="A165" s="18"/>
      <c r="B165" s="18"/>
      <c r="C165" s="89"/>
      <c r="D165" s="117"/>
      <c r="E165" s="135"/>
      <c r="F165" s="135"/>
      <c r="G165" s="152">
        <f t="shared" si="26"/>
        <v>15</v>
      </c>
      <c r="H165" s="148" t="str">
        <f t="array" ref="H165">IF(COUNT(IF(H$5:H$24=$G165,H$5:H$24,"-"))=0,"-",COUNT(IF(H$5:H$24=$G165,H$5:H$24,"-")))</f>
        <v>-</v>
      </c>
      <c r="I165" s="148" t="str">
        <f t="array" ref="I165">IF(COUNT(IF(I$5:I$24=$G165,I$5:I$24,"-"))=0,"-",COUNT(IF(I$5:I$24=$G165,I$5:I$24,"-")))</f>
        <v>-</v>
      </c>
      <c r="J165" s="148" t="str">
        <f t="array" ref="J165">IF(COUNT(IF(J$5:J$24=$G165,J$5:J$24,"-"))=0,"-",COUNT(IF(J$5:J$24=$G165,J$5:J$24,"-")))</f>
        <v>-</v>
      </c>
      <c r="K165" s="148" t="str">
        <f t="array" ref="K165">IF(COUNT(IF(K$5:K$24=$G165,K$5:K$24,"-"))=0,"-",COUNT(IF(K$5:K$24=$G165,K$5:K$24,"-")))</f>
        <v>-</v>
      </c>
      <c r="L165" s="148" t="str">
        <f t="array" ref="L165">IF(COUNT(IF(L$5:L$24=$G165,L$5:L$24,"-"))=0,"-",COUNT(IF(L$5:L$24=$G165,L$5:L$24,"-")))</f>
        <v>-</v>
      </c>
      <c r="M165" s="233" t="str">
        <f t="array" ref="M165">IF(COUNT(IF(H$5:L$24=$G165,H$5:L$24,"-"))=0,"-",COUNT(IF(H$5:L$24=$G165,H$5:L$24)))</f>
        <v>-</v>
      </c>
      <c r="N165" s="185"/>
      <c r="O165" s="140"/>
      <c r="P165" s="176"/>
      <c r="Q165" s="140"/>
      <c r="R165" s="140"/>
      <c r="S165" s="140"/>
      <c r="T165" s="140"/>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BA165" s="11"/>
      <c r="BB165" s="11"/>
      <c r="BC165" s="11"/>
      <c r="BD165" s="11"/>
      <c r="BE165" s="11"/>
      <c r="BF165" s="11"/>
      <c r="BG165" s="11"/>
      <c r="BH165" s="11"/>
      <c r="BI165" s="11"/>
      <c r="BJ165" s="11"/>
      <c r="BK165" s="11"/>
      <c r="BL165" s="11"/>
      <c r="BM165" s="11"/>
      <c r="BN165" s="11"/>
      <c r="BO165" s="11"/>
      <c r="BP165" s="11"/>
    </row>
    <row r="166" spans="1:68" ht="12.75" customHeight="1">
      <c r="A166" s="18"/>
      <c r="B166" s="18"/>
      <c r="C166" s="89"/>
      <c r="D166" s="117"/>
      <c r="E166" s="135"/>
      <c r="F166" s="135"/>
      <c r="G166" s="152">
        <f t="shared" si="26"/>
        <v>16</v>
      </c>
      <c r="H166" s="148" t="str">
        <f t="array" ref="H166">IF(COUNT(IF(H$5:H$24=$G166,H$5:H$24,"-"))=0,"-",COUNT(IF(H$5:H$24=$G166,H$5:H$24,"-")))</f>
        <v>-</v>
      </c>
      <c r="I166" s="148" t="str">
        <f t="array" ref="I166">IF(COUNT(IF(I$5:I$24=$G166,I$5:I$24,"-"))=0,"-",COUNT(IF(I$5:I$24=$G166,I$5:I$24,"-")))</f>
        <v>-</v>
      </c>
      <c r="J166" s="148" t="str">
        <f t="array" ref="J166">IF(COUNT(IF(J$5:J$24=$G166,J$5:J$24,"-"))=0,"-",COUNT(IF(J$5:J$24=$G166,J$5:J$24,"-")))</f>
        <v>-</v>
      </c>
      <c r="K166" s="148" t="str">
        <f t="array" ref="K166">IF(COUNT(IF(K$5:K$24=$G166,K$5:K$24,"-"))=0,"-",COUNT(IF(K$5:K$24=$G166,K$5:K$24,"-")))</f>
        <v>-</v>
      </c>
      <c r="L166" s="148" t="str">
        <f t="array" ref="L166">IF(COUNT(IF(L$5:L$24=$G166,L$5:L$24,"-"))=0,"-",COUNT(IF(L$5:L$24=$G166,L$5:L$24,"-")))</f>
        <v>-</v>
      </c>
      <c r="M166" s="233" t="str">
        <f t="array" ref="M166">IF(COUNT(IF(H$5:L$24=$G166,H$5:L$24,"-"))=0,"-",COUNT(IF(H$5:L$24=$G166,H$5:L$24)))</f>
        <v>-</v>
      </c>
      <c r="N166" s="185"/>
      <c r="O166" s="140"/>
      <c r="P166" s="176"/>
      <c r="Q166" s="140"/>
      <c r="R166" s="140"/>
      <c r="S166" s="140"/>
      <c r="T166" s="140"/>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BA166" s="11"/>
      <c r="BB166" s="11"/>
      <c r="BC166" s="11"/>
      <c r="BD166" s="11"/>
      <c r="BE166" s="11"/>
      <c r="BF166" s="11"/>
      <c r="BG166" s="11"/>
      <c r="BH166" s="11"/>
      <c r="BI166" s="11"/>
      <c r="BJ166" s="11"/>
      <c r="BK166" s="11"/>
      <c r="BL166" s="11"/>
      <c r="BM166" s="11"/>
      <c r="BN166" s="11"/>
      <c r="BO166" s="11"/>
      <c r="BP166" s="11"/>
    </row>
    <row r="167" spans="1:68" ht="12.75" customHeight="1">
      <c r="A167" s="18"/>
      <c r="B167" s="18"/>
      <c r="C167" s="89"/>
      <c r="D167" s="117"/>
      <c r="E167" s="135"/>
      <c r="F167" s="135"/>
      <c r="G167" s="152">
        <f t="shared" si="26"/>
        <v>17</v>
      </c>
      <c r="H167" s="148" t="str">
        <f t="array" ref="H167">IF(COUNT(IF(H$5:H$24=$G167,H$5:H$24,"-"))=0,"-",COUNT(IF(H$5:H$24=$G167,H$5:H$24,"-")))</f>
        <v>-</v>
      </c>
      <c r="I167" s="148" t="str">
        <f t="array" ref="I167">IF(COUNT(IF(I$5:I$24=$G167,I$5:I$24,"-"))=0,"-",COUNT(IF(I$5:I$24=$G167,I$5:I$24,"-")))</f>
        <v>-</v>
      </c>
      <c r="J167" s="148" t="str">
        <f t="array" ref="J167">IF(COUNT(IF(J$5:J$24=$G167,J$5:J$24,"-"))=0,"-",COUNT(IF(J$5:J$24=$G167,J$5:J$24,"-")))</f>
        <v>-</v>
      </c>
      <c r="K167" s="148" t="str">
        <f t="array" ref="K167">IF(COUNT(IF(K$5:K$24=$G167,K$5:K$24,"-"))=0,"-",COUNT(IF(K$5:K$24=$G167,K$5:K$24,"-")))</f>
        <v>-</v>
      </c>
      <c r="L167" s="148" t="str">
        <f t="array" ref="L167">IF(COUNT(IF(L$5:L$24=$G167,L$5:L$24,"-"))=0,"-",COUNT(IF(L$5:L$24=$G167,L$5:L$24,"-")))</f>
        <v>-</v>
      </c>
      <c r="M167" s="233" t="str">
        <f t="array" ref="M167">IF(COUNT(IF(H$5:L$24=$G167,H$5:L$24,"-"))=0,"-",COUNT(IF(H$5:L$24=$G167,H$5:L$24)))</f>
        <v>-</v>
      </c>
      <c r="N167" s="185"/>
      <c r="O167" s="140"/>
      <c r="P167" s="176"/>
      <c r="Q167" s="140"/>
      <c r="R167" s="140"/>
      <c r="S167" s="140"/>
      <c r="T167" s="140"/>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BA167" s="11"/>
      <c r="BB167" s="11"/>
      <c r="BC167" s="11"/>
      <c r="BD167" s="11"/>
      <c r="BE167" s="11"/>
      <c r="BF167" s="11"/>
      <c r="BG167" s="11"/>
      <c r="BH167" s="11"/>
      <c r="BI167" s="11"/>
      <c r="BJ167" s="11"/>
      <c r="BK167" s="11"/>
      <c r="BL167" s="11"/>
      <c r="BM167" s="11"/>
      <c r="BN167" s="11"/>
      <c r="BO167" s="11"/>
      <c r="BP167" s="11"/>
    </row>
    <row r="168" spans="1:68" ht="12.75" customHeight="1">
      <c r="A168" s="18"/>
      <c r="B168" s="18"/>
      <c r="C168" s="89"/>
      <c r="D168" s="117"/>
      <c r="E168" s="135"/>
      <c r="F168" s="135"/>
      <c r="G168" s="152">
        <f t="shared" si="26"/>
        <v>18</v>
      </c>
      <c r="H168" s="148" t="str">
        <f t="array" ref="H168">IF(COUNT(IF(H$5:H$24=$G168,H$5:H$24,"-"))=0,"-",COUNT(IF(H$5:H$24=$G168,H$5:H$24,"-")))</f>
        <v>-</v>
      </c>
      <c r="I168" s="148" t="str">
        <f t="array" ref="I168">IF(COUNT(IF(I$5:I$24=$G168,I$5:I$24,"-"))=0,"-",COUNT(IF(I$5:I$24=$G168,I$5:I$24,"-")))</f>
        <v>-</v>
      </c>
      <c r="J168" s="148" t="str">
        <f t="array" ref="J168">IF(COUNT(IF(J$5:J$24=$G168,J$5:J$24,"-"))=0,"-",COUNT(IF(J$5:J$24=$G168,J$5:J$24,"-")))</f>
        <v>-</v>
      </c>
      <c r="K168" s="148" t="str">
        <f t="array" ref="K168">IF(COUNT(IF(K$5:K$24=$G168,K$5:K$24,"-"))=0,"-",COUNT(IF(K$5:K$24=$G168,K$5:K$24,"-")))</f>
        <v>-</v>
      </c>
      <c r="L168" s="148" t="str">
        <f t="array" ref="L168">IF(COUNT(IF(L$5:L$24=$G168,L$5:L$24,"-"))=0,"-",COUNT(IF(L$5:L$24=$G168,L$5:L$24,"-")))</f>
        <v>-</v>
      </c>
      <c r="M168" s="233" t="str">
        <f t="array" ref="M168">IF(COUNT(IF(H$5:L$24=$G168,H$5:L$24,"-"))=0,"-",COUNT(IF(H$5:L$24=$G168,H$5:L$24)))</f>
        <v>-</v>
      </c>
      <c r="N168" s="185"/>
      <c r="O168" s="140"/>
      <c r="P168" s="176"/>
      <c r="Q168" s="140"/>
      <c r="R168" s="140"/>
      <c r="S168" s="140"/>
      <c r="T168" s="140"/>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BA168" s="11"/>
      <c r="BB168" s="11"/>
      <c r="BC168" s="11"/>
      <c r="BD168" s="11"/>
      <c r="BE168" s="11"/>
      <c r="BF168" s="11"/>
      <c r="BG168" s="11"/>
      <c r="BH168" s="11"/>
      <c r="BI168" s="11"/>
      <c r="BJ168" s="11"/>
      <c r="BK168" s="11"/>
      <c r="BL168" s="11"/>
      <c r="BM168" s="11"/>
      <c r="BN168" s="11"/>
      <c r="BO168" s="11"/>
      <c r="BP168" s="11"/>
    </row>
    <row r="169" spans="1:68" ht="12.75" customHeight="1">
      <c r="A169" s="18"/>
      <c r="B169" s="18"/>
      <c r="C169" s="89"/>
      <c r="D169" s="117"/>
      <c r="E169" s="135"/>
      <c r="F169" s="135"/>
      <c r="G169" s="152">
        <f t="shared" si="26"/>
        <v>19</v>
      </c>
      <c r="H169" s="148" t="str">
        <f t="array" ref="H169">IF(COUNT(IF(H$5:H$24=$G169,H$5:H$24,"-"))=0,"-",COUNT(IF(H$5:H$24=$G169,H$5:H$24,"-")))</f>
        <v>-</v>
      </c>
      <c r="I169" s="148" t="str">
        <f t="array" ref="I169">IF(COUNT(IF(I$5:I$24=$G169,I$5:I$24,"-"))=0,"-",COUNT(IF(I$5:I$24=$G169,I$5:I$24,"-")))</f>
        <v>-</v>
      </c>
      <c r="J169" s="148" t="str">
        <f t="array" ref="J169">IF(COUNT(IF(J$5:J$24=$G169,J$5:J$24,"-"))=0,"-",COUNT(IF(J$5:J$24=$G169,J$5:J$24,"-")))</f>
        <v>-</v>
      </c>
      <c r="K169" s="148" t="str">
        <f t="array" ref="K169">IF(COUNT(IF(K$5:K$24=$G169,K$5:K$24,"-"))=0,"-",COUNT(IF(K$5:K$24=$G169,K$5:K$24,"-")))</f>
        <v>-</v>
      </c>
      <c r="L169" s="148" t="str">
        <f t="array" ref="L169">IF(COUNT(IF(L$5:L$24=$G169,L$5:L$24,"-"))=0,"-",COUNT(IF(L$5:L$24=$G169,L$5:L$24,"-")))</f>
        <v>-</v>
      </c>
      <c r="M169" s="233" t="str">
        <f t="array" ref="M169">IF(COUNT(IF(H$5:L$24=$G169,H$5:L$24,"-"))=0,"-",COUNT(IF(H$5:L$24=$G169,H$5:L$24)))</f>
        <v>-</v>
      </c>
      <c r="N169" s="185"/>
      <c r="O169" s="140"/>
      <c r="P169" s="176"/>
      <c r="Q169" s="140"/>
      <c r="R169" s="140"/>
      <c r="S169" s="140"/>
      <c r="T169" s="140"/>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BA169" s="11"/>
      <c r="BB169" s="11"/>
      <c r="BC169" s="11"/>
      <c r="BD169" s="11"/>
      <c r="BE169" s="11"/>
      <c r="BF169" s="11"/>
      <c r="BG169" s="11"/>
      <c r="BH169" s="11"/>
      <c r="BI169" s="11"/>
      <c r="BJ169" s="11"/>
      <c r="BK169" s="11"/>
      <c r="BL169" s="11"/>
      <c r="BM169" s="11"/>
      <c r="BN169" s="11"/>
      <c r="BO169" s="11"/>
      <c r="BP169" s="11"/>
    </row>
    <row r="170" spans="1:68" ht="12.75" customHeight="1">
      <c r="A170" s="18"/>
      <c r="B170" s="18"/>
      <c r="C170" s="89"/>
      <c r="D170" s="117"/>
      <c r="E170" s="135"/>
      <c r="F170" s="135"/>
      <c r="G170" s="152">
        <f t="shared" si="26"/>
        <v>20</v>
      </c>
      <c r="H170" s="74" t="str">
        <f t="array" ref="H170">IF(COUNT(IF(H$5:H$24=$G170,H$5:H$24,"-"))=0,"-",COUNT(IF(H$5:H$24=$G170,H$5:H$24,"-")))</f>
        <v>-</v>
      </c>
      <c r="I170" s="74" t="str">
        <f t="array" ref="I170">IF(COUNT(IF(I$5:I$24=$G170,I$5:I$24,"-"))=0,"-",COUNT(IF(I$5:I$24=$G170,I$5:I$24,"-")))</f>
        <v>-</v>
      </c>
      <c r="J170" s="74" t="str">
        <f t="array" ref="J170">IF(COUNT(IF(J$5:J$24=$G170,J$5:J$24,"-"))=0,"-",COUNT(IF(J$5:J$24=$G170,J$5:J$24,"-")))</f>
        <v>-</v>
      </c>
      <c r="K170" s="74" t="str">
        <f t="array" ref="K170">IF(COUNT(IF(K$5:K$24=$G170,K$5:K$24,"-"))=0,"-",COUNT(IF(K$5:K$24=$G170,K$5:K$24,"-")))</f>
        <v>-</v>
      </c>
      <c r="L170" s="74" t="str">
        <f t="array" ref="L170">IF(COUNT(IF(L$5:L$24=$G170,L$5:L$24,"-"))=0,"-",COUNT(IF(L$5:L$24=$G170,L$5:L$24,"-")))</f>
        <v>-</v>
      </c>
      <c r="M170" s="234" t="str">
        <f t="array" ref="M170">IF(COUNT(IF(H$5:L$24=$G170,H$5:L$24,"-"))=0,"-",COUNT(IF(H$5:L$24=$G170,H$5:L$24)))</f>
        <v>-</v>
      </c>
      <c r="N170" s="185"/>
      <c r="O170" s="140"/>
      <c r="P170" s="176"/>
      <c r="Q170" s="140"/>
      <c r="R170" s="140"/>
      <c r="S170" s="140"/>
      <c r="T170" s="140"/>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BA170" s="11"/>
      <c r="BB170" s="11"/>
      <c r="BC170" s="11"/>
      <c r="BD170" s="11"/>
      <c r="BE170" s="11"/>
      <c r="BF170" s="11"/>
      <c r="BG170" s="11"/>
      <c r="BH170" s="11"/>
      <c r="BI170" s="11"/>
      <c r="BJ170" s="11"/>
      <c r="BK170" s="11"/>
      <c r="BL170" s="11"/>
      <c r="BM170" s="11"/>
      <c r="BN170" s="11"/>
      <c r="BO170" s="11"/>
      <c r="BP170" s="11"/>
    </row>
    <row r="171" spans="1:68" ht="12.75" customHeight="1">
      <c r="A171" s="18"/>
      <c r="B171" s="18"/>
      <c r="C171" s="89"/>
      <c r="D171" s="117"/>
      <c r="E171" s="135"/>
      <c r="F171" s="236" t="s">
        <v>36</v>
      </c>
      <c r="G171" s="146" t="str">
        <f>$G$59</f>
        <v>0-15</v>
      </c>
      <c r="H171" s="160">
        <f t="shared" ref="H171:L171" si="27">SUM(H150:H167)</f>
        <v>20</v>
      </c>
      <c r="I171" s="160">
        <f>SUM(I150:I167)</f>
        <v>20</v>
      </c>
      <c r="J171" s="160">
        <f t="shared" si="27"/>
        <v>20</v>
      </c>
      <c r="K171" s="160">
        <f t="shared" si="27"/>
        <v>20</v>
      </c>
      <c r="L171" s="160">
        <f t="shared" si="27"/>
        <v>20</v>
      </c>
      <c r="M171" s="144">
        <f>SUM(M150:M170)</f>
        <v>100</v>
      </c>
      <c r="N171" s="185"/>
      <c r="O171" s="140"/>
      <c r="P171" s="176"/>
      <c r="Q171" s="140"/>
      <c r="R171" s="140"/>
      <c r="S171" s="140"/>
      <c r="T171" s="140"/>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BA171" s="11"/>
      <c r="BB171" s="11"/>
      <c r="BC171" s="11"/>
      <c r="BD171" s="11"/>
      <c r="BE171" s="11"/>
      <c r="BF171" s="11"/>
      <c r="BG171" s="11"/>
      <c r="BH171" s="11"/>
      <c r="BI171" s="11"/>
      <c r="BJ171" s="11"/>
      <c r="BK171" s="11"/>
      <c r="BL171" s="11"/>
      <c r="BM171" s="11"/>
      <c r="BN171" s="11"/>
      <c r="BO171" s="11"/>
      <c r="BP171" s="11"/>
    </row>
    <row r="172" spans="1:68" ht="12.75" customHeight="1">
      <c r="A172" s="18"/>
      <c r="B172" s="18"/>
      <c r="C172" s="89"/>
      <c r="D172" s="117"/>
      <c r="E172" s="135"/>
      <c r="F172" s="125"/>
      <c r="G172" s="168"/>
      <c r="H172" s="167"/>
      <c r="I172" s="167"/>
      <c r="J172" s="167"/>
      <c r="K172" s="167"/>
      <c r="L172" s="167"/>
      <c r="M172" s="232"/>
      <c r="N172" s="7"/>
      <c r="O172" s="140"/>
      <c r="P172" s="140"/>
      <c r="Q172" s="140"/>
      <c r="R172" s="140"/>
      <c r="S172" s="140"/>
      <c r="T172" s="140"/>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BA172" s="11"/>
      <c r="BB172" s="11"/>
      <c r="BC172" s="11"/>
      <c r="BD172" s="11"/>
      <c r="BE172" s="11"/>
      <c r="BF172" s="11"/>
      <c r="BG172" s="11"/>
      <c r="BH172" s="11"/>
      <c r="BI172" s="11"/>
      <c r="BJ172" s="11"/>
      <c r="BK172" s="11"/>
      <c r="BL172" s="11"/>
      <c r="BM172" s="11"/>
      <c r="BN172" s="11"/>
      <c r="BO172" s="11"/>
      <c r="BP172" s="11"/>
    </row>
    <row r="173" spans="1:68" s="124" customFormat="1" ht="12.75" customHeight="1">
      <c r="A173" s="18"/>
      <c r="B173" s="18"/>
      <c r="C173" s="89"/>
      <c r="D173" s="117"/>
      <c r="E173" s="135"/>
      <c r="F173" s="125"/>
      <c r="G173" s="168"/>
      <c r="H173" s="167"/>
      <c r="I173" s="167"/>
      <c r="J173" s="167"/>
      <c r="K173" s="167"/>
      <c r="L173" s="167"/>
      <c r="M173" s="232"/>
      <c r="N173" s="7"/>
      <c r="O173" s="140"/>
      <c r="P173" s="140"/>
      <c r="Q173" s="140"/>
      <c r="R173" s="140"/>
      <c r="S173" s="140"/>
      <c r="T173" s="140"/>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BA173" s="11"/>
      <c r="BB173" s="11"/>
      <c r="BC173" s="11"/>
      <c r="BD173" s="11"/>
      <c r="BE173" s="11"/>
      <c r="BF173" s="11"/>
      <c r="BG173" s="11"/>
      <c r="BH173" s="11"/>
      <c r="BI173" s="11"/>
      <c r="BJ173" s="11"/>
      <c r="BK173" s="11"/>
      <c r="BL173" s="11"/>
      <c r="BM173" s="11"/>
      <c r="BN173" s="11"/>
      <c r="BO173" s="11"/>
      <c r="BP173" s="11"/>
    </row>
    <row r="174" spans="1:68" s="173" customFormat="1" ht="18" customHeight="1">
      <c r="A174" s="18"/>
      <c r="B174" s="18"/>
      <c r="C174" s="89"/>
      <c r="D174" s="117"/>
      <c r="E174" s="135"/>
      <c r="F174" s="117"/>
      <c r="G174" s="118" t="s">
        <v>55</v>
      </c>
      <c r="H174" s="119"/>
      <c r="I174" s="119"/>
      <c r="J174" s="119"/>
      <c r="K174" s="121"/>
      <c r="L174" s="237"/>
      <c r="M174" s="238"/>
      <c r="N174" s="7"/>
      <c r="O174" s="140"/>
      <c r="P174" s="171"/>
      <c r="Q174" s="140"/>
      <c r="R174" s="140"/>
      <c r="S174" s="140"/>
      <c r="T174" s="140"/>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97"/>
      <c r="AR174" s="97"/>
      <c r="AS174" s="97"/>
      <c r="AT174" s="97"/>
      <c r="AU174" s="97"/>
      <c r="AV174" s="97"/>
      <c r="AW174" s="97"/>
      <c r="AX174" s="97"/>
      <c r="AY174" s="172"/>
      <c r="AZ174" s="172"/>
      <c r="BA174" s="11"/>
      <c r="BB174" s="11"/>
      <c r="BC174" s="11"/>
      <c r="BD174" s="11"/>
      <c r="BE174" s="11"/>
      <c r="BF174" s="11"/>
      <c r="BG174" s="11"/>
      <c r="BH174" s="11"/>
      <c r="BI174" s="11"/>
      <c r="BJ174" s="11"/>
      <c r="BK174" s="11"/>
      <c r="BL174" s="11"/>
      <c r="BM174" s="11"/>
      <c r="BN174" s="11"/>
      <c r="BO174" s="11"/>
      <c r="BP174" s="11"/>
    </row>
    <row r="175" spans="1:68" ht="24.75" customHeight="1">
      <c r="A175" s="18"/>
      <c r="B175" s="18"/>
      <c r="C175" s="89"/>
      <c r="D175" s="117"/>
      <c r="E175" s="125"/>
      <c r="F175" s="125"/>
      <c r="G175" s="233"/>
      <c r="H175" s="461" t="str">
        <f t="shared" ref="H175:L176" si="28">H3</f>
        <v>Harald</v>
      </c>
      <c r="I175" s="461" t="str">
        <f t="shared" si="28"/>
        <v>Hildegun</v>
      </c>
      <c r="J175" s="461" t="str">
        <f t="shared" si="28"/>
        <v>Stian</v>
      </c>
      <c r="K175" s="461" t="str">
        <f t="shared" si="28"/>
        <v>Eirik</v>
      </c>
      <c r="L175" s="461" t="str">
        <f t="shared" si="28"/>
        <v>Atle</v>
      </c>
      <c r="M175" s="128"/>
      <c r="N175" s="185"/>
      <c r="O175" s="140"/>
      <c r="P175" s="140"/>
      <c r="Q175" s="140"/>
      <c r="R175" s="140"/>
      <c r="S175" s="140"/>
      <c r="T175" s="140"/>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BA175" s="11"/>
      <c r="BB175" s="11"/>
      <c r="BC175" s="11"/>
      <c r="BD175" s="11"/>
      <c r="BE175" s="11"/>
      <c r="BF175" s="11"/>
      <c r="BG175" s="11"/>
      <c r="BH175" s="11"/>
      <c r="BI175" s="11"/>
      <c r="BJ175" s="11"/>
      <c r="BK175" s="11"/>
      <c r="BL175" s="11"/>
      <c r="BM175" s="11"/>
      <c r="BN175" s="11"/>
      <c r="BO175" s="11"/>
      <c r="BP175" s="11"/>
    </row>
    <row r="176" spans="1:68" ht="12.75" customHeight="1">
      <c r="A176" s="18"/>
      <c r="B176" s="18"/>
      <c r="C176" s="89"/>
      <c r="D176" s="117"/>
      <c r="E176" s="125"/>
      <c r="F176" s="125"/>
      <c r="G176" s="234" t="s">
        <v>54</v>
      </c>
      <c r="H176" s="148" t="str">
        <f t="shared" si="28"/>
        <v>Reader 1</v>
      </c>
      <c r="I176" s="148" t="str">
        <f t="shared" si="28"/>
        <v>Reader 2</v>
      </c>
      <c r="J176" s="148" t="str">
        <f t="shared" si="28"/>
        <v>Reader 3</v>
      </c>
      <c r="K176" s="148" t="str">
        <f t="shared" si="28"/>
        <v>Reader 4</v>
      </c>
      <c r="L176" s="148" t="str">
        <f t="shared" si="28"/>
        <v>Reader 5</v>
      </c>
      <c r="M176" s="132" t="s">
        <v>39</v>
      </c>
      <c r="N176" s="185"/>
      <c r="O176" s="140"/>
      <c r="P176" s="140"/>
      <c r="Q176" s="140"/>
      <c r="R176" s="140"/>
      <c r="S176" s="140"/>
      <c r="T176" s="140"/>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BA176" s="11"/>
      <c r="BB176" s="11"/>
      <c r="BC176" s="11"/>
      <c r="BD176" s="11"/>
      <c r="BE176" s="11"/>
      <c r="BF176" s="11"/>
      <c r="BG176" s="11"/>
      <c r="BH176" s="11"/>
      <c r="BI176" s="11"/>
      <c r="BJ176" s="11"/>
      <c r="BK176" s="11"/>
      <c r="BL176" s="11"/>
      <c r="BM176" s="11"/>
      <c r="BN176" s="11"/>
      <c r="BO176" s="11"/>
      <c r="BP176" s="11"/>
    </row>
    <row r="177" spans="1:68" ht="12.75" customHeight="1">
      <c r="A177" s="18"/>
      <c r="B177" s="18"/>
      <c r="C177" s="89"/>
      <c r="D177" s="117"/>
      <c r="E177" s="135"/>
      <c r="F177" s="135"/>
      <c r="G177" s="149">
        <v>0</v>
      </c>
      <c r="H177" s="239">
        <f t="array" ref="H177">IF(H150="-","-",AVERAGE(IF(H$5:H$24=$G177,$E$5:$E$24,"-")))</f>
        <v>86</v>
      </c>
      <c r="I177" s="239">
        <f t="array" ref="I177">IF(I150="-","-",AVERAGE(IF(I$5:I$24=$G177,$E$5:$E$24,"-")))</f>
        <v>85</v>
      </c>
      <c r="J177" s="239">
        <f t="array" ref="J177">IF(J150="-","-",AVERAGE(IF(J$5:J$24=$G177,$E$5:$E$24,"-")))</f>
        <v>79.5</v>
      </c>
      <c r="K177" s="239">
        <f t="array" ref="K177">IF(K150="-","-",AVERAGE(IF(K$5:K$24=$G177,$E$5:$E$24,"-")))</f>
        <v>84.8</v>
      </c>
      <c r="L177" s="239">
        <f t="array" ref="L177">IF(L150="-","-",AVERAGE(IF(L$5:L$24=$G177,$E$5:$E$24,"-")))</f>
        <v>84.75</v>
      </c>
      <c r="M177" s="240">
        <f t="array" ref="M177">IF(M150="-","-",AVERAGE(IF(H$5:L$24=$G177,$E$5:$E$24,"-")))</f>
        <v>84.578947368421055</v>
      </c>
      <c r="N177" s="185"/>
      <c r="O177" s="140"/>
      <c r="P177" s="140"/>
      <c r="Q177" s="140"/>
      <c r="R177" s="140"/>
      <c r="S177" s="140"/>
      <c r="T177" s="140"/>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BA177" s="11"/>
      <c r="BB177" s="11"/>
      <c r="BC177" s="11"/>
      <c r="BD177" s="11"/>
      <c r="BE177" s="11"/>
      <c r="BF177" s="11"/>
      <c r="BG177" s="11"/>
      <c r="BH177" s="11"/>
      <c r="BI177" s="11"/>
      <c r="BJ177" s="11"/>
      <c r="BK177" s="11"/>
      <c r="BL177" s="11"/>
      <c r="BM177" s="11"/>
      <c r="BN177" s="11"/>
      <c r="BO177" s="11"/>
      <c r="BP177" s="11"/>
    </row>
    <row r="178" spans="1:68" ht="12.75" customHeight="1">
      <c r="A178" s="18"/>
      <c r="B178" s="18"/>
      <c r="C178" s="89"/>
      <c r="D178" s="117"/>
      <c r="E178" s="135"/>
      <c r="F178" s="135"/>
      <c r="G178" s="152">
        <f t="shared" ref="G178:G197" si="29">G177+1</f>
        <v>1</v>
      </c>
      <c r="H178" s="241" t="str">
        <f t="array" ref="H178">IF(H151="-","-",AVERAGE(IF(H$5:H$24=$G178,$E$5:$E$24,"-")))</f>
        <v>-</v>
      </c>
      <c r="I178" s="241" t="str">
        <f t="array" ref="I178">IF(I151="-","-",AVERAGE(IF(I$5:I$24=$G178,$E$5:$E$24,"-")))</f>
        <v>-</v>
      </c>
      <c r="J178" s="241" t="str">
        <f t="array" ref="J178">IF(J151="-","-",AVERAGE(IF(J$5:J$24=$G178,$E$5:$E$24,"-")))</f>
        <v>-</v>
      </c>
      <c r="K178" s="241" t="str">
        <f t="array" ref="K178">IF(K151="-","-",AVERAGE(IF(K$5:K$24=$G178,$E$5:$E$24,"-")))</f>
        <v>-</v>
      </c>
      <c r="L178" s="241" t="str">
        <f t="array" ref="L178">IF(L151="-","-",AVERAGE(IF(L$5:L$24=$G178,$E$5:$E$24,"-")))</f>
        <v>-</v>
      </c>
      <c r="M178" s="242" t="str">
        <f t="array" ref="M178">IF(M151="-","-",AVERAGE(IF(H$5:L$24=$G178,$E$5:$E$24,"-")))</f>
        <v>-</v>
      </c>
      <c r="N178" s="185"/>
      <c r="O178" s="140"/>
      <c r="P178" s="140"/>
      <c r="Q178" s="140"/>
      <c r="R178" s="140"/>
      <c r="S178" s="140"/>
      <c r="T178" s="140"/>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BA178" s="11"/>
      <c r="BB178" s="11"/>
      <c r="BC178" s="11"/>
      <c r="BD178" s="11"/>
      <c r="BE178" s="11"/>
      <c r="BF178" s="11"/>
      <c r="BG178" s="11"/>
      <c r="BH178" s="11"/>
      <c r="BI178" s="11"/>
      <c r="BJ178" s="11"/>
      <c r="BK178" s="11"/>
      <c r="BL178" s="11"/>
      <c r="BM178" s="11"/>
      <c r="BN178" s="11"/>
      <c r="BO178" s="11"/>
      <c r="BP178" s="11"/>
    </row>
    <row r="179" spans="1:68" ht="12.75" customHeight="1">
      <c r="A179" s="18"/>
      <c r="B179" s="18"/>
      <c r="C179" s="89"/>
      <c r="D179" s="117"/>
      <c r="E179" s="135"/>
      <c r="F179" s="135"/>
      <c r="G179" s="152">
        <f t="shared" si="29"/>
        <v>2</v>
      </c>
      <c r="H179" s="241" t="str">
        <f t="array" ref="H179">IF(H152="-","-",AVERAGE(IF(H$5:H$24=$G179,$E$5:$E$24,"-")))</f>
        <v>-</v>
      </c>
      <c r="I179" s="241" t="str">
        <f t="array" ref="I179">IF(I152="-","-",AVERAGE(IF(I$5:I$24=$G179,$E$5:$E$24,"-")))</f>
        <v>-</v>
      </c>
      <c r="J179" s="241" t="str">
        <f t="array" ref="J179">IF(J152="-","-",AVERAGE(IF(J$5:J$24=$G179,$E$5:$E$24,"-")))</f>
        <v>-</v>
      </c>
      <c r="K179" s="241" t="str">
        <f t="array" ref="K179">IF(K152="-","-",AVERAGE(IF(K$5:K$24=$G179,$E$5:$E$24,"-")))</f>
        <v>-</v>
      </c>
      <c r="L179" s="241" t="str">
        <f t="array" ref="L179">IF(L152="-","-",AVERAGE(IF(L$5:L$24=$G179,$E$5:$E$24,"-")))</f>
        <v>-</v>
      </c>
      <c r="M179" s="242" t="str">
        <f t="array" ref="M179">IF(M152="-","-",AVERAGE(IF(H$5:L$24=$G179,$E$5:$E$24,"-")))</f>
        <v>-</v>
      </c>
      <c r="N179" s="185"/>
      <c r="O179" s="140"/>
      <c r="P179" s="140"/>
      <c r="Q179" s="140"/>
      <c r="R179" s="140"/>
      <c r="S179" s="140"/>
      <c r="T179" s="140"/>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BA179" s="11"/>
      <c r="BB179" s="11"/>
      <c r="BC179" s="11"/>
      <c r="BD179" s="11"/>
      <c r="BE179" s="11"/>
      <c r="BF179" s="11"/>
      <c r="BG179" s="11"/>
      <c r="BH179" s="11"/>
      <c r="BI179" s="11"/>
      <c r="BJ179" s="11"/>
      <c r="BK179" s="11"/>
      <c r="BL179" s="11"/>
      <c r="BM179" s="11"/>
      <c r="BN179" s="11"/>
      <c r="BO179" s="11"/>
      <c r="BP179" s="11"/>
    </row>
    <row r="180" spans="1:68" ht="12.75" customHeight="1">
      <c r="A180" s="18"/>
      <c r="B180" s="18"/>
      <c r="C180" s="89"/>
      <c r="D180" s="117"/>
      <c r="E180" s="135"/>
      <c r="F180" s="135"/>
      <c r="G180" s="152">
        <f t="shared" si="29"/>
        <v>3</v>
      </c>
      <c r="H180" s="241" t="str">
        <f t="array" ref="H180">IF(H153="-","-",AVERAGE(IF(H$5:H$24=$G180,$E$5:$E$24,"-")))</f>
        <v>-</v>
      </c>
      <c r="I180" s="241" t="str">
        <f t="array" ref="I180">IF(I153="-","-",AVERAGE(IF(I$5:I$24=$G180,$E$5:$E$24,"-")))</f>
        <v>-</v>
      </c>
      <c r="J180" s="241" t="str">
        <f t="array" ref="J180">IF(J153="-","-",AVERAGE(IF(J$5:J$24=$G180,$E$5:$E$24,"-")))</f>
        <v>-</v>
      </c>
      <c r="K180" s="241" t="str">
        <f t="array" ref="K180">IF(K153="-","-",AVERAGE(IF(K$5:K$24=$G180,$E$5:$E$24,"-")))</f>
        <v>-</v>
      </c>
      <c r="L180" s="241" t="str">
        <f t="array" ref="L180">IF(L153="-","-",AVERAGE(IF(L$5:L$24=$G180,$E$5:$E$24,"-")))</f>
        <v>-</v>
      </c>
      <c r="M180" s="242" t="str">
        <f t="array" ref="M180">IF(M153="-","-",AVERAGE(IF(H$5:L$24=$G180,$E$5:$E$24,"-")))</f>
        <v>-</v>
      </c>
      <c r="N180" s="185"/>
      <c r="O180" s="140"/>
      <c r="P180" s="140"/>
      <c r="Q180" s="140"/>
      <c r="R180" s="140"/>
      <c r="S180" s="140"/>
      <c r="T180" s="140"/>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BA180" s="11"/>
      <c r="BB180" s="11"/>
      <c r="BC180" s="11"/>
      <c r="BD180" s="11"/>
      <c r="BE180" s="11"/>
      <c r="BF180" s="11"/>
      <c r="BG180" s="11"/>
      <c r="BH180" s="11"/>
      <c r="BI180" s="11"/>
      <c r="BJ180" s="11"/>
      <c r="BK180" s="11"/>
      <c r="BL180" s="11"/>
      <c r="BM180" s="11"/>
      <c r="BN180" s="11"/>
      <c r="BO180" s="11"/>
      <c r="BP180" s="11"/>
    </row>
    <row r="181" spans="1:68" ht="12.75" customHeight="1">
      <c r="A181" s="18"/>
      <c r="B181" s="18"/>
      <c r="C181" s="89"/>
      <c r="D181" s="117"/>
      <c r="E181" s="135"/>
      <c r="F181" s="135"/>
      <c r="G181" s="152">
        <f t="shared" si="29"/>
        <v>4</v>
      </c>
      <c r="H181" s="241">
        <f t="array" ref="H181">IF(H154="-","-",AVERAGE(IF(H$5:H$24=$G181,$E$5:$E$24,"-")))</f>
        <v>74.5</v>
      </c>
      <c r="I181" s="241">
        <f t="array" ref="I181">IF(I154="-","-",AVERAGE(IF(I$5:I$24=$G181,$E$5:$E$24,"-")))</f>
        <v>85.333333333333329</v>
      </c>
      <c r="J181" s="241">
        <f t="array" ref="J181">IF(J154="-","-",AVERAGE(IF(J$5:J$24=$G181,$E$5:$E$24,"-")))</f>
        <v>78</v>
      </c>
      <c r="K181" s="241">
        <f t="array" ref="K181">IF(K154="-","-",AVERAGE(IF(K$5:K$24=$G181,$E$5:$E$24,"-")))</f>
        <v>83.75</v>
      </c>
      <c r="L181" s="241">
        <f t="array" ref="L181">IF(L154="-","-",AVERAGE(IF(L$5:L$24=$G181,$E$5:$E$24,"-")))</f>
        <v>74.5</v>
      </c>
      <c r="M181" s="242">
        <f t="array" ref="M181">IF(M154="-","-",AVERAGE(IF(H$5:L$24=$G181,$E$5:$E$24,"-")))</f>
        <v>80.214285714285708</v>
      </c>
      <c r="N181" s="185"/>
      <c r="O181" s="140"/>
      <c r="P181" s="140"/>
      <c r="Q181" s="140"/>
      <c r="R181" s="140"/>
      <c r="S181" s="140"/>
      <c r="T181" s="140"/>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BA181" s="11"/>
      <c r="BB181" s="11"/>
      <c r="BC181" s="11"/>
      <c r="BD181" s="11"/>
      <c r="BE181" s="11"/>
      <c r="BF181" s="11"/>
      <c r="BG181" s="11"/>
      <c r="BH181" s="11"/>
      <c r="BI181" s="11"/>
      <c r="BJ181" s="11"/>
      <c r="BK181" s="11"/>
      <c r="BL181" s="11"/>
      <c r="BM181" s="11"/>
      <c r="BN181" s="11"/>
      <c r="BO181" s="11"/>
      <c r="BP181" s="11"/>
    </row>
    <row r="182" spans="1:68" ht="12.75" customHeight="1">
      <c r="A182" s="18"/>
      <c r="B182" s="18"/>
      <c r="C182" s="89"/>
      <c r="D182" s="117"/>
      <c r="E182" s="135"/>
      <c r="F182" s="135"/>
      <c r="G182" s="152">
        <f t="shared" si="29"/>
        <v>5</v>
      </c>
      <c r="H182" s="241">
        <f t="array" ref="H182">IF(H155="-","-",AVERAGE(IF(H$5:H$24=$G182,$E$5:$E$24,"-")))</f>
        <v>93.1</v>
      </c>
      <c r="I182" s="241">
        <f t="array" ref="I182">IF(I155="-","-",AVERAGE(IF(I$5:I$24=$G182,$E$5:$E$24,"-")))</f>
        <v>91</v>
      </c>
      <c r="J182" s="241">
        <f t="array" ref="J182">IF(J155="-","-",AVERAGE(IF(J$5:J$24=$G182,$E$5:$E$24,"-")))</f>
        <v>90.375</v>
      </c>
      <c r="K182" s="241">
        <f t="array" ref="K182">IF(K155="-","-",AVERAGE(IF(K$5:K$24=$G182,$E$5:$E$24,"-")))</f>
        <v>92</v>
      </c>
      <c r="L182" s="241">
        <f t="array" ref="L182">IF(L155="-","-",AVERAGE(IF(L$5:L$24=$G182,$E$5:$E$24,"-")))</f>
        <v>90.6</v>
      </c>
      <c r="M182" s="242">
        <f t="array" ref="M182">IF(M155="-","-",AVERAGE(IF(H$5:L$24=$G182,$E$5:$E$24,"-")))</f>
        <v>91.422222222222217</v>
      </c>
      <c r="N182" s="185"/>
      <c r="O182" s="140"/>
      <c r="P182" s="140"/>
      <c r="Q182" s="140"/>
      <c r="R182" s="140"/>
      <c r="S182" s="140"/>
      <c r="T182" s="140"/>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BA182" s="11"/>
      <c r="BB182" s="11"/>
      <c r="BC182" s="11"/>
      <c r="BD182" s="11"/>
      <c r="BE182" s="11"/>
      <c r="BF182" s="11"/>
      <c r="BG182" s="11"/>
      <c r="BH182" s="11"/>
      <c r="BI182" s="11"/>
      <c r="BJ182" s="11"/>
      <c r="BK182" s="11"/>
      <c r="BL182" s="11"/>
      <c r="BM182" s="11"/>
      <c r="BN182" s="11"/>
      <c r="BO182" s="11"/>
      <c r="BP182" s="11"/>
    </row>
    <row r="183" spans="1:68" ht="12.75" customHeight="1">
      <c r="A183" s="18"/>
      <c r="B183" s="18"/>
      <c r="C183" s="89"/>
      <c r="D183" s="117"/>
      <c r="E183" s="135"/>
      <c r="F183" s="135"/>
      <c r="G183" s="152">
        <f t="shared" si="29"/>
        <v>6</v>
      </c>
      <c r="H183" s="241">
        <f t="array" ref="H183">IF(H156="-","-",AVERAGE(IF(H$5:H$24=$G183,$E$5:$E$24,"-")))</f>
        <v>100.5</v>
      </c>
      <c r="I183" s="241">
        <f t="array" ref="I183">IF(I156="-","-",AVERAGE(IF(I$5:I$24=$G183,$E$5:$E$24,"-")))</f>
        <v>96.666666666666671</v>
      </c>
      <c r="J183" s="241">
        <f t="array" ref="J183">IF(J156="-","-",AVERAGE(IF(J$5:J$24=$G183,$E$5:$E$24,"-")))</f>
        <v>99.166666666666671</v>
      </c>
      <c r="K183" s="241">
        <f t="array" ref="K183">IF(K156="-","-",AVERAGE(IF(K$5:K$24=$G183,$E$5:$E$24,"-")))</f>
        <v>101.5</v>
      </c>
      <c r="L183" s="241">
        <f t="array" ref="L183">IF(L156="-","-",AVERAGE(IF(L$5:L$24=$G183,$E$5:$E$24,"-")))</f>
        <v>103.75</v>
      </c>
      <c r="M183" s="242">
        <f t="array" ref="M183">IF(M156="-","-",AVERAGE(IF(H$5:L$24=$G183,$E$5:$E$24,"-")))</f>
        <v>100.36842105263158</v>
      </c>
      <c r="N183" s="185"/>
      <c r="O183" s="140"/>
      <c r="P183" s="140"/>
      <c r="Q183" s="140"/>
      <c r="R183" s="140"/>
      <c r="S183" s="140"/>
      <c r="T183" s="140"/>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BA183" s="11"/>
      <c r="BB183" s="11"/>
      <c r="BC183" s="11"/>
      <c r="BD183" s="11"/>
      <c r="BE183" s="11"/>
      <c r="BF183" s="11"/>
      <c r="BG183" s="11"/>
      <c r="BH183" s="11"/>
      <c r="BI183" s="11"/>
      <c r="BJ183" s="11"/>
      <c r="BK183" s="11"/>
      <c r="BL183" s="11"/>
      <c r="BM183" s="11"/>
      <c r="BN183" s="11"/>
      <c r="BO183" s="11"/>
      <c r="BP183" s="11"/>
    </row>
    <row r="184" spans="1:68" ht="12.75" customHeight="1">
      <c r="A184" s="18"/>
      <c r="B184" s="18"/>
      <c r="C184" s="89"/>
      <c r="D184" s="117"/>
      <c r="E184" s="135"/>
      <c r="F184" s="135"/>
      <c r="G184" s="152">
        <f t="shared" si="29"/>
        <v>7</v>
      </c>
      <c r="H184" s="241">
        <f t="array" ref="H184">IF(H157="-","-",AVERAGE(IF(H$5:H$24=$G184,$E$5:$E$24,"-")))</f>
        <v>98</v>
      </c>
      <c r="I184" s="241">
        <f t="array" ref="I184">IF(I157="-","-",AVERAGE(IF(I$5:I$24=$G184,$E$5:$E$24,"-")))</f>
        <v>98</v>
      </c>
      <c r="J184" s="241">
        <f t="array" ref="J184">IF(J157="-","-",AVERAGE(IF(J$5:J$24=$G184,$E$5:$E$24,"-")))</f>
        <v>98</v>
      </c>
      <c r="K184" s="241" t="str">
        <f t="array" ref="K184">IF(K157="-","-",AVERAGE(IF(K$5:K$24=$G184,$E$5:$E$24,"-")))</f>
        <v>-</v>
      </c>
      <c r="L184" s="241" t="str">
        <f t="array" ref="L184">IF(L157="-","-",AVERAGE(IF(L$5:L$24=$G184,$E$5:$E$24,"-")))</f>
        <v>-</v>
      </c>
      <c r="M184" s="242">
        <f t="array" ref="M184">IF(M157="-","-",AVERAGE(IF(H$5:L$24=$G184,$E$5:$E$24,"-")))</f>
        <v>98</v>
      </c>
      <c r="N184" s="185"/>
      <c r="O184" s="140"/>
      <c r="P184" s="140"/>
      <c r="Q184" s="140"/>
      <c r="R184" s="140"/>
      <c r="S184" s="140"/>
      <c r="T184" s="140"/>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BA184" s="11"/>
      <c r="BB184" s="11"/>
      <c r="BC184" s="11"/>
      <c r="BD184" s="11"/>
      <c r="BE184" s="11"/>
      <c r="BF184" s="11"/>
      <c r="BG184" s="11"/>
      <c r="BH184" s="11"/>
      <c r="BI184" s="11"/>
      <c r="BJ184" s="11"/>
      <c r="BK184" s="11"/>
      <c r="BL184" s="11"/>
      <c r="BM184" s="11"/>
      <c r="BN184" s="11"/>
      <c r="BO184" s="11"/>
      <c r="BP184" s="11"/>
    </row>
    <row r="185" spans="1:68" ht="12.75" customHeight="1">
      <c r="A185" s="18"/>
      <c r="B185" s="18"/>
      <c r="C185" s="89"/>
      <c r="D185" s="117"/>
      <c r="E185" s="135"/>
      <c r="F185" s="135"/>
      <c r="G185" s="152">
        <f t="shared" si="29"/>
        <v>8</v>
      </c>
      <c r="H185" s="241" t="str">
        <f t="array" ref="H185">IF(H158="-","-",AVERAGE(IF(H$5:H$24=$G185,$E$5:$E$24,"-")))</f>
        <v>-</v>
      </c>
      <c r="I185" s="241" t="str">
        <f t="array" ref="I185">IF(I158="-","-",AVERAGE(IF(I$5:I$24=$G185,$E$5:$E$24,"-")))</f>
        <v>-</v>
      </c>
      <c r="J185" s="241" t="str">
        <f t="array" ref="J185">IF(J158="-","-",AVERAGE(IF(J$5:J$24=$G185,$E$5:$E$24,"-")))</f>
        <v>-</v>
      </c>
      <c r="K185" s="241" t="str">
        <f t="array" ref="K185">IF(K158="-","-",AVERAGE(IF(K$5:K$24=$G185,$E$5:$E$24,"-")))</f>
        <v>-</v>
      </c>
      <c r="L185" s="241" t="str">
        <f t="array" ref="L185">IF(L158="-","-",AVERAGE(IF(L$5:L$24=$G185,$E$5:$E$24,"-")))</f>
        <v>-</v>
      </c>
      <c r="M185" s="242" t="str">
        <f t="array" ref="M185">IF(M158="-","-",AVERAGE(IF(H$5:L$24=$G185,$E$5:$E$24,"-")))</f>
        <v>-</v>
      </c>
      <c r="N185" s="185"/>
      <c r="O185" s="140"/>
      <c r="P185" s="140"/>
      <c r="Q185" s="140"/>
      <c r="R185" s="140"/>
      <c r="S185" s="140"/>
      <c r="T185" s="140"/>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BA185" s="11"/>
      <c r="BB185" s="11"/>
      <c r="BC185" s="11"/>
      <c r="BD185" s="11"/>
      <c r="BE185" s="11"/>
      <c r="BF185" s="11"/>
      <c r="BG185" s="11"/>
      <c r="BH185" s="11"/>
      <c r="BI185" s="11"/>
      <c r="BJ185" s="11"/>
      <c r="BK185" s="11"/>
      <c r="BL185" s="11"/>
      <c r="BM185" s="11"/>
      <c r="BN185" s="11"/>
      <c r="BO185" s="11"/>
      <c r="BP185" s="11"/>
    </row>
    <row r="186" spans="1:68" ht="12.75" customHeight="1">
      <c r="A186" s="18"/>
      <c r="B186" s="18"/>
      <c r="C186" s="89"/>
      <c r="D186" s="117"/>
      <c r="E186" s="135"/>
      <c r="F186" s="135"/>
      <c r="G186" s="152">
        <f t="shared" si="29"/>
        <v>9</v>
      </c>
      <c r="H186" s="241" t="str">
        <f t="array" ref="H186">IF(H159="-","-",AVERAGE(IF(H$5:H$24=$G186,$E$5:$E$24,"-")))</f>
        <v>-</v>
      </c>
      <c r="I186" s="241" t="str">
        <f t="array" ref="I186">IF(I159="-","-",AVERAGE(IF(I$5:I$24=$G186,$E$5:$E$24,"-")))</f>
        <v>-</v>
      </c>
      <c r="J186" s="241" t="str">
        <f t="array" ref="J186">IF(J159="-","-",AVERAGE(IF(J$5:J$24=$G186,$E$5:$E$24,"-")))</f>
        <v>-</v>
      </c>
      <c r="K186" s="241" t="str">
        <f t="array" ref="K186">IF(K159="-","-",AVERAGE(IF(K$5:K$24=$G186,$E$5:$E$24,"-")))</f>
        <v>-</v>
      </c>
      <c r="L186" s="241" t="str">
        <f t="array" ref="L186">IF(L159="-","-",AVERAGE(IF(L$5:L$24=$G186,$E$5:$E$24,"-")))</f>
        <v>-</v>
      </c>
      <c r="M186" s="242" t="str">
        <f t="array" ref="M186">IF(M159="-","-",AVERAGE(IF(H$5:L$24=$G186,$E$5:$E$24,"-")))</f>
        <v>-</v>
      </c>
      <c r="N186" s="185"/>
      <c r="O186" s="140"/>
      <c r="P186" s="140"/>
      <c r="Q186" s="140"/>
      <c r="R186" s="140"/>
      <c r="S186" s="140"/>
      <c r="T186" s="140"/>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BA186" s="11"/>
      <c r="BB186" s="11"/>
      <c r="BC186" s="11"/>
      <c r="BD186" s="11"/>
      <c r="BE186" s="11"/>
      <c r="BF186" s="11"/>
      <c r="BG186" s="11"/>
      <c r="BH186" s="11"/>
      <c r="BI186" s="11"/>
      <c r="BJ186" s="11"/>
      <c r="BK186" s="11"/>
      <c r="BL186" s="11"/>
      <c r="BM186" s="11"/>
      <c r="BN186" s="11"/>
      <c r="BO186" s="11"/>
      <c r="BP186" s="11"/>
    </row>
    <row r="187" spans="1:68" ht="12.75" customHeight="1">
      <c r="A187" s="18"/>
      <c r="B187" s="18"/>
      <c r="C187" s="89"/>
      <c r="D187" s="117"/>
      <c r="E187" s="135"/>
      <c r="F187" s="135"/>
      <c r="G187" s="152">
        <f t="shared" si="29"/>
        <v>10</v>
      </c>
      <c r="H187" s="241" t="str">
        <f t="array" ref="H187">IF(H160="-","-",AVERAGE(IF(H$5:H$24=$G187,$E$5:$E$24,"-")))</f>
        <v>-</v>
      </c>
      <c r="I187" s="241" t="str">
        <f t="array" ref="I187">IF(I160="-","-",AVERAGE(IF(I$5:I$24=$G187,$E$5:$E$24,"-")))</f>
        <v>-</v>
      </c>
      <c r="J187" s="241" t="str">
        <f t="array" ref="J187">IF(J160="-","-",AVERAGE(IF(J$5:J$24=$G187,$E$5:$E$24,"-")))</f>
        <v>-</v>
      </c>
      <c r="K187" s="241" t="str">
        <f t="array" ref="K187">IF(K160="-","-",AVERAGE(IF(K$5:K$24=$G187,$E$5:$E$24,"-")))</f>
        <v>-</v>
      </c>
      <c r="L187" s="241" t="str">
        <f t="array" ref="L187">IF(L160="-","-",AVERAGE(IF(L$5:L$24=$G187,$E$5:$E$24,"-")))</f>
        <v>-</v>
      </c>
      <c r="M187" s="242" t="str">
        <f t="array" ref="M187">IF(M160="-","-",AVERAGE(IF(H$5:L$24=$G187,$E$5:$E$24,"-")))</f>
        <v>-</v>
      </c>
      <c r="N187" s="185"/>
      <c r="O187" s="140"/>
      <c r="P187" s="140"/>
      <c r="Q187" s="140"/>
      <c r="R187" s="140"/>
      <c r="S187" s="140"/>
      <c r="T187" s="140"/>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BA187" s="11"/>
      <c r="BB187" s="11"/>
      <c r="BC187" s="11"/>
      <c r="BD187" s="11"/>
      <c r="BE187" s="11"/>
      <c r="BF187" s="11"/>
      <c r="BG187" s="11"/>
      <c r="BH187" s="11"/>
      <c r="BI187" s="11"/>
      <c r="BJ187" s="11"/>
      <c r="BK187" s="11"/>
      <c r="BL187" s="11"/>
      <c r="BM187" s="11"/>
      <c r="BN187" s="11"/>
      <c r="BO187" s="11"/>
      <c r="BP187" s="11"/>
    </row>
    <row r="188" spans="1:68" ht="12.75" customHeight="1">
      <c r="A188" s="18"/>
      <c r="B188" s="18"/>
      <c r="C188" s="89"/>
      <c r="D188" s="117"/>
      <c r="E188" s="135"/>
      <c r="F188" s="135"/>
      <c r="G188" s="152">
        <f t="shared" si="29"/>
        <v>11</v>
      </c>
      <c r="H188" s="241" t="str">
        <f t="array" ref="H188">IF(H161="-","-",AVERAGE(IF(H$5:H$24=$G188,$E$5:$E$24,"-")))</f>
        <v>-</v>
      </c>
      <c r="I188" s="241" t="str">
        <f t="array" ref="I188">IF(I161="-","-",AVERAGE(IF(I$5:I$24=$G188,$E$5:$E$24,"-")))</f>
        <v>-</v>
      </c>
      <c r="J188" s="241" t="str">
        <f t="array" ref="J188">IF(J161="-","-",AVERAGE(IF(J$5:J$24=$G188,$E$5:$E$24,"-")))</f>
        <v>-</v>
      </c>
      <c r="K188" s="241" t="str">
        <f t="array" ref="K188">IF(K161="-","-",AVERAGE(IF(K$5:K$24=$G188,$E$5:$E$24,"-")))</f>
        <v>-</v>
      </c>
      <c r="L188" s="241" t="str">
        <f t="array" ref="L188">IF(L161="-","-",AVERAGE(IF(L$5:L$24=$G188,$E$5:$E$24,"-")))</f>
        <v>-</v>
      </c>
      <c r="M188" s="242" t="str">
        <f t="array" ref="M188">IF(M161="-","-",AVERAGE(IF(H$5:L$24=$G188,$E$5:$E$24,"-")))</f>
        <v>-</v>
      </c>
      <c r="N188" s="185"/>
      <c r="O188" s="140"/>
      <c r="P188" s="140"/>
      <c r="Q188" s="140"/>
      <c r="R188" s="140"/>
      <c r="S188" s="140"/>
      <c r="T188" s="140"/>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BA188" s="11"/>
      <c r="BB188" s="11"/>
      <c r="BC188" s="11"/>
      <c r="BD188" s="11"/>
      <c r="BE188" s="11"/>
      <c r="BF188" s="11"/>
      <c r="BG188" s="11"/>
      <c r="BH188" s="11"/>
      <c r="BI188" s="11"/>
      <c r="BJ188" s="11"/>
      <c r="BK188" s="11"/>
      <c r="BL188" s="11"/>
      <c r="BM188" s="11"/>
      <c r="BN188" s="11"/>
      <c r="BO188" s="11"/>
      <c r="BP188" s="11"/>
    </row>
    <row r="189" spans="1:68" ht="12.75" customHeight="1">
      <c r="A189" s="18"/>
      <c r="B189" s="18"/>
      <c r="C189" s="89"/>
      <c r="D189" s="117"/>
      <c r="E189" s="135"/>
      <c r="F189" s="135"/>
      <c r="G189" s="152">
        <f t="shared" si="29"/>
        <v>12</v>
      </c>
      <c r="H189" s="241" t="str">
        <f t="array" ref="H189">IF(H162="-","-",AVERAGE(IF(H$5:H$24=$G189,$E$5:$E$24,"-")))</f>
        <v>-</v>
      </c>
      <c r="I189" s="241" t="str">
        <f t="array" ref="I189">IF(I162="-","-",AVERAGE(IF(I$5:I$24=$G189,$E$5:$E$24,"-")))</f>
        <v>-</v>
      </c>
      <c r="J189" s="241" t="str">
        <f t="array" ref="J189">IF(J162="-","-",AVERAGE(IF(J$5:J$24=$G189,$E$5:$E$24,"-")))</f>
        <v>-</v>
      </c>
      <c r="K189" s="241" t="str">
        <f t="array" ref="K189">IF(K162="-","-",AVERAGE(IF(K$5:K$24=$G189,$E$5:$E$24,"-")))</f>
        <v>-</v>
      </c>
      <c r="L189" s="241" t="str">
        <f t="array" ref="L189">IF(L162="-","-",AVERAGE(IF(L$5:L$24=$G189,$E$5:$E$24,"-")))</f>
        <v>-</v>
      </c>
      <c r="M189" s="242" t="str">
        <f t="array" ref="M189">IF(M162="-","-",AVERAGE(IF(H$5:L$24=$G189,$E$5:$E$24,"-")))</f>
        <v>-</v>
      </c>
      <c r="N189" s="185"/>
      <c r="O189" s="140"/>
      <c r="P189" s="140"/>
      <c r="Q189" s="140"/>
      <c r="R189" s="140"/>
      <c r="S189" s="140"/>
      <c r="T189" s="140"/>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BA189" s="11"/>
      <c r="BB189" s="11"/>
      <c r="BC189" s="11"/>
      <c r="BD189" s="11"/>
      <c r="BE189" s="11"/>
      <c r="BF189" s="11"/>
      <c r="BG189" s="11"/>
      <c r="BH189" s="11"/>
      <c r="BI189" s="11"/>
      <c r="BJ189" s="11"/>
      <c r="BK189" s="11"/>
      <c r="BL189" s="11"/>
      <c r="BM189" s="11"/>
      <c r="BN189" s="11"/>
      <c r="BO189" s="11"/>
      <c r="BP189" s="11"/>
    </row>
    <row r="190" spans="1:68" ht="12.75" customHeight="1">
      <c r="A190" s="18"/>
      <c r="B190" s="18"/>
      <c r="C190" s="89"/>
      <c r="D190" s="117"/>
      <c r="E190" s="135"/>
      <c r="F190" s="135"/>
      <c r="G190" s="152">
        <f t="shared" si="29"/>
        <v>13</v>
      </c>
      <c r="H190" s="241" t="str">
        <f t="array" ref="H190">IF(H163="-","-",AVERAGE(IF(H$5:H$24=$G190,$E$5:$E$24,"-")))</f>
        <v>-</v>
      </c>
      <c r="I190" s="241" t="str">
        <f t="array" ref="I190">IF(I163="-","-",AVERAGE(IF(I$5:I$24=$G190,$E$5:$E$24,"-")))</f>
        <v>-</v>
      </c>
      <c r="J190" s="241" t="str">
        <f t="array" ref="J190">IF(J163="-","-",AVERAGE(IF(J$5:J$24=$G190,$E$5:$E$24,"-")))</f>
        <v>-</v>
      </c>
      <c r="K190" s="241" t="str">
        <f t="array" ref="K190">IF(K163="-","-",AVERAGE(IF(K$5:K$24=$G190,$E$5:$E$24,"-")))</f>
        <v>-</v>
      </c>
      <c r="L190" s="241" t="str">
        <f t="array" ref="L190">IF(L163="-","-",AVERAGE(IF(L$5:L$24=$G190,$E$5:$E$24,"-")))</f>
        <v>-</v>
      </c>
      <c r="M190" s="242" t="str">
        <f t="array" ref="M190">IF(M163="-","-",AVERAGE(IF(H$5:L$24=$G190,$E$5:$E$24,"-")))</f>
        <v>-</v>
      </c>
      <c r="N190" s="185"/>
      <c r="O190" s="140"/>
      <c r="P190" s="140"/>
      <c r="Q190" s="140"/>
      <c r="R190" s="140"/>
      <c r="S190" s="140"/>
      <c r="T190" s="140"/>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BA190" s="11"/>
      <c r="BB190" s="11"/>
      <c r="BC190" s="11"/>
      <c r="BD190" s="11"/>
      <c r="BE190" s="11"/>
      <c r="BF190" s="11"/>
      <c r="BG190" s="11"/>
      <c r="BH190" s="11"/>
      <c r="BI190" s="11"/>
      <c r="BJ190" s="11"/>
      <c r="BK190" s="11"/>
      <c r="BL190" s="11"/>
      <c r="BM190" s="11"/>
      <c r="BN190" s="11"/>
      <c r="BO190" s="11"/>
      <c r="BP190" s="11"/>
    </row>
    <row r="191" spans="1:68" ht="12.75" customHeight="1">
      <c r="A191" s="18"/>
      <c r="B191" s="18"/>
      <c r="C191" s="89"/>
      <c r="D191" s="117"/>
      <c r="E191" s="135"/>
      <c r="F191" s="135"/>
      <c r="G191" s="152">
        <f t="shared" si="29"/>
        <v>14</v>
      </c>
      <c r="H191" s="241" t="str">
        <f t="array" ref="H191">IF(H164="-","-",AVERAGE(IF(H$5:H$24=$G191,$E$5:$E$24,"-")))</f>
        <v>-</v>
      </c>
      <c r="I191" s="241" t="str">
        <f t="array" ref="I191">IF(I164="-","-",AVERAGE(IF(I$5:I$24=$G191,$E$5:$E$24,"-")))</f>
        <v>-</v>
      </c>
      <c r="J191" s="241" t="str">
        <f t="array" ref="J191">IF(J164="-","-",AVERAGE(IF(J$5:J$24=$G191,$E$5:$E$24,"-")))</f>
        <v>-</v>
      </c>
      <c r="K191" s="241" t="str">
        <f t="array" ref="K191">IF(K164="-","-",AVERAGE(IF(K$5:K$24=$G191,$E$5:$E$24,"-")))</f>
        <v>-</v>
      </c>
      <c r="L191" s="241" t="str">
        <f t="array" ref="L191">IF(L164="-","-",AVERAGE(IF(L$5:L$24=$G191,$E$5:$E$24,"-")))</f>
        <v>-</v>
      </c>
      <c r="M191" s="242" t="str">
        <f t="array" ref="M191">IF(M164="-","-",AVERAGE(IF(H$5:L$24=$G191,$E$5:$E$24,"-")))</f>
        <v>-</v>
      </c>
      <c r="N191" s="185"/>
      <c r="O191" s="140"/>
      <c r="P191" s="140"/>
      <c r="Q191" s="140"/>
      <c r="R191" s="140"/>
      <c r="S191" s="140"/>
      <c r="T191" s="140"/>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BA191" s="11"/>
      <c r="BB191" s="11"/>
      <c r="BC191" s="11"/>
      <c r="BD191" s="11"/>
      <c r="BE191" s="11"/>
      <c r="BF191" s="11"/>
      <c r="BG191" s="11"/>
      <c r="BH191" s="11"/>
      <c r="BI191" s="11"/>
      <c r="BJ191" s="11"/>
      <c r="BK191" s="11"/>
      <c r="BL191" s="11"/>
      <c r="BM191" s="11"/>
      <c r="BN191" s="11"/>
      <c r="BO191" s="11"/>
      <c r="BP191" s="11"/>
    </row>
    <row r="192" spans="1:68" ht="12.75" customHeight="1">
      <c r="A192" s="18"/>
      <c r="B192" s="18"/>
      <c r="C192" s="89"/>
      <c r="D192" s="117"/>
      <c r="E192" s="135"/>
      <c r="F192" s="135"/>
      <c r="G192" s="152">
        <f t="shared" si="29"/>
        <v>15</v>
      </c>
      <c r="H192" s="241" t="str">
        <f t="array" ref="H192">IF(H165="-","-",AVERAGE(IF(H$5:H$24=$G192,$E$5:$E$24,"-")))</f>
        <v>-</v>
      </c>
      <c r="I192" s="241" t="str">
        <f t="array" ref="I192">IF(I165="-","-",AVERAGE(IF(I$5:I$24=$G192,$E$5:$E$24,"-")))</f>
        <v>-</v>
      </c>
      <c r="J192" s="241" t="str">
        <f t="array" ref="J192">IF(J165="-","-",AVERAGE(IF(J$5:J$24=$G192,$E$5:$E$24,"-")))</f>
        <v>-</v>
      </c>
      <c r="K192" s="241" t="str">
        <f t="array" ref="K192">IF(K165="-","-",AVERAGE(IF(K$5:K$24=$G192,$E$5:$E$24,"-")))</f>
        <v>-</v>
      </c>
      <c r="L192" s="241" t="str">
        <f t="array" ref="L192">IF(L165="-","-",AVERAGE(IF(L$5:L$24=$G192,$E$5:$E$24,"-")))</f>
        <v>-</v>
      </c>
      <c r="M192" s="242" t="str">
        <f t="array" ref="M192">IF(M165="-","-",AVERAGE(IF(H$5:L$24=$G192,$E$5:$E$24,"-")))</f>
        <v>-</v>
      </c>
      <c r="N192" s="185"/>
      <c r="O192" s="140"/>
      <c r="P192" s="140"/>
      <c r="Q192" s="140"/>
      <c r="R192" s="140"/>
      <c r="S192" s="140"/>
      <c r="T192" s="140"/>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BA192" s="11"/>
      <c r="BB192" s="11"/>
      <c r="BC192" s="11"/>
      <c r="BD192" s="11"/>
      <c r="BE192" s="11"/>
      <c r="BF192" s="11"/>
      <c r="BG192" s="11"/>
      <c r="BH192" s="11"/>
      <c r="BI192" s="11"/>
      <c r="BJ192" s="11"/>
      <c r="BK192" s="11"/>
      <c r="BL192" s="11"/>
      <c r="BM192" s="11"/>
      <c r="BN192" s="11"/>
      <c r="BO192" s="11"/>
      <c r="BP192" s="11"/>
    </row>
    <row r="193" spans="1:68" ht="12.75" customHeight="1">
      <c r="A193" s="18"/>
      <c r="B193" s="18"/>
      <c r="C193" s="89"/>
      <c r="D193" s="117"/>
      <c r="E193" s="135"/>
      <c r="F193" s="135"/>
      <c r="G193" s="152">
        <f t="shared" si="29"/>
        <v>16</v>
      </c>
      <c r="H193" s="241" t="str">
        <f t="array" ref="H193">IF(H166="-","-",AVERAGE(IF(H$5:H$24=$G193,$E$5:$E$24,"-")))</f>
        <v>-</v>
      </c>
      <c r="I193" s="241" t="str">
        <f t="array" ref="I193">IF(I166="-","-",AVERAGE(IF(I$5:I$24=$G193,$E$5:$E$24,"-")))</f>
        <v>-</v>
      </c>
      <c r="J193" s="241" t="str">
        <f t="array" ref="J193">IF(J166="-","-",AVERAGE(IF(J$5:J$24=$G193,$E$5:$E$24,"-")))</f>
        <v>-</v>
      </c>
      <c r="K193" s="241" t="str">
        <f t="array" ref="K193">IF(K166="-","-",AVERAGE(IF(K$5:K$24=$G193,$E$5:$E$24,"-")))</f>
        <v>-</v>
      </c>
      <c r="L193" s="241" t="str">
        <f t="array" ref="L193">IF(L166="-","-",AVERAGE(IF(L$5:L$24=$G193,$E$5:$E$24,"-")))</f>
        <v>-</v>
      </c>
      <c r="M193" s="242" t="str">
        <f t="array" ref="M193">IF(M166="-","-",AVERAGE(IF(H$5:L$24=$G193,$E$5:$E$24,"-")))</f>
        <v>-</v>
      </c>
      <c r="N193" s="185"/>
      <c r="O193" s="140"/>
      <c r="P193" s="140"/>
      <c r="Q193" s="140"/>
      <c r="R193" s="140"/>
      <c r="S193" s="140"/>
      <c r="T193" s="140"/>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BA193" s="11"/>
      <c r="BB193" s="11"/>
      <c r="BC193" s="11"/>
      <c r="BD193" s="11"/>
      <c r="BE193" s="11"/>
      <c r="BF193" s="11"/>
      <c r="BG193" s="11"/>
      <c r="BH193" s="11"/>
      <c r="BI193" s="11"/>
      <c r="BJ193" s="11"/>
      <c r="BK193" s="11"/>
      <c r="BL193" s="11"/>
      <c r="BM193" s="11"/>
      <c r="BN193" s="11"/>
      <c r="BO193" s="11"/>
      <c r="BP193" s="11"/>
    </row>
    <row r="194" spans="1:68" ht="12.75" customHeight="1">
      <c r="A194" s="18"/>
      <c r="B194" s="18"/>
      <c r="C194" s="89"/>
      <c r="D194" s="117"/>
      <c r="E194" s="135"/>
      <c r="F194" s="135"/>
      <c r="G194" s="152">
        <f t="shared" si="29"/>
        <v>17</v>
      </c>
      <c r="H194" s="241" t="str">
        <f t="array" ref="H194">IF(H167="-","-",AVERAGE(IF(H$5:H$24=$G194,$E$5:$E$24,"-")))</f>
        <v>-</v>
      </c>
      <c r="I194" s="241" t="str">
        <f t="array" ref="I194">IF(I167="-","-",AVERAGE(IF(I$5:I$24=$G194,$E$5:$E$24,"-")))</f>
        <v>-</v>
      </c>
      <c r="J194" s="241" t="str">
        <f t="array" ref="J194">IF(J167="-","-",AVERAGE(IF(J$5:J$24=$G194,$E$5:$E$24,"-")))</f>
        <v>-</v>
      </c>
      <c r="K194" s="241" t="str">
        <f t="array" ref="K194">IF(K167="-","-",AVERAGE(IF(K$5:K$24=$G194,$E$5:$E$24,"-")))</f>
        <v>-</v>
      </c>
      <c r="L194" s="241" t="str">
        <f t="array" ref="L194">IF(L167="-","-",AVERAGE(IF(L$5:L$24=$G194,$E$5:$E$24,"-")))</f>
        <v>-</v>
      </c>
      <c r="M194" s="242" t="str">
        <f t="array" ref="M194">IF(M167="-","-",AVERAGE(IF(H$5:L$24=$G194,$E$5:$E$24,"-")))</f>
        <v>-</v>
      </c>
      <c r="N194" s="185"/>
      <c r="O194" s="140"/>
      <c r="P194" s="140"/>
      <c r="Q194" s="140"/>
      <c r="R194" s="140"/>
      <c r="S194" s="140"/>
      <c r="T194" s="140"/>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BA194" s="11"/>
      <c r="BB194" s="11"/>
      <c r="BC194" s="11"/>
      <c r="BD194" s="11"/>
      <c r="BE194" s="11"/>
      <c r="BF194" s="11"/>
      <c r="BG194" s="11"/>
      <c r="BH194" s="11"/>
      <c r="BI194" s="11"/>
      <c r="BJ194" s="11"/>
      <c r="BK194" s="11"/>
      <c r="BL194" s="11"/>
      <c r="BM194" s="11"/>
      <c r="BN194" s="11"/>
      <c r="BO194" s="11"/>
      <c r="BP194" s="11"/>
    </row>
    <row r="195" spans="1:68" ht="12.75" customHeight="1">
      <c r="A195" s="18"/>
      <c r="B195" s="18"/>
      <c r="C195" s="89"/>
      <c r="D195" s="117"/>
      <c r="E195" s="135"/>
      <c r="F195" s="135"/>
      <c r="G195" s="152">
        <f t="shared" si="29"/>
        <v>18</v>
      </c>
      <c r="H195" s="241" t="str">
        <f t="array" ref="H195">IF(H168="-","-",AVERAGE(IF(H$5:H$24=$G195,$E$5:$E$24,"-")))</f>
        <v>-</v>
      </c>
      <c r="I195" s="241" t="str">
        <f t="array" ref="I195">IF(I168="-","-",AVERAGE(IF(I$5:I$24=$G195,$E$5:$E$24,"-")))</f>
        <v>-</v>
      </c>
      <c r="J195" s="241" t="str">
        <f t="array" ref="J195">IF(J168="-","-",AVERAGE(IF(J$5:J$24=$G195,$E$5:$E$24,"-")))</f>
        <v>-</v>
      </c>
      <c r="K195" s="241" t="str">
        <f t="array" ref="K195">IF(K168="-","-",AVERAGE(IF(K$5:K$24=$G195,$E$5:$E$24,"-")))</f>
        <v>-</v>
      </c>
      <c r="L195" s="241" t="str">
        <f t="array" ref="L195">IF(L168="-","-",AVERAGE(IF(L$5:L$24=$G195,$E$5:$E$24,"-")))</f>
        <v>-</v>
      </c>
      <c r="M195" s="242" t="str">
        <f t="array" ref="M195">IF(M168="-","-",AVERAGE(IF(H$5:L$24=$G195,$E$5:$E$24,"-")))</f>
        <v>-</v>
      </c>
      <c r="N195" s="185"/>
      <c r="O195" s="140"/>
      <c r="P195" s="140"/>
      <c r="Q195" s="140"/>
      <c r="R195" s="140"/>
      <c r="S195" s="140"/>
      <c r="T195" s="140"/>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BA195" s="11"/>
      <c r="BB195" s="11"/>
      <c r="BC195" s="11"/>
      <c r="BD195" s="11"/>
      <c r="BE195" s="11"/>
      <c r="BF195" s="11"/>
      <c r="BG195" s="11"/>
      <c r="BH195" s="11"/>
      <c r="BI195" s="11"/>
      <c r="BJ195" s="11"/>
      <c r="BK195" s="11"/>
      <c r="BL195" s="11"/>
      <c r="BM195" s="11"/>
      <c r="BN195" s="11"/>
      <c r="BO195" s="11"/>
      <c r="BP195" s="11"/>
    </row>
    <row r="196" spans="1:68" ht="12.75" customHeight="1">
      <c r="A196" s="18"/>
      <c r="B196" s="18"/>
      <c r="C196" s="89"/>
      <c r="D196" s="117"/>
      <c r="E196" s="135"/>
      <c r="F196" s="135"/>
      <c r="G196" s="152">
        <f t="shared" si="29"/>
        <v>19</v>
      </c>
      <c r="H196" s="241" t="str">
        <f t="array" ref="H196">IF(H169="-","-",AVERAGE(IF(H$5:H$24=$G196,$E$5:$E$24,"-")))</f>
        <v>-</v>
      </c>
      <c r="I196" s="241" t="str">
        <f t="array" ref="I196">IF(I169="-","-",AVERAGE(IF(I$5:I$24=$G196,$E$5:$E$24,"-")))</f>
        <v>-</v>
      </c>
      <c r="J196" s="241" t="str">
        <f t="array" ref="J196">IF(J169="-","-",AVERAGE(IF(J$5:J$24=$G196,$E$5:$E$24,"-")))</f>
        <v>-</v>
      </c>
      <c r="K196" s="241" t="str">
        <f t="array" ref="K196">IF(K169="-","-",AVERAGE(IF(K$5:K$24=$G196,$E$5:$E$24,"-")))</f>
        <v>-</v>
      </c>
      <c r="L196" s="241" t="str">
        <f t="array" ref="L196">IF(L169="-","-",AVERAGE(IF(L$5:L$24=$G196,$E$5:$E$24,"-")))</f>
        <v>-</v>
      </c>
      <c r="M196" s="242" t="str">
        <f t="array" ref="M196">IF(M169="-","-",AVERAGE(IF(H$5:L$24=$G196,$E$5:$E$24,"-")))</f>
        <v>-</v>
      </c>
      <c r="N196" s="185"/>
      <c r="O196" s="140"/>
      <c r="P196" s="18"/>
      <c r="Q196" s="140"/>
      <c r="R196" s="140"/>
      <c r="S196" s="140"/>
      <c r="T196" s="140"/>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BA196" s="11"/>
      <c r="BB196" s="11"/>
      <c r="BC196" s="11"/>
      <c r="BD196" s="11"/>
      <c r="BE196" s="11"/>
      <c r="BF196" s="11"/>
      <c r="BG196" s="11"/>
      <c r="BH196" s="11"/>
      <c r="BI196" s="11"/>
      <c r="BJ196" s="11"/>
      <c r="BK196" s="11"/>
      <c r="BL196" s="11"/>
      <c r="BM196" s="11"/>
      <c r="BN196" s="11"/>
      <c r="BO196" s="11"/>
      <c r="BP196" s="11"/>
    </row>
    <row r="197" spans="1:68" ht="24.75" customHeight="1">
      <c r="A197" s="18"/>
      <c r="B197" s="18"/>
      <c r="C197" s="89"/>
      <c r="D197" s="117"/>
      <c r="E197" s="135"/>
      <c r="F197" s="135"/>
      <c r="G197" s="152">
        <f t="shared" si="29"/>
        <v>20</v>
      </c>
      <c r="H197" s="241" t="str">
        <f t="array" ref="H197">IF(H170="-","-",AVERAGE(IF(H$5:H$24=$G197,$E$5:$E$24,"-")))</f>
        <v>-</v>
      </c>
      <c r="I197" s="241" t="str">
        <f t="array" ref="I197">IF(I170="-","-",AVERAGE(IF(I$5:I$24=$G197,$E$5:$E$24,"-")))</f>
        <v>-</v>
      </c>
      <c r="J197" s="241" t="str">
        <f t="array" ref="J197">IF(J170="-","-",AVERAGE(IF(J$5:J$24=$G197,$E$5:$E$24,"-")))</f>
        <v>-</v>
      </c>
      <c r="K197" s="241" t="str">
        <f t="array" ref="K197">IF(K170="-","-",AVERAGE(IF(K$5:K$24=$G197,$E$5:$E$24,"-")))</f>
        <v>-</v>
      </c>
      <c r="L197" s="241" t="str">
        <f t="array" ref="L197">IF(L170="-","-",AVERAGE(IF(L$5:L$24=$G197,$E$5:$E$24,"-")))</f>
        <v>-</v>
      </c>
      <c r="M197" s="243" t="str">
        <f t="array" ref="M197">IF(M170="-","-",AVERAGE(IF(H$5:L$24=$G197,$E$5:$E$24,"-")))</f>
        <v>-</v>
      </c>
      <c r="N197" s="185"/>
      <c r="O197" s="140"/>
      <c r="P197" s="18"/>
      <c r="Q197" s="140"/>
      <c r="R197" s="140"/>
      <c r="S197" s="140"/>
      <c r="T197" s="140"/>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BA197" s="11"/>
      <c r="BB197" s="11"/>
      <c r="BC197" s="11"/>
      <c r="BD197" s="11"/>
      <c r="BE197" s="11"/>
      <c r="BF197" s="11"/>
      <c r="BG197" s="11"/>
      <c r="BH197" s="11"/>
      <c r="BI197" s="11"/>
      <c r="BJ197" s="11"/>
      <c r="BK197" s="11"/>
      <c r="BL197" s="11"/>
      <c r="BM197" s="11"/>
      <c r="BN197" s="11"/>
      <c r="BO197" s="11"/>
      <c r="BP197" s="11"/>
    </row>
    <row r="198" spans="1:68" ht="12.75" customHeight="1">
      <c r="A198" s="18"/>
      <c r="B198" s="18"/>
      <c r="C198" s="89"/>
      <c r="D198" s="204"/>
      <c r="E198" s="205"/>
      <c r="F198" s="244" t="s">
        <v>41</v>
      </c>
      <c r="G198" s="145" t="str">
        <f>$G$59</f>
        <v>0-15</v>
      </c>
      <c r="H198" s="245">
        <f t="array" ref="H198">IF(H171=0,"-",SUMPRODUCT(H177:H197,H150:H170)/H171)</f>
        <v>90.45</v>
      </c>
      <c r="I198" s="245">
        <f t="array" ref="I198">IF(I171=0,"-",SUMPRODUCT(I177:I197,I150:I170)/I171)</f>
        <v>90.45</v>
      </c>
      <c r="J198" s="245">
        <f t="array" ref="J198">IF(J171=0,"-",SUMPRODUCT(J177:J197,J150:J170)/J171)</f>
        <v>90.45</v>
      </c>
      <c r="K198" s="245">
        <f t="array" ref="K198">IF(K171=0,"-",SUMPRODUCT(K177:K197,K150:K170)/K171)</f>
        <v>90.45</v>
      </c>
      <c r="L198" s="245">
        <f t="array" ref="L198">IF(L171=0,"-",SUMPRODUCT(L177:L197,L150:L170)/L171)</f>
        <v>90.45</v>
      </c>
      <c r="M198" s="466">
        <f>SUMPRODUCT(M177:M197,M150:M170)/M171</f>
        <v>90.45</v>
      </c>
      <c r="N198" s="185"/>
      <c r="O198" s="140"/>
      <c r="P198" s="18"/>
      <c r="Q198" s="140"/>
      <c r="R198" s="140"/>
      <c r="S198" s="140"/>
      <c r="T198" s="140"/>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BA198" s="11"/>
      <c r="BB198" s="11"/>
      <c r="BC198" s="11"/>
      <c r="BD198" s="11"/>
      <c r="BE198" s="11"/>
      <c r="BF198" s="11"/>
      <c r="BG198" s="11"/>
      <c r="BH198" s="11"/>
      <c r="BI198" s="11"/>
      <c r="BJ198" s="11"/>
      <c r="BK198" s="11"/>
      <c r="BL198" s="11"/>
      <c r="BM198" s="11"/>
      <c r="BN198" s="11"/>
      <c r="BO198" s="11"/>
      <c r="BP198" s="11"/>
    </row>
    <row r="199" spans="1:68" ht="12.75" customHeight="1">
      <c r="A199" s="18"/>
      <c r="B199" s="18"/>
      <c r="C199" s="89"/>
      <c r="D199" s="117"/>
      <c r="E199" s="125"/>
      <c r="F199" s="125"/>
      <c r="G199" s="117"/>
      <c r="H199" s="198"/>
      <c r="I199" s="198"/>
      <c r="J199" s="117"/>
      <c r="K199" s="117"/>
      <c r="L199" s="117"/>
      <c r="M199" s="232"/>
      <c r="N199" s="7"/>
      <c r="O199" s="140"/>
      <c r="P199" s="18"/>
      <c r="Q199" s="140"/>
      <c r="R199" s="140"/>
      <c r="S199" s="140"/>
      <c r="T199" s="140"/>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BA199" s="11"/>
      <c r="BB199" s="11"/>
      <c r="BC199" s="11"/>
      <c r="BD199" s="11"/>
      <c r="BE199" s="11"/>
      <c r="BF199" s="11"/>
      <c r="BG199" s="11"/>
      <c r="BH199" s="11"/>
      <c r="BI199" s="11"/>
      <c r="BJ199" s="11"/>
      <c r="BK199" s="11"/>
      <c r="BL199" s="11"/>
      <c r="BM199" s="11"/>
      <c r="BN199" s="11"/>
      <c r="BO199" s="11"/>
      <c r="BP199" s="11"/>
    </row>
    <row r="200" spans="1:68" ht="12.75" customHeight="1">
      <c r="A200" s="18"/>
      <c r="B200" s="18"/>
      <c r="C200" s="89"/>
      <c r="D200" s="117"/>
      <c r="E200" s="125"/>
      <c r="F200" s="125"/>
      <c r="G200" s="117"/>
      <c r="H200" s="198"/>
      <c r="I200" s="198"/>
      <c r="J200" s="117"/>
      <c r="K200" s="117"/>
      <c r="L200" s="117"/>
      <c r="M200" s="232"/>
      <c r="N200" s="7"/>
      <c r="O200" s="140"/>
      <c r="P200" s="18"/>
      <c r="Q200" s="140"/>
      <c r="R200" s="140"/>
      <c r="S200" s="140"/>
      <c r="T200" s="140"/>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BA200" s="11"/>
      <c r="BB200" s="11"/>
      <c r="BC200" s="11"/>
      <c r="BD200" s="11"/>
      <c r="BE200" s="11"/>
      <c r="BF200" s="11"/>
      <c r="BG200" s="11"/>
      <c r="BH200" s="11"/>
      <c r="BI200" s="11"/>
      <c r="BJ200" s="11"/>
      <c r="BK200" s="11"/>
      <c r="BL200" s="11"/>
      <c r="BM200" s="11"/>
      <c r="BN200" s="11"/>
      <c r="BO200" s="11"/>
      <c r="BP200" s="11"/>
    </row>
    <row r="201" spans="1:68" ht="12.75" customHeight="1">
      <c r="A201" s="18"/>
      <c r="B201" s="18"/>
      <c r="C201" s="89"/>
      <c r="D201" s="117"/>
      <c r="E201" s="117"/>
      <c r="F201" s="117"/>
      <c r="G201" s="118" t="str">
        <f>IF(M3="modal","Inter-reader bias test and reader against MODAL age bias test","Inter-reader bias test and reader against ACTUAL age bias test")</f>
        <v>Inter-reader bias test and reader against MODAL age bias test</v>
      </c>
      <c r="H201" s="183"/>
      <c r="I201" s="183"/>
      <c r="J201" s="183"/>
      <c r="K201" s="183"/>
      <c r="L201" s="246"/>
      <c r="M201" s="232"/>
      <c r="N201" s="67"/>
      <c r="O201" s="247"/>
      <c r="P201" s="18"/>
      <c r="Q201" s="140"/>
      <c r="R201" s="140"/>
      <c r="S201" s="140"/>
      <c r="T201" s="140"/>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BA201" s="11"/>
      <c r="BB201" s="11"/>
      <c r="BC201" s="11"/>
      <c r="BD201" s="11"/>
      <c r="BE201" s="11"/>
      <c r="BF201" s="11"/>
      <c r="BG201" s="11"/>
      <c r="BH201" s="11"/>
      <c r="BI201" s="11"/>
      <c r="BJ201" s="11"/>
      <c r="BK201" s="11"/>
      <c r="BL201" s="11"/>
      <c r="BM201" s="11"/>
      <c r="BN201" s="11"/>
      <c r="BO201" s="11"/>
      <c r="BP201" s="11"/>
    </row>
    <row r="202" spans="1:68" ht="12.75" customHeight="1">
      <c r="A202" s="18"/>
      <c r="B202" s="18"/>
      <c r="C202" s="89"/>
      <c r="D202" s="117"/>
      <c r="E202" s="117"/>
      <c r="F202" s="162"/>
      <c r="G202" s="167"/>
      <c r="H202" s="464" t="str">
        <f t="shared" ref="H202:L203" si="30">H3</f>
        <v>Harald</v>
      </c>
      <c r="I202" s="464" t="str">
        <f t="shared" si="30"/>
        <v>Hildegun</v>
      </c>
      <c r="J202" s="464" t="str">
        <f t="shared" si="30"/>
        <v>Stian</v>
      </c>
      <c r="K202" s="464" t="str">
        <f t="shared" si="30"/>
        <v>Eirik</v>
      </c>
      <c r="L202" s="464" t="str">
        <f t="shared" si="30"/>
        <v>Atle</v>
      </c>
      <c r="M202" s="465"/>
      <c r="N202" s="67"/>
      <c r="O202" s="247"/>
      <c r="P202" s="18"/>
      <c r="Q202" s="247"/>
      <c r="R202" s="140"/>
      <c r="S202" s="140"/>
      <c r="T202" s="140"/>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BA202" s="11"/>
      <c r="BB202" s="11"/>
      <c r="BC202" s="11"/>
      <c r="BD202" s="11"/>
      <c r="BE202" s="11"/>
      <c r="BF202" s="11"/>
      <c r="BG202" s="11"/>
      <c r="BH202" s="11"/>
      <c r="BI202" s="11"/>
      <c r="BJ202" s="11"/>
      <c r="BK202" s="11"/>
      <c r="BL202" s="11"/>
      <c r="BM202" s="11"/>
      <c r="BN202" s="11"/>
      <c r="BO202" s="11"/>
      <c r="BP202" s="11"/>
    </row>
    <row r="203" spans="1:68" ht="12.75" customHeight="1">
      <c r="A203" s="18"/>
      <c r="B203" s="18"/>
      <c r="C203" s="89"/>
      <c r="D203" s="117"/>
      <c r="E203" s="117"/>
      <c r="F203" s="162"/>
      <c r="G203" s="182"/>
      <c r="H203" s="27" t="str">
        <f t="shared" si="30"/>
        <v>Reader 1</v>
      </c>
      <c r="I203" s="27" t="str">
        <f t="shared" si="30"/>
        <v>Reader 2</v>
      </c>
      <c r="J203" s="27" t="str">
        <f t="shared" si="30"/>
        <v>Reader 3</v>
      </c>
      <c r="K203" s="27" t="str">
        <f t="shared" si="30"/>
        <v>Reader 4</v>
      </c>
      <c r="L203" s="27" t="str">
        <f t="shared" si="30"/>
        <v>Reader 5</v>
      </c>
      <c r="M203" s="465"/>
      <c r="N203" s="67"/>
      <c r="O203" s="247"/>
      <c r="P203" s="18"/>
      <c r="Q203" s="247"/>
      <c r="R203" s="140"/>
      <c r="S203" s="140"/>
      <c r="T203" s="140"/>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BA203" s="11"/>
      <c r="BB203" s="11"/>
      <c r="BC203" s="11"/>
      <c r="BD203" s="11"/>
      <c r="BE203" s="11"/>
      <c r="BF203" s="11"/>
      <c r="BG203" s="11"/>
      <c r="BH203" s="11"/>
      <c r="BI203" s="11"/>
      <c r="BJ203" s="11"/>
      <c r="BK203" s="11"/>
      <c r="BL203" s="11"/>
      <c r="BM203" s="11"/>
      <c r="BN203" s="11"/>
      <c r="BO203" s="11"/>
      <c r="BP203" s="11"/>
    </row>
    <row r="204" spans="1:68" ht="12.75" customHeight="1">
      <c r="A204" s="18"/>
      <c r="B204" s="18"/>
      <c r="C204" s="89"/>
      <c r="D204" s="117"/>
      <c r="E204" s="117"/>
      <c r="F204" s="249" t="str">
        <f>H$4</f>
        <v>Reader 1</v>
      </c>
      <c r="G204" s="250"/>
      <c r="H204" s="251"/>
      <c r="I204" s="255"/>
      <c r="J204" s="252"/>
      <c r="K204" s="252"/>
      <c r="L204" s="252"/>
      <c r="M204" s="248"/>
      <c r="N204" s="67"/>
      <c r="O204" s="247"/>
      <c r="P204" s="18"/>
      <c r="Q204" s="247"/>
      <c r="R204" s="140"/>
      <c r="S204" s="140"/>
      <c r="T204" s="140"/>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BA204" s="11"/>
      <c r="BB204" s="11"/>
      <c r="BC204" s="11"/>
      <c r="BD204" s="11"/>
      <c r="BE204" s="11"/>
      <c r="BF204" s="11"/>
      <c r="BG204" s="11"/>
      <c r="BH204" s="11"/>
      <c r="BI204" s="11"/>
      <c r="BJ204" s="11"/>
      <c r="BK204" s="11"/>
      <c r="BL204" s="11"/>
      <c r="BM204" s="11"/>
      <c r="BN204" s="11"/>
      <c r="BO204" s="11"/>
      <c r="BP204" s="11"/>
    </row>
    <row r="205" spans="1:68" ht="12.75" customHeight="1">
      <c r="A205" s="18"/>
      <c r="B205" s="18"/>
      <c r="C205" s="89"/>
      <c r="D205" s="117"/>
      <c r="E205" s="117"/>
      <c r="F205" s="249" t="str">
        <f>I$4</f>
        <v>Reader 2</v>
      </c>
      <c r="G205" s="254"/>
      <c r="H205" s="252"/>
      <c r="I205" s="251"/>
      <c r="J205" s="252"/>
      <c r="K205" s="252"/>
      <c r="L205" s="252"/>
      <c r="M205" s="248"/>
      <c r="N205" s="67"/>
      <c r="O205" s="247"/>
      <c r="P205" s="213"/>
      <c r="Q205" s="247"/>
      <c r="R205" s="140"/>
      <c r="S205" s="140"/>
      <c r="T205" s="140"/>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BA205" s="11"/>
      <c r="BB205" s="11"/>
      <c r="BC205" s="11"/>
      <c r="BD205" s="11"/>
      <c r="BE205" s="11"/>
      <c r="BF205" s="11"/>
      <c r="BG205" s="11"/>
      <c r="BH205" s="11"/>
      <c r="BI205" s="11"/>
      <c r="BJ205" s="11"/>
      <c r="BK205" s="11"/>
      <c r="BL205" s="11"/>
      <c r="BM205" s="11"/>
      <c r="BN205" s="11"/>
      <c r="BO205" s="11"/>
      <c r="BP205" s="11"/>
    </row>
    <row r="206" spans="1:68" ht="12.75" customHeight="1">
      <c r="A206" s="18"/>
      <c r="B206" s="18"/>
      <c r="C206" s="89"/>
      <c r="D206" s="117"/>
      <c r="E206" s="117"/>
      <c r="F206" s="253" t="str">
        <f>J$4</f>
        <v>Reader 3</v>
      </c>
      <c r="G206" s="254"/>
      <c r="H206" s="255" t="s">
        <v>20</v>
      </c>
      <c r="I206" s="252" t="s">
        <v>57</v>
      </c>
      <c r="J206" s="251"/>
      <c r="K206" s="255"/>
      <c r="L206" s="252"/>
      <c r="M206" s="248"/>
      <c r="N206" s="67"/>
      <c r="O206" s="247"/>
      <c r="P206" s="213"/>
      <c r="Q206" s="247"/>
      <c r="R206" s="140"/>
      <c r="S206" s="140"/>
      <c r="T206" s="140"/>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BA206" s="11"/>
      <c r="BB206" s="11"/>
      <c r="BC206" s="11"/>
      <c r="BD206" s="11"/>
      <c r="BE206" s="11"/>
      <c r="BF206" s="11"/>
      <c r="BG206" s="11"/>
      <c r="BH206" s="11"/>
      <c r="BI206" s="11"/>
      <c r="BJ206" s="11"/>
      <c r="BK206" s="11"/>
      <c r="BL206" s="11"/>
      <c r="BM206" s="11"/>
      <c r="BN206" s="11"/>
      <c r="BO206" s="11"/>
      <c r="BP206" s="11"/>
    </row>
    <row r="207" spans="1:68" ht="12.75" customHeight="1">
      <c r="A207" s="18"/>
      <c r="B207" s="18"/>
      <c r="C207" s="89"/>
      <c r="D207" s="117"/>
      <c r="E207" s="117"/>
      <c r="F207" s="253" t="str">
        <f>K$4</f>
        <v>Reader 4</v>
      </c>
      <c r="G207" s="254"/>
      <c r="H207" s="252" t="s">
        <v>57</v>
      </c>
      <c r="I207" s="255" t="s">
        <v>20</v>
      </c>
      <c r="J207" s="255" t="s">
        <v>20</v>
      </c>
      <c r="K207" s="251"/>
      <c r="L207" s="252"/>
      <c r="M207" s="248"/>
      <c r="N207" s="67"/>
      <c r="O207" s="247"/>
      <c r="P207" s="18"/>
      <c r="Q207" s="247"/>
      <c r="R207" s="140"/>
      <c r="S207" s="140"/>
      <c r="T207" s="140"/>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BA207" s="11"/>
      <c r="BB207" s="11"/>
      <c r="BC207" s="11"/>
      <c r="BD207" s="11"/>
      <c r="BE207" s="11"/>
      <c r="BF207" s="11"/>
      <c r="BG207" s="11"/>
      <c r="BH207" s="11"/>
      <c r="BI207" s="11"/>
      <c r="BJ207" s="11"/>
      <c r="BK207" s="11"/>
      <c r="BL207" s="11"/>
      <c r="BM207" s="11"/>
      <c r="BN207" s="11"/>
      <c r="BO207" s="11"/>
      <c r="BP207" s="11"/>
    </row>
    <row r="208" spans="1:68" s="124" customFormat="1" ht="12.75" customHeight="1">
      <c r="A208" s="18"/>
      <c r="B208" s="18"/>
      <c r="C208" s="89"/>
      <c r="D208" s="117"/>
      <c r="E208" s="117"/>
      <c r="F208" s="253" t="str">
        <f>L4</f>
        <v>Reader 5</v>
      </c>
      <c r="G208" s="254"/>
      <c r="H208" s="255"/>
      <c r="I208" s="252" t="s">
        <v>57</v>
      </c>
      <c r="J208" s="255" t="s">
        <v>20</v>
      </c>
      <c r="K208" s="252" t="s">
        <v>56</v>
      </c>
      <c r="L208" s="251"/>
      <c r="M208" s="248"/>
      <c r="N208" s="67"/>
      <c r="O208" s="247"/>
      <c r="P208" s="18"/>
      <c r="Q208" s="247"/>
      <c r="R208" s="140"/>
      <c r="S208" s="140"/>
      <c r="T208" s="140"/>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BA208" s="11"/>
      <c r="BB208" s="11"/>
      <c r="BC208" s="11"/>
      <c r="BD208" s="11"/>
      <c r="BE208" s="11"/>
      <c r="BF208" s="11"/>
      <c r="BG208" s="11"/>
      <c r="BH208" s="11"/>
      <c r="BI208" s="11"/>
      <c r="BJ208" s="11"/>
      <c r="BK208" s="11"/>
      <c r="BL208" s="11"/>
      <c r="BM208" s="11"/>
      <c r="BN208" s="11"/>
      <c r="BO208" s="11"/>
      <c r="BP208" s="11"/>
    </row>
    <row r="209" spans="1:240" s="172" customFormat="1" ht="26.25" customHeight="1">
      <c r="A209" s="18"/>
      <c r="B209" s="18"/>
      <c r="C209" s="89"/>
      <c r="D209" s="117"/>
      <c r="E209" s="117"/>
      <c r="F209" s="117"/>
      <c r="G209" s="117"/>
      <c r="H209" s="256"/>
      <c r="I209" s="256"/>
      <c r="J209" s="257"/>
      <c r="K209" s="257"/>
      <c r="L209" s="117"/>
      <c r="M209" s="117"/>
      <c r="N209" s="67"/>
      <c r="O209" s="247"/>
      <c r="P209" s="220"/>
      <c r="Q209" s="247"/>
      <c r="R209" s="140"/>
      <c r="S209" s="140"/>
      <c r="T209" s="140"/>
      <c r="U209" s="18"/>
      <c r="V209" s="18"/>
      <c r="W209" s="18"/>
      <c r="X209" s="18"/>
      <c r="Y209" s="18"/>
      <c r="Z209" s="18"/>
      <c r="AA209" s="18"/>
      <c r="AB209" s="18"/>
      <c r="AC209" s="222"/>
      <c r="AD209" s="97"/>
      <c r="AE209" s="220"/>
      <c r="AF209" s="220"/>
      <c r="AG209" s="222"/>
      <c r="AH209" s="97"/>
      <c r="AI209" s="220"/>
      <c r="AJ209" s="220"/>
      <c r="AK209" s="222"/>
      <c r="AL209" s="97"/>
      <c r="AM209" s="220"/>
      <c r="AN209" s="220"/>
      <c r="AO209" s="222"/>
      <c r="AP209" s="97"/>
      <c r="AQ209" s="220"/>
      <c r="AR209" s="220"/>
      <c r="AS209" s="222"/>
      <c r="AT209" s="97"/>
      <c r="AU209" s="220"/>
      <c r="AV209" s="220"/>
      <c r="AW209" s="222"/>
      <c r="AX209" s="97"/>
      <c r="AY209" s="223"/>
      <c r="AZ209" s="223"/>
      <c r="BA209" s="224"/>
      <c r="BB209" s="223"/>
      <c r="BC209" s="223"/>
      <c r="BD209" s="224"/>
      <c r="BE209" s="223"/>
      <c r="BF209" s="223"/>
      <c r="BG209" s="224"/>
      <c r="BI209" s="223"/>
      <c r="BJ209" s="223"/>
      <c r="BK209" s="224"/>
      <c r="BM209" s="223"/>
      <c r="BN209" s="223"/>
      <c r="BO209" s="224"/>
      <c r="BQ209" s="225"/>
      <c r="BR209" s="225"/>
      <c r="BS209" s="226"/>
      <c r="BT209" s="173"/>
      <c r="BU209" s="225"/>
      <c r="BV209" s="225"/>
      <c r="BW209" s="226"/>
      <c r="BX209" s="173"/>
      <c r="BY209" s="225"/>
      <c r="BZ209" s="225"/>
      <c r="CA209" s="226"/>
      <c r="CB209" s="173"/>
      <c r="CC209" s="225"/>
      <c r="CD209" s="225"/>
      <c r="CE209" s="226"/>
      <c r="CF209" s="173"/>
      <c r="CG209" s="225"/>
      <c r="CH209" s="225"/>
      <c r="CI209" s="226"/>
      <c r="CJ209" s="173"/>
      <c r="CK209" s="225"/>
      <c r="CL209" s="225"/>
      <c r="CM209" s="226"/>
      <c r="CN209" s="173"/>
      <c r="CO209" s="225"/>
      <c r="CP209" s="225"/>
      <c r="CQ209" s="226"/>
      <c r="CR209" s="173"/>
      <c r="CS209" s="225"/>
      <c r="CT209" s="225"/>
      <c r="CU209" s="226"/>
      <c r="CV209" s="173"/>
      <c r="CW209" s="225"/>
      <c r="CX209" s="225"/>
      <c r="CY209" s="226"/>
      <c r="CZ209" s="173"/>
      <c r="DA209" s="225"/>
      <c r="DB209" s="225"/>
      <c r="DC209" s="226"/>
      <c r="DD209" s="173"/>
      <c r="DE209" s="225"/>
      <c r="DF209" s="225"/>
      <c r="DG209" s="226"/>
      <c r="DH209" s="173"/>
      <c r="DI209" s="225"/>
      <c r="DJ209" s="225"/>
      <c r="DK209" s="226"/>
      <c r="DL209" s="173"/>
      <c r="DM209" s="225"/>
      <c r="DN209" s="225"/>
      <c r="DO209" s="226"/>
      <c r="DP209" s="173"/>
      <c r="DQ209" s="225"/>
      <c r="DR209" s="225"/>
      <c r="DS209" s="226"/>
      <c r="DT209" s="173"/>
      <c r="DU209" s="225"/>
      <c r="DV209" s="225"/>
      <c r="DW209" s="226"/>
      <c r="DX209" s="173"/>
      <c r="DY209" s="225"/>
      <c r="DZ209" s="225"/>
      <c r="EA209" s="226"/>
      <c r="EB209" s="173"/>
      <c r="EC209" s="225"/>
      <c r="ED209" s="225"/>
      <c r="EE209" s="226"/>
      <c r="EF209" s="173"/>
      <c r="EG209" s="225"/>
      <c r="EH209" s="225"/>
      <c r="EI209" s="226"/>
      <c r="EJ209" s="173"/>
      <c r="EK209" s="225"/>
      <c r="EL209" s="225"/>
      <c r="EM209" s="226"/>
      <c r="EN209" s="173"/>
      <c r="EO209" s="225"/>
      <c r="EP209" s="225"/>
      <c r="EQ209" s="226"/>
      <c r="ER209" s="173"/>
      <c r="ES209" s="225"/>
      <c r="ET209" s="225"/>
      <c r="EU209" s="226"/>
      <c r="EV209" s="173"/>
      <c r="EW209" s="225"/>
      <c r="EX209" s="225"/>
      <c r="EY209" s="226"/>
      <c r="EZ209" s="173"/>
      <c r="FA209" s="225"/>
      <c r="FB209" s="225"/>
      <c r="FC209" s="226"/>
      <c r="FD209" s="173"/>
      <c r="FE209" s="225"/>
      <c r="FF209" s="225"/>
      <c r="FG209" s="226"/>
      <c r="FH209" s="173"/>
      <c r="FI209" s="225"/>
      <c r="FJ209" s="225"/>
      <c r="FK209" s="226"/>
      <c r="FL209" s="173"/>
      <c r="FM209" s="225"/>
      <c r="FN209" s="225"/>
      <c r="FO209" s="226"/>
      <c r="FP209" s="173"/>
      <c r="FQ209" s="225"/>
      <c r="FR209" s="225"/>
      <c r="FS209" s="226"/>
      <c r="FT209" s="173"/>
      <c r="FU209" s="225"/>
      <c r="FV209" s="225"/>
      <c r="FW209" s="226"/>
      <c r="FX209" s="173"/>
      <c r="FY209" s="225"/>
      <c r="FZ209" s="225"/>
      <c r="GA209" s="226"/>
      <c r="GB209" s="173"/>
      <c r="GC209" s="225"/>
      <c r="GD209" s="225"/>
      <c r="GE209" s="226"/>
      <c r="GF209" s="173"/>
      <c r="GG209" s="225"/>
      <c r="GH209" s="225"/>
      <c r="GI209" s="226"/>
      <c r="GJ209" s="173"/>
      <c r="GK209" s="225"/>
      <c r="GL209" s="225"/>
      <c r="GM209" s="226"/>
      <c r="GN209" s="173"/>
      <c r="GO209" s="225"/>
      <c r="GP209" s="225"/>
      <c r="GQ209" s="226"/>
      <c r="GR209" s="173"/>
      <c r="GS209" s="225"/>
      <c r="GT209" s="225"/>
      <c r="GU209" s="226"/>
      <c r="GV209" s="173"/>
      <c r="GW209" s="225"/>
      <c r="GX209" s="225"/>
      <c r="GY209" s="226"/>
      <c r="GZ209" s="173"/>
      <c r="HA209" s="225"/>
      <c r="HB209" s="225"/>
      <c r="HC209" s="226"/>
      <c r="HD209" s="173"/>
      <c r="HE209" s="225"/>
      <c r="HF209" s="225"/>
      <c r="HG209" s="226"/>
      <c r="HH209" s="173"/>
      <c r="HI209" s="225"/>
      <c r="HJ209" s="225"/>
      <c r="HK209" s="226"/>
      <c r="HL209" s="173"/>
      <c r="HM209" s="225"/>
      <c r="HN209" s="225"/>
      <c r="HO209" s="226"/>
      <c r="HP209" s="173"/>
      <c r="HQ209" s="225"/>
      <c r="HR209" s="225"/>
      <c r="HS209" s="226"/>
      <c r="HT209" s="173"/>
      <c r="HU209" s="225"/>
      <c r="HV209" s="225"/>
      <c r="HW209" s="226"/>
      <c r="HX209" s="173"/>
      <c r="HY209" s="225"/>
      <c r="HZ209" s="225"/>
      <c r="IA209" s="226"/>
      <c r="IB209" s="173"/>
      <c r="IC209" s="225"/>
      <c r="ID209" s="225"/>
      <c r="IE209" s="226"/>
      <c r="IF209" s="173"/>
    </row>
    <row r="210" spans="1:240" s="172" customFormat="1" ht="15" customHeight="1">
      <c r="A210" s="18"/>
      <c r="B210" s="18"/>
      <c r="C210" s="89"/>
      <c r="D210" s="117"/>
      <c r="E210" s="258"/>
      <c r="F210" s="259" t="str">
        <f>M3</f>
        <v>MODAL</v>
      </c>
      <c r="G210" s="260" t="str">
        <f>M4</f>
        <v>(R1-R5)</v>
      </c>
      <c r="H210" s="252"/>
      <c r="I210" s="252"/>
      <c r="J210" s="255" t="s">
        <v>20</v>
      </c>
      <c r="K210" s="252" t="s">
        <v>56</v>
      </c>
      <c r="L210" s="252" t="s">
        <v>57</v>
      </c>
      <c r="M210" s="248"/>
      <c r="N210" s="67"/>
      <c r="O210" s="67"/>
      <c r="P210" s="227"/>
      <c r="Q210" s="247"/>
      <c r="R210" s="140"/>
      <c r="S210" s="140"/>
      <c r="T210" s="140"/>
      <c r="U210" s="18"/>
      <c r="V210" s="18"/>
      <c r="W210" s="18"/>
      <c r="X210" s="18"/>
      <c r="Y210" s="18"/>
      <c r="Z210" s="18"/>
      <c r="AA210" s="18"/>
      <c r="AB210" s="18"/>
      <c r="AC210" s="227"/>
      <c r="AD210" s="97"/>
      <c r="AE210" s="227"/>
      <c r="AF210" s="227"/>
      <c r="AG210" s="227"/>
      <c r="AH210" s="97"/>
      <c r="AI210" s="227"/>
      <c r="AJ210" s="227"/>
      <c r="AK210" s="227"/>
      <c r="AL210" s="97"/>
      <c r="AM210" s="227"/>
      <c r="AN210" s="227"/>
      <c r="AO210" s="227"/>
      <c r="AP210" s="97"/>
      <c r="AQ210" s="227"/>
      <c r="AR210" s="227"/>
      <c r="AS210" s="227"/>
      <c r="AT210" s="97"/>
      <c r="AU210" s="227"/>
      <c r="AV210" s="227"/>
      <c r="AW210" s="227"/>
      <c r="AX210" s="97"/>
      <c r="AY210" s="229"/>
      <c r="AZ210" s="229"/>
      <c r="BA210" s="229"/>
      <c r="BB210" s="229"/>
      <c r="BC210" s="229"/>
      <c r="BD210" s="229"/>
      <c r="BE210" s="229"/>
      <c r="BF210" s="229"/>
      <c r="BG210" s="229"/>
      <c r="BI210" s="229"/>
      <c r="BJ210" s="229"/>
      <c r="BK210" s="229"/>
      <c r="BM210" s="229"/>
      <c r="BN210" s="229"/>
      <c r="BO210" s="229"/>
      <c r="BQ210" s="230"/>
      <c r="BR210" s="230"/>
      <c r="BS210" s="230"/>
      <c r="BT210" s="173"/>
      <c r="BU210" s="230"/>
      <c r="BV210" s="230"/>
      <c r="BW210" s="230"/>
      <c r="BX210" s="173"/>
      <c r="BY210" s="230"/>
      <c r="BZ210" s="230"/>
      <c r="CA210" s="230"/>
      <c r="CB210" s="173"/>
      <c r="CC210" s="230"/>
      <c r="CD210" s="230"/>
      <c r="CE210" s="230"/>
      <c r="CF210" s="173"/>
      <c r="CG210" s="230"/>
      <c r="CH210" s="230"/>
      <c r="CI210" s="230"/>
      <c r="CJ210" s="173"/>
      <c r="CK210" s="230"/>
      <c r="CL210" s="230"/>
      <c r="CM210" s="230"/>
      <c r="CN210" s="173"/>
      <c r="CO210" s="230"/>
      <c r="CP210" s="230"/>
      <c r="CQ210" s="230"/>
      <c r="CR210" s="173"/>
      <c r="CS210" s="230"/>
      <c r="CT210" s="230"/>
      <c r="CU210" s="230"/>
      <c r="CV210" s="173"/>
      <c r="CW210" s="230"/>
      <c r="CX210" s="230"/>
      <c r="CY210" s="230"/>
      <c r="CZ210" s="173"/>
      <c r="DA210" s="230"/>
      <c r="DB210" s="230"/>
      <c r="DC210" s="230"/>
      <c r="DD210" s="173"/>
      <c r="DE210" s="230"/>
      <c r="DF210" s="230"/>
      <c r="DG210" s="230"/>
      <c r="DH210" s="173"/>
      <c r="DI210" s="230"/>
      <c r="DJ210" s="230"/>
      <c r="DK210" s="230"/>
      <c r="DL210" s="173"/>
      <c r="DM210" s="230"/>
      <c r="DN210" s="230"/>
      <c r="DO210" s="230"/>
      <c r="DP210" s="173"/>
      <c r="DQ210" s="230"/>
      <c r="DR210" s="230"/>
      <c r="DS210" s="230"/>
      <c r="DT210" s="173"/>
      <c r="DU210" s="230"/>
      <c r="DV210" s="230"/>
      <c r="DW210" s="230"/>
      <c r="DX210" s="173"/>
      <c r="DY210" s="230"/>
      <c r="DZ210" s="230"/>
      <c r="EA210" s="230"/>
      <c r="EB210" s="173"/>
      <c r="EC210" s="230"/>
      <c r="ED210" s="230"/>
      <c r="EE210" s="230"/>
      <c r="EF210" s="173"/>
      <c r="EG210" s="230"/>
      <c r="EH210" s="230"/>
      <c r="EI210" s="230"/>
      <c r="EJ210" s="173"/>
      <c r="EK210" s="230"/>
      <c r="EL210" s="230"/>
      <c r="EM210" s="230"/>
      <c r="EN210" s="173"/>
      <c r="EO210" s="230"/>
      <c r="EP210" s="230"/>
      <c r="EQ210" s="230"/>
      <c r="ER210" s="173"/>
      <c r="ES210" s="230"/>
      <c r="ET210" s="230"/>
      <c r="EU210" s="230"/>
      <c r="EV210" s="173"/>
      <c r="EW210" s="230"/>
      <c r="EX210" s="230"/>
      <c r="EY210" s="230"/>
      <c r="EZ210" s="173"/>
      <c r="FA210" s="230"/>
      <c r="FB210" s="230"/>
      <c r="FC210" s="230"/>
      <c r="FD210" s="173"/>
      <c r="FE210" s="230"/>
      <c r="FF210" s="230"/>
      <c r="FG210" s="230"/>
      <c r="FH210" s="173"/>
      <c r="FI210" s="230"/>
      <c r="FJ210" s="230"/>
      <c r="FK210" s="230"/>
      <c r="FL210" s="173"/>
      <c r="FM210" s="230"/>
      <c r="FN210" s="230"/>
      <c r="FO210" s="230"/>
      <c r="FP210" s="173"/>
      <c r="FQ210" s="230"/>
      <c r="FR210" s="230"/>
      <c r="FS210" s="230"/>
      <c r="FT210" s="173"/>
      <c r="FU210" s="230"/>
      <c r="FV210" s="230"/>
      <c r="FW210" s="230"/>
      <c r="FX210" s="173"/>
      <c r="FY210" s="230"/>
      <c r="FZ210" s="230"/>
      <c r="GA210" s="230"/>
      <c r="GB210" s="173"/>
      <c r="GC210" s="230"/>
      <c r="GD210" s="230"/>
      <c r="GE210" s="230"/>
      <c r="GF210" s="173"/>
      <c r="GG210" s="230"/>
      <c r="GH210" s="230"/>
      <c r="GI210" s="230"/>
      <c r="GJ210" s="173"/>
      <c r="GK210" s="230"/>
      <c r="GL210" s="230"/>
      <c r="GM210" s="230"/>
      <c r="GN210" s="173"/>
      <c r="GO210" s="230"/>
      <c r="GP210" s="230"/>
      <c r="GQ210" s="230"/>
      <c r="GR210" s="173"/>
      <c r="GS210" s="230"/>
      <c r="GT210" s="230"/>
      <c r="GU210" s="230"/>
      <c r="GV210" s="173"/>
      <c r="GW210" s="230"/>
      <c r="GX210" s="230"/>
      <c r="GY210" s="230"/>
      <c r="GZ210" s="173"/>
      <c r="HA210" s="230"/>
      <c r="HB210" s="230"/>
      <c r="HC210" s="230"/>
      <c r="HD210" s="173"/>
      <c r="HE210" s="230"/>
      <c r="HF210" s="230"/>
      <c r="HG210" s="230"/>
      <c r="HH210" s="173"/>
      <c r="HI210" s="230"/>
      <c r="HJ210" s="230"/>
      <c r="HK210" s="230"/>
      <c r="HL210" s="173"/>
      <c r="HM210" s="230"/>
      <c r="HN210" s="230"/>
      <c r="HO210" s="230"/>
      <c r="HP210" s="173"/>
      <c r="HQ210" s="230"/>
      <c r="HR210" s="230"/>
      <c r="HS210" s="230"/>
      <c r="HT210" s="173"/>
      <c r="HU210" s="230"/>
      <c r="HV210" s="230"/>
      <c r="HW210" s="230"/>
      <c r="HX210" s="173"/>
      <c r="HY210" s="230"/>
      <c r="HZ210" s="230"/>
      <c r="IA210" s="230"/>
      <c r="IB210" s="173"/>
      <c r="IC210" s="230"/>
      <c r="ID210" s="230"/>
      <c r="IE210" s="230"/>
      <c r="IF210" s="173"/>
    </row>
    <row r="211" spans="1:240" s="172" customFormat="1" ht="15" customHeight="1">
      <c r="A211" s="18"/>
      <c r="B211" s="18"/>
      <c r="C211" s="89"/>
      <c r="D211" s="117"/>
      <c r="E211" s="261"/>
      <c r="F211" s="261"/>
      <c r="G211" s="262"/>
      <c r="H211" s="262"/>
      <c r="I211" s="262"/>
      <c r="J211" s="262"/>
      <c r="K211" s="262"/>
      <c r="L211" s="262"/>
      <c r="M211" s="232"/>
      <c r="N211" s="67"/>
      <c r="O211" s="67"/>
      <c r="P211" s="227"/>
      <c r="Q211" s="67"/>
      <c r="R211" s="140"/>
      <c r="S211" s="140"/>
      <c r="T211" s="140"/>
      <c r="U211" s="18"/>
      <c r="V211" s="18"/>
      <c r="W211" s="18"/>
      <c r="X211" s="18"/>
      <c r="Y211" s="18"/>
      <c r="Z211" s="18"/>
      <c r="AA211" s="18"/>
      <c r="AB211" s="18"/>
      <c r="AC211" s="227"/>
      <c r="AD211" s="97"/>
      <c r="AE211" s="227"/>
      <c r="AF211" s="227"/>
      <c r="AG211" s="227"/>
      <c r="AH211" s="97"/>
      <c r="AI211" s="227"/>
      <c r="AJ211" s="227"/>
      <c r="AK211" s="227"/>
      <c r="AL211" s="97"/>
      <c r="AM211" s="227"/>
      <c r="AN211" s="227"/>
      <c r="AO211" s="227"/>
      <c r="AP211" s="97"/>
      <c r="AQ211" s="227"/>
      <c r="AR211" s="227"/>
      <c r="AS211" s="227"/>
      <c r="AT211" s="97"/>
      <c r="AU211" s="227"/>
      <c r="AV211" s="227"/>
      <c r="AW211" s="227"/>
      <c r="AX211" s="97"/>
      <c r="AY211" s="229"/>
      <c r="AZ211" s="229"/>
      <c r="BA211" s="229"/>
      <c r="BB211" s="229"/>
      <c r="BC211" s="229"/>
      <c r="BD211" s="229"/>
      <c r="BE211" s="229"/>
      <c r="BF211" s="229"/>
      <c r="BG211" s="229"/>
      <c r="BI211" s="229"/>
      <c r="BJ211" s="229"/>
      <c r="BK211" s="229"/>
      <c r="BM211" s="229"/>
      <c r="BN211" s="229"/>
      <c r="BO211" s="229"/>
      <c r="BQ211" s="230"/>
      <c r="BR211" s="230"/>
      <c r="BS211" s="230"/>
      <c r="BT211" s="173"/>
      <c r="BU211" s="230"/>
      <c r="BV211" s="230"/>
      <c r="BW211" s="230"/>
      <c r="BX211" s="173"/>
      <c r="BY211" s="230"/>
      <c r="BZ211" s="230"/>
      <c r="CA211" s="230"/>
      <c r="CB211" s="173"/>
      <c r="CC211" s="230"/>
      <c r="CD211" s="230"/>
      <c r="CE211" s="230"/>
      <c r="CF211" s="173"/>
      <c r="CG211" s="230"/>
      <c r="CH211" s="230"/>
      <c r="CI211" s="230"/>
      <c r="CJ211" s="173"/>
      <c r="CK211" s="230"/>
      <c r="CL211" s="230"/>
      <c r="CM211" s="230"/>
      <c r="CN211" s="173"/>
      <c r="CO211" s="230"/>
      <c r="CP211" s="230"/>
      <c r="CQ211" s="230"/>
      <c r="CR211" s="173"/>
      <c r="CS211" s="230"/>
      <c r="CT211" s="230"/>
      <c r="CU211" s="230"/>
      <c r="CV211" s="173"/>
      <c r="CW211" s="230"/>
      <c r="CX211" s="230"/>
      <c r="CY211" s="230"/>
      <c r="CZ211" s="173"/>
      <c r="DA211" s="230"/>
      <c r="DB211" s="230"/>
      <c r="DC211" s="230"/>
      <c r="DD211" s="173"/>
      <c r="DE211" s="230"/>
      <c r="DF211" s="230"/>
      <c r="DG211" s="230"/>
      <c r="DH211" s="173"/>
      <c r="DI211" s="230"/>
      <c r="DJ211" s="230"/>
      <c r="DK211" s="230"/>
      <c r="DL211" s="173"/>
      <c r="DM211" s="230"/>
      <c r="DN211" s="230"/>
      <c r="DO211" s="230"/>
      <c r="DP211" s="173"/>
      <c r="DQ211" s="230"/>
      <c r="DR211" s="230"/>
      <c r="DS211" s="230"/>
      <c r="DT211" s="173"/>
      <c r="DU211" s="230"/>
      <c r="DV211" s="230"/>
      <c r="DW211" s="230"/>
      <c r="DX211" s="173"/>
      <c r="DY211" s="230"/>
      <c r="DZ211" s="230"/>
      <c r="EA211" s="230"/>
      <c r="EB211" s="173"/>
      <c r="EC211" s="230"/>
      <c r="ED211" s="230"/>
      <c r="EE211" s="230"/>
      <c r="EF211" s="173"/>
      <c r="EG211" s="230"/>
      <c r="EH211" s="230"/>
      <c r="EI211" s="230"/>
      <c r="EJ211" s="173"/>
      <c r="EK211" s="230"/>
      <c r="EL211" s="230"/>
      <c r="EM211" s="230"/>
      <c r="EN211" s="173"/>
      <c r="EO211" s="230"/>
      <c r="EP211" s="230"/>
      <c r="EQ211" s="230"/>
      <c r="ER211" s="173"/>
      <c r="ES211" s="230"/>
      <c r="ET211" s="230"/>
      <c r="EU211" s="230"/>
      <c r="EV211" s="173"/>
      <c r="EW211" s="230"/>
      <c r="EX211" s="230"/>
      <c r="EY211" s="230"/>
      <c r="EZ211" s="173"/>
      <c r="FA211" s="230"/>
      <c r="FB211" s="230"/>
      <c r="FC211" s="230"/>
      <c r="FD211" s="173"/>
      <c r="FE211" s="230"/>
      <c r="FF211" s="230"/>
      <c r="FG211" s="230"/>
      <c r="FH211" s="173"/>
      <c r="FI211" s="230"/>
      <c r="FJ211" s="230"/>
      <c r="FK211" s="230"/>
      <c r="FL211" s="173"/>
      <c r="FM211" s="230"/>
      <c r="FN211" s="230"/>
      <c r="FO211" s="230"/>
      <c r="FP211" s="173"/>
      <c r="FQ211" s="230"/>
      <c r="FR211" s="230"/>
      <c r="FS211" s="230"/>
      <c r="FT211" s="173"/>
      <c r="FU211" s="230"/>
      <c r="FV211" s="230"/>
      <c r="FW211" s="230"/>
      <c r="FX211" s="173"/>
      <c r="FY211" s="230"/>
      <c r="FZ211" s="230"/>
      <c r="GA211" s="230"/>
      <c r="GB211" s="173"/>
      <c r="GC211" s="230"/>
      <c r="GD211" s="230"/>
      <c r="GE211" s="230"/>
      <c r="GF211" s="173"/>
      <c r="GG211" s="230"/>
      <c r="GH211" s="230"/>
      <c r="GI211" s="230"/>
      <c r="GJ211" s="173"/>
      <c r="GK211" s="230"/>
      <c r="GL211" s="230"/>
      <c r="GM211" s="230"/>
      <c r="GN211" s="173"/>
      <c r="GO211" s="230"/>
      <c r="GP211" s="230"/>
      <c r="GQ211" s="230"/>
      <c r="GR211" s="173"/>
      <c r="GS211" s="230"/>
      <c r="GT211" s="230"/>
      <c r="GU211" s="230"/>
      <c r="GV211" s="173"/>
      <c r="GW211" s="230"/>
      <c r="GX211" s="230"/>
      <c r="GY211" s="230"/>
      <c r="GZ211" s="173"/>
      <c r="HA211" s="230"/>
      <c r="HB211" s="230"/>
      <c r="HC211" s="230"/>
      <c r="HD211" s="173"/>
      <c r="HE211" s="230"/>
      <c r="HF211" s="230"/>
      <c r="HG211" s="230"/>
      <c r="HH211" s="173"/>
      <c r="HI211" s="230"/>
      <c r="HJ211" s="230"/>
      <c r="HK211" s="230"/>
      <c r="HL211" s="173"/>
      <c r="HM211" s="230"/>
      <c r="HN211" s="230"/>
      <c r="HO211" s="230"/>
      <c r="HP211" s="173"/>
      <c r="HQ211" s="230"/>
      <c r="HR211" s="230"/>
      <c r="HS211" s="230"/>
      <c r="HT211" s="173"/>
      <c r="HU211" s="230"/>
      <c r="HV211" s="230"/>
      <c r="HW211" s="230"/>
      <c r="HX211" s="173"/>
      <c r="HY211" s="230"/>
      <c r="HZ211" s="230"/>
      <c r="IA211" s="230"/>
      <c r="IB211" s="173"/>
      <c r="IC211" s="230"/>
      <c r="ID211" s="230"/>
      <c r="IE211" s="230"/>
      <c r="IF211" s="173"/>
    </row>
    <row r="212" spans="1:240" s="172" customFormat="1" ht="15" customHeight="1">
      <c r="A212" s="18"/>
      <c r="B212" s="18"/>
      <c r="C212" s="89"/>
      <c r="D212" s="117"/>
      <c r="E212" s="117"/>
      <c r="F212" s="117"/>
      <c r="G212" s="117"/>
      <c r="H212" s="117"/>
      <c r="I212" s="117"/>
      <c r="J212" s="255" t="s">
        <v>20</v>
      </c>
      <c r="K212" s="117"/>
      <c r="L212" s="117"/>
      <c r="M212" s="117"/>
      <c r="N212" s="67"/>
      <c r="O212" s="67"/>
      <c r="P212" s="227"/>
      <c r="Q212" s="67"/>
      <c r="R212" s="140"/>
      <c r="S212" s="140"/>
      <c r="T212" s="140"/>
      <c r="U212" s="18"/>
      <c r="V212" s="18"/>
      <c r="W212" s="18"/>
      <c r="X212" s="18"/>
      <c r="Y212" s="18"/>
      <c r="Z212" s="18"/>
      <c r="AA212" s="18"/>
      <c r="AB212" s="18"/>
      <c r="AC212" s="227"/>
      <c r="AD212" s="97"/>
      <c r="AE212" s="227"/>
      <c r="AF212" s="227"/>
      <c r="AG212" s="227"/>
      <c r="AH212" s="97"/>
      <c r="AI212" s="227"/>
      <c r="AJ212" s="227"/>
      <c r="AK212" s="227"/>
      <c r="AL212" s="97"/>
      <c r="AM212" s="227"/>
      <c r="AN212" s="227"/>
      <c r="AO212" s="227"/>
      <c r="AP212" s="97"/>
      <c r="AQ212" s="227"/>
      <c r="AR212" s="227"/>
      <c r="AS212" s="227"/>
      <c r="AT212" s="97"/>
      <c r="AU212" s="227"/>
      <c r="AV212" s="227"/>
      <c r="AW212" s="227"/>
      <c r="AX212" s="97"/>
      <c r="AY212" s="229"/>
      <c r="AZ212" s="229"/>
      <c r="BA212" s="229"/>
      <c r="BB212" s="229"/>
      <c r="BC212" s="229"/>
      <c r="BD212" s="229"/>
      <c r="BE212" s="229"/>
      <c r="BF212" s="229"/>
      <c r="BG212" s="229"/>
      <c r="BI212" s="229"/>
      <c r="BJ212" s="229"/>
      <c r="BK212" s="229"/>
      <c r="BM212" s="229"/>
      <c r="BN212" s="229"/>
      <c r="BO212" s="229"/>
      <c r="BQ212" s="230"/>
      <c r="BR212" s="230"/>
      <c r="BS212" s="230"/>
      <c r="BT212" s="173"/>
      <c r="BU212" s="230"/>
      <c r="BV212" s="230"/>
      <c r="BW212" s="230"/>
      <c r="BX212" s="173"/>
      <c r="BY212" s="230"/>
      <c r="BZ212" s="230"/>
      <c r="CA212" s="230"/>
      <c r="CB212" s="173"/>
      <c r="CC212" s="230"/>
      <c r="CD212" s="230"/>
      <c r="CE212" s="230"/>
      <c r="CF212" s="173"/>
      <c r="CG212" s="230"/>
      <c r="CH212" s="230"/>
      <c r="CI212" s="230"/>
      <c r="CJ212" s="173"/>
      <c r="CK212" s="230"/>
      <c r="CL212" s="230"/>
      <c r="CM212" s="230"/>
      <c r="CN212" s="173"/>
      <c r="CO212" s="230"/>
      <c r="CP212" s="230"/>
      <c r="CQ212" s="230"/>
      <c r="CR212" s="173"/>
      <c r="CS212" s="230"/>
      <c r="CT212" s="230"/>
      <c r="CU212" s="230"/>
      <c r="CV212" s="173"/>
      <c r="CW212" s="230"/>
      <c r="CX212" s="230"/>
      <c r="CY212" s="230"/>
      <c r="CZ212" s="173"/>
      <c r="DA212" s="230"/>
      <c r="DB212" s="230"/>
      <c r="DC212" s="230"/>
      <c r="DD212" s="173"/>
      <c r="DE212" s="230"/>
      <c r="DF212" s="230"/>
      <c r="DG212" s="230"/>
      <c r="DH212" s="173"/>
      <c r="DI212" s="230"/>
      <c r="DJ212" s="230"/>
      <c r="DK212" s="230"/>
      <c r="DL212" s="173"/>
      <c r="DM212" s="230"/>
      <c r="DN212" s="230"/>
      <c r="DO212" s="230"/>
      <c r="DP212" s="173"/>
      <c r="DQ212" s="230"/>
      <c r="DR212" s="230"/>
      <c r="DS212" s="230"/>
      <c r="DT212" s="173"/>
      <c r="DU212" s="230"/>
      <c r="DV212" s="230"/>
      <c r="DW212" s="230"/>
      <c r="DX212" s="173"/>
      <c r="DY212" s="230"/>
      <c r="DZ212" s="230"/>
      <c r="EA212" s="230"/>
      <c r="EB212" s="173"/>
      <c r="EC212" s="230"/>
      <c r="ED212" s="230"/>
      <c r="EE212" s="230"/>
      <c r="EF212" s="173"/>
      <c r="EG212" s="230"/>
      <c r="EH212" s="230"/>
      <c r="EI212" s="230"/>
      <c r="EJ212" s="173"/>
      <c r="EK212" s="230"/>
      <c r="EL212" s="230"/>
      <c r="EM212" s="230"/>
      <c r="EN212" s="173"/>
      <c r="EO212" s="230"/>
      <c r="EP212" s="230"/>
      <c r="EQ212" s="230"/>
      <c r="ER212" s="173"/>
      <c r="ES212" s="230"/>
      <c r="ET212" s="230"/>
      <c r="EU212" s="230"/>
      <c r="EV212" s="173"/>
      <c r="EW212" s="230"/>
      <c r="EX212" s="230"/>
      <c r="EY212" s="230"/>
      <c r="EZ212" s="173"/>
      <c r="FA212" s="230"/>
      <c r="FB212" s="230"/>
      <c r="FC212" s="230"/>
      <c r="FD212" s="173"/>
      <c r="FE212" s="230"/>
      <c r="FF212" s="230"/>
      <c r="FG212" s="230"/>
      <c r="FH212" s="173"/>
      <c r="FI212" s="230"/>
      <c r="FJ212" s="230"/>
      <c r="FK212" s="230"/>
      <c r="FL212" s="173"/>
      <c r="FM212" s="230"/>
      <c r="FN212" s="230"/>
      <c r="FO212" s="230"/>
      <c r="FP212" s="173"/>
      <c r="FQ212" s="230"/>
      <c r="FR212" s="230"/>
      <c r="FS212" s="230"/>
      <c r="FT212" s="173"/>
      <c r="FU212" s="230"/>
      <c r="FV212" s="230"/>
      <c r="FW212" s="230"/>
      <c r="FX212" s="173"/>
      <c r="FY212" s="230"/>
      <c r="FZ212" s="230"/>
      <c r="GA212" s="230"/>
      <c r="GB212" s="173"/>
      <c r="GC212" s="230"/>
      <c r="GD212" s="230"/>
      <c r="GE212" s="230"/>
      <c r="GF212" s="173"/>
      <c r="GG212" s="230"/>
      <c r="GH212" s="230"/>
      <c r="GI212" s="230"/>
      <c r="GJ212" s="173"/>
      <c r="GK212" s="230"/>
      <c r="GL212" s="230"/>
      <c r="GM212" s="230"/>
      <c r="GN212" s="173"/>
      <c r="GO212" s="230"/>
      <c r="GP212" s="230"/>
      <c r="GQ212" s="230"/>
      <c r="GR212" s="173"/>
      <c r="GS212" s="230"/>
      <c r="GT212" s="230"/>
      <c r="GU212" s="230"/>
      <c r="GV212" s="173"/>
      <c r="GW212" s="230"/>
      <c r="GX212" s="230"/>
      <c r="GY212" s="230"/>
      <c r="GZ212" s="173"/>
      <c r="HA212" s="230"/>
      <c r="HB212" s="230"/>
      <c r="HC212" s="230"/>
      <c r="HD212" s="173"/>
      <c r="HE212" s="230"/>
      <c r="HF212" s="230"/>
      <c r="HG212" s="230"/>
      <c r="HH212" s="173"/>
      <c r="HI212" s="230"/>
      <c r="HJ212" s="230"/>
      <c r="HK212" s="230"/>
      <c r="HL212" s="173"/>
      <c r="HM212" s="230"/>
      <c r="HN212" s="230"/>
      <c r="HO212" s="230"/>
      <c r="HP212" s="173"/>
      <c r="HQ212" s="230"/>
      <c r="HR212" s="230"/>
      <c r="HS212" s="230"/>
      <c r="HT212" s="173"/>
      <c r="HU212" s="230"/>
      <c r="HV212" s="230"/>
      <c r="HW212" s="230"/>
      <c r="HX212" s="173"/>
      <c r="HY212" s="230"/>
      <c r="HZ212" s="230"/>
      <c r="IA212" s="230"/>
      <c r="IB212" s="173"/>
      <c r="IC212" s="230"/>
      <c r="ID212" s="230"/>
      <c r="IE212" s="230"/>
      <c r="IF212" s="173"/>
    </row>
    <row r="213" spans="1:240" s="172" customFormat="1" ht="15" customHeight="1">
      <c r="A213" s="18"/>
      <c r="B213" s="18"/>
      <c r="C213" s="89"/>
      <c r="D213" s="117"/>
      <c r="E213" s="117"/>
      <c r="F213" s="117"/>
      <c r="G213" s="117"/>
      <c r="H213" s="117"/>
      <c r="I213" s="117"/>
      <c r="J213" s="252" t="s">
        <v>56</v>
      </c>
      <c r="K213" s="117"/>
      <c r="L213" s="117"/>
      <c r="M213" s="117"/>
      <c r="N213" s="67"/>
      <c r="O213" s="67"/>
      <c r="P213" s="227"/>
      <c r="Q213" s="67"/>
      <c r="R213" s="140"/>
      <c r="S213" s="140"/>
      <c r="T213" s="140"/>
      <c r="U213" s="18"/>
      <c r="V213" s="18"/>
      <c r="W213" s="18"/>
      <c r="X213" s="18"/>
      <c r="Y213" s="18"/>
      <c r="Z213" s="18"/>
      <c r="AA213" s="18"/>
      <c r="AB213" s="18"/>
      <c r="AC213" s="227"/>
      <c r="AD213" s="97"/>
      <c r="AE213" s="227"/>
      <c r="AF213" s="227"/>
      <c r="AG213" s="227"/>
      <c r="AH213" s="97"/>
      <c r="AI213" s="227"/>
      <c r="AJ213" s="227"/>
      <c r="AK213" s="227"/>
      <c r="AL213" s="97"/>
      <c r="AM213" s="227"/>
      <c r="AN213" s="227"/>
      <c r="AO213" s="227"/>
      <c r="AP213" s="97"/>
      <c r="AQ213" s="227"/>
      <c r="AR213" s="227"/>
      <c r="AS213" s="227"/>
      <c r="AT213" s="97"/>
      <c r="AU213" s="227"/>
      <c r="AV213" s="227"/>
      <c r="AW213" s="227"/>
      <c r="AX213" s="97"/>
      <c r="AY213" s="229"/>
      <c r="AZ213" s="229"/>
      <c r="BA213" s="229"/>
      <c r="BB213" s="229"/>
      <c r="BC213" s="229"/>
      <c r="BD213" s="229"/>
      <c r="BE213" s="229"/>
      <c r="BF213" s="229"/>
      <c r="BG213" s="229"/>
      <c r="BI213" s="229"/>
      <c r="BJ213" s="229"/>
      <c r="BK213" s="229"/>
      <c r="BM213" s="229"/>
      <c r="BN213" s="229"/>
      <c r="BO213" s="229"/>
      <c r="BQ213" s="230"/>
      <c r="BR213" s="230"/>
      <c r="BS213" s="230"/>
      <c r="BT213" s="173"/>
      <c r="BU213" s="230"/>
      <c r="BV213" s="230"/>
      <c r="BW213" s="230"/>
      <c r="BX213" s="173"/>
      <c r="BY213" s="230"/>
      <c r="BZ213" s="230"/>
      <c r="CA213" s="230"/>
      <c r="CB213" s="173"/>
      <c r="CC213" s="230"/>
      <c r="CD213" s="230"/>
      <c r="CE213" s="230"/>
      <c r="CF213" s="173"/>
      <c r="CG213" s="230"/>
      <c r="CH213" s="230"/>
      <c r="CI213" s="230"/>
      <c r="CJ213" s="173"/>
      <c r="CK213" s="230"/>
      <c r="CL213" s="230"/>
      <c r="CM213" s="230"/>
      <c r="CN213" s="173"/>
      <c r="CO213" s="230"/>
      <c r="CP213" s="230"/>
      <c r="CQ213" s="230"/>
      <c r="CR213" s="173"/>
      <c r="CS213" s="230"/>
      <c r="CT213" s="230"/>
      <c r="CU213" s="230"/>
      <c r="CV213" s="173"/>
      <c r="CW213" s="230"/>
      <c r="CX213" s="230"/>
      <c r="CY213" s="230"/>
      <c r="CZ213" s="173"/>
      <c r="DA213" s="230"/>
      <c r="DB213" s="230"/>
      <c r="DC213" s="230"/>
      <c r="DD213" s="173"/>
      <c r="DE213" s="230"/>
      <c r="DF213" s="230"/>
      <c r="DG213" s="230"/>
      <c r="DH213" s="173"/>
      <c r="DI213" s="230"/>
      <c r="DJ213" s="230"/>
      <c r="DK213" s="230"/>
      <c r="DL213" s="173"/>
      <c r="DM213" s="230"/>
      <c r="DN213" s="230"/>
      <c r="DO213" s="230"/>
      <c r="DP213" s="173"/>
      <c r="DQ213" s="230"/>
      <c r="DR213" s="230"/>
      <c r="DS213" s="230"/>
      <c r="DT213" s="173"/>
      <c r="DU213" s="230"/>
      <c r="DV213" s="230"/>
      <c r="DW213" s="230"/>
      <c r="DX213" s="173"/>
      <c r="DY213" s="230"/>
      <c r="DZ213" s="230"/>
      <c r="EA213" s="230"/>
      <c r="EB213" s="173"/>
      <c r="EC213" s="230"/>
      <c r="ED213" s="230"/>
      <c r="EE213" s="230"/>
      <c r="EF213" s="173"/>
      <c r="EG213" s="230"/>
      <c r="EH213" s="230"/>
      <c r="EI213" s="230"/>
      <c r="EJ213" s="173"/>
      <c r="EK213" s="230"/>
      <c r="EL213" s="230"/>
      <c r="EM213" s="230"/>
      <c r="EN213" s="173"/>
      <c r="EO213" s="230"/>
      <c r="EP213" s="230"/>
      <c r="EQ213" s="230"/>
      <c r="ER213" s="173"/>
      <c r="ES213" s="230"/>
      <c r="ET213" s="230"/>
      <c r="EU213" s="230"/>
      <c r="EV213" s="173"/>
      <c r="EW213" s="230"/>
      <c r="EX213" s="230"/>
      <c r="EY213" s="230"/>
      <c r="EZ213" s="173"/>
      <c r="FA213" s="230"/>
      <c r="FB213" s="230"/>
      <c r="FC213" s="230"/>
      <c r="FD213" s="173"/>
      <c r="FE213" s="230"/>
      <c r="FF213" s="230"/>
      <c r="FG213" s="230"/>
      <c r="FH213" s="173"/>
      <c r="FI213" s="230"/>
      <c r="FJ213" s="230"/>
      <c r="FK213" s="230"/>
      <c r="FL213" s="173"/>
      <c r="FM213" s="230"/>
      <c r="FN213" s="230"/>
      <c r="FO213" s="230"/>
      <c r="FP213" s="173"/>
      <c r="FQ213" s="230"/>
      <c r="FR213" s="230"/>
      <c r="FS213" s="230"/>
      <c r="FT213" s="173"/>
      <c r="FU213" s="230"/>
      <c r="FV213" s="230"/>
      <c r="FW213" s="230"/>
      <c r="FX213" s="173"/>
      <c r="FY213" s="230"/>
      <c r="FZ213" s="230"/>
      <c r="GA213" s="230"/>
      <c r="GB213" s="173"/>
      <c r="GC213" s="230"/>
      <c r="GD213" s="230"/>
      <c r="GE213" s="230"/>
      <c r="GF213" s="173"/>
      <c r="GG213" s="230"/>
      <c r="GH213" s="230"/>
      <c r="GI213" s="230"/>
      <c r="GJ213" s="173"/>
      <c r="GK213" s="230"/>
      <c r="GL213" s="230"/>
      <c r="GM213" s="230"/>
      <c r="GN213" s="173"/>
      <c r="GO213" s="230"/>
      <c r="GP213" s="230"/>
      <c r="GQ213" s="230"/>
      <c r="GR213" s="173"/>
      <c r="GS213" s="230"/>
      <c r="GT213" s="230"/>
      <c r="GU213" s="230"/>
      <c r="GV213" s="173"/>
      <c r="GW213" s="230"/>
      <c r="GX213" s="230"/>
      <c r="GY213" s="230"/>
      <c r="GZ213" s="173"/>
      <c r="HA213" s="230"/>
      <c r="HB213" s="230"/>
      <c r="HC213" s="230"/>
      <c r="HD213" s="173"/>
      <c r="HE213" s="230"/>
      <c r="HF213" s="230"/>
      <c r="HG213" s="230"/>
      <c r="HH213" s="173"/>
      <c r="HI213" s="230"/>
      <c r="HJ213" s="230"/>
      <c r="HK213" s="230"/>
      <c r="HL213" s="173"/>
      <c r="HM213" s="230"/>
      <c r="HN213" s="230"/>
      <c r="HO213" s="230"/>
      <c r="HP213" s="173"/>
      <c r="HQ213" s="230"/>
      <c r="HR213" s="230"/>
      <c r="HS213" s="230"/>
      <c r="HT213" s="173"/>
      <c r="HU213" s="230"/>
      <c r="HV213" s="230"/>
      <c r="HW213" s="230"/>
      <c r="HX213" s="173"/>
      <c r="HY213" s="230"/>
      <c r="HZ213" s="230"/>
      <c r="IA213" s="230"/>
      <c r="IB213" s="173"/>
      <c r="IC213" s="230"/>
      <c r="ID213" s="230"/>
      <c r="IE213" s="230"/>
      <c r="IF213" s="173"/>
    </row>
    <row r="214" spans="1:240" s="109" customFormat="1" ht="15" customHeight="1">
      <c r="A214" s="18"/>
      <c r="B214" s="18"/>
      <c r="C214" s="89"/>
      <c r="D214" s="117"/>
      <c r="E214" s="117"/>
      <c r="F214" s="117"/>
      <c r="G214" s="117"/>
      <c r="H214" s="117"/>
      <c r="I214" s="117"/>
      <c r="J214" s="252" t="s">
        <v>57</v>
      </c>
      <c r="K214" s="117"/>
      <c r="L214" s="117"/>
      <c r="M214" s="117"/>
      <c r="N214" s="67"/>
      <c r="O214" s="67"/>
      <c r="P214" s="106"/>
      <c r="Q214" s="67"/>
      <c r="R214" s="140"/>
      <c r="S214" s="140"/>
      <c r="T214" s="140"/>
      <c r="U214" s="18"/>
      <c r="V214" s="18"/>
      <c r="W214" s="18"/>
      <c r="X214" s="18"/>
      <c r="Y214" s="18"/>
      <c r="Z214" s="18"/>
      <c r="AA214" s="18"/>
      <c r="AB214" s="18"/>
      <c r="AC214" s="107"/>
      <c r="AD214" s="107"/>
      <c r="AE214" s="107"/>
      <c r="AF214" s="107"/>
      <c r="AG214" s="107"/>
      <c r="AH214" s="107"/>
      <c r="AI214" s="107"/>
      <c r="AJ214" s="107"/>
      <c r="AK214" s="107"/>
      <c r="AL214" s="107"/>
      <c r="AM214" s="107"/>
      <c r="AN214" s="107"/>
      <c r="AO214" s="107"/>
      <c r="AP214" s="107"/>
      <c r="AQ214" s="107"/>
      <c r="AR214" s="107"/>
      <c r="AS214" s="106"/>
      <c r="AT214" s="106"/>
      <c r="AU214" s="106"/>
      <c r="AV214" s="106"/>
      <c r="AW214" s="106"/>
      <c r="AX214" s="106"/>
      <c r="AY214" s="108"/>
      <c r="AZ214" s="108"/>
      <c r="BA214" s="11"/>
      <c r="BB214" s="11"/>
      <c r="BC214" s="11"/>
      <c r="BD214" s="11"/>
      <c r="BE214" s="11"/>
      <c r="BF214" s="11"/>
      <c r="BG214" s="11"/>
      <c r="BH214" s="11"/>
      <c r="BI214" s="11"/>
      <c r="BJ214" s="11"/>
      <c r="BK214" s="11"/>
      <c r="BL214" s="11"/>
      <c r="BM214" s="11"/>
      <c r="BN214" s="11"/>
      <c r="BO214" s="11"/>
      <c r="BP214" s="11"/>
    </row>
    <row r="215" spans="1:240" s="124" customFormat="1" ht="12.75" customHeight="1">
      <c r="A215" s="18"/>
      <c r="B215" s="18"/>
      <c r="C215" s="89"/>
      <c r="D215" s="117"/>
      <c r="E215" s="88"/>
      <c r="F215" s="88"/>
      <c r="G215" s="18"/>
      <c r="H215" s="89"/>
      <c r="I215" s="89"/>
      <c r="J215" s="18"/>
      <c r="K215" s="18"/>
      <c r="L215" s="18"/>
      <c r="M215" s="140"/>
      <c r="N215" s="67"/>
      <c r="O215" s="67"/>
      <c r="P215" s="18"/>
      <c r="Q215" s="67"/>
      <c r="R215" s="140"/>
      <c r="S215" s="140"/>
      <c r="T215" s="140"/>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BA215" s="11"/>
      <c r="BB215" s="11"/>
      <c r="BC215" s="11"/>
      <c r="BD215" s="11"/>
      <c r="BE215" s="11"/>
      <c r="BF215" s="11"/>
      <c r="BG215" s="11"/>
      <c r="BH215" s="11"/>
      <c r="BI215" s="11"/>
      <c r="BJ215" s="11"/>
      <c r="BK215" s="11"/>
      <c r="BL215" s="11"/>
      <c r="BM215" s="11"/>
      <c r="BN215" s="11"/>
      <c r="BO215" s="11"/>
      <c r="BP215" s="11"/>
    </row>
    <row r="216" spans="1:240" ht="18" customHeight="1">
      <c r="A216" s="18"/>
      <c r="B216" s="18"/>
      <c r="C216" s="89"/>
      <c r="D216" s="18"/>
      <c r="E216" s="88"/>
      <c r="F216" s="88"/>
      <c r="G216" s="18"/>
      <c r="H216" s="89"/>
      <c r="I216" s="89"/>
      <c r="J216" s="18"/>
      <c r="K216" s="18"/>
      <c r="L216" s="18"/>
      <c r="M216" s="140"/>
      <c r="N216" s="67"/>
      <c r="O216" s="67"/>
      <c r="P216" s="140"/>
      <c r="Q216" s="67"/>
      <c r="R216" s="140"/>
      <c r="S216" s="140"/>
      <c r="T216" s="140"/>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BA216" s="11"/>
      <c r="BB216" s="11"/>
      <c r="BC216" s="11"/>
      <c r="BD216" s="11"/>
      <c r="BE216" s="11"/>
      <c r="BF216" s="11"/>
      <c r="BG216" s="11"/>
      <c r="BH216" s="11"/>
      <c r="BI216" s="11"/>
      <c r="BJ216" s="11"/>
      <c r="BK216" s="11"/>
      <c r="BL216" s="11"/>
      <c r="BM216" s="11"/>
      <c r="BN216" s="11"/>
      <c r="BO216" s="11"/>
      <c r="BP216" s="11"/>
    </row>
    <row r="217" spans="1:240" ht="24.75" customHeight="1">
      <c r="A217" s="18"/>
      <c r="B217" s="18"/>
      <c r="C217" s="18"/>
      <c r="D217" s="18"/>
      <c r="E217" s="263"/>
      <c r="F217" s="263"/>
      <c r="G217" s="263"/>
      <c r="H217" s="264" t="s">
        <v>59</v>
      </c>
      <c r="I217" s="264"/>
      <c r="J217" s="265"/>
      <c r="K217" s="265"/>
      <c r="L217" s="264"/>
      <c r="M217" s="232"/>
      <c r="N217" s="7"/>
      <c r="O217" s="140"/>
      <c r="P217" s="140"/>
      <c r="Q217" s="67"/>
      <c r="R217" s="269"/>
      <c r="S217" s="269"/>
      <c r="T217" s="140"/>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BA217" s="11"/>
      <c r="BB217" s="11"/>
      <c r="BC217" s="11"/>
      <c r="BD217" s="11"/>
      <c r="BE217" s="11"/>
      <c r="BF217" s="11"/>
      <c r="BG217" s="11"/>
      <c r="BH217" s="11"/>
      <c r="BI217" s="11"/>
      <c r="BJ217" s="11"/>
      <c r="BK217" s="11"/>
      <c r="BL217" s="11"/>
      <c r="BM217" s="11"/>
      <c r="BN217" s="11"/>
      <c r="BO217" s="11"/>
      <c r="BP217" s="11"/>
    </row>
    <row r="218" spans="1:240" ht="12.75" customHeight="1">
      <c r="A218" s="18"/>
      <c r="B218" s="18"/>
      <c r="C218" s="18"/>
      <c r="D218" s="263" t="s">
        <v>58</v>
      </c>
      <c r="E218" s="264"/>
      <c r="F218" s="264"/>
      <c r="G218" s="264"/>
      <c r="H218" s="264"/>
      <c r="I218" s="264"/>
      <c r="J218" s="264"/>
      <c r="K218" s="264"/>
      <c r="L218" s="264"/>
      <c r="M218" s="268"/>
      <c r="N218" s="7"/>
      <c r="O218" s="140"/>
      <c r="P218" s="140"/>
      <c r="Q218" s="140"/>
      <c r="R218" s="106"/>
      <c r="S218" s="106"/>
      <c r="T218" s="90"/>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BA218" s="11"/>
      <c r="BB218" s="11"/>
      <c r="BC218" s="11"/>
      <c r="BD218" s="11"/>
      <c r="BE218" s="11"/>
      <c r="BF218" s="11"/>
      <c r="BG218" s="11"/>
      <c r="BH218" s="11"/>
      <c r="BI218" s="11"/>
      <c r="BJ218" s="11"/>
      <c r="BK218" s="11"/>
      <c r="BL218" s="11"/>
      <c r="BM218" s="11"/>
      <c r="BN218" s="11"/>
      <c r="BO218" s="11"/>
      <c r="BP218" s="11"/>
    </row>
    <row r="219" spans="1:240" ht="12.75" customHeight="1">
      <c r="A219" s="18"/>
      <c r="B219" s="18"/>
      <c r="C219" s="18"/>
      <c r="D219" s="264"/>
      <c r="E219" s="105"/>
      <c r="F219" s="105"/>
      <c r="G219" s="105"/>
      <c r="H219" s="105"/>
      <c r="I219" s="105"/>
      <c r="J219" s="105"/>
      <c r="K219" s="105"/>
      <c r="L219" s="105"/>
      <c r="M219" s="105"/>
      <c r="N219" s="7"/>
      <c r="O219" s="269"/>
      <c r="P219" s="140"/>
      <c r="Q219" s="140"/>
      <c r="R219" s="269"/>
      <c r="S219" s="269"/>
      <c r="T219" s="140"/>
      <c r="U219" s="266"/>
      <c r="V219" s="266"/>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BA219" s="11"/>
      <c r="BB219" s="11"/>
      <c r="BC219" s="11"/>
      <c r="BD219" s="11"/>
      <c r="BE219" s="11"/>
      <c r="BF219" s="11"/>
      <c r="BG219" s="11"/>
      <c r="BH219" s="11"/>
      <c r="BI219" s="11"/>
      <c r="BJ219" s="11"/>
      <c r="BK219" s="11"/>
      <c r="BL219" s="11"/>
      <c r="BM219" s="11"/>
      <c r="BN219" s="11"/>
      <c r="BO219" s="11"/>
      <c r="BP219" s="11"/>
    </row>
    <row r="220" spans="1:240" ht="12.75" customHeight="1">
      <c r="A220" s="18"/>
      <c r="B220" s="18"/>
      <c r="C220" s="18"/>
      <c r="D220" s="91" t="str">
        <f>$E$1</f>
        <v>Torsklesing HI 2016, GYTESONER</v>
      </c>
      <c r="E220" s="264"/>
      <c r="F220" s="264"/>
      <c r="G220" s="264"/>
      <c r="H220" s="264"/>
      <c r="I220" s="264"/>
      <c r="J220" s="264"/>
      <c r="K220" s="264"/>
      <c r="L220" s="264"/>
      <c r="M220" s="268"/>
      <c r="N220" s="7"/>
      <c r="O220" s="106"/>
      <c r="P220" s="140"/>
      <c r="Q220" s="269"/>
      <c r="R220" s="269"/>
      <c r="S220" s="269"/>
      <c r="T220" s="140"/>
      <c r="U220" s="266"/>
      <c r="V220" s="266"/>
      <c r="W220" s="266"/>
      <c r="X220" s="266"/>
      <c r="Y220" s="266"/>
      <c r="Z220" s="266"/>
      <c r="AA220" s="266"/>
      <c r="AB220" s="266"/>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BA220" s="11"/>
      <c r="BB220" s="11"/>
      <c r="BC220" s="11"/>
      <c r="BD220" s="11"/>
      <c r="BE220" s="11"/>
      <c r="BF220" s="11"/>
      <c r="BG220" s="11"/>
      <c r="BH220" s="11"/>
      <c r="BI220" s="11"/>
      <c r="BJ220" s="11"/>
      <c r="BK220" s="11"/>
      <c r="BL220" s="11"/>
      <c r="BM220" s="11"/>
      <c r="BN220" s="11"/>
      <c r="BO220" s="11"/>
      <c r="BP220" s="11"/>
    </row>
    <row r="221" spans="1:240" ht="12.75" customHeight="1">
      <c r="A221" s="18"/>
      <c r="B221" s="18"/>
      <c r="C221" s="18"/>
      <c r="D221" s="264"/>
      <c r="E221" s="267"/>
      <c r="F221" s="267"/>
      <c r="G221" s="272" t="s">
        <v>60</v>
      </c>
      <c r="H221" s="273"/>
      <c r="I221" s="531"/>
      <c r="J221" s="264"/>
      <c r="K221" s="264"/>
      <c r="L221" s="264"/>
      <c r="M221" s="268"/>
      <c r="N221" s="7"/>
      <c r="O221" s="269"/>
      <c r="P221" s="140"/>
      <c r="Q221" s="106"/>
      <c r="R221" s="277"/>
      <c r="S221" s="277"/>
      <c r="T221" s="278"/>
      <c r="U221" s="107"/>
      <c r="V221" s="107"/>
      <c r="W221" s="107"/>
      <c r="X221" s="107"/>
      <c r="Y221" s="107"/>
      <c r="Z221" s="107"/>
      <c r="AA221" s="107"/>
      <c r="AB221" s="107"/>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BA221" s="11"/>
      <c r="BB221" s="11"/>
      <c r="BC221" s="11"/>
      <c r="BD221" s="11"/>
      <c r="BE221" s="11"/>
      <c r="BF221" s="11"/>
      <c r="BG221" s="11"/>
      <c r="BH221" s="11"/>
      <c r="BI221" s="11"/>
      <c r="BJ221" s="11"/>
      <c r="BK221" s="11"/>
      <c r="BL221" s="11"/>
      <c r="BM221" s="11"/>
      <c r="BN221" s="11"/>
      <c r="BO221" s="11"/>
      <c r="BP221" s="11"/>
    </row>
    <row r="222" spans="1:240" ht="12.75" customHeight="1">
      <c r="A222" s="18"/>
      <c r="B222" s="18"/>
      <c r="C222" s="18"/>
      <c r="D222" s="264"/>
      <c r="E222" s="275"/>
      <c r="F222" s="275"/>
      <c r="G222" s="136" t="str">
        <f>M3</f>
        <v>MODAL</v>
      </c>
      <c r="H222" s="461" t="str">
        <f t="shared" ref="H222:L223" si="31">H3</f>
        <v>Harald</v>
      </c>
      <c r="I222" s="461" t="str">
        <f t="shared" si="31"/>
        <v>Hildegun</v>
      </c>
      <c r="J222" s="461" t="str">
        <f t="shared" si="31"/>
        <v>Stian</v>
      </c>
      <c r="K222" s="461" t="str">
        <f t="shared" si="31"/>
        <v>Eirik</v>
      </c>
      <c r="L222" s="461" t="str">
        <f t="shared" si="31"/>
        <v>Atle</v>
      </c>
      <c r="M222" s="522" t="s">
        <v>60</v>
      </c>
      <c r="N222" s="73" t="s">
        <v>61</v>
      </c>
      <c r="O222" s="269"/>
      <c r="P222" s="140"/>
      <c r="Q222" s="269"/>
      <c r="R222" s="277"/>
      <c r="S222" s="277"/>
      <c r="T222" s="278"/>
      <c r="U222" s="266"/>
      <c r="V222" s="266"/>
      <c r="W222" s="266"/>
      <c r="X222" s="266"/>
      <c r="Y222" s="266"/>
      <c r="Z222" s="266"/>
      <c r="AA222" s="266"/>
      <c r="AB222" s="266"/>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BA222" s="11"/>
      <c r="BB222" s="11"/>
      <c r="BC222" s="11"/>
      <c r="BD222" s="11"/>
      <c r="BE222" s="11"/>
      <c r="BF222" s="11"/>
      <c r="BG222" s="11"/>
      <c r="BH222" s="11"/>
      <c r="BI222" s="11"/>
      <c r="BJ222" s="11"/>
      <c r="BK222" s="11"/>
      <c r="BL222" s="11"/>
      <c r="BM222" s="11"/>
      <c r="BN222" s="11"/>
      <c r="BO222" s="11"/>
      <c r="BP222" s="11"/>
    </row>
    <row r="223" spans="1:240" ht="12.75" customHeight="1">
      <c r="A223" s="18"/>
      <c r="B223" s="18"/>
      <c r="C223" s="18"/>
      <c r="D223" s="138"/>
      <c r="E223" s="275"/>
      <c r="F223" s="275"/>
      <c r="G223" s="142" t="str">
        <f>M4</f>
        <v>(R1-R5)</v>
      </c>
      <c r="H223" s="283" t="str">
        <f t="shared" si="31"/>
        <v>Reader 1</v>
      </c>
      <c r="I223" s="283" t="str">
        <f t="shared" si="31"/>
        <v>Reader 2</v>
      </c>
      <c r="J223" s="283" t="str">
        <f t="shared" si="31"/>
        <v>Reader 3</v>
      </c>
      <c r="K223" s="283" t="str">
        <f t="shared" si="31"/>
        <v>Reader 4</v>
      </c>
      <c r="L223" s="283" t="str">
        <f t="shared" si="31"/>
        <v>Reader 5</v>
      </c>
      <c r="M223" s="284" t="s">
        <v>39</v>
      </c>
      <c r="N223" s="276" t="s">
        <v>62</v>
      </c>
      <c r="O223" s="269"/>
      <c r="P223" s="140"/>
      <c r="Q223" s="269"/>
      <c r="R223" s="269"/>
      <c r="S223" s="269"/>
      <c r="T223" s="140"/>
      <c r="U223" s="274"/>
      <c r="V223" s="266"/>
      <c r="W223" s="266"/>
      <c r="X223" s="266"/>
      <c r="Y223" s="266"/>
      <c r="Z223" s="266"/>
      <c r="AA223" s="266"/>
      <c r="AB223" s="266"/>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BA223" s="11"/>
      <c r="BB223" s="11"/>
      <c r="BC223" s="11"/>
      <c r="BD223" s="11"/>
      <c r="BE223" s="11"/>
      <c r="BF223" s="11"/>
      <c r="BG223" s="11"/>
      <c r="BH223" s="11"/>
      <c r="BI223" s="11"/>
      <c r="BJ223" s="11"/>
      <c r="BK223" s="11"/>
      <c r="BL223" s="11"/>
      <c r="BM223" s="11"/>
      <c r="BN223" s="11"/>
      <c r="BO223" s="11"/>
      <c r="BP223" s="11"/>
    </row>
    <row r="224" spans="1:240" ht="12.75" customHeight="1">
      <c r="A224" s="18"/>
      <c r="B224" s="18"/>
      <c r="C224" s="18"/>
      <c r="D224" s="138"/>
      <c r="E224" s="135"/>
      <c r="F224" s="135"/>
      <c r="G224" s="149">
        <v>0</v>
      </c>
      <c r="H224" s="286">
        <f t="array" ref="H224">IF(H43="-","-",IF( H43&gt;1,2*STDEV(IF($M$5:$M$24=$G224,H$5:H$24,"-")),"-"))</f>
        <v>0</v>
      </c>
      <c r="I224" s="286">
        <f t="array" ref="I224">IF(I43="-","-",IF( I43&gt;1,2*STDEV(IF($M$5:$M$24=$G224,I$5:I$24,"-")),"-"))</f>
        <v>5</v>
      </c>
      <c r="J224" s="286" t="str">
        <f t="array" ref="J224">IF(J43="-","-",IF( J43&gt;1,2*STDEV(IF($M$5:$M$24=$G224,J$5:J$24,"-")),"-"))</f>
        <v>-</v>
      </c>
      <c r="K224" s="286">
        <f t="array" ref="K224">IF(K43="-","-",IF( K43&gt;1,2*STDEV(IF($M$5:$M$24=$G224,K$5:K$24,"-")),"-"))</f>
        <v>4</v>
      </c>
      <c r="L224" s="286">
        <f t="array" ref="L224">IF(L43="-","-",IF( L43&gt;1,2*STDEV(IF($M$5:$M$24=$G224,L$5:L$24,"-")),"-"))</f>
        <v>5</v>
      </c>
      <c r="M224" s="287">
        <f t="array" ref="M224">IF( H43="-","-",2*STDEV(IF($M$5:$M$24=$G224,H$5:L$24,"-")))</f>
        <v>4.117996446919558</v>
      </c>
      <c r="N224" s="285" t="s">
        <v>39</v>
      </c>
      <c r="O224" s="269"/>
      <c r="P224" s="140"/>
      <c r="Q224" s="277"/>
      <c r="R224" s="269"/>
      <c r="S224" s="269"/>
      <c r="T224" s="140"/>
      <c r="U224" s="279"/>
      <c r="V224" s="279"/>
      <c r="W224" s="279"/>
      <c r="X224" s="279"/>
      <c r="Y224" s="279"/>
      <c r="Z224" s="279"/>
      <c r="AA224" s="279"/>
      <c r="AB224" s="279"/>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BA224" s="11"/>
      <c r="BB224" s="11"/>
      <c r="BC224" s="11"/>
      <c r="BD224" s="11"/>
      <c r="BE224" s="11"/>
      <c r="BF224" s="11"/>
      <c r="BG224" s="11"/>
      <c r="BH224" s="11"/>
      <c r="BI224" s="11"/>
      <c r="BJ224" s="11"/>
      <c r="BK224" s="11"/>
      <c r="BL224" s="11"/>
      <c r="BM224" s="11"/>
      <c r="BN224" s="11"/>
      <c r="BO224" s="11"/>
      <c r="BP224" s="11"/>
    </row>
    <row r="225" spans="1:68" ht="12.75" customHeight="1">
      <c r="A225" s="18"/>
      <c r="B225" s="18"/>
      <c r="C225" s="18"/>
      <c r="D225" s="117"/>
      <c r="E225" s="135"/>
      <c r="F225" s="135"/>
      <c r="G225" s="152">
        <f t="shared" ref="G225:G239" si="32">G224+1</f>
        <v>1</v>
      </c>
      <c r="H225" s="289" t="str">
        <f t="array" ref="H225">IF(H44="-","-",IF( H44&gt;1,2*STDEV(IF($M$5:$M$24=$G225,H$5:H$24,"-")),"-"))</f>
        <v>-</v>
      </c>
      <c r="I225" s="289" t="str">
        <f t="array" ref="I225">IF(I44="-","-",IF( I44&gt;1,2*STDEV(IF($M$5:$M$24=$G225,I$5:I$24,"-")),"-"))</f>
        <v>-</v>
      </c>
      <c r="J225" s="289" t="str">
        <f t="array" ref="J225">IF(J44="-","-",IF( J44&gt;1,2*STDEV(IF($M$5:$M$24=$G225,J$5:J$24,"-")),"-"))</f>
        <v>-</v>
      </c>
      <c r="K225" s="289" t="str">
        <f t="array" ref="K225">IF(K44="-","-",IF( K44&gt;1,2*STDEV(IF($M$5:$M$24=$G225,K$5:K$24,"-")),"-"))</f>
        <v>-</v>
      </c>
      <c r="L225" s="289" t="str">
        <f t="array" ref="L225">IF(L44="-","-",IF( L44&gt;1,2*STDEV(IF($M$5:$M$24=$G225,L$5:L$24,"-")),"-"))</f>
        <v>-</v>
      </c>
      <c r="M225" s="290" t="str">
        <f t="array" ref="M225">IF( H44="-","-",2*STDEV(IF($M$5:$M$24=$G225,H$5:L$24,"-")))</f>
        <v>-</v>
      </c>
      <c r="N225" s="288">
        <f t="array" ref="N225">IF(M224="-","-",0.5*M224)</f>
        <v>2.058998223459779</v>
      </c>
      <c r="O225" s="269"/>
      <c r="P225" s="140"/>
      <c r="Q225" s="277"/>
      <c r="R225" s="269"/>
      <c r="S225" s="269"/>
      <c r="T225" s="140"/>
      <c r="U225" s="279"/>
      <c r="V225" s="279"/>
      <c r="W225" s="279"/>
      <c r="X225" s="279"/>
      <c r="Y225" s="279"/>
      <c r="Z225" s="279"/>
      <c r="AA225" s="279"/>
      <c r="AB225" s="279"/>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BA225" s="11"/>
      <c r="BB225" s="11"/>
      <c r="BC225" s="11"/>
      <c r="BD225" s="11"/>
      <c r="BE225" s="11"/>
      <c r="BF225" s="11"/>
      <c r="BG225" s="11"/>
      <c r="BH225" s="11"/>
      <c r="BI225" s="11"/>
      <c r="BJ225" s="11"/>
      <c r="BK225" s="11"/>
      <c r="BL225" s="11"/>
      <c r="BM225" s="11"/>
      <c r="BN225" s="11"/>
      <c r="BO225" s="11"/>
      <c r="BP225" s="11"/>
    </row>
    <row r="226" spans="1:68" ht="12.75" customHeight="1">
      <c r="A226" s="18"/>
      <c r="B226" s="18"/>
      <c r="C226" s="18"/>
      <c r="D226" s="117"/>
      <c r="E226" s="135"/>
      <c r="F226" s="135"/>
      <c r="G226" s="152">
        <f t="shared" si="32"/>
        <v>2</v>
      </c>
      <c r="H226" s="289" t="str">
        <f t="array" ref="H226">IF(H45="-","-",IF( H45&gt;1,2*STDEV(IF($M$5:$M$24=$G226,H$5:H$24,"-")),"-"))</f>
        <v>-</v>
      </c>
      <c r="I226" s="289" t="str">
        <f t="array" ref="I226">IF(I45="-","-",IF( I45&gt;1,2*STDEV(IF($M$5:$M$24=$G226,I$5:I$24,"-")),"-"))</f>
        <v>-</v>
      </c>
      <c r="J226" s="289" t="str">
        <f t="array" ref="J226">IF(J45="-","-",IF( J45&gt;1,2*STDEV(IF($M$5:$M$24=$G226,J$5:J$24,"-")),"-"))</f>
        <v>-</v>
      </c>
      <c r="K226" s="289" t="str">
        <f t="array" ref="K226">IF(K45="-","-",IF( K45&gt;1,2*STDEV(IF($M$5:$M$24=$G226,K$5:K$24,"-")),"-"))</f>
        <v>-</v>
      </c>
      <c r="L226" s="289" t="str">
        <f t="array" ref="L226">IF(L45="-","-",IF( L45&gt;1,2*STDEV(IF($M$5:$M$24=$G226,L$5:L$24,"-")),"-"))</f>
        <v>-</v>
      </c>
      <c r="M226" s="290" t="str">
        <f t="array" ref="M226">IF( H45="-","-",2*STDEV(IF($M$5:$M$24=$G226,H$5:L$24,"-")))</f>
        <v>-</v>
      </c>
      <c r="N226" s="291" t="str">
        <f t="array" ref="N226">IF(M225="-","-",0.5*M225)</f>
        <v>-</v>
      </c>
      <c r="O226" s="269"/>
      <c r="P226" s="140"/>
      <c r="Q226" s="269"/>
      <c r="R226" s="269"/>
      <c r="S226" s="269"/>
      <c r="T226" s="140"/>
      <c r="U226" s="266"/>
      <c r="V226" s="266"/>
      <c r="W226" s="266"/>
      <c r="X226" s="266"/>
      <c r="Y226" s="266"/>
      <c r="Z226" s="266"/>
      <c r="AA226" s="266"/>
      <c r="AB226" s="266"/>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BA226" s="11"/>
      <c r="BB226" s="11"/>
      <c r="BC226" s="11"/>
      <c r="BD226" s="11"/>
      <c r="BE226" s="11"/>
      <c r="BF226" s="11"/>
      <c r="BG226" s="11"/>
      <c r="BH226" s="11"/>
      <c r="BI226" s="11"/>
      <c r="BJ226" s="11"/>
      <c r="BK226" s="11"/>
      <c r="BL226" s="11"/>
      <c r="BM226" s="11"/>
      <c r="BN226" s="11"/>
      <c r="BO226" s="11"/>
      <c r="BP226" s="11"/>
    </row>
    <row r="227" spans="1:68" ht="12.75" customHeight="1">
      <c r="A227" s="18"/>
      <c r="B227" s="18"/>
      <c r="C227" s="18"/>
      <c r="D227" s="117"/>
      <c r="E227" s="135"/>
      <c r="F227" s="135"/>
      <c r="G227" s="152">
        <f t="shared" si="32"/>
        <v>3</v>
      </c>
      <c r="H227" s="289" t="str">
        <f t="array" ref="H227">IF(H46="-","-",IF( H46&gt;1,2*STDEV(IF($M$5:$M$24=$G227,H$5:H$24,"-")),"-"))</f>
        <v>-</v>
      </c>
      <c r="I227" s="289" t="str">
        <f t="array" ref="I227">IF(I46="-","-",IF( I46&gt;1,2*STDEV(IF($M$5:$M$24=$G227,I$5:I$24,"-")),"-"))</f>
        <v>-</v>
      </c>
      <c r="J227" s="289" t="str">
        <f t="array" ref="J227">IF(J46="-","-",IF( J46&gt;1,2*STDEV(IF($M$5:$M$24=$G227,J$5:J$24,"-")),"-"))</f>
        <v>-</v>
      </c>
      <c r="K227" s="289" t="str">
        <f t="array" ref="K227">IF(K46="-","-",IF( K46&gt;1,2*STDEV(IF($M$5:$M$24=$G227,K$5:K$24,"-")),"-"))</f>
        <v>-</v>
      </c>
      <c r="L227" s="289" t="str">
        <f t="array" ref="L227">IF(L46="-","-",IF( L46&gt;1,2*STDEV(IF($M$5:$M$24=$G227,L$5:L$24,"-")),"-"))</f>
        <v>-</v>
      </c>
      <c r="M227" s="290" t="str">
        <f t="array" ref="M227">IF( H46="-","-",2*STDEV(IF($M$5:$M$24=$G227,H$5:L$24,"-")))</f>
        <v>-</v>
      </c>
      <c r="N227" s="291" t="str">
        <f t="array" ref="N227">IF(M226="-","-",0.5*M226)</f>
        <v>-</v>
      </c>
      <c r="O227" s="269"/>
      <c r="P227" s="140"/>
      <c r="Q227" s="269"/>
      <c r="R227" s="269"/>
      <c r="S227" s="269"/>
      <c r="T227" s="140"/>
      <c r="U227" s="266"/>
      <c r="V227" s="266"/>
      <c r="W227" s="266"/>
      <c r="X227" s="266"/>
      <c r="Y227" s="266"/>
      <c r="Z227" s="266"/>
      <c r="AA227" s="266"/>
      <c r="AB227" s="266"/>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BA227" s="11"/>
      <c r="BB227" s="11"/>
      <c r="BC227" s="11"/>
      <c r="BD227" s="11"/>
      <c r="BE227" s="11"/>
      <c r="BF227" s="11"/>
      <c r="BG227" s="11"/>
      <c r="BH227" s="11"/>
      <c r="BI227" s="11"/>
      <c r="BJ227" s="11"/>
      <c r="BK227" s="11"/>
      <c r="BL227" s="11"/>
      <c r="BM227" s="11"/>
      <c r="BN227" s="11"/>
      <c r="BO227" s="11"/>
      <c r="BP227" s="11"/>
    </row>
    <row r="228" spans="1:68" ht="12.75" customHeight="1">
      <c r="A228" s="18"/>
      <c r="B228" s="18"/>
      <c r="C228" s="18"/>
      <c r="D228" s="117"/>
      <c r="E228" s="135"/>
      <c r="F228" s="135"/>
      <c r="G228" s="152">
        <f t="shared" si="32"/>
        <v>4</v>
      </c>
      <c r="H228" s="289">
        <f t="array" ref="H228">IF(H47="-","-",IF( H47&gt;1,2*STDEV(IF($M$5:$M$24=$G228,H$5:H$24,"-")),"-"))</f>
        <v>0</v>
      </c>
      <c r="I228" s="289">
        <f t="array" ref="I228">IF(I47="-","-",IF( I47&gt;1,2*STDEV(IF($M$5:$M$24=$G228,I$5:I$24,"-")),"-"))</f>
        <v>0</v>
      </c>
      <c r="J228" s="289">
        <f t="array" ref="J228">IF(J47="-","-",IF( J47&gt;1,2*STDEV(IF($M$5:$M$24=$G228,J$5:J$24,"-")),"-"))</f>
        <v>0</v>
      </c>
      <c r="K228" s="289">
        <f t="array" ref="K228">IF(K47="-","-",IF( K47&gt;1,2*STDEV(IF($M$5:$M$24=$G228,K$5:K$24,"-")),"-"))</f>
        <v>5.6568542494923806</v>
      </c>
      <c r="L228" s="289">
        <f t="array" ref="L228">IF(L47="-","-",IF( L47&gt;1,2*STDEV(IF($M$5:$M$24=$G228,L$5:L$24,"-")),"-"))</f>
        <v>0</v>
      </c>
      <c r="M228" s="290">
        <f t="array" ref="M228">IF( H47="-","-",2*STDEV(IF($M$5:$M$24=$G228,H$5:L$24,"-")))</f>
        <v>2.529822128134704</v>
      </c>
      <c r="N228" s="291" t="str">
        <f t="array" ref="N228">IF(M227="-","-",0.5*M227)</f>
        <v>-</v>
      </c>
      <c r="O228" s="269"/>
      <c r="P228" s="140"/>
      <c r="Q228" s="269"/>
      <c r="R228" s="269"/>
      <c r="S228" s="269"/>
      <c r="T228" s="140"/>
      <c r="U228" s="266"/>
      <c r="V228" s="266"/>
      <c r="W228" s="266"/>
      <c r="X228" s="266"/>
      <c r="Y228" s="266"/>
      <c r="Z228" s="266"/>
      <c r="AA228" s="266"/>
      <c r="AB228" s="266"/>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BA228" s="11"/>
      <c r="BB228" s="11"/>
      <c r="BC228" s="11"/>
      <c r="BD228" s="11"/>
      <c r="BE228" s="11"/>
      <c r="BF228" s="11"/>
      <c r="BG228" s="11"/>
      <c r="BH228" s="11"/>
      <c r="BI228" s="11"/>
      <c r="BJ228" s="11"/>
      <c r="BK228" s="11"/>
      <c r="BL228" s="11"/>
      <c r="BM228" s="11"/>
      <c r="BN228" s="11"/>
      <c r="BO228" s="11"/>
      <c r="BP228" s="11"/>
    </row>
    <row r="229" spans="1:68" ht="12.75" customHeight="1">
      <c r="A229" s="18"/>
      <c r="B229" s="18"/>
      <c r="C229" s="18"/>
      <c r="D229" s="117"/>
      <c r="E229" s="135"/>
      <c r="F229" s="135"/>
      <c r="G229" s="152">
        <f t="shared" si="32"/>
        <v>5</v>
      </c>
      <c r="H229" s="289">
        <f t="array" ref="H229">IF(H48="-","-",IF( H48&gt;1,2*STDEV(IF($M$5:$M$24=$G229,H$5:H$24,"-")),"-"))</f>
        <v>3.1622776601683795</v>
      </c>
      <c r="I229" s="289">
        <f t="array" ref="I229">IF(I48="-","-",IF( I48&gt;1,2*STDEV(IF($M$5:$M$24=$G229,I$5:I$24,"-")),"-"))</f>
        <v>0.63245553203367588</v>
      </c>
      <c r="J229" s="289">
        <f t="array" ref="J229">IF(J48="-","-",IF( J48&gt;1,2*STDEV(IF($M$5:$M$24=$G229,J$5:J$24,"-")),"-"))</f>
        <v>0.96609178307929588</v>
      </c>
      <c r="K229" s="289">
        <f t="array" ref="K229">IF(K48="-","-",IF( K48&gt;1,2*STDEV(IF($M$5:$M$24=$G229,K$5:K$24,"-")),"-"))</f>
        <v>3.2998316455372216</v>
      </c>
      <c r="L229" s="289">
        <f t="array" ref="L229">IF(L48="-","-",IF( L48&gt;1,2*STDEV(IF($M$5:$M$24=$G229,L$5:L$24,"-")),"-"))</f>
        <v>3.40587727318528</v>
      </c>
      <c r="M229" s="290">
        <f t="array" ref="M229">IF( H48="-","-",2*STDEV(IF($M$5:$M$24=$G229,H$5:L$24,"-")))</f>
        <v>2.5647532403086002</v>
      </c>
      <c r="N229" s="291">
        <f t="array" ref="N229">IF(M228="-","-",0.5*M228)</f>
        <v>1.264911064067352</v>
      </c>
      <c r="O229" s="269"/>
      <c r="P229" s="140"/>
      <c r="Q229" s="269"/>
      <c r="R229" s="269"/>
      <c r="S229" s="269"/>
      <c r="T229" s="140"/>
      <c r="U229" s="266"/>
      <c r="V229" s="266"/>
      <c r="W229" s="266"/>
      <c r="X229" s="266"/>
      <c r="Y229" s="266"/>
      <c r="Z229" s="266"/>
      <c r="AA229" s="266"/>
      <c r="AB229" s="266"/>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BA229" s="11"/>
      <c r="BB229" s="11"/>
      <c r="BC229" s="11"/>
      <c r="BD229" s="11"/>
      <c r="BE229" s="11"/>
      <c r="BF229" s="11"/>
      <c r="BG229" s="11"/>
      <c r="BH229" s="11"/>
      <c r="BI229" s="11"/>
      <c r="BJ229" s="11"/>
      <c r="BK229" s="11"/>
      <c r="BL229" s="11"/>
      <c r="BM229" s="11"/>
      <c r="BN229" s="11"/>
      <c r="BO229" s="11"/>
      <c r="BP229" s="11"/>
    </row>
    <row r="230" spans="1:68" ht="12.75" customHeight="1">
      <c r="A230" s="18"/>
      <c r="B230" s="18"/>
      <c r="C230" s="18"/>
      <c r="D230" s="117"/>
      <c r="E230" s="135"/>
      <c r="F230" s="135"/>
      <c r="G230" s="152">
        <f t="shared" si="32"/>
        <v>6</v>
      </c>
      <c r="H230" s="289">
        <f t="array" ref="H230">IF(H49="-","-",IF( H49&gt;1,2*STDEV(IF($M$5:$M$24=$G230,H$5:H$24,"-")),"-"))</f>
        <v>1.1547005383792517</v>
      </c>
      <c r="I230" s="289">
        <f t="array" ref="I230">IF(I49="-","-",IF( I49&gt;1,2*STDEV(IF($M$5:$M$24=$G230,I$5:I$24,"-")),"-"))</f>
        <v>0</v>
      </c>
      <c r="J230" s="289">
        <f t="array" ref="J230">IF(J49="-","-",IF( J49&gt;1,2*STDEV(IF($M$5:$M$24=$G230,J$5:J$24,"-")),"-"))</f>
        <v>0</v>
      </c>
      <c r="K230" s="289">
        <f t="array" ref="K230">IF(K49="-","-",IF( K49&gt;1,2*STDEV(IF($M$5:$M$24=$G230,K$5:K$24,"-")),"-"))</f>
        <v>2.3094010767585051</v>
      </c>
      <c r="L230" s="289">
        <f t="array" ref="L230">IF(L49="-","-",IF( L49&gt;1,2*STDEV(IF($M$5:$M$24=$G230,L$5:L$24,"-")),"-"))</f>
        <v>1.1547005383792517</v>
      </c>
      <c r="M230" s="290">
        <f t="array" ref="M230">IF( H49="-","-",2*STDEV(IF($M$5:$M$24=$G230,H$5:L$24,"-")))</f>
        <v>1.1872336794093274</v>
      </c>
      <c r="N230" s="291">
        <f t="array" ref="N230">IF(M229="-","-",0.5*M229)</f>
        <v>1.2823766201543001</v>
      </c>
      <c r="O230" s="269"/>
      <c r="P230" s="140"/>
      <c r="Q230" s="269"/>
      <c r="R230" s="269"/>
      <c r="S230" s="269"/>
      <c r="T230" s="140"/>
      <c r="U230" s="266"/>
      <c r="V230" s="266"/>
      <c r="W230" s="266"/>
      <c r="X230" s="266"/>
      <c r="Y230" s="266"/>
      <c r="Z230" s="266"/>
      <c r="AA230" s="266"/>
      <c r="AB230" s="266"/>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BA230" s="11"/>
      <c r="BB230" s="11"/>
      <c r="BC230" s="11"/>
      <c r="BD230" s="11"/>
      <c r="BE230" s="11"/>
      <c r="BF230" s="11"/>
      <c r="BG230" s="11"/>
      <c r="BH230" s="11"/>
      <c r="BI230" s="11"/>
      <c r="BJ230" s="11"/>
      <c r="BK230" s="11"/>
      <c r="BL230" s="11"/>
      <c r="BM230" s="11"/>
      <c r="BN230" s="11"/>
      <c r="BO230" s="11"/>
      <c r="BP230" s="11"/>
    </row>
    <row r="231" spans="1:68" ht="12.75" customHeight="1">
      <c r="A231" s="18"/>
      <c r="B231" s="18"/>
      <c r="C231" s="18"/>
      <c r="D231" s="117"/>
      <c r="E231" s="135"/>
      <c r="F231" s="135"/>
      <c r="G231" s="152">
        <f t="shared" si="32"/>
        <v>7</v>
      </c>
      <c r="H231" s="289" t="str">
        <f t="array" ref="H231">IF(H50="-","-",IF( H50&gt;1,2*STDEV(IF($M$5:$M$24=$G231,H$5:H$24,"-")),"-"))</f>
        <v>-</v>
      </c>
      <c r="I231" s="289" t="str">
        <f t="array" ref="I231">IF(I50="-","-",IF( I50&gt;1,2*STDEV(IF($M$5:$M$24=$G231,I$5:I$24,"-")),"-"))</f>
        <v>-</v>
      </c>
      <c r="J231" s="289" t="str">
        <f t="array" ref="J231">IF(J50="-","-",IF( J50&gt;1,2*STDEV(IF($M$5:$M$24=$G231,J$5:J$24,"-")),"-"))</f>
        <v>-</v>
      </c>
      <c r="K231" s="289" t="str">
        <f t="array" ref="K231">IF(K50="-","-",IF( K50&gt;1,2*STDEV(IF($M$5:$M$24=$G231,K$5:K$24,"-")),"-"))</f>
        <v>-</v>
      </c>
      <c r="L231" s="289" t="str">
        <f t="array" ref="L231">IF(L50="-","-",IF( L50&gt;1,2*STDEV(IF($M$5:$M$24=$G231,L$5:L$24,"-")),"-"))</f>
        <v>-</v>
      </c>
      <c r="M231" s="290">
        <f t="array" ref="M231">IF( H50="-","-",2*STDEV(IF($M$5:$M$24=$G231,H$5:L$24,"-")))</f>
        <v>1.7888543819998286</v>
      </c>
      <c r="N231" s="291">
        <f t="array" ref="N231">IF(M230="-","-",0.5*M230)</f>
        <v>0.59361683970466372</v>
      </c>
      <c r="O231" s="269"/>
      <c r="P231" s="140"/>
      <c r="Q231" s="269"/>
      <c r="R231" s="269"/>
      <c r="S231" s="269"/>
      <c r="T231" s="140"/>
      <c r="U231" s="266"/>
      <c r="V231" s="266"/>
      <c r="W231" s="266"/>
      <c r="X231" s="266"/>
      <c r="Y231" s="266"/>
      <c r="Z231" s="266"/>
      <c r="AA231" s="266"/>
      <c r="AB231" s="266"/>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BA231" s="11"/>
      <c r="BB231" s="11"/>
      <c r="BC231" s="11"/>
      <c r="BD231" s="11"/>
      <c r="BE231" s="11"/>
      <c r="BF231" s="11"/>
      <c r="BG231" s="11"/>
      <c r="BH231" s="11"/>
      <c r="BI231" s="11"/>
      <c r="BJ231" s="11"/>
      <c r="BK231" s="11"/>
      <c r="BL231" s="11"/>
      <c r="BM231" s="11"/>
      <c r="BN231" s="11"/>
      <c r="BO231" s="11"/>
      <c r="BP231" s="11"/>
    </row>
    <row r="232" spans="1:68" ht="12.75" customHeight="1">
      <c r="A232" s="18"/>
      <c r="B232" s="18"/>
      <c r="C232" s="18"/>
      <c r="D232" s="117"/>
      <c r="E232" s="135"/>
      <c r="F232" s="135"/>
      <c r="G232" s="152">
        <f t="shared" si="32"/>
        <v>8</v>
      </c>
      <c r="H232" s="289" t="str">
        <f t="array" ref="H232">IF(H51="-","-",IF( H51&gt;1,2*STDEV(IF($M$5:$M$24=$G232,H$5:H$24,"-")),"-"))</f>
        <v>-</v>
      </c>
      <c r="I232" s="289" t="str">
        <f t="array" ref="I232">IF(I51="-","-",IF( I51&gt;1,2*STDEV(IF($M$5:$M$24=$G232,I$5:I$24,"-")),"-"))</f>
        <v>-</v>
      </c>
      <c r="J232" s="289" t="str">
        <f t="array" ref="J232">IF(J51="-","-",IF( J51&gt;1,2*STDEV(IF($M$5:$M$24=$G232,J$5:J$24,"-")),"-"))</f>
        <v>-</v>
      </c>
      <c r="K232" s="289" t="str">
        <f t="array" ref="K232">IF(K51="-","-",IF( K51&gt;1,2*STDEV(IF($M$5:$M$24=$G232,K$5:K$24,"-")),"-"))</f>
        <v>-</v>
      </c>
      <c r="L232" s="289" t="str">
        <f t="array" ref="L232">IF(L51="-","-",IF( L51&gt;1,2*STDEV(IF($M$5:$M$24=$G232,L$5:L$24,"-")),"-"))</f>
        <v>-</v>
      </c>
      <c r="M232" s="290" t="str">
        <f t="array" ref="M232">IF( H51="-","-",2*STDEV(IF($M$5:$M$24=$G232,H$5:L$24,"-")))</f>
        <v>-</v>
      </c>
      <c r="N232" s="291">
        <f t="array" ref="N232">IF(M231="-","-",0.5*M231)</f>
        <v>0.8944271909999143</v>
      </c>
      <c r="O232" s="269"/>
      <c r="P232" s="140"/>
      <c r="Q232" s="269"/>
      <c r="R232" s="269"/>
      <c r="S232" s="269"/>
      <c r="T232" s="140"/>
      <c r="U232" s="266"/>
      <c r="V232" s="266"/>
      <c r="W232" s="266"/>
      <c r="X232" s="266"/>
      <c r="Y232" s="266"/>
      <c r="Z232" s="266"/>
      <c r="AA232" s="266"/>
      <c r="AB232" s="266"/>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BA232" s="11"/>
      <c r="BB232" s="11"/>
      <c r="BC232" s="11"/>
      <c r="BD232" s="11"/>
      <c r="BE232" s="11"/>
      <c r="BF232" s="11"/>
      <c r="BG232" s="11"/>
      <c r="BH232" s="11"/>
      <c r="BI232" s="11"/>
      <c r="BJ232" s="11"/>
      <c r="BK232" s="11"/>
      <c r="BL232" s="11"/>
      <c r="BM232" s="11"/>
      <c r="BN232" s="11"/>
      <c r="BO232" s="11"/>
      <c r="BP232" s="11"/>
    </row>
    <row r="233" spans="1:68" ht="12.75" customHeight="1">
      <c r="A233" s="18"/>
      <c r="B233" s="18"/>
      <c r="C233" s="18"/>
      <c r="D233" s="117"/>
      <c r="E233" s="135"/>
      <c r="F233" s="135"/>
      <c r="G233" s="152">
        <f t="shared" si="32"/>
        <v>9</v>
      </c>
      <c r="H233" s="289" t="str">
        <f t="array" ref="H233">IF(H52="-","-",IF( H52&gt;1,2*STDEV(IF($M$5:$M$24=$G233,H$5:H$24,"-")),"-"))</f>
        <v>-</v>
      </c>
      <c r="I233" s="289" t="str">
        <f t="array" ref="I233">IF(I52="-","-",IF( I52&gt;1,2*STDEV(IF($M$5:$M$24=$G233,I$5:I$24,"-")),"-"))</f>
        <v>-</v>
      </c>
      <c r="J233" s="289" t="str">
        <f t="array" ref="J233">IF(J52="-","-",IF( J52&gt;1,2*STDEV(IF($M$5:$M$24=$G233,J$5:J$24,"-")),"-"))</f>
        <v>-</v>
      </c>
      <c r="K233" s="289" t="str">
        <f t="array" ref="K233">IF(K52="-","-",IF( K52&gt;1,2*STDEV(IF($M$5:$M$24=$G233,K$5:K$24,"-")),"-"))</f>
        <v>-</v>
      </c>
      <c r="L233" s="289" t="str">
        <f t="array" ref="L233">IF(L52="-","-",IF( L52&gt;1,2*STDEV(IF($M$5:$M$24=$G233,L$5:L$24,"-")),"-"))</f>
        <v>-</v>
      </c>
      <c r="M233" s="290" t="str">
        <f t="array" ref="M233">IF( H52="-","-",2*STDEV(IF($M$5:$M$24=$G233,H$5:L$24,"-")))</f>
        <v>-</v>
      </c>
      <c r="N233" s="291" t="str">
        <f t="array" ref="N233">IF(M232="-","-",0.5*M232)</f>
        <v>-</v>
      </c>
      <c r="O233" s="269"/>
      <c r="P233" s="140"/>
      <c r="Q233" s="269"/>
      <c r="R233" s="269"/>
      <c r="S233" s="269"/>
      <c r="T233" s="140"/>
      <c r="U233" s="266"/>
      <c r="V233" s="266"/>
      <c r="W233" s="266"/>
      <c r="X233" s="266"/>
      <c r="Y233" s="266"/>
      <c r="Z233" s="266"/>
      <c r="AA233" s="266"/>
      <c r="AB233" s="266"/>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BA233" s="11"/>
      <c r="BB233" s="11"/>
      <c r="BC233" s="11"/>
      <c r="BD233" s="11"/>
      <c r="BE233" s="11"/>
      <c r="BF233" s="11"/>
      <c r="BG233" s="11"/>
      <c r="BH233" s="11"/>
      <c r="BI233" s="11"/>
      <c r="BJ233" s="11"/>
      <c r="BK233" s="11"/>
      <c r="BL233" s="11"/>
      <c r="BM233" s="11"/>
      <c r="BN233" s="11"/>
      <c r="BO233" s="11"/>
      <c r="BP233" s="11"/>
    </row>
    <row r="234" spans="1:68" ht="12.75" customHeight="1">
      <c r="A234" s="18"/>
      <c r="B234" s="18"/>
      <c r="C234" s="18"/>
      <c r="D234" s="117"/>
      <c r="E234" s="135"/>
      <c r="F234" s="135"/>
      <c r="G234" s="152">
        <f t="shared" si="32"/>
        <v>10</v>
      </c>
      <c r="H234" s="289" t="str">
        <f t="array" ref="H234">IF(H53="-","-",IF( H53&gt;1,2*STDEV(IF($M$5:$M$24=$G234,H$5:H$24,"-")),"-"))</f>
        <v>-</v>
      </c>
      <c r="I234" s="289" t="str">
        <f t="array" ref="I234">IF(I53="-","-",IF( I53&gt;1,2*STDEV(IF($M$5:$M$24=$G234,I$5:I$24,"-")),"-"))</f>
        <v>-</v>
      </c>
      <c r="J234" s="289" t="str">
        <f t="array" ref="J234">IF(J53="-","-",IF( J53&gt;1,2*STDEV(IF($M$5:$M$24=$G234,J$5:J$24,"-")),"-"))</f>
        <v>-</v>
      </c>
      <c r="K234" s="289" t="str">
        <f t="array" ref="K234">IF(K53="-","-",IF( K53&gt;1,2*STDEV(IF($M$5:$M$24=$G234,K$5:K$24,"-")),"-"))</f>
        <v>-</v>
      </c>
      <c r="L234" s="289" t="str">
        <f t="array" ref="L234">IF(L53="-","-",IF( L53&gt;1,2*STDEV(IF($M$5:$M$24=$G234,L$5:L$24,"-")),"-"))</f>
        <v>-</v>
      </c>
      <c r="M234" s="290" t="str">
        <f t="array" ref="M234">IF( H53="-","-",2*STDEV(IF($M$5:$M$24=$G234,H$5:L$24,"-")))</f>
        <v>-</v>
      </c>
      <c r="N234" s="291" t="str">
        <f t="array" ref="N234">IF(M233="-","-",0.5*M233)</f>
        <v>-</v>
      </c>
      <c r="O234" s="269"/>
      <c r="P234" s="140"/>
      <c r="Q234" s="269"/>
      <c r="R234" s="269"/>
      <c r="S234" s="269"/>
      <c r="T234" s="140"/>
      <c r="U234" s="266"/>
      <c r="V234" s="266"/>
      <c r="W234" s="266"/>
      <c r="X234" s="266"/>
      <c r="Y234" s="266"/>
      <c r="Z234" s="266"/>
      <c r="AA234" s="266"/>
      <c r="AB234" s="266"/>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BA234" s="11"/>
      <c r="BB234" s="11"/>
      <c r="BC234" s="11"/>
      <c r="BD234" s="11"/>
      <c r="BE234" s="11"/>
      <c r="BF234" s="11"/>
      <c r="BG234" s="11"/>
      <c r="BH234" s="11"/>
      <c r="BI234" s="11"/>
      <c r="BJ234" s="11"/>
      <c r="BK234" s="11"/>
      <c r="BL234" s="11"/>
      <c r="BM234" s="11"/>
      <c r="BN234" s="11"/>
      <c r="BO234" s="11"/>
      <c r="BP234" s="11"/>
    </row>
    <row r="235" spans="1:68" ht="12.75" customHeight="1">
      <c r="A235" s="18"/>
      <c r="B235" s="18"/>
      <c r="C235" s="18"/>
      <c r="D235" s="117"/>
      <c r="E235" s="135"/>
      <c r="F235" s="135"/>
      <c r="G235" s="152">
        <f t="shared" si="32"/>
        <v>11</v>
      </c>
      <c r="H235" s="289" t="str">
        <f t="array" ref="H235">IF(H54="-","-",IF( H54&gt;1,2*STDEV(IF($M$5:$M$24=$G235,H$5:H$24,"-")),"-"))</f>
        <v>-</v>
      </c>
      <c r="I235" s="289" t="str">
        <f t="array" ref="I235">IF(I54="-","-",IF( I54&gt;1,2*STDEV(IF($M$5:$M$24=$G235,I$5:I$24,"-")),"-"))</f>
        <v>-</v>
      </c>
      <c r="J235" s="289" t="str">
        <f t="array" ref="J235">IF(J54="-","-",IF( J54&gt;1,2*STDEV(IF($M$5:$M$24=$G235,J$5:J$24,"-")),"-"))</f>
        <v>-</v>
      </c>
      <c r="K235" s="289" t="str">
        <f t="array" ref="K235">IF(K54="-","-",IF( K54&gt;1,2*STDEV(IF($M$5:$M$24=$G235,K$5:K$24,"-")),"-"))</f>
        <v>-</v>
      </c>
      <c r="L235" s="289" t="str">
        <f t="array" ref="L235">IF(L54="-","-",IF( L54&gt;1,2*STDEV(IF($M$5:$M$24=$G235,L$5:L$24,"-")),"-"))</f>
        <v>-</v>
      </c>
      <c r="M235" s="290" t="str">
        <f t="array" ref="M235">IF( H54="-","-",2*STDEV(IF($M$5:$M$24=$G235,H$5:L$24,"-")))</f>
        <v>-</v>
      </c>
      <c r="N235" s="291" t="str">
        <f t="array" ref="N235">IF(M234="-","-",0.5*M234)</f>
        <v>-</v>
      </c>
      <c r="O235" s="269"/>
      <c r="P235" s="140"/>
      <c r="Q235" s="269"/>
      <c r="R235" s="269"/>
      <c r="S235" s="269"/>
      <c r="T235" s="140"/>
      <c r="U235" s="266"/>
      <c r="V235" s="266"/>
      <c r="W235" s="266"/>
      <c r="X235" s="266"/>
      <c r="Y235" s="266"/>
      <c r="Z235" s="266"/>
      <c r="AA235" s="266"/>
      <c r="AB235" s="266"/>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BA235" s="11"/>
      <c r="BB235" s="11"/>
      <c r="BC235" s="11"/>
      <c r="BD235" s="11"/>
      <c r="BE235" s="11"/>
      <c r="BF235" s="11"/>
      <c r="BG235" s="11"/>
      <c r="BH235" s="11"/>
      <c r="BI235" s="11"/>
      <c r="BJ235" s="11"/>
      <c r="BK235" s="11"/>
      <c r="BL235" s="11"/>
      <c r="BM235" s="11"/>
      <c r="BN235" s="11"/>
      <c r="BO235" s="11"/>
      <c r="BP235" s="11"/>
    </row>
    <row r="236" spans="1:68" ht="12.75" customHeight="1">
      <c r="A236" s="18"/>
      <c r="B236" s="18"/>
      <c r="C236" s="18"/>
      <c r="D236" s="117"/>
      <c r="E236" s="135"/>
      <c r="F236" s="135"/>
      <c r="G236" s="152">
        <f t="shared" si="32"/>
        <v>12</v>
      </c>
      <c r="H236" s="289" t="str">
        <f t="array" ref="H236">IF(H55="-","-",IF( H55&gt;1,2*STDEV(IF($M$5:$M$24=$G236,H$5:H$24,"-")),"-"))</f>
        <v>-</v>
      </c>
      <c r="I236" s="289" t="str">
        <f t="array" ref="I236">IF(I55="-","-",IF( I55&gt;1,2*STDEV(IF($M$5:$M$24=$G236,I$5:I$24,"-")),"-"))</f>
        <v>-</v>
      </c>
      <c r="J236" s="289" t="str">
        <f t="array" ref="J236">IF(J55="-","-",IF( J55&gt;1,2*STDEV(IF($M$5:$M$24=$G236,J$5:J$24,"-")),"-"))</f>
        <v>-</v>
      </c>
      <c r="K236" s="289" t="str">
        <f t="array" ref="K236">IF(K55="-","-",IF( K55&gt;1,2*STDEV(IF($M$5:$M$24=$G236,K$5:K$24,"-")),"-"))</f>
        <v>-</v>
      </c>
      <c r="L236" s="289" t="str">
        <f t="array" ref="L236">IF(L55="-","-",IF( L55&gt;1,2*STDEV(IF($M$5:$M$24=$G236,L$5:L$24,"-")),"-"))</f>
        <v>-</v>
      </c>
      <c r="M236" s="290" t="str">
        <f t="array" ref="M236">IF( H55="-","-",2*STDEV(IF($M$5:$M$24=$G236,H$5:L$24,"-")))</f>
        <v>-</v>
      </c>
      <c r="N236" s="291" t="str">
        <f t="array" ref="N236">IF(M235="-","-",0.5*M235)</f>
        <v>-</v>
      </c>
      <c r="O236" s="269"/>
      <c r="P236" s="140"/>
      <c r="Q236" s="269"/>
      <c r="R236" s="269"/>
      <c r="S236" s="269"/>
      <c r="T236" s="140"/>
      <c r="U236" s="266"/>
      <c r="V236" s="266"/>
      <c r="W236" s="266"/>
      <c r="X236" s="266"/>
      <c r="Y236" s="266"/>
      <c r="Z236" s="266"/>
      <c r="AA236" s="266"/>
      <c r="AB236" s="266"/>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BA236" s="11"/>
      <c r="BB236" s="11"/>
      <c r="BC236" s="11"/>
      <c r="BD236" s="11"/>
      <c r="BE236" s="11"/>
      <c r="BF236" s="11"/>
      <c r="BG236" s="11"/>
      <c r="BH236" s="11"/>
      <c r="BI236" s="11"/>
      <c r="BJ236" s="11"/>
      <c r="BK236" s="11"/>
      <c r="BL236" s="11"/>
      <c r="BM236" s="11"/>
      <c r="BN236" s="11"/>
      <c r="BO236" s="11"/>
      <c r="BP236" s="11"/>
    </row>
    <row r="237" spans="1:68" ht="12.75" customHeight="1">
      <c r="A237" s="18"/>
      <c r="B237" s="18"/>
      <c r="C237" s="18"/>
      <c r="D237" s="117"/>
      <c r="E237" s="135"/>
      <c r="F237" s="135"/>
      <c r="G237" s="152">
        <f t="shared" si="32"/>
        <v>13</v>
      </c>
      <c r="H237" s="289" t="str">
        <f t="array" ref="H237">IF(H56="-","-",IF( H56&gt;1,2*STDEV(IF($M$5:$M$24=$G237,H$5:H$24,"-")),"-"))</f>
        <v>-</v>
      </c>
      <c r="I237" s="289" t="str">
        <f t="array" ref="I237">IF(I56="-","-",IF( I56&gt;1,2*STDEV(IF($M$5:$M$24=$G237,I$5:I$24,"-")),"-"))</f>
        <v>-</v>
      </c>
      <c r="J237" s="289" t="str">
        <f t="array" ref="J237">IF(J56="-","-",IF( J56&gt;1,2*STDEV(IF($M$5:$M$24=$G237,J$5:J$24,"-")),"-"))</f>
        <v>-</v>
      </c>
      <c r="K237" s="289" t="str">
        <f t="array" ref="K237">IF(K56="-","-",IF( K56&gt;1,2*STDEV(IF($M$5:$M$24=$G237,K$5:K$24,"-")),"-"))</f>
        <v>-</v>
      </c>
      <c r="L237" s="289" t="str">
        <f t="array" ref="L237">IF(L56="-","-",IF( L56&gt;1,2*STDEV(IF($M$5:$M$24=$G237,L$5:L$24,"-")),"-"))</f>
        <v>-</v>
      </c>
      <c r="M237" s="290" t="str">
        <f t="array" ref="M237">IF( H56="-","-",2*STDEV(IF($M$5:$M$24=$G237,H$5:L$24,"-")))</f>
        <v>-</v>
      </c>
      <c r="N237" s="291" t="str">
        <f t="array" ref="N237">IF(M236="-","-",0.5*M236)</f>
        <v>-</v>
      </c>
      <c r="O237" s="269"/>
      <c r="P237" s="140"/>
      <c r="Q237" s="269"/>
      <c r="R237" s="269"/>
      <c r="S237" s="269"/>
      <c r="T237" s="140"/>
      <c r="U237" s="266"/>
      <c r="V237" s="266"/>
      <c r="W237" s="266"/>
      <c r="X237" s="266"/>
      <c r="Y237" s="266"/>
      <c r="Z237" s="266"/>
      <c r="AA237" s="266"/>
      <c r="AB237" s="266"/>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BA237" s="11"/>
      <c r="BB237" s="11"/>
      <c r="BC237" s="11"/>
      <c r="BD237" s="11"/>
      <c r="BE237" s="11"/>
      <c r="BF237" s="11"/>
      <c r="BG237" s="11"/>
      <c r="BH237" s="11"/>
      <c r="BI237" s="11"/>
      <c r="BJ237" s="11"/>
      <c r="BK237" s="11"/>
      <c r="BL237" s="11"/>
      <c r="BM237" s="11"/>
      <c r="BN237" s="11"/>
      <c r="BO237" s="11"/>
      <c r="BP237" s="11"/>
    </row>
    <row r="238" spans="1:68" ht="12.75" customHeight="1">
      <c r="A238" s="18"/>
      <c r="B238" s="18"/>
      <c r="C238" s="18"/>
      <c r="D238" s="117"/>
      <c r="E238" s="135"/>
      <c r="F238" s="135"/>
      <c r="G238" s="152">
        <f t="shared" si="32"/>
        <v>14</v>
      </c>
      <c r="H238" s="289" t="str">
        <f t="array" ref="H238">IF(H57="-","-",IF( H57&gt;1,2*STDEV(IF($M$5:$M$24=$G238,H$5:H$24,"-")),"-"))</f>
        <v>-</v>
      </c>
      <c r="I238" s="289" t="str">
        <f t="array" ref="I238">IF(I57="-","-",IF( I57&gt;1,2*STDEV(IF($M$5:$M$24=$G238,I$5:I$24,"-")),"-"))</f>
        <v>-</v>
      </c>
      <c r="J238" s="289" t="str">
        <f t="array" ref="J238">IF(J57="-","-",IF( J57&gt;1,2*STDEV(IF($M$5:$M$24=$G238,J$5:J$24,"-")),"-"))</f>
        <v>-</v>
      </c>
      <c r="K238" s="289" t="str">
        <f t="array" ref="K238">IF(K57="-","-",IF( K57&gt;1,2*STDEV(IF($M$5:$M$24=$G238,K$5:K$24,"-")),"-"))</f>
        <v>-</v>
      </c>
      <c r="L238" s="289" t="str">
        <f t="array" ref="L238">IF(L57="-","-",IF( L57&gt;1,2*STDEV(IF($M$5:$M$24=$G238,L$5:L$24,"-")),"-"))</f>
        <v>-</v>
      </c>
      <c r="M238" s="290" t="str">
        <f t="array" ref="M238">IF( H57="-","-",2*STDEV(IF($M$5:$M$24=$G238,H$5:L$24,"-")))</f>
        <v>-</v>
      </c>
      <c r="N238" s="291" t="str">
        <f t="array" ref="N238">IF(M237="-","-",0.5*M237)</f>
        <v>-</v>
      </c>
      <c r="O238" s="269"/>
      <c r="P238" s="140"/>
      <c r="Q238" s="269"/>
      <c r="R238" s="269"/>
      <c r="S238" s="269"/>
      <c r="T238" s="140"/>
      <c r="U238" s="266"/>
      <c r="V238" s="266"/>
      <c r="W238" s="266"/>
      <c r="X238" s="266"/>
      <c r="Y238" s="266"/>
      <c r="Z238" s="266"/>
      <c r="AA238" s="266"/>
      <c r="AB238" s="266"/>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BA238" s="11"/>
      <c r="BB238" s="11"/>
      <c r="BC238" s="11"/>
      <c r="BD238" s="11"/>
      <c r="BE238" s="11"/>
      <c r="BF238" s="11"/>
      <c r="BG238" s="11"/>
      <c r="BH238" s="11"/>
      <c r="BI238" s="11"/>
      <c r="BJ238" s="11"/>
      <c r="BK238" s="11"/>
      <c r="BL238" s="11"/>
      <c r="BM238" s="11"/>
      <c r="BN238" s="11"/>
      <c r="BO238" s="11"/>
      <c r="BP238" s="11"/>
    </row>
    <row r="239" spans="1:68" ht="12.75" customHeight="1">
      <c r="A239" s="18"/>
      <c r="B239" s="18"/>
      <c r="C239" s="18"/>
      <c r="D239" s="117"/>
      <c r="E239" s="135"/>
      <c r="F239" s="135"/>
      <c r="G239" s="155">
        <f t="shared" si="32"/>
        <v>15</v>
      </c>
      <c r="H239" s="292" t="str">
        <f t="array" ref="H239">IF(H58="-","-",IF( H58&gt;1,2*STDEV(IF($M$5:$M$24=$G239,H$5:H$24,"-")),"-"))</f>
        <v>-</v>
      </c>
      <c r="I239" s="292" t="str">
        <f t="array" ref="I239">IF(I58="-","-",IF( I58&gt;1,2*STDEV(IF($M$5:$M$24=$G239,I$5:I$24,"-")),"-"))</f>
        <v>-</v>
      </c>
      <c r="J239" s="292" t="str">
        <f t="array" ref="J239">IF(J58="-","-",IF( J58&gt;1,2*STDEV(IF($M$5:$M$24=$G239,J$5:J$24,"-")),"-"))</f>
        <v>-</v>
      </c>
      <c r="K239" s="292" t="str">
        <f t="array" ref="K239">IF(K58="-","-",IF( K58&gt;1,2*STDEV(IF($M$5:$M$24=$G239,K$5:K$24,"-")),"-"))</f>
        <v>-</v>
      </c>
      <c r="L239" s="292" t="str">
        <f t="array" ref="L239">IF(L58="-","-",IF( L58&gt;1,2*STDEV(IF($M$5:$M$24=$G239,L$5:L$24,"-")),"-"))</f>
        <v>-</v>
      </c>
      <c r="M239" s="293" t="str">
        <f t="array" ref="M239">IF( H58="-","-",2*STDEV(IF($M$5:$M$24=$G239,H$5:L$24,"-")))</f>
        <v>-</v>
      </c>
      <c r="N239" s="291" t="str">
        <f t="array" ref="N239">IF(M238="-","-",0.5*M238)</f>
        <v>-</v>
      </c>
      <c r="O239" s="269"/>
      <c r="P239" s="140"/>
      <c r="Q239" s="269"/>
      <c r="R239" s="269"/>
      <c r="S239" s="269"/>
      <c r="T239" s="140"/>
      <c r="U239" s="266"/>
      <c r="V239" s="266"/>
      <c r="W239" s="266"/>
      <c r="X239" s="266"/>
      <c r="Y239" s="266"/>
      <c r="Z239" s="266"/>
      <c r="AA239" s="266"/>
      <c r="AB239" s="266"/>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BA239" s="11"/>
      <c r="BB239" s="11"/>
      <c r="BC239" s="11"/>
      <c r="BD239" s="11"/>
      <c r="BE239" s="11"/>
      <c r="BF239" s="11"/>
      <c r="BG239" s="11"/>
      <c r="BH239" s="11"/>
      <c r="BI239" s="11"/>
      <c r="BJ239" s="11"/>
      <c r="BK239" s="11"/>
      <c r="BL239" s="11"/>
      <c r="BM239" s="11"/>
      <c r="BN239" s="11"/>
      <c r="BO239" s="11"/>
      <c r="BP239" s="11"/>
    </row>
    <row r="240" spans="1:68" ht="12.75" customHeight="1">
      <c r="A240" s="18"/>
      <c r="B240" s="18"/>
      <c r="C240" s="18"/>
      <c r="D240" s="117"/>
      <c r="E240" s="295"/>
      <c r="F240" s="295"/>
      <c r="G240" s="296"/>
      <c r="H240" s="297"/>
      <c r="I240" s="297"/>
      <c r="J240" s="298"/>
      <c r="K240" s="298"/>
      <c r="L240" s="298"/>
      <c r="M240" s="299"/>
      <c r="N240" s="294" t="str">
        <f t="array" ref="N240">IF(M239="-","-",0.5*M239)</f>
        <v>-</v>
      </c>
      <c r="O240" s="269"/>
      <c r="P240" s="140"/>
      <c r="Q240" s="269"/>
      <c r="R240" s="269"/>
      <c r="S240" s="269"/>
      <c r="T240" s="140"/>
      <c r="U240" s="266"/>
      <c r="V240" s="266"/>
      <c r="W240" s="266"/>
      <c r="X240" s="266"/>
      <c r="Y240" s="266"/>
      <c r="Z240" s="266"/>
      <c r="AA240" s="266"/>
      <c r="AB240" s="266"/>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BA240" s="11"/>
      <c r="BB240" s="11"/>
      <c r="BC240" s="11"/>
      <c r="BD240" s="11"/>
      <c r="BE240" s="11"/>
      <c r="BF240" s="11"/>
      <c r="BG240" s="11"/>
      <c r="BH240" s="11"/>
      <c r="BI240" s="11"/>
      <c r="BJ240" s="11"/>
      <c r="BK240" s="11"/>
      <c r="BL240" s="11"/>
      <c r="BM240" s="11"/>
      <c r="BN240" s="11"/>
      <c r="BO240" s="11"/>
      <c r="BP240" s="11"/>
    </row>
    <row r="241" spans="1:68" ht="12.75" customHeight="1">
      <c r="A241" s="18"/>
      <c r="B241" s="18"/>
      <c r="C241" s="18"/>
      <c r="D241" s="117"/>
      <c r="E241" s="162"/>
      <c r="F241" s="162"/>
      <c r="G241" s="168"/>
      <c r="H241" s="301"/>
      <c r="I241" s="301"/>
      <c r="J241" s="302"/>
      <c r="K241" s="302"/>
      <c r="L241" s="302"/>
      <c r="M241" s="301"/>
      <c r="N241" s="300"/>
      <c r="O241" s="269"/>
      <c r="P241" s="140"/>
      <c r="Q241" s="269"/>
      <c r="R241" s="269"/>
      <c r="S241" s="269"/>
      <c r="T241" s="140"/>
      <c r="U241" s="266"/>
      <c r="V241" s="266"/>
      <c r="W241" s="266"/>
      <c r="X241" s="266"/>
      <c r="Y241" s="266"/>
      <c r="Z241" s="266"/>
      <c r="AA241" s="266"/>
      <c r="AB241" s="266"/>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BA241" s="11"/>
      <c r="BB241" s="11"/>
      <c r="BC241" s="11"/>
      <c r="BD241" s="11"/>
      <c r="BE241" s="11"/>
      <c r="BF241" s="11"/>
      <c r="BG241" s="11"/>
      <c r="BH241" s="11"/>
      <c r="BI241" s="11"/>
      <c r="BJ241" s="11"/>
      <c r="BK241" s="11"/>
      <c r="BL241" s="11"/>
      <c r="BM241" s="11"/>
      <c r="BN241" s="11"/>
      <c r="BO241" s="11"/>
      <c r="BP241" s="11"/>
    </row>
    <row r="242" spans="1:68" ht="12.75" customHeight="1">
      <c r="A242" s="18"/>
      <c r="B242" s="18"/>
      <c r="C242" s="18"/>
      <c r="D242" s="198"/>
      <c r="E242" s="267"/>
      <c r="F242" s="267"/>
      <c r="G242" s="118" t="s">
        <v>63</v>
      </c>
      <c r="H242" s="120"/>
      <c r="I242" s="121"/>
      <c r="J242" s="121"/>
      <c r="K242" s="121"/>
      <c r="L242" s="237"/>
      <c r="M242" s="238"/>
      <c r="N242" s="7"/>
      <c r="O242" s="269"/>
      <c r="P242" s="140"/>
      <c r="Q242" s="269"/>
      <c r="R242" s="277"/>
      <c r="S242" s="277"/>
      <c r="T242" s="278"/>
      <c r="U242" s="266"/>
      <c r="V242" s="266"/>
      <c r="W242" s="266"/>
      <c r="X242" s="266"/>
      <c r="Y242" s="266"/>
      <c r="Z242" s="266"/>
      <c r="AA242" s="266"/>
      <c r="AB242" s="266"/>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BA242" s="11"/>
      <c r="BB242" s="11"/>
      <c r="BC242" s="11"/>
      <c r="BD242" s="11"/>
      <c r="BE242" s="11"/>
      <c r="BF242" s="11"/>
      <c r="BG242" s="11"/>
      <c r="BH242" s="11"/>
      <c r="BI242" s="11"/>
      <c r="BJ242" s="11"/>
      <c r="BK242" s="11"/>
      <c r="BL242" s="11"/>
      <c r="BM242" s="11"/>
      <c r="BN242" s="11"/>
      <c r="BO242" s="11"/>
      <c r="BP242" s="11"/>
    </row>
    <row r="243" spans="1:68" ht="18" customHeight="1">
      <c r="A243" s="18"/>
      <c r="B243" s="18"/>
      <c r="C243" s="18"/>
      <c r="D243" s="117"/>
      <c r="E243" s="303"/>
      <c r="F243" s="303"/>
      <c r="G243" s="139" t="str">
        <f>M3</f>
        <v>MODAL</v>
      </c>
      <c r="H243" s="461" t="str">
        <f t="shared" ref="H243:L244" si="33">H3</f>
        <v>Harald</v>
      </c>
      <c r="I243" s="461" t="str">
        <f t="shared" si="33"/>
        <v>Hildegun</v>
      </c>
      <c r="J243" s="461" t="str">
        <f t="shared" si="33"/>
        <v>Stian</v>
      </c>
      <c r="K243" s="461" t="str">
        <f t="shared" si="33"/>
        <v>Eirik</v>
      </c>
      <c r="L243" s="461" t="str">
        <f t="shared" si="33"/>
        <v>Atle</v>
      </c>
      <c r="M243" s="136"/>
      <c r="N243" s="7"/>
      <c r="O243" s="269"/>
      <c r="P243" s="140"/>
      <c r="Q243" s="269"/>
      <c r="R243" s="277"/>
      <c r="S243" s="277"/>
      <c r="T243" s="278"/>
      <c r="U243" s="266"/>
      <c r="V243" s="266"/>
      <c r="W243" s="266"/>
      <c r="X243" s="266"/>
      <c r="Y243" s="266"/>
      <c r="Z243" s="266"/>
      <c r="AA243" s="266"/>
      <c r="AB243" s="266"/>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BA243" s="11"/>
      <c r="BB243" s="11"/>
      <c r="BC243" s="11"/>
      <c r="BD243" s="11"/>
      <c r="BE243" s="11"/>
      <c r="BF243" s="11"/>
      <c r="BG243" s="11"/>
      <c r="BH243" s="11"/>
      <c r="BI243" s="11"/>
      <c r="BJ243" s="11"/>
      <c r="BK243" s="11"/>
      <c r="BL243" s="11"/>
      <c r="BM243" s="11"/>
      <c r="BN243" s="11"/>
      <c r="BO243" s="11"/>
      <c r="BP243" s="11"/>
    </row>
    <row r="244" spans="1:68" ht="24.75" customHeight="1">
      <c r="A244" s="18"/>
      <c r="B244" s="18"/>
      <c r="C244" s="18"/>
      <c r="D244" s="138"/>
      <c r="E244" s="303"/>
      <c r="F244" s="303"/>
      <c r="G244" s="142" t="str">
        <f>M4</f>
        <v>(R1-R5)</v>
      </c>
      <c r="H244" s="283" t="str">
        <f t="shared" si="33"/>
        <v>Reader 1</v>
      </c>
      <c r="I244" s="283" t="str">
        <f t="shared" si="33"/>
        <v>Reader 2</v>
      </c>
      <c r="J244" s="283" t="str">
        <f t="shared" si="33"/>
        <v>Reader 3</v>
      </c>
      <c r="K244" s="283" t="str">
        <f t="shared" si="33"/>
        <v>Reader 4</v>
      </c>
      <c r="L244" s="283" t="str">
        <f t="shared" si="33"/>
        <v>Reader 5</v>
      </c>
      <c r="M244" s="142" t="s">
        <v>39</v>
      </c>
      <c r="N244" s="304"/>
      <c r="O244" s="277"/>
      <c r="P244" s="140"/>
      <c r="Q244" s="269"/>
      <c r="R244" s="269"/>
      <c r="S244" s="269"/>
      <c r="T244" s="140"/>
      <c r="U244" s="266"/>
      <c r="V244" s="266"/>
      <c r="W244" s="266"/>
      <c r="X244" s="266"/>
      <c r="Y244" s="266"/>
      <c r="Z244" s="266"/>
      <c r="AA244" s="266"/>
      <c r="AB244" s="266"/>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BA244" s="11"/>
      <c r="BB244" s="11"/>
      <c r="BC244" s="11"/>
      <c r="BD244" s="11"/>
      <c r="BE244" s="11"/>
      <c r="BF244" s="11"/>
      <c r="BG244" s="11"/>
      <c r="BH244" s="11"/>
      <c r="BI244" s="11"/>
      <c r="BJ244" s="11"/>
      <c r="BK244" s="11"/>
      <c r="BL244" s="11"/>
      <c r="BM244" s="11"/>
      <c r="BN244" s="11"/>
      <c r="BO244" s="11"/>
      <c r="BP244" s="11"/>
    </row>
    <row r="245" spans="1:68" ht="12.75" customHeight="1">
      <c r="A245" s="18"/>
      <c r="B245" s="18"/>
      <c r="C245" s="18"/>
      <c r="D245" s="138"/>
      <c r="E245" s="135"/>
      <c r="F245" s="135"/>
      <c r="G245" s="149">
        <v>0</v>
      </c>
      <c r="H245" s="305">
        <f t="array" ref="H245">IF(H43="-","-",IF( H43&gt;0,AVERAGE(IF($M$5:$M$24=$G245,H$5:H$24,"-")),"-"))</f>
        <v>0</v>
      </c>
      <c r="I245" s="305">
        <f t="array" ref="I245">IF(I43="-","-",IF( I43&gt;0,AVERAGE(IF($M$5:$M$24=$G245,I$5:I$24,"-")),"-"))</f>
        <v>1.25</v>
      </c>
      <c r="J245" s="305" t="str">
        <f t="array" ref="J245">IF(J43="-","-",IF( J43&gt;0,AVERAGE(IF($M$5:$M$24=$G245,J$5:J$24,"-")),"-"))</f>
        <v>-</v>
      </c>
      <c r="K245" s="305">
        <f t="array" ref="K245">IF(K43="-","-",IF( K43&gt;0,AVERAGE(IF($M$5:$M$24=$G245,K$5:K$24,"-")),"-"))</f>
        <v>1</v>
      </c>
      <c r="L245" s="305">
        <f t="array" ref="L245">IF(L43="-","-",IF( L43&gt;0,AVERAGE(IF($M$5:$M$24=$G245,L$5:L$24,"-")),"-"))</f>
        <v>1.25</v>
      </c>
      <c r="M245" s="306">
        <f t="array" ref="M245">IF(M43="-","-",AVERAGE(IF($M$5:$M$24=$G245,H$5:L$24,"-")))</f>
        <v>1.1499999999999999</v>
      </c>
      <c r="N245" s="304"/>
      <c r="O245" s="277"/>
      <c r="P245" s="140"/>
      <c r="Q245" s="277"/>
      <c r="R245" s="269"/>
      <c r="S245" s="269"/>
      <c r="T245" s="140"/>
      <c r="U245" s="279"/>
      <c r="V245" s="279"/>
      <c r="W245" s="279"/>
      <c r="X245" s="279"/>
      <c r="Y245" s="279"/>
      <c r="Z245" s="279"/>
      <c r="AA245" s="279"/>
      <c r="AB245" s="279"/>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BA245" s="11"/>
      <c r="BB245" s="11"/>
      <c r="BC245" s="11"/>
      <c r="BD245" s="11"/>
      <c r="BE245" s="11"/>
      <c r="BF245" s="11"/>
      <c r="BG245" s="11"/>
      <c r="BH245" s="11"/>
      <c r="BI245" s="11"/>
      <c r="BJ245" s="11"/>
      <c r="BK245" s="11"/>
      <c r="BL245" s="11"/>
      <c r="BM245" s="11"/>
      <c r="BN245" s="11"/>
      <c r="BO245" s="11"/>
      <c r="BP245" s="11"/>
    </row>
    <row r="246" spans="1:68" ht="12.75" customHeight="1">
      <c r="A246" s="18"/>
      <c r="B246" s="18"/>
      <c r="C246" s="18"/>
      <c r="D246" s="117"/>
      <c r="E246" s="135"/>
      <c r="F246" s="135"/>
      <c r="G246" s="152">
        <f t="shared" ref="G246:G260" si="34">G245+1</f>
        <v>1</v>
      </c>
      <c r="H246" s="307" t="str">
        <f t="array" ref="H246">IF(H44="-","-",IF( H44&gt;0,AVERAGE(IF($M$5:$M$24=$G246,H$5:H$24,"-")),"-"))</f>
        <v>-</v>
      </c>
      <c r="I246" s="307" t="str">
        <f t="array" ref="I246">IF(I44="-","-",IF( I44&gt;0,AVERAGE(IF($M$5:$M$24=$G246,I$5:I$24,"-")),"-"))</f>
        <v>-</v>
      </c>
      <c r="J246" s="307" t="str">
        <f t="array" ref="J246">IF(J44="-","-",IF( J44&gt;0,AVERAGE(IF($M$5:$M$24=$G246,J$5:J$24,"-")),"-"))</f>
        <v>-</v>
      </c>
      <c r="K246" s="307" t="str">
        <f t="array" ref="K246">IF(K44="-","-",IF( K44&gt;0,AVERAGE(IF($M$5:$M$24=$G246,K$5:K$24,"-")),"-"))</f>
        <v>-</v>
      </c>
      <c r="L246" s="307" t="str">
        <f t="array" ref="L246">IF(L44="-","-",IF( L44&gt;0,AVERAGE(IF($M$5:$M$24=$G246,L$5:L$24,"-")),"-"))</f>
        <v>-</v>
      </c>
      <c r="M246" s="308" t="str">
        <f t="array" ref="M246">IF(M44="-","-",AVERAGE(IF($M$5:$M$24=$G246,H$5:L$24,"-")))</f>
        <v>-</v>
      </c>
      <c r="N246" s="185"/>
      <c r="O246" s="269"/>
      <c r="P246" s="140"/>
      <c r="Q246" s="277"/>
      <c r="R246" s="269"/>
      <c r="S246" s="269"/>
      <c r="T246" s="140"/>
      <c r="U246" s="279"/>
      <c r="V246" s="279"/>
      <c r="W246" s="279"/>
      <c r="X246" s="279"/>
      <c r="Y246" s="279"/>
      <c r="Z246" s="279"/>
      <c r="AA246" s="279"/>
      <c r="AB246" s="279"/>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BA246" s="11"/>
      <c r="BB246" s="11"/>
      <c r="BC246" s="11"/>
      <c r="BD246" s="11"/>
      <c r="BE246" s="11"/>
      <c r="BF246" s="11"/>
      <c r="BG246" s="11"/>
      <c r="BH246" s="11"/>
      <c r="BI246" s="11"/>
      <c r="BJ246" s="11"/>
      <c r="BK246" s="11"/>
      <c r="BL246" s="11"/>
      <c r="BM246" s="11"/>
      <c r="BN246" s="11"/>
      <c r="BO246" s="11"/>
      <c r="BP246" s="11"/>
    </row>
    <row r="247" spans="1:68" ht="12.75" customHeight="1">
      <c r="A247" s="18"/>
      <c r="B247" s="18"/>
      <c r="C247" s="18"/>
      <c r="D247" s="117"/>
      <c r="E247" s="135"/>
      <c r="F247" s="135"/>
      <c r="G247" s="152">
        <f t="shared" si="34"/>
        <v>2</v>
      </c>
      <c r="H247" s="307" t="str">
        <f t="array" ref="H247">IF(H45="-","-",IF( H45&gt;0,AVERAGE(IF($M$5:$M$24=$G247,H$5:H$24,"-")),"-"))</f>
        <v>-</v>
      </c>
      <c r="I247" s="307" t="str">
        <f t="array" ref="I247">IF(I45="-","-",IF( I45&gt;0,AVERAGE(IF($M$5:$M$24=$G247,I$5:I$24,"-")),"-"))</f>
        <v>-</v>
      </c>
      <c r="J247" s="307" t="str">
        <f t="array" ref="J247">IF(J45="-","-",IF( J45&gt;0,AVERAGE(IF($M$5:$M$24=$G247,J$5:J$24,"-")),"-"))</f>
        <v>-</v>
      </c>
      <c r="K247" s="307" t="str">
        <f t="array" ref="K247">IF(K45="-","-",IF( K45&gt;0,AVERAGE(IF($M$5:$M$24=$G247,K$5:K$24,"-")),"-"))</f>
        <v>-</v>
      </c>
      <c r="L247" s="307" t="str">
        <f t="array" ref="L247">IF(L45="-","-",IF( L45&gt;0,AVERAGE(IF($M$5:$M$24=$G247,L$5:L$24,"-")),"-"))</f>
        <v>-</v>
      </c>
      <c r="M247" s="308" t="str">
        <f t="array" ref="M247">IF(M45="-","-",AVERAGE(IF($M$5:$M$24=$G247,H$5:L$24,"-")))</f>
        <v>-</v>
      </c>
      <c r="N247" s="185"/>
      <c r="O247" s="269"/>
      <c r="P247" s="140"/>
      <c r="Q247" s="269"/>
      <c r="R247" s="269"/>
      <c r="S247" s="269"/>
      <c r="T247" s="140"/>
      <c r="U247" s="266"/>
      <c r="V247" s="266"/>
      <c r="W247" s="266"/>
      <c r="X247" s="266"/>
      <c r="Y247" s="266"/>
      <c r="Z247" s="266"/>
      <c r="AA247" s="266"/>
      <c r="AB247" s="266"/>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BA247" s="11"/>
      <c r="BB247" s="11"/>
      <c r="BC247" s="11"/>
      <c r="BD247" s="11"/>
      <c r="BE247" s="11"/>
      <c r="BF247" s="11"/>
      <c r="BG247" s="11"/>
      <c r="BH247" s="11"/>
      <c r="BI247" s="11"/>
      <c r="BJ247" s="11"/>
      <c r="BK247" s="11"/>
      <c r="BL247" s="11"/>
      <c r="BM247" s="11"/>
      <c r="BN247" s="11"/>
      <c r="BO247" s="11"/>
      <c r="BP247" s="11"/>
    </row>
    <row r="248" spans="1:68" ht="12.75" customHeight="1">
      <c r="A248" s="18"/>
      <c r="B248" s="18"/>
      <c r="C248" s="18"/>
      <c r="D248" s="117"/>
      <c r="E248" s="135"/>
      <c r="F248" s="135"/>
      <c r="G248" s="152">
        <f t="shared" si="34"/>
        <v>3</v>
      </c>
      <c r="H248" s="307" t="str">
        <f t="array" ref="H248">IF(H46="-","-",IF( H46&gt;0,AVERAGE(IF($M$5:$M$24=$G248,H$5:H$24,"-")),"-"))</f>
        <v>-</v>
      </c>
      <c r="I248" s="307" t="str">
        <f t="array" ref="I248">IF(I46="-","-",IF( I46&gt;0,AVERAGE(IF($M$5:$M$24=$G248,I$5:I$24,"-")),"-"))</f>
        <v>-</v>
      </c>
      <c r="J248" s="307" t="str">
        <f t="array" ref="J248">IF(J46="-","-",IF( J46&gt;0,AVERAGE(IF($M$5:$M$24=$G248,J$5:J$24,"-")),"-"))</f>
        <v>-</v>
      </c>
      <c r="K248" s="307" t="str">
        <f t="array" ref="K248">IF(K46="-","-",IF( K46&gt;0,AVERAGE(IF($M$5:$M$24=$G248,K$5:K$24,"-")),"-"))</f>
        <v>-</v>
      </c>
      <c r="L248" s="307" t="str">
        <f t="array" ref="L248">IF(L46="-","-",IF( L46&gt;0,AVERAGE(IF($M$5:$M$24=$G248,L$5:L$24,"-")),"-"))</f>
        <v>-</v>
      </c>
      <c r="M248" s="308" t="str">
        <f t="array" ref="M248">IF(M46="-","-",AVERAGE(IF($M$5:$M$24=$G248,H$5:L$24,"-")))</f>
        <v>-</v>
      </c>
      <c r="N248" s="185"/>
      <c r="O248" s="269"/>
      <c r="P248" s="140"/>
      <c r="Q248" s="269"/>
      <c r="R248" s="269"/>
      <c r="S248" s="269"/>
      <c r="T248" s="140"/>
      <c r="U248" s="266"/>
      <c r="V248" s="266"/>
      <c r="W248" s="266"/>
      <c r="X248" s="266"/>
      <c r="Y248" s="266"/>
      <c r="Z248" s="266"/>
      <c r="AA248" s="266"/>
      <c r="AB248" s="266"/>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BA248" s="11"/>
      <c r="BB248" s="11"/>
      <c r="BC248" s="11"/>
      <c r="BD248" s="11"/>
      <c r="BE248" s="11"/>
      <c r="BF248" s="11"/>
      <c r="BG248" s="11"/>
      <c r="BH248" s="11"/>
      <c r="BI248" s="11"/>
      <c r="BJ248" s="11"/>
      <c r="BK248" s="11"/>
      <c r="BL248" s="11"/>
      <c r="BM248" s="11"/>
      <c r="BN248" s="11"/>
      <c r="BO248" s="11"/>
      <c r="BP248" s="11"/>
    </row>
    <row r="249" spans="1:68" ht="12.75" customHeight="1">
      <c r="A249" s="18"/>
      <c r="B249" s="18"/>
      <c r="C249" s="18"/>
      <c r="D249" s="117"/>
      <c r="E249" s="135"/>
      <c r="F249" s="135"/>
      <c r="G249" s="152">
        <f t="shared" si="34"/>
        <v>4</v>
      </c>
      <c r="H249" s="307">
        <f t="array" ref="H249">IF(H47="-","-",IF( H47&gt;0,AVERAGE(IF($M$5:$M$24=$G249,H$5:H$24,"-")),"-"))</f>
        <v>4</v>
      </c>
      <c r="I249" s="307">
        <f t="array" ref="I249">IF(I47="-","-",IF( I47&gt;0,AVERAGE(IF($M$5:$M$24=$G249,I$5:I$24,"-")),"-"))</f>
        <v>4</v>
      </c>
      <c r="J249" s="307">
        <f t="array" ref="J249">IF(J47="-","-",IF( J47&gt;0,AVERAGE(IF($M$5:$M$24=$G249,J$5:J$24,"-")),"-"))</f>
        <v>4</v>
      </c>
      <c r="K249" s="307">
        <f t="array" ref="K249">IF(K47="-","-",IF( K47&gt;0,AVERAGE(IF($M$5:$M$24=$G249,K$5:K$24,"-")),"-"))</f>
        <v>2</v>
      </c>
      <c r="L249" s="307">
        <f t="array" ref="L249">IF(L47="-","-",IF( L47&gt;0,AVERAGE(IF($M$5:$M$24=$G249,L$5:L$24,"-")),"-"))</f>
        <v>4</v>
      </c>
      <c r="M249" s="308">
        <f t="array" ref="M249">IF(M47="-","-",AVERAGE(IF($M$5:$M$24=$G249,H$5:L$24,"-")))</f>
        <v>3.6</v>
      </c>
      <c r="N249" s="185"/>
      <c r="O249" s="269"/>
      <c r="P249" s="140"/>
      <c r="Q249" s="269"/>
      <c r="R249" s="269"/>
      <c r="S249" s="269"/>
      <c r="T249" s="140"/>
      <c r="U249" s="266"/>
      <c r="V249" s="266"/>
      <c r="W249" s="266"/>
      <c r="X249" s="266"/>
      <c r="Y249" s="266"/>
      <c r="Z249" s="266"/>
      <c r="AA249" s="266"/>
      <c r="AB249" s="266"/>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BA249" s="11"/>
      <c r="BB249" s="11"/>
      <c r="BC249" s="11"/>
      <c r="BD249" s="11"/>
      <c r="BE249" s="11"/>
      <c r="BF249" s="11"/>
      <c r="BG249" s="11"/>
      <c r="BH249" s="11"/>
      <c r="BI249" s="11"/>
      <c r="BJ249" s="11"/>
      <c r="BK249" s="11"/>
      <c r="BL249" s="11"/>
      <c r="BM249" s="11"/>
      <c r="BN249" s="11"/>
      <c r="BO249" s="11"/>
      <c r="BP249" s="11"/>
    </row>
    <row r="250" spans="1:68" ht="12.75" customHeight="1">
      <c r="A250" s="18"/>
      <c r="B250" s="18"/>
      <c r="C250" s="18"/>
      <c r="D250" s="117"/>
      <c r="E250" s="135"/>
      <c r="F250" s="135"/>
      <c r="G250" s="152">
        <f t="shared" si="34"/>
        <v>5</v>
      </c>
      <c r="H250" s="307">
        <f t="array" ref="H250">IF(H48="-","-",IF( H48&gt;0,AVERAGE(IF($M$5:$M$24=$G250,H$5:H$24,"-")),"-"))</f>
        <v>4.5</v>
      </c>
      <c r="I250" s="307">
        <f t="array" ref="I250">IF(I48="-","-",IF( I48&gt;0,AVERAGE(IF($M$5:$M$24=$G250,I$5:I$24,"-")),"-"))</f>
        <v>4.9000000000000004</v>
      </c>
      <c r="J250" s="307">
        <f t="array" ref="J250">IF(J48="-","-",IF( J48&gt;0,AVERAGE(IF($M$5:$M$24=$G250,J$5:J$24,"-")),"-"))</f>
        <v>5.3</v>
      </c>
      <c r="K250" s="307">
        <f t="array" ref="K250">IF(K48="-","-",IF( K48&gt;0,AVERAGE(IF($M$5:$M$24=$G250,K$5:K$24,"-")),"-"))</f>
        <v>4.5</v>
      </c>
      <c r="L250" s="307">
        <f t="array" ref="L250">IF(L48="-","-",IF( L48&gt;0,AVERAGE(IF($M$5:$M$24=$G250,L$5:L$24,"-")),"-"))</f>
        <v>4.7</v>
      </c>
      <c r="M250" s="308">
        <f t="array" ref="M250">IF(M48="-","-",AVERAGE(IF($M$5:$M$24=$G250,H$5:L$24,"-")))</f>
        <v>4.78</v>
      </c>
      <c r="N250" s="185"/>
      <c r="O250" s="269"/>
      <c r="P250" s="140"/>
      <c r="Q250" s="269"/>
      <c r="R250" s="269"/>
      <c r="S250" s="269"/>
      <c r="T250" s="140"/>
      <c r="U250" s="266"/>
      <c r="V250" s="266"/>
      <c r="W250" s="266"/>
      <c r="X250" s="266"/>
      <c r="Y250" s="266"/>
      <c r="Z250" s="266"/>
      <c r="AA250" s="266"/>
      <c r="AB250" s="266"/>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BA250" s="11"/>
      <c r="BB250" s="11"/>
      <c r="BC250" s="11"/>
      <c r="BD250" s="11"/>
      <c r="BE250" s="11"/>
      <c r="BF250" s="11"/>
      <c r="BG250" s="11"/>
      <c r="BH250" s="11"/>
      <c r="BI250" s="11"/>
      <c r="BJ250" s="11"/>
      <c r="BK250" s="11"/>
      <c r="BL250" s="11"/>
      <c r="BM250" s="11"/>
      <c r="BN250" s="11"/>
      <c r="BO250" s="11"/>
      <c r="BP250" s="11"/>
    </row>
    <row r="251" spans="1:68" ht="12.75" customHeight="1">
      <c r="A251" s="18"/>
      <c r="B251" s="18"/>
      <c r="C251" s="18"/>
      <c r="D251" s="117"/>
      <c r="E251" s="135"/>
      <c r="F251" s="135"/>
      <c r="G251" s="152">
        <f t="shared" si="34"/>
        <v>6</v>
      </c>
      <c r="H251" s="307">
        <f t="array" ref="H251">IF(H49="-","-",IF( H49&gt;0,AVERAGE(IF($M$5:$M$24=$G251,H$5:H$24,"-")),"-"))</f>
        <v>5.666666666666667</v>
      </c>
      <c r="I251" s="307">
        <f t="array" ref="I251">IF(I49="-","-",IF( I49&gt;0,AVERAGE(IF($M$5:$M$24=$G251,I$5:I$24,"-")),"-"))</f>
        <v>6</v>
      </c>
      <c r="J251" s="307">
        <f t="array" ref="J251">IF(J49="-","-",IF( J49&gt;0,AVERAGE(IF($M$5:$M$24=$G251,J$5:J$24,"-")),"-"))</f>
        <v>6</v>
      </c>
      <c r="K251" s="307">
        <f t="array" ref="K251">IF(K49="-","-",IF( K49&gt;0,AVERAGE(IF($M$5:$M$24=$G251,K$5:K$24,"-")),"-"))</f>
        <v>5.333333333333333</v>
      </c>
      <c r="L251" s="307">
        <f t="array" ref="L251">IF(L49="-","-",IF( L49&gt;0,AVERAGE(IF($M$5:$M$24=$G251,L$5:L$24,"-")),"-"))</f>
        <v>5.666666666666667</v>
      </c>
      <c r="M251" s="308">
        <f t="array" ref="M251">IF(M49="-","-",AVERAGE(IF($M$5:$M$24=$G251,H$5:L$24,"-")))</f>
        <v>5.7333333333333334</v>
      </c>
      <c r="N251" s="185"/>
      <c r="O251" s="269"/>
      <c r="P251" s="140"/>
      <c r="Q251" s="269"/>
      <c r="R251" s="269"/>
      <c r="S251" s="269"/>
      <c r="T251" s="140"/>
      <c r="U251" s="266"/>
      <c r="V251" s="266"/>
      <c r="W251" s="266"/>
      <c r="X251" s="266"/>
      <c r="Y251" s="266"/>
      <c r="Z251" s="266"/>
      <c r="AA251" s="266"/>
      <c r="AB251" s="266"/>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BA251" s="11"/>
      <c r="BB251" s="11"/>
      <c r="BC251" s="11"/>
      <c r="BD251" s="11"/>
      <c r="BE251" s="11"/>
      <c r="BF251" s="11"/>
      <c r="BG251" s="11"/>
      <c r="BH251" s="11"/>
      <c r="BI251" s="11"/>
      <c r="BJ251" s="11"/>
      <c r="BK251" s="11"/>
      <c r="BL251" s="11"/>
      <c r="BM251" s="11"/>
      <c r="BN251" s="11"/>
      <c r="BO251" s="11"/>
      <c r="BP251" s="11"/>
    </row>
    <row r="252" spans="1:68" ht="12.75" customHeight="1">
      <c r="A252" s="18"/>
      <c r="B252" s="18"/>
      <c r="C252" s="18"/>
      <c r="D252" s="117"/>
      <c r="E252" s="135"/>
      <c r="F252" s="135"/>
      <c r="G252" s="152">
        <f t="shared" si="34"/>
        <v>7</v>
      </c>
      <c r="H252" s="307">
        <f t="array" ref="H252">IF(H50="-","-",IF( H50&gt;0,AVERAGE(IF($M$5:$M$24=$G252,H$5:H$24,"-")),"-"))</f>
        <v>7</v>
      </c>
      <c r="I252" s="307">
        <f t="array" ref="I252">IF(I50="-","-",IF( I50&gt;0,AVERAGE(IF($M$5:$M$24=$G252,I$5:I$24,"-")),"-"))</f>
        <v>7</v>
      </c>
      <c r="J252" s="307">
        <f t="array" ref="J252">IF(J50="-","-",IF( J50&gt;0,AVERAGE(IF($M$5:$M$24=$G252,J$5:J$24,"-")),"-"))</f>
        <v>7</v>
      </c>
      <c r="K252" s="307">
        <f t="array" ref="K252">IF(K50="-","-",IF( K50&gt;0,AVERAGE(IF($M$5:$M$24=$G252,K$5:K$24,"-")),"-"))</f>
        <v>6</v>
      </c>
      <c r="L252" s="307">
        <f t="array" ref="L252">IF(L50="-","-",IF( L50&gt;0,AVERAGE(IF($M$5:$M$24=$G252,L$5:L$24,"-")),"-"))</f>
        <v>5</v>
      </c>
      <c r="M252" s="308">
        <f t="array" ref="M252">IF(M50="-","-",AVERAGE(IF($M$5:$M$24=$G252,H$5:L$24,"-")))</f>
        <v>6.4</v>
      </c>
      <c r="N252" s="185"/>
      <c r="O252" s="269"/>
      <c r="P252" s="140"/>
      <c r="Q252" s="269"/>
      <c r="R252" s="269"/>
      <c r="S252" s="269"/>
      <c r="T252" s="140"/>
      <c r="U252" s="266"/>
      <c r="V252" s="266"/>
      <c r="W252" s="266"/>
      <c r="X252" s="266"/>
      <c r="Y252" s="266"/>
      <c r="Z252" s="266"/>
      <c r="AA252" s="266"/>
      <c r="AB252" s="266"/>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BA252" s="11"/>
      <c r="BB252" s="11"/>
      <c r="BC252" s="11"/>
      <c r="BD252" s="11"/>
      <c r="BE252" s="11"/>
      <c r="BF252" s="11"/>
      <c r="BG252" s="11"/>
      <c r="BH252" s="11"/>
      <c r="BI252" s="11"/>
      <c r="BJ252" s="11"/>
      <c r="BK252" s="11"/>
      <c r="BL252" s="11"/>
      <c r="BM252" s="11"/>
      <c r="BN252" s="11"/>
      <c r="BO252" s="11"/>
      <c r="BP252" s="11"/>
    </row>
    <row r="253" spans="1:68" ht="12.75" customHeight="1">
      <c r="A253" s="18"/>
      <c r="B253" s="18"/>
      <c r="C253" s="18"/>
      <c r="D253" s="117"/>
      <c r="E253" s="135"/>
      <c r="F253" s="135"/>
      <c r="G253" s="152">
        <f t="shared" si="34"/>
        <v>8</v>
      </c>
      <c r="H253" s="307" t="str">
        <f t="array" ref="H253">IF(H51="-","-",IF( H51&gt;0,AVERAGE(IF($M$5:$M$24=$G253,H$5:H$24,"-")),"-"))</f>
        <v>-</v>
      </c>
      <c r="I253" s="307" t="str">
        <f t="array" ref="I253">IF(I51="-","-",IF( I51&gt;0,AVERAGE(IF($M$5:$M$24=$G253,I$5:I$24,"-")),"-"))</f>
        <v>-</v>
      </c>
      <c r="J253" s="307" t="str">
        <f t="array" ref="J253">IF(J51="-","-",IF( J51&gt;0,AVERAGE(IF($M$5:$M$24=$G253,J$5:J$24,"-")),"-"))</f>
        <v>-</v>
      </c>
      <c r="K253" s="307" t="str">
        <f t="array" ref="K253">IF(K51="-","-",IF( K51&gt;0,AVERAGE(IF($M$5:$M$24=$G253,K$5:K$24,"-")),"-"))</f>
        <v>-</v>
      </c>
      <c r="L253" s="307" t="str">
        <f t="array" ref="L253">IF(L51="-","-",IF( L51&gt;0,AVERAGE(IF($M$5:$M$24=$G253,L$5:L$24,"-")),"-"))</f>
        <v>-</v>
      </c>
      <c r="M253" s="308" t="str">
        <f t="array" ref="M253">IF(M51="-","-",AVERAGE(IF($M$5:$M$24=$G253,H$5:L$24,"-")))</f>
        <v>-</v>
      </c>
      <c r="N253" s="185"/>
      <c r="O253" s="269"/>
      <c r="P253" s="140"/>
      <c r="Q253" s="269"/>
      <c r="R253" s="269"/>
      <c r="S253" s="269"/>
      <c r="T253" s="140"/>
      <c r="U253" s="266"/>
      <c r="V253" s="266"/>
      <c r="W253" s="266"/>
      <c r="X253" s="266"/>
      <c r="Y253" s="266"/>
      <c r="Z253" s="266"/>
      <c r="AA253" s="266"/>
      <c r="AB253" s="266"/>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BA253" s="11"/>
      <c r="BB253" s="11"/>
      <c r="BC253" s="11"/>
      <c r="BD253" s="11"/>
      <c r="BE253" s="11"/>
      <c r="BF253" s="11"/>
      <c r="BG253" s="11"/>
      <c r="BH253" s="11"/>
      <c r="BI253" s="11"/>
      <c r="BJ253" s="11"/>
      <c r="BK253" s="11"/>
      <c r="BL253" s="11"/>
      <c r="BM253" s="11"/>
      <c r="BN253" s="11"/>
      <c r="BO253" s="11"/>
      <c r="BP253" s="11"/>
    </row>
    <row r="254" spans="1:68" ht="12.75" customHeight="1">
      <c r="A254" s="18"/>
      <c r="B254" s="18"/>
      <c r="C254" s="18"/>
      <c r="D254" s="117"/>
      <c r="E254" s="135"/>
      <c r="F254" s="135"/>
      <c r="G254" s="152">
        <f t="shared" si="34"/>
        <v>9</v>
      </c>
      <c r="H254" s="307" t="str">
        <f t="array" ref="H254">IF(H52="-","-",IF( H52&gt;0,AVERAGE(IF($M$5:$M$24=$G254,H$5:H$24,"-")),"-"))</f>
        <v>-</v>
      </c>
      <c r="I254" s="307" t="str">
        <f t="array" ref="I254">IF(I52="-","-",IF( I52&gt;0,AVERAGE(IF($M$5:$M$24=$G254,I$5:I$24,"-")),"-"))</f>
        <v>-</v>
      </c>
      <c r="J254" s="307" t="str">
        <f t="array" ref="J254">IF(J52="-","-",IF( J52&gt;0,AVERAGE(IF($M$5:$M$24=$G254,J$5:J$24,"-")),"-"))</f>
        <v>-</v>
      </c>
      <c r="K254" s="307" t="str">
        <f t="array" ref="K254">IF(K52="-","-",IF( K52&gt;0,AVERAGE(IF($M$5:$M$24=$G254,K$5:K$24,"-")),"-"))</f>
        <v>-</v>
      </c>
      <c r="L254" s="307" t="str">
        <f t="array" ref="L254">IF(L52="-","-",IF( L52&gt;0,AVERAGE(IF($M$5:$M$24=$G254,L$5:L$24,"-")),"-"))</f>
        <v>-</v>
      </c>
      <c r="M254" s="308" t="str">
        <f t="array" ref="M254">IF(M52="-","-",AVERAGE(IF($M$5:$M$24=$G254,H$5:L$24,"-")))</f>
        <v>-</v>
      </c>
      <c r="N254" s="185"/>
      <c r="O254" s="269"/>
      <c r="P254" s="140"/>
      <c r="Q254" s="269"/>
      <c r="R254" s="269"/>
      <c r="S254" s="269"/>
      <c r="T254" s="140"/>
      <c r="U254" s="266"/>
      <c r="V254" s="266"/>
      <c r="W254" s="266"/>
      <c r="X254" s="266"/>
      <c r="Y254" s="266"/>
      <c r="Z254" s="266"/>
      <c r="AA254" s="266"/>
      <c r="AB254" s="266"/>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BA254" s="11"/>
      <c r="BB254" s="11"/>
      <c r="BC254" s="11"/>
      <c r="BD254" s="11"/>
      <c r="BE254" s="11"/>
      <c r="BF254" s="11"/>
      <c r="BG254" s="11"/>
      <c r="BH254" s="11"/>
      <c r="BI254" s="11"/>
      <c r="BJ254" s="11"/>
      <c r="BK254" s="11"/>
      <c r="BL254" s="11"/>
      <c r="BM254" s="11"/>
      <c r="BN254" s="11"/>
      <c r="BO254" s="11"/>
      <c r="BP254" s="11"/>
    </row>
    <row r="255" spans="1:68" ht="12.75" customHeight="1">
      <c r="A255" s="18"/>
      <c r="B255" s="18"/>
      <c r="C255" s="18"/>
      <c r="D255" s="117"/>
      <c r="E255" s="135"/>
      <c r="F255" s="135"/>
      <c r="G255" s="152">
        <f t="shared" si="34"/>
        <v>10</v>
      </c>
      <c r="H255" s="307" t="str">
        <f t="array" ref="H255">IF(H53="-","-",IF( H53&gt;0,AVERAGE(IF($M$5:$M$24=$G255,H$5:H$24,"-")),"-"))</f>
        <v>-</v>
      </c>
      <c r="I255" s="307" t="str">
        <f t="array" ref="I255">IF(I53="-","-",IF( I53&gt;0,AVERAGE(IF($M$5:$M$24=$G255,I$5:I$24,"-")),"-"))</f>
        <v>-</v>
      </c>
      <c r="J255" s="307" t="str">
        <f t="array" ref="J255">IF(J53="-","-",IF( J53&gt;0,AVERAGE(IF($M$5:$M$24=$G255,J$5:J$24,"-")),"-"))</f>
        <v>-</v>
      </c>
      <c r="K255" s="307" t="str">
        <f t="array" ref="K255">IF(K53="-","-",IF( K53&gt;0,AVERAGE(IF($M$5:$M$24=$G255,K$5:K$24,"-")),"-"))</f>
        <v>-</v>
      </c>
      <c r="L255" s="307" t="str">
        <f t="array" ref="L255">IF(L53="-","-",IF( L53&gt;0,AVERAGE(IF($M$5:$M$24=$G255,L$5:L$24,"-")),"-"))</f>
        <v>-</v>
      </c>
      <c r="M255" s="308" t="str">
        <f t="array" ref="M255">IF(M53="-","-",AVERAGE(IF($M$5:$M$24=$G255,H$5:L$24,"-")))</f>
        <v>-</v>
      </c>
      <c r="N255" s="185"/>
      <c r="O255" s="269"/>
      <c r="P255" s="140"/>
      <c r="Q255" s="269"/>
      <c r="R255" s="269"/>
      <c r="S255" s="269"/>
      <c r="T255" s="140"/>
      <c r="U255" s="266"/>
      <c r="V255" s="266"/>
      <c r="W255" s="266"/>
      <c r="X255" s="266"/>
      <c r="Y255" s="266"/>
      <c r="Z255" s="266"/>
      <c r="AA255" s="266"/>
      <c r="AB255" s="266"/>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BA255" s="11"/>
      <c r="BB255" s="11"/>
      <c r="BC255" s="11"/>
      <c r="BD255" s="11"/>
      <c r="BE255" s="11"/>
      <c r="BF255" s="11"/>
      <c r="BG255" s="11"/>
      <c r="BH255" s="11"/>
      <c r="BI255" s="11"/>
      <c r="BJ255" s="11"/>
      <c r="BK255" s="11"/>
      <c r="BL255" s="11"/>
      <c r="BM255" s="11"/>
      <c r="BN255" s="11"/>
      <c r="BO255" s="11"/>
      <c r="BP255" s="11"/>
    </row>
    <row r="256" spans="1:68" ht="12.75" customHeight="1">
      <c r="A256" s="18"/>
      <c r="B256" s="18"/>
      <c r="C256" s="18"/>
      <c r="D256" s="117"/>
      <c r="E256" s="135"/>
      <c r="F256" s="135"/>
      <c r="G256" s="152">
        <f t="shared" si="34"/>
        <v>11</v>
      </c>
      <c r="H256" s="307" t="str">
        <f t="array" ref="H256">IF(H54="-","-",IF( H54&gt;0,AVERAGE(IF($M$5:$M$24=$G256,H$5:H$24,"-")),"-"))</f>
        <v>-</v>
      </c>
      <c r="I256" s="307" t="str">
        <f t="array" ref="I256">IF(I54="-","-",IF( I54&gt;0,AVERAGE(IF($M$5:$M$24=$G256,I$5:I$24,"-")),"-"))</f>
        <v>-</v>
      </c>
      <c r="J256" s="307" t="str">
        <f t="array" ref="J256">IF(J54="-","-",IF( J54&gt;0,AVERAGE(IF($M$5:$M$24=$G256,J$5:J$24,"-")),"-"))</f>
        <v>-</v>
      </c>
      <c r="K256" s="307" t="str">
        <f t="array" ref="K256">IF(K54="-","-",IF( K54&gt;0,AVERAGE(IF($M$5:$M$24=$G256,K$5:K$24,"-")),"-"))</f>
        <v>-</v>
      </c>
      <c r="L256" s="307" t="str">
        <f t="array" ref="L256">IF(L54="-","-",IF( L54&gt;0,AVERAGE(IF($M$5:$M$24=$G256,L$5:L$24,"-")),"-"))</f>
        <v>-</v>
      </c>
      <c r="M256" s="308" t="str">
        <f t="array" ref="M256">IF(M54="-","-",AVERAGE(IF($M$5:$M$24=$G256,H$5:L$24,"-")))</f>
        <v>-</v>
      </c>
      <c r="N256" s="185"/>
      <c r="O256" s="269"/>
      <c r="P256" s="140"/>
      <c r="Q256" s="269"/>
      <c r="R256" s="269"/>
      <c r="S256" s="269"/>
      <c r="T256" s="140"/>
      <c r="U256" s="266"/>
      <c r="V256" s="266"/>
      <c r="W256" s="266"/>
      <c r="X256" s="266"/>
      <c r="Y256" s="266"/>
      <c r="Z256" s="266"/>
      <c r="AA256" s="266"/>
      <c r="AB256" s="266"/>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BA256" s="11"/>
      <c r="BB256" s="11"/>
      <c r="BC256" s="11"/>
      <c r="BD256" s="11"/>
      <c r="BE256" s="11"/>
      <c r="BF256" s="11"/>
      <c r="BG256" s="11"/>
      <c r="BH256" s="11"/>
      <c r="BI256" s="11"/>
      <c r="BJ256" s="11"/>
      <c r="BK256" s="11"/>
      <c r="BL256" s="11"/>
      <c r="BM256" s="11"/>
      <c r="BN256" s="11"/>
      <c r="BO256" s="11"/>
      <c r="BP256" s="11"/>
    </row>
    <row r="257" spans="1:68" ht="12.75" customHeight="1">
      <c r="A257" s="18"/>
      <c r="B257" s="18"/>
      <c r="C257" s="18"/>
      <c r="D257" s="117"/>
      <c r="E257" s="135"/>
      <c r="F257" s="135"/>
      <c r="G257" s="152">
        <f t="shared" si="34"/>
        <v>12</v>
      </c>
      <c r="H257" s="307" t="str">
        <f t="array" ref="H257">IF(H55="-","-",IF( H55&gt;0,AVERAGE(IF($M$5:$M$24=$G257,H$5:H$24,"-")),"-"))</f>
        <v>-</v>
      </c>
      <c r="I257" s="307" t="str">
        <f t="array" ref="I257">IF(I55="-","-",IF( I55&gt;0,AVERAGE(IF($M$5:$M$24=$G257,I$5:I$24,"-")),"-"))</f>
        <v>-</v>
      </c>
      <c r="J257" s="307" t="str">
        <f t="array" ref="J257">IF(J55="-","-",IF( J55&gt;0,AVERAGE(IF($M$5:$M$24=$G257,J$5:J$24,"-")),"-"))</f>
        <v>-</v>
      </c>
      <c r="K257" s="307" t="str">
        <f t="array" ref="K257">IF(K55="-","-",IF( K55&gt;0,AVERAGE(IF($M$5:$M$24=$G257,K$5:K$24,"-")),"-"))</f>
        <v>-</v>
      </c>
      <c r="L257" s="307" t="str">
        <f t="array" ref="L257">IF(L55="-","-",IF( L55&gt;0,AVERAGE(IF($M$5:$M$24=$G257,L$5:L$24,"-")),"-"))</f>
        <v>-</v>
      </c>
      <c r="M257" s="308" t="str">
        <f t="array" ref="M257">IF(M55="-","-",AVERAGE(IF($M$5:$M$24=$G257,H$5:L$24,"-")))</f>
        <v>-</v>
      </c>
      <c r="N257" s="185"/>
      <c r="O257" s="269"/>
      <c r="P257" s="140"/>
      <c r="Q257" s="269"/>
      <c r="R257" s="269"/>
      <c r="S257" s="269"/>
      <c r="T257" s="140"/>
      <c r="U257" s="266"/>
      <c r="V257" s="266"/>
      <c r="W257" s="266"/>
      <c r="X257" s="266"/>
      <c r="Y257" s="266"/>
      <c r="Z257" s="266"/>
      <c r="AA257" s="266"/>
      <c r="AB257" s="266"/>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BA257" s="11"/>
      <c r="BB257" s="11"/>
      <c r="BC257" s="11"/>
      <c r="BD257" s="11"/>
      <c r="BE257" s="11"/>
      <c r="BF257" s="11"/>
      <c r="BG257" s="11"/>
      <c r="BH257" s="11"/>
      <c r="BI257" s="11"/>
      <c r="BJ257" s="11"/>
      <c r="BK257" s="11"/>
      <c r="BL257" s="11"/>
      <c r="BM257" s="11"/>
      <c r="BN257" s="11"/>
      <c r="BO257" s="11"/>
      <c r="BP257" s="11"/>
    </row>
    <row r="258" spans="1:68" ht="12.75" customHeight="1">
      <c r="A258" s="18"/>
      <c r="B258" s="18"/>
      <c r="C258" s="18"/>
      <c r="D258" s="117"/>
      <c r="E258" s="135"/>
      <c r="F258" s="135"/>
      <c r="G258" s="152">
        <f t="shared" si="34"/>
        <v>13</v>
      </c>
      <c r="H258" s="307" t="str">
        <f t="array" ref="H258">IF(H56="-","-",IF( H56&gt;0,AVERAGE(IF($M$5:$M$24=$G258,H$5:H$24,"-")),"-"))</f>
        <v>-</v>
      </c>
      <c r="I258" s="307" t="str">
        <f t="array" ref="I258">IF(I56="-","-",IF( I56&gt;0,AVERAGE(IF($M$5:$M$24=$G258,I$5:I$24,"-")),"-"))</f>
        <v>-</v>
      </c>
      <c r="J258" s="307" t="str">
        <f t="array" ref="J258">IF(J56="-","-",IF( J56&gt;0,AVERAGE(IF($M$5:$M$24=$G258,J$5:J$24,"-")),"-"))</f>
        <v>-</v>
      </c>
      <c r="K258" s="307" t="str">
        <f t="array" ref="K258">IF(K56="-","-",IF( K56&gt;0,AVERAGE(IF($M$5:$M$24=$G258,K$5:K$24,"-")),"-"))</f>
        <v>-</v>
      </c>
      <c r="L258" s="307" t="str">
        <f t="array" ref="L258">IF(L56="-","-",IF( L56&gt;0,AVERAGE(IF($M$5:$M$24=$G258,L$5:L$24,"-")),"-"))</f>
        <v>-</v>
      </c>
      <c r="M258" s="308" t="str">
        <f t="array" ref="M258">IF(M56="-","-",AVERAGE(IF($M$5:$M$24=$G258,H$5:L$24,"-")))</f>
        <v>-</v>
      </c>
      <c r="N258" s="185"/>
      <c r="O258" s="269"/>
      <c r="P258" s="140"/>
      <c r="Q258" s="269"/>
      <c r="R258" s="269"/>
      <c r="S258" s="269"/>
      <c r="T258" s="140"/>
      <c r="U258" s="266"/>
      <c r="V258" s="266"/>
      <c r="W258" s="266"/>
      <c r="X258" s="266"/>
      <c r="Y258" s="266"/>
      <c r="Z258" s="266"/>
      <c r="AA258" s="266"/>
      <c r="AB258" s="266"/>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BA258" s="11"/>
      <c r="BB258" s="11"/>
      <c r="BC258" s="11"/>
      <c r="BD258" s="11"/>
      <c r="BE258" s="11"/>
      <c r="BF258" s="11"/>
      <c r="BG258" s="11"/>
      <c r="BH258" s="11"/>
      <c r="BI258" s="11"/>
      <c r="BJ258" s="11"/>
      <c r="BK258" s="11"/>
      <c r="BL258" s="11"/>
      <c r="BM258" s="11"/>
      <c r="BN258" s="11"/>
      <c r="BO258" s="11"/>
      <c r="BP258" s="11"/>
    </row>
    <row r="259" spans="1:68" ht="12.75" customHeight="1">
      <c r="A259" s="18"/>
      <c r="B259" s="18"/>
      <c r="C259" s="18"/>
      <c r="D259" s="117"/>
      <c r="E259" s="135"/>
      <c r="F259" s="135"/>
      <c r="G259" s="152">
        <f t="shared" si="34"/>
        <v>14</v>
      </c>
      <c r="H259" s="307" t="str">
        <f t="array" ref="H259">IF(H57="-","-",IF( H57&gt;0,AVERAGE(IF($M$5:$M$24=$G259,H$5:H$24,"-")),"-"))</f>
        <v>-</v>
      </c>
      <c r="I259" s="307" t="str">
        <f t="array" ref="I259">IF(I57="-","-",IF( I57&gt;0,AVERAGE(IF($M$5:$M$24=$G259,I$5:I$24,"-")),"-"))</f>
        <v>-</v>
      </c>
      <c r="J259" s="307" t="str">
        <f t="array" ref="J259">IF(J57="-","-",IF( J57&gt;0,AVERAGE(IF($M$5:$M$24=$G259,J$5:J$24,"-")),"-"))</f>
        <v>-</v>
      </c>
      <c r="K259" s="307" t="str">
        <f t="array" ref="K259">IF(K57="-","-",IF( K57&gt;0,AVERAGE(IF($M$5:$M$24=$G259,K$5:K$24,"-")),"-"))</f>
        <v>-</v>
      </c>
      <c r="L259" s="307" t="str">
        <f t="array" ref="L259">IF(L57="-","-",IF( L57&gt;0,AVERAGE(IF($M$5:$M$24=$G259,L$5:L$24,"-")),"-"))</f>
        <v>-</v>
      </c>
      <c r="M259" s="308" t="str">
        <f t="array" ref="M259">IF(M57="-","-",AVERAGE(IF($M$5:$M$24=$G259,H$5:L$24,"-")))</f>
        <v>-</v>
      </c>
      <c r="N259" s="185"/>
      <c r="O259" s="269"/>
      <c r="P259" s="140"/>
      <c r="Q259" s="269"/>
      <c r="R259" s="269"/>
      <c r="S259" s="269"/>
      <c r="T259" s="140"/>
      <c r="U259" s="266"/>
      <c r="V259" s="266"/>
      <c r="W259" s="266"/>
      <c r="X259" s="266"/>
      <c r="Y259" s="266"/>
      <c r="Z259" s="266"/>
      <c r="AA259" s="266"/>
      <c r="AB259" s="266"/>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BA259" s="11"/>
      <c r="BB259" s="11"/>
      <c r="BC259" s="11"/>
      <c r="BD259" s="11"/>
      <c r="BE259" s="11"/>
      <c r="BF259" s="11"/>
      <c r="BG259" s="11"/>
      <c r="BH259" s="11"/>
      <c r="BI259" s="11"/>
      <c r="BJ259" s="11"/>
      <c r="BK259" s="11"/>
      <c r="BL259" s="11"/>
      <c r="BM259" s="11"/>
      <c r="BN259" s="11"/>
      <c r="BO259" s="11"/>
      <c r="BP259" s="11"/>
    </row>
    <row r="260" spans="1:68" ht="12.75" customHeight="1">
      <c r="A260" s="18"/>
      <c r="B260" s="18"/>
      <c r="C260" s="18"/>
      <c r="D260" s="117"/>
      <c r="E260" s="135"/>
      <c r="F260" s="135"/>
      <c r="G260" s="155">
        <f t="shared" si="34"/>
        <v>15</v>
      </c>
      <c r="H260" s="307" t="str">
        <f t="array" ref="H260">IF(H58="-","-",IF( H58&gt;0,AVERAGE(IF($M$5:$M$24=$G260,H$5:H$24,"-")),"-"))</f>
        <v>-</v>
      </c>
      <c r="I260" s="307" t="str">
        <f t="array" ref="I260">IF(I58="-","-",IF( I58&gt;0,AVERAGE(IF($M$5:$M$24=$G260,I$5:I$24,"-")),"-"))</f>
        <v>-</v>
      </c>
      <c r="J260" s="307" t="str">
        <f t="array" ref="J260">IF(J58="-","-",IF( J58&gt;0,AVERAGE(IF($M$5:$M$24=$G260,J$5:J$24,"-")),"-"))</f>
        <v>-</v>
      </c>
      <c r="K260" s="307" t="str">
        <f t="array" ref="K260">IF(K58="-","-",IF( K58&gt;0,AVERAGE(IF($M$5:$M$24=$G260,K$5:K$24,"-")),"-"))</f>
        <v>-</v>
      </c>
      <c r="L260" s="307" t="str">
        <f t="array" ref="L260">IF(L58="-","-",IF( L58&gt;0,AVERAGE(IF($M$5:$M$24=$G260,L$5:L$24,"-")),"-"))</f>
        <v>-</v>
      </c>
      <c r="M260" s="309" t="str">
        <f t="array" ref="M260">IF(M58="-","-",AVERAGE(IF($M$5:$M$24=$G260,H$5:L$24,"-")))</f>
        <v>-</v>
      </c>
      <c r="N260" s="185"/>
      <c r="O260" s="269"/>
      <c r="P260" s="140"/>
      <c r="Q260" s="269"/>
      <c r="R260" s="277"/>
      <c r="S260" s="277"/>
      <c r="T260" s="278"/>
      <c r="U260" s="266"/>
      <c r="V260" s="266"/>
      <c r="W260" s="266"/>
      <c r="X260" s="266"/>
      <c r="Y260" s="266"/>
      <c r="Z260" s="266"/>
      <c r="AA260" s="266"/>
      <c r="AB260" s="266"/>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BA260" s="11"/>
      <c r="BB260" s="11"/>
      <c r="BC260" s="11"/>
      <c r="BD260" s="11"/>
      <c r="BE260" s="11"/>
      <c r="BF260" s="11"/>
      <c r="BG260" s="11"/>
      <c r="BH260" s="11"/>
      <c r="BI260" s="11"/>
      <c r="BJ260" s="11"/>
      <c r="BK260" s="11"/>
      <c r="BL260" s="11"/>
      <c r="BM260" s="11"/>
      <c r="BN260" s="11"/>
      <c r="BO260" s="11"/>
      <c r="BP260" s="11"/>
    </row>
    <row r="261" spans="1:68" ht="12.75" customHeight="1">
      <c r="A261" s="18"/>
      <c r="B261" s="18"/>
      <c r="C261" s="18"/>
      <c r="D261" s="117"/>
      <c r="E261" s="311"/>
      <c r="F261" s="312" t="s">
        <v>41</v>
      </c>
      <c r="G261" s="313" t="str">
        <f>$G$59</f>
        <v>0-15</v>
      </c>
      <c r="H261" s="314">
        <f>IF(H59=0,"-",AVERAGE(H$5:H$24))</f>
        <v>3.85</v>
      </c>
      <c r="I261" s="314">
        <f>IF(I59=0,"-",AVERAGE(I$5:I$24))</f>
        <v>4.3499999999999996</v>
      </c>
      <c r="J261" s="314">
        <f>IF(J59=0,"-",AVERAGE(J$5:J$24))</f>
        <v>4.75</v>
      </c>
      <c r="K261" s="314">
        <f>IF(K59=0,"-",AVERAGE(K$5:K$24))</f>
        <v>3.75</v>
      </c>
      <c r="L261" s="314">
        <f>IF(L59=0,"-",AVERAGE(L$5:L$24))</f>
        <v>4.0999999999999996</v>
      </c>
      <c r="M261" s="315">
        <f>AVERAGE(H$5:L$24)</f>
        <v>4.16</v>
      </c>
      <c r="N261" s="185"/>
      <c r="O261" s="269"/>
      <c r="P261" s="140"/>
      <c r="Q261" s="269"/>
      <c r="R261" s="269"/>
      <c r="S261" s="269"/>
      <c r="T261" s="140"/>
      <c r="U261" s="266"/>
      <c r="V261" s="266"/>
      <c r="W261" s="266"/>
      <c r="X261" s="266"/>
      <c r="Y261" s="266"/>
      <c r="Z261" s="266"/>
      <c r="AA261" s="266"/>
      <c r="AB261" s="266"/>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BA261" s="11"/>
      <c r="BB261" s="11"/>
      <c r="BC261" s="11"/>
      <c r="BD261" s="11"/>
      <c r="BE261" s="11"/>
      <c r="BF261" s="11"/>
      <c r="BG261" s="11"/>
      <c r="BH261" s="11"/>
      <c r="BI261" s="11"/>
      <c r="BJ261" s="11"/>
      <c r="BK261" s="11"/>
      <c r="BL261" s="11"/>
      <c r="BM261" s="11"/>
      <c r="BN261" s="11"/>
      <c r="BO261" s="11"/>
      <c r="BP261" s="11"/>
    </row>
    <row r="262" spans="1:68" ht="12.75" customHeight="1">
      <c r="A262" s="18"/>
      <c r="B262" s="18"/>
      <c r="C262" s="18"/>
      <c r="D262" s="310"/>
      <c r="E262" s="166"/>
      <c r="F262" s="166"/>
      <c r="G262" s="168"/>
      <c r="H262" s="316"/>
      <c r="I262" s="316"/>
      <c r="J262" s="316"/>
      <c r="K262" s="316"/>
      <c r="L262" s="316"/>
      <c r="M262" s="316"/>
      <c r="N262" s="185"/>
      <c r="O262" s="277"/>
      <c r="P262" s="140"/>
      <c r="Q262" s="269"/>
      <c r="R262" s="269"/>
      <c r="S262" s="269"/>
      <c r="T262" s="140"/>
      <c r="U262" s="266"/>
      <c r="V262" s="266"/>
      <c r="W262" s="266"/>
      <c r="X262" s="266"/>
      <c r="Y262" s="266"/>
      <c r="Z262" s="266"/>
      <c r="AA262" s="266"/>
      <c r="AB262" s="266"/>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BA262" s="11"/>
      <c r="BB262" s="11"/>
      <c r="BC262" s="11"/>
      <c r="BD262" s="11"/>
      <c r="BE262" s="11"/>
      <c r="BF262" s="11"/>
      <c r="BG262" s="11"/>
      <c r="BH262" s="11"/>
      <c r="BI262" s="11"/>
      <c r="BJ262" s="11"/>
      <c r="BK262" s="11"/>
      <c r="BL262" s="11"/>
      <c r="BM262" s="11"/>
      <c r="BN262" s="11"/>
      <c r="BO262" s="11"/>
      <c r="BP262" s="11"/>
    </row>
    <row r="263" spans="1:68" ht="12.75" customHeight="1">
      <c r="A263" s="18"/>
      <c r="B263" s="18"/>
      <c r="C263" s="18"/>
      <c r="D263" s="198"/>
      <c r="E263" s="264"/>
      <c r="F263" s="264"/>
      <c r="G263" s="264"/>
      <c r="H263" s="264"/>
      <c r="I263" s="264"/>
      <c r="J263" s="264"/>
      <c r="K263" s="264"/>
      <c r="L263" s="264"/>
      <c r="M263" s="268"/>
      <c r="N263" s="7"/>
      <c r="O263" s="269"/>
      <c r="P263" s="140"/>
      <c r="Q263" s="277"/>
      <c r="R263" s="140"/>
      <c r="S263" s="140"/>
      <c r="T263" s="140"/>
      <c r="U263" s="279"/>
      <c r="V263" s="279"/>
      <c r="W263" s="279"/>
      <c r="X263" s="279"/>
      <c r="Y263" s="279"/>
      <c r="Z263" s="279"/>
      <c r="AA263" s="279"/>
      <c r="AB263" s="279"/>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BA263" s="11"/>
      <c r="BB263" s="11"/>
      <c r="BC263" s="11"/>
      <c r="BD263" s="11"/>
      <c r="BE263" s="11"/>
      <c r="BF263" s="11"/>
      <c r="BG263" s="11"/>
      <c r="BH263" s="11"/>
      <c r="BI263" s="11"/>
      <c r="BJ263" s="11"/>
      <c r="BK263" s="11"/>
      <c r="BL263" s="11"/>
      <c r="BM263" s="11"/>
      <c r="BN263" s="11"/>
      <c r="BO263" s="11"/>
      <c r="BP263" s="11"/>
    </row>
    <row r="264" spans="1:68" ht="12.75" customHeight="1">
      <c r="A264" s="18"/>
      <c r="B264" s="18"/>
      <c r="C264" s="18"/>
      <c r="D264" s="264"/>
      <c r="E264" s="117"/>
      <c r="F264" s="117"/>
      <c r="G264" s="118" t="s">
        <v>64</v>
      </c>
      <c r="H264" s="119"/>
      <c r="I264" s="119"/>
      <c r="J264" s="119"/>
      <c r="K264" s="237"/>
      <c r="L264" s="237"/>
      <c r="M264" s="317"/>
      <c r="N264" s="7"/>
      <c r="O264" s="269"/>
      <c r="P264" s="140"/>
      <c r="Q264" s="269"/>
      <c r="R264" s="140"/>
      <c r="S264" s="140"/>
      <c r="T264" s="140"/>
      <c r="U264" s="18"/>
      <c r="V264" s="18"/>
      <c r="W264" s="266"/>
      <c r="X264" s="266"/>
      <c r="Y264" s="266"/>
      <c r="Z264" s="266"/>
      <c r="AA264" s="266"/>
      <c r="AB264" s="266"/>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BA264" s="11"/>
      <c r="BB264" s="11"/>
      <c r="BC264" s="11"/>
      <c r="BD264" s="11"/>
      <c r="BE264" s="11"/>
      <c r="BF264" s="11"/>
      <c r="BG264" s="11"/>
      <c r="BH264" s="11"/>
      <c r="BI264" s="11"/>
      <c r="BJ264" s="11"/>
      <c r="BK264" s="11"/>
      <c r="BL264" s="11"/>
      <c r="BM264" s="11"/>
      <c r="BN264" s="11"/>
      <c r="BO264" s="11"/>
      <c r="BP264" s="11"/>
    </row>
    <row r="265" spans="1:68" ht="12.75" customHeight="1">
      <c r="A265" s="18"/>
      <c r="B265" s="18"/>
      <c r="C265" s="18"/>
      <c r="D265" s="117"/>
      <c r="E265" s="125"/>
      <c r="F265" s="125"/>
      <c r="G265" s="126" t="str">
        <f>M3</f>
        <v>MODAL</v>
      </c>
      <c r="H265" s="461" t="str">
        <f t="shared" ref="H265:L266" si="35">H3</f>
        <v>Harald</v>
      </c>
      <c r="I265" s="461" t="str">
        <f t="shared" si="35"/>
        <v>Hildegun</v>
      </c>
      <c r="J265" s="461" t="str">
        <f t="shared" si="35"/>
        <v>Stian</v>
      </c>
      <c r="K265" s="461" t="str">
        <f t="shared" si="35"/>
        <v>Eirik</v>
      </c>
      <c r="L265" s="461" t="str">
        <f t="shared" si="35"/>
        <v>Atle</v>
      </c>
      <c r="M265" s="128"/>
      <c r="N265" s="7"/>
      <c r="O265" s="140"/>
      <c r="P265" s="140"/>
      <c r="Q265" s="269"/>
      <c r="R265" s="140"/>
      <c r="S265" s="140"/>
      <c r="T265" s="140"/>
      <c r="U265" s="18"/>
      <c r="V265" s="18"/>
      <c r="W265" s="266"/>
      <c r="X265" s="266"/>
      <c r="Y265" s="266"/>
      <c r="Z265" s="266"/>
      <c r="AA265" s="266"/>
      <c r="AB265" s="266"/>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BA265" s="11"/>
      <c r="BB265" s="11"/>
      <c r="BC265" s="11"/>
      <c r="BD265" s="11"/>
      <c r="BE265" s="11"/>
      <c r="BF265" s="11"/>
      <c r="BG265" s="11"/>
      <c r="BH265" s="11"/>
      <c r="BI265" s="11"/>
      <c r="BJ265" s="11"/>
      <c r="BK265" s="11"/>
      <c r="BL265" s="11"/>
      <c r="BM265" s="11"/>
      <c r="BN265" s="11"/>
      <c r="BO265" s="11"/>
      <c r="BP265" s="11"/>
    </row>
    <row r="266" spans="1:68" ht="12.75" customHeight="1">
      <c r="A266" s="18"/>
      <c r="B266" s="18"/>
      <c r="C266" s="18"/>
      <c r="D266" s="117"/>
      <c r="E266" s="125"/>
      <c r="F266" s="125"/>
      <c r="G266" s="126" t="str">
        <f>M4</f>
        <v>(R1-R5)</v>
      </c>
      <c r="H266" s="74" t="str">
        <f t="shared" si="35"/>
        <v>Reader 1</v>
      </c>
      <c r="I266" s="74" t="str">
        <f t="shared" si="35"/>
        <v>Reader 2</v>
      </c>
      <c r="J266" s="74" t="str">
        <f t="shared" si="35"/>
        <v>Reader 3</v>
      </c>
      <c r="K266" s="74" t="str">
        <f t="shared" si="35"/>
        <v>Reader 4</v>
      </c>
      <c r="L266" s="74" t="str">
        <f t="shared" si="35"/>
        <v>Reader 5</v>
      </c>
      <c r="M266" s="132" t="s">
        <v>39</v>
      </c>
      <c r="N266" s="185"/>
      <c r="O266" s="140"/>
      <c r="P266" s="140"/>
      <c r="Q266" s="140"/>
      <c r="R266" s="319"/>
      <c r="S266" s="319"/>
      <c r="T266" s="319"/>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BA266" s="11"/>
      <c r="BB266" s="11"/>
      <c r="BC266" s="11"/>
      <c r="BD266" s="11"/>
      <c r="BE266" s="11"/>
      <c r="BF266" s="11"/>
      <c r="BG266" s="11"/>
      <c r="BH266" s="11"/>
      <c r="BI266" s="11"/>
      <c r="BJ266" s="11"/>
      <c r="BK266" s="11"/>
      <c r="BL266" s="11"/>
      <c r="BM266" s="11"/>
      <c r="BN266" s="11"/>
      <c r="BO266" s="11"/>
      <c r="BP266" s="11"/>
    </row>
    <row r="267" spans="1:68" ht="12.75" customHeight="1">
      <c r="A267" s="18"/>
      <c r="B267" s="18"/>
      <c r="C267" s="18"/>
      <c r="D267" s="117"/>
      <c r="E267" s="135"/>
      <c r="F267" s="135"/>
      <c r="G267" s="149">
        <v>0</v>
      </c>
      <c r="H267" s="286">
        <f t="shared" ref="H267:L276" si="36">IF(H43="-","-",IF( H43&gt;1,H245+H224,"-"))</f>
        <v>0</v>
      </c>
      <c r="I267" s="286">
        <f t="shared" si="36"/>
        <v>6.25</v>
      </c>
      <c r="J267" s="286" t="str">
        <f t="shared" si="36"/>
        <v>-</v>
      </c>
      <c r="K267" s="286">
        <f t="shared" si="36"/>
        <v>5</v>
      </c>
      <c r="L267" s="286">
        <f t="shared" si="36"/>
        <v>6.25</v>
      </c>
      <c r="M267" s="318">
        <f t="shared" ref="M267:M282" si="37">IF( H43="-","-",M245+M224)</f>
        <v>5.2679964469195575</v>
      </c>
      <c r="N267" s="185"/>
      <c r="O267" s="140"/>
      <c r="P267" s="140"/>
      <c r="Q267" s="140"/>
      <c r="R267" s="319"/>
      <c r="S267" s="319"/>
      <c r="T267" s="319"/>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BA267" s="11"/>
      <c r="BB267" s="11"/>
      <c r="BC267" s="11"/>
      <c r="BD267" s="11"/>
      <c r="BE267" s="11"/>
      <c r="BF267" s="11"/>
      <c r="BG267" s="11"/>
      <c r="BH267" s="11"/>
      <c r="BI267" s="11"/>
      <c r="BJ267" s="11"/>
      <c r="BK267" s="11"/>
      <c r="BL267" s="11"/>
      <c r="BM267" s="11"/>
      <c r="BN267" s="11"/>
      <c r="BO267" s="11"/>
      <c r="BP267" s="11"/>
    </row>
    <row r="268" spans="1:68" ht="12.75" customHeight="1">
      <c r="A268" s="18"/>
      <c r="B268" s="18"/>
      <c r="C268" s="18"/>
      <c r="D268" s="117"/>
      <c r="E268" s="135"/>
      <c r="F268" s="135"/>
      <c r="G268" s="152">
        <f t="shared" ref="G268:G282" si="38">G267+1</f>
        <v>1</v>
      </c>
      <c r="H268" s="289" t="str">
        <f t="shared" si="36"/>
        <v>-</v>
      </c>
      <c r="I268" s="289" t="str">
        <f t="shared" si="36"/>
        <v>-</v>
      </c>
      <c r="J268" s="289" t="str">
        <f t="shared" si="36"/>
        <v>-</v>
      </c>
      <c r="K268" s="289" t="str">
        <f t="shared" si="36"/>
        <v>-</v>
      </c>
      <c r="L268" s="289" t="str">
        <f t="shared" si="36"/>
        <v>-</v>
      </c>
      <c r="M268" s="320" t="str">
        <f t="shared" si="37"/>
        <v>-</v>
      </c>
      <c r="N268" s="185"/>
      <c r="O268" s="319"/>
      <c r="P268" s="140"/>
      <c r="Q268" s="140"/>
      <c r="R268" s="319"/>
      <c r="S268" s="319"/>
      <c r="T268" s="319"/>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BA268" s="11"/>
      <c r="BB268" s="11"/>
      <c r="BC268" s="11"/>
      <c r="BD268" s="11"/>
      <c r="BE268" s="11"/>
      <c r="BF268" s="11"/>
      <c r="BG268" s="11"/>
      <c r="BH268" s="11"/>
      <c r="BI268" s="11"/>
      <c r="BJ268" s="11"/>
      <c r="BK268" s="11"/>
      <c r="BL268" s="11"/>
      <c r="BM268" s="11"/>
      <c r="BN268" s="11"/>
      <c r="BO268" s="11"/>
      <c r="BP268" s="11"/>
    </row>
    <row r="269" spans="1:68" ht="12.75" customHeight="1">
      <c r="A269" s="18"/>
      <c r="B269" s="18"/>
      <c r="C269" s="18"/>
      <c r="D269" s="117"/>
      <c r="E269" s="135"/>
      <c r="F269" s="135"/>
      <c r="G269" s="152">
        <f t="shared" si="38"/>
        <v>2</v>
      </c>
      <c r="H269" s="289" t="str">
        <f t="shared" si="36"/>
        <v>-</v>
      </c>
      <c r="I269" s="289" t="str">
        <f t="shared" si="36"/>
        <v>-</v>
      </c>
      <c r="J269" s="289" t="str">
        <f t="shared" si="36"/>
        <v>-</v>
      </c>
      <c r="K269" s="289" t="str">
        <f t="shared" si="36"/>
        <v>-</v>
      </c>
      <c r="L269" s="289" t="str">
        <f t="shared" si="36"/>
        <v>-</v>
      </c>
      <c r="M269" s="320" t="str">
        <f t="shared" si="37"/>
        <v>-</v>
      </c>
      <c r="N269" s="185"/>
      <c r="O269" s="319"/>
      <c r="P269" s="140"/>
      <c r="Q269" s="319"/>
      <c r="R269" s="319"/>
      <c r="S269" s="319"/>
      <c r="T269" s="319"/>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BA269" s="11"/>
      <c r="BB269" s="11"/>
      <c r="BC269" s="11"/>
      <c r="BD269" s="11"/>
      <c r="BE269" s="11"/>
      <c r="BF269" s="11"/>
      <c r="BG269" s="11"/>
      <c r="BH269" s="11"/>
      <c r="BI269" s="11"/>
      <c r="BJ269" s="11"/>
      <c r="BK269" s="11"/>
      <c r="BL269" s="11"/>
      <c r="BM269" s="11"/>
      <c r="BN269" s="11"/>
      <c r="BO269" s="11"/>
      <c r="BP269" s="11"/>
    </row>
    <row r="270" spans="1:68" ht="12.75" customHeight="1">
      <c r="A270" s="18"/>
      <c r="B270" s="18"/>
      <c r="C270" s="18"/>
      <c r="D270" s="117"/>
      <c r="E270" s="135"/>
      <c r="F270" s="135"/>
      <c r="G270" s="152">
        <f t="shared" si="38"/>
        <v>3</v>
      </c>
      <c r="H270" s="289" t="str">
        <f t="shared" si="36"/>
        <v>-</v>
      </c>
      <c r="I270" s="289" t="str">
        <f t="shared" si="36"/>
        <v>-</v>
      </c>
      <c r="J270" s="289" t="str">
        <f t="shared" si="36"/>
        <v>-</v>
      </c>
      <c r="K270" s="289" t="str">
        <f t="shared" si="36"/>
        <v>-</v>
      </c>
      <c r="L270" s="289" t="str">
        <f t="shared" si="36"/>
        <v>-</v>
      </c>
      <c r="M270" s="320" t="str">
        <f t="shared" si="37"/>
        <v>-</v>
      </c>
      <c r="N270" s="185"/>
      <c r="O270" s="319"/>
      <c r="P270" s="247"/>
      <c r="Q270" s="319"/>
      <c r="R270" s="319"/>
      <c r="S270" s="319"/>
      <c r="T270" s="319"/>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BA270" s="11"/>
      <c r="BB270" s="11"/>
      <c r="BC270" s="11"/>
      <c r="BD270" s="11"/>
      <c r="BE270" s="11"/>
      <c r="BF270" s="11"/>
      <c r="BG270" s="11"/>
      <c r="BH270" s="11"/>
      <c r="BI270" s="11"/>
      <c r="BJ270" s="11"/>
      <c r="BK270" s="11"/>
      <c r="BL270" s="11"/>
      <c r="BM270" s="11"/>
      <c r="BN270" s="11"/>
      <c r="BO270" s="11"/>
      <c r="BP270" s="11"/>
    </row>
    <row r="271" spans="1:68" ht="24.75" customHeight="1">
      <c r="A271" s="18"/>
      <c r="B271" s="18"/>
      <c r="C271" s="18"/>
      <c r="D271" s="117"/>
      <c r="E271" s="135"/>
      <c r="F271" s="135"/>
      <c r="G271" s="152">
        <f t="shared" si="38"/>
        <v>4</v>
      </c>
      <c r="H271" s="289">
        <f t="shared" si="36"/>
        <v>4</v>
      </c>
      <c r="I271" s="289">
        <f t="shared" si="36"/>
        <v>4</v>
      </c>
      <c r="J271" s="289">
        <f t="shared" si="36"/>
        <v>4</v>
      </c>
      <c r="K271" s="289">
        <f t="shared" si="36"/>
        <v>7.6568542494923806</v>
      </c>
      <c r="L271" s="289">
        <f t="shared" si="36"/>
        <v>4</v>
      </c>
      <c r="M271" s="320">
        <f t="shared" si="37"/>
        <v>6.1298221281347036</v>
      </c>
      <c r="N271" s="185"/>
      <c r="O271" s="319"/>
      <c r="P271" s="247"/>
      <c r="Q271" s="319"/>
      <c r="R271" s="319"/>
      <c r="S271" s="319"/>
      <c r="T271" s="319"/>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BA271" s="11"/>
      <c r="BB271" s="11"/>
      <c r="BC271" s="11"/>
      <c r="BD271" s="11"/>
      <c r="BE271" s="11"/>
      <c r="BF271" s="11"/>
      <c r="BG271" s="11"/>
      <c r="BH271" s="11"/>
      <c r="BI271" s="11"/>
      <c r="BJ271" s="11"/>
      <c r="BK271" s="11"/>
      <c r="BL271" s="11"/>
      <c r="BM271" s="11"/>
      <c r="BN271" s="11"/>
      <c r="BO271" s="11"/>
      <c r="BP271" s="11"/>
    </row>
    <row r="272" spans="1:68" ht="12.75" customHeight="1">
      <c r="A272" s="18"/>
      <c r="B272" s="18"/>
      <c r="C272" s="18"/>
      <c r="D272" s="117"/>
      <c r="E272" s="135"/>
      <c r="F272" s="135"/>
      <c r="G272" s="152">
        <f t="shared" si="38"/>
        <v>5</v>
      </c>
      <c r="H272" s="289">
        <f t="shared" si="36"/>
        <v>7.66227766016838</v>
      </c>
      <c r="I272" s="289">
        <f t="shared" si="36"/>
        <v>5.5324555320336763</v>
      </c>
      <c r="J272" s="289">
        <f t="shared" si="36"/>
        <v>6.2660917830792959</v>
      </c>
      <c r="K272" s="289">
        <f t="shared" si="36"/>
        <v>7.7998316455372212</v>
      </c>
      <c r="L272" s="289">
        <f t="shared" si="36"/>
        <v>8.1058772731852802</v>
      </c>
      <c r="M272" s="320">
        <f t="shared" si="37"/>
        <v>7.3447532403086004</v>
      </c>
      <c r="N272" s="185"/>
      <c r="O272" s="319"/>
      <c r="P272" s="247"/>
      <c r="Q272" s="319"/>
      <c r="R272" s="319"/>
      <c r="S272" s="319"/>
      <c r="T272" s="319"/>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BA272" s="11"/>
      <c r="BB272" s="11"/>
      <c r="BC272" s="11"/>
      <c r="BD272" s="11"/>
      <c r="BE272" s="11"/>
      <c r="BF272" s="11"/>
      <c r="BG272" s="11"/>
      <c r="BH272" s="11"/>
      <c r="BI272" s="11"/>
      <c r="BJ272" s="11"/>
      <c r="BK272" s="11"/>
      <c r="BL272" s="11"/>
      <c r="BM272" s="11"/>
      <c r="BN272" s="11"/>
      <c r="BO272" s="11"/>
      <c r="BP272" s="11"/>
    </row>
    <row r="273" spans="1:68" ht="12.75" customHeight="1">
      <c r="A273" s="18"/>
      <c r="B273" s="18"/>
      <c r="C273" s="18"/>
      <c r="D273" s="117"/>
      <c r="E273" s="135"/>
      <c r="F273" s="135"/>
      <c r="G273" s="152">
        <f t="shared" si="38"/>
        <v>6</v>
      </c>
      <c r="H273" s="289">
        <f t="shared" si="36"/>
        <v>6.8213672050459184</v>
      </c>
      <c r="I273" s="289">
        <f t="shared" si="36"/>
        <v>6</v>
      </c>
      <c r="J273" s="289">
        <f t="shared" si="36"/>
        <v>6</v>
      </c>
      <c r="K273" s="289">
        <f t="shared" si="36"/>
        <v>7.6427344100918386</v>
      </c>
      <c r="L273" s="289">
        <f t="shared" si="36"/>
        <v>6.8213672050459184</v>
      </c>
      <c r="M273" s="320">
        <f t="shared" si="37"/>
        <v>6.9205670127426604</v>
      </c>
      <c r="N273" s="185"/>
      <c r="O273" s="319"/>
      <c r="P273" s="247"/>
      <c r="Q273" s="319"/>
      <c r="R273" s="319"/>
      <c r="S273" s="319"/>
      <c r="T273" s="319"/>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BA273" s="11"/>
      <c r="BB273" s="11"/>
      <c r="BC273" s="11"/>
      <c r="BD273" s="11"/>
      <c r="BE273" s="11"/>
      <c r="BF273" s="11"/>
      <c r="BG273" s="11"/>
      <c r="BH273" s="11"/>
      <c r="BI273" s="11"/>
      <c r="BJ273" s="11"/>
      <c r="BK273" s="11"/>
      <c r="BL273" s="11"/>
      <c r="BM273" s="11"/>
      <c r="BN273" s="11"/>
      <c r="BO273" s="11"/>
      <c r="BP273" s="11"/>
    </row>
    <row r="274" spans="1:68" ht="12.75" customHeight="1">
      <c r="A274" s="18"/>
      <c r="B274" s="18"/>
      <c r="C274" s="18"/>
      <c r="D274" s="117"/>
      <c r="E274" s="135"/>
      <c r="F274" s="135"/>
      <c r="G274" s="152">
        <f t="shared" si="38"/>
        <v>7</v>
      </c>
      <c r="H274" s="289" t="str">
        <f t="shared" si="36"/>
        <v>-</v>
      </c>
      <c r="I274" s="289" t="str">
        <f t="shared" si="36"/>
        <v>-</v>
      </c>
      <c r="J274" s="289" t="str">
        <f t="shared" si="36"/>
        <v>-</v>
      </c>
      <c r="K274" s="289" t="str">
        <f t="shared" si="36"/>
        <v>-</v>
      </c>
      <c r="L274" s="289" t="str">
        <f t="shared" si="36"/>
        <v>-</v>
      </c>
      <c r="M274" s="320">
        <f t="shared" si="37"/>
        <v>8.1888543819998283</v>
      </c>
      <c r="N274" s="185"/>
      <c r="O274" s="319"/>
      <c r="P274" s="247"/>
      <c r="Q274" s="319"/>
      <c r="R274" s="319"/>
      <c r="S274" s="319"/>
      <c r="T274" s="319"/>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BA274" s="11"/>
      <c r="BB274" s="11"/>
      <c r="BC274" s="11"/>
      <c r="BD274" s="11"/>
      <c r="BE274" s="11"/>
      <c r="BF274" s="11"/>
      <c r="BG274" s="11"/>
      <c r="BH274" s="11"/>
      <c r="BI274" s="11"/>
      <c r="BJ274" s="11"/>
      <c r="BK274" s="11"/>
      <c r="BL274" s="11"/>
      <c r="BM274" s="11"/>
      <c r="BN274" s="11"/>
      <c r="BO274" s="11"/>
      <c r="BP274" s="11"/>
    </row>
    <row r="275" spans="1:68" ht="12.75" customHeight="1">
      <c r="A275" s="18"/>
      <c r="B275" s="18"/>
      <c r="C275" s="18"/>
      <c r="D275" s="117"/>
      <c r="E275" s="135"/>
      <c r="F275" s="135"/>
      <c r="G275" s="152">
        <f t="shared" si="38"/>
        <v>8</v>
      </c>
      <c r="H275" s="289" t="str">
        <f t="shared" si="36"/>
        <v>-</v>
      </c>
      <c r="I275" s="289" t="str">
        <f t="shared" si="36"/>
        <v>-</v>
      </c>
      <c r="J275" s="289" t="str">
        <f t="shared" si="36"/>
        <v>-</v>
      </c>
      <c r="K275" s="289" t="str">
        <f t="shared" si="36"/>
        <v>-</v>
      </c>
      <c r="L275" s="289" t="str">
        <f t="shared" si="36"/>
        <v>-</v>
      </c>
      <c r="M275" s="320" t="str">
        <f t="shared" si="37"/>
        <v>-</v>
      </c>
      <c r="N275" s="185"/>
      <c r="O275" s="319"/>
      <c r="P275" s="247"/>
      <c r="Q275" s="319"/>
      <c r="R275" s="319"/>
      <c r="S275" s="319"/>
      <c r="T275" s="319"/>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BA275" s="11"/>
      <c r="BB275" s="11"/>
      <c r="BC275" s="11"/>
      <c r="BD275" s="11"/>
      <c r="BE275" s="11"/>
      <c r="BF275" s="11"/>
      <c r="BG275" s="11"/>
      <c r="BH275" s="11"/>
      <c r="BI275" s="11"/>
      <c r="BJ275" s="11"/>
      <c r="BK275" s="11"/>
      <c r="BL275" s="11"/>
      <c r="BM275" s="11"/>
      <c r="BN275" s="11"/>
      <c r="BO275" s="11"/>
      <c r="BP275" s="11"/>
    </row>
    <row r="276" spans="1:68" ht="12.75" customHeight="1">
      <c r="A276" s="18"/>
      <c r="B276" s="18"/>
      <c r="C276" s="18"/>
      <c r="D276" s="117"/>
      <c r="E276" s="135"/>
      <c r="F276" s="135"/>
      <c r="G276" s="152">
        <f t="shared" si="38"/>
        <v>9</v>
      </c>
      <c r="H276" s="289" t="str">
        <f t="shared" si="36"/>
        <v>-</v>
      </c>
      <c r="I276" s="289" t="str">
        <f t="shared" si="36"/>
        <v>-</v>
      </c>
      <c r="J276" s="289" t="str">
        <f t="shared" si="36"/>
        <v>-</v>
      </c>
      <c r="K276" s="289" t="str">
        <f t="shared" si="36"/>
        <v>-</v>
      </c>
      <c r="L276" s="289" t="str">
        <f t="shared" si="36"/>
        <v>-</v>
      </c>
      <c r="M276" s="320" t="str">
        <f t="shared" si="37"/>
        <v>-</v>
      </c>
      <c r="N276" s="185"/>
      <c r="O276" s="319"/>
      <c r="P276" s="247"/>
      <c r="Q276" s="319"/>
      <c r="R276" s="319"/>
      <c r="S276" s="319"/>
      <c r="T276" s="319"/>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BA276" s="11"/>
      <c r="BB276" s="11"/>
      <c r="BC276" s="11"/>
      <c r="BD276" s="11"/>
      <c r="BE276" s="11"/>
      <c r="BF276" s="11"/>
      <c r="BG276" s="11"/>
      <c r="BH276" s="11"/>
      <c r="BI276" s="11"/>
      <c r="BJ276" s="11"/>
      <c r="BK276" s="11"/>
      <c r="BL276" s="11"/>
      <c r="BM276" s="11"/>
      <c r="BN276" s="11"/>
      <c r="BO276" s="11"/>
      <c r="BP276" s="11"/>
    </row>
    <row r="277" spans="1:68" ht="12.75" customHeight="1">
      <c r="A277" s="18"/>
      <c r="B277" s="18"/>
      <c r="C277" s="18"/>
      <c r="D277" s="117"/>
      <c r="E277" s="135"/>
      <c r="F277" s="135"/>
      <c r="G277" s="152">
        <f t="shared" si="38"/>
        <v>10</v>
      </c>
      <c r="H277" s="289" t="str">
        <f t="shared" ref="H277:L282" si="39">IF(H53="-","-",IF( H53&gt;1,H255+H234,"-"))</f>
        <v>-</v>
      </c>
      <c r="I277" s="289" t="str">
        <f t="shared" si="39"/>
        <v>-</v>
      </c>
      <c r="J277" s="289" t="str">
        <f t="shared" si="39"/>
        <v>-</v>
      </c>
      <c r="K277" s="289" t="str">
        <f t="shared" si="39"/>
        <v>-</v>
      </c>
      <c r="L277" s="289" t="str">
        <f t="shared" si="39"/>
        <v>-</v>
      </c>
      <c r="M277" s="320" t="str">
        <f t="shared" si="37"/>
        <v>-</v>
      </c>
      <c r="N277" s="185"/>
      <c r="O277" s="319"/>
      <c r="P277" s="247"/>
      <c r="Q277" s="319"/>
      <c r="R277" s="319"/>
      <c r="S277" s="319"/>
      <c r="T277" s="319"/>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BA277" s="11"/>
      <c r="BB277" s="11"/>
      <c r="BC277" s="11"/>
      <c r="BD277" s="11"/>
      <c r="BE277" s="11"/>
      <c r="BF277" s="11"/>
      <c r="BG277" s="11"/>
      <c r="BH277" s="11"/>
      <c r="BI277" s="11"/>
      <c r="BJ277" s="11"/>
      <c r="BK277" s="11"/>
      <c r="BL277" s="11"/>
      <c r="BM277" s="11"/>
      <c r="BN277" s="11"/>
      <c r="BO277" s="11"/>
      <c r="BP277" s="11"/>
    </row>
    <row r="278" spans="1:68" ht="12.75" customHeight="1">
      <c r="A278" s="18"/>
      <c r="B278" s="18"/>
      <c r="C278" s="18"/>
      <c r="D278" s="117"/>
      <c r="E278" s="135"/>
      <c r="F278" s="135"/>
      <c r="G278" s="152">
        <f t="shared" si="38"/>
        <v>11</v>
      </c>
      <c r="H278" s="289" t="str">
        <f t="shared" si="39"/>
        <v>-</v>
      </c>
      <c r="I278" s="289" t="str">
        <f t="shared" si="39"/>
        <v>-</v>
      </c>
      <c r="J278" s="289" t="str">
        <f t="shared" si="39"/>
        <v>-</v>
      </c>
      <c r="K278" s="289" t="str">
        <f t="shared" si="39"/>
        <v>-</v>
      </c>
      <c r="L278" s="289" t="str">
        <f t="shared" si="39"/>
        <v>-</v>
      </c>
      <c r="M278" s="320" t="str">
        <f t="shared" si="37"/>
        <v>-</v>
      </c>
      <c r="N278" s="185"/>
      <c r="O278" s="319"/>
      <c r="P278" s="247"/>
      <c r="Q278" s="319"/>
      <c r="R278" s="319"/>
      <c r="S278" s="319"/>
      <c r="T278" s="319"/>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BA278" s="11"/>
      <c r="BB278" s="11"/>
      <c r="BC278" s="11"/>
      <c r="BD278" s="11"/>
      <c r="BE278" s="11"/>
      <c r="BF278" s="11"/>
      <c r="BG278" s="11"/>
      <c r="BH278" s="11"/>
      <c r="BI278" s="11"/>
      <c r="BJ278" s="11"/>
      <c r="BK278" s="11"/>
      <c r="BL278" s="11"/>
      <c r="BM278" s="11"/>
      <c r="BN278" s="11"/>
      <c r="BO278" s="11"/>
      <c r="BP278" s="11"/>
    </row>
    <row r="279" spans="1:68" ht="12.75" customHeight="1">
      <c r="A279" s="18"/>
      <c r="B279" s="18"/>
      <c r="C279" s="18"/>
      <c r="D279" s="117"/>
      <c r="E279" s="135"/>
      <c r="F279" s="135"/>
      <c r="G279" s="152">
        <f t="shared" si="38"/>
        <v>12</v>
      </c>
      <c r="H279" s="289" t="str">
        <f t="shared" si="39"/>
        <v>-</v>
      </c>
      <c r="I279" s="289" t="str">
        <f t="shared" si="39"/>
        <v>-</v>
      </c>
      <c r="J279" s="289" t="str">
        <f t="shared" si="39"/>
        <v>-</v>
      </c>
      <c r="K279" s="289" t="str">
        <f t="shared" si="39"/>
        <v>-</v>
      </c>
      <c r="L279" s="289" t="str">
        <f t="shared" si="39"/>
        <v>-</v>
      </c>
      <c r="M279" s="320" t="str">
        <f t="shared" si="37"/>
        <v>-</v>
      </c>
      <c r="N279" s="185"/>
      <c r="O279" s="319"/>
      <c r="P279" s="67"/>
      <c r="Q279" s="319"/>
      <c r="R279" s="319"/>
      <c r="S279" s="319"/>
      <c r="T279" s="319"/>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BA279" s="11"/>
      <c r="BB279" s="11"/>
      <c r="BC279" s="11"/>
      <c r="BD279" s="11"/>
      <c r="BE279" s="11"/>
      <c r="BF279" s="11"/>
      <c r="BG279" s="11"/>
      <c r="BH279" s="11"/>
      <c r="BI279" s="11"/>
      <c r="BJ279" s="11"/>
      <c r="BK279" s="11"/>
      <c r="BL279" s="11"/>
      <c r="BM279" s="11"/>
      <c r="BN279" s="11"/>
      <c r="BO279" s="11"/>
      <c r="BP279" s="11"/>
    </row>
    <row r="280" spans="1:68" ht="12.75" customHeight="1">
      <c r="A280" s="18"/>
      <c r="B280" s="18"/>
      <c r="C280" s="18"/>
      <c r="D280" s="117"/>
      <c r="E280" s="135"/>
      <c r="F280" s="135"/>
      <c r="G280" s="152">
        <f t="shared" si="38"/>
        <v>13</v>
      </c>
      <c r="H280" s="289" t="str">
        <f t="shared" si="39"/>
        <v>-</v>
      </c>
      <c r="I280" s="289" t="str">
        <f t="shared" si="39"/>
        <v>-</v>
      </c>
      <c r="J280" s="289" t="str">
        <f t="shared" si="39"/>
        <v>-</v>
      </c>
      <c r="K280" s="289" t="str">
        <f t="shared" si="39"/>
        <v>-</v>
      </c>
      <c r="L280" s="289" t="str">
        <f t="shared" si="39"/>
        <v>-</v>
      </c>
      <c r="M280" s="320" t="str">
        <f t="shared" si="37"/>
        <v>-</v>
      </c>
      <c r="N280" s="185"/>
      <c r="O280" s="319"/>
      <c r="P280" s="67"/>
      <c r="Q280" s="319"/>
      <c r="R280" s="319"/>
      <c r="S280" s="319"/>
      <c r="T280" s="319"/>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BA280" s="11"/>
      <c r="BB280" s="11"/>
      <c r="BC280" s="11"/>
      <c r="BD280" s="11"/>
      <c r="BE280" s="11"/>
      <c r="BF280" s="11"/>
      <c r="BG280" s="11"/>
      <c r="BH280" s="11"/>
      <c r="BI280" s="11"/>
      <c r="BJ280" s="11"/>
      <c r="BK280" s="11"/>
      <c r="BL280" s="11"/>
      <c r="BM280" s="11"/>
      <c r="BN280" s="11"/>
      <c r="BO280" s="11"/>
      <c r="BP280" s="11"/>
    </row>
    <row r="281" spans="1:68" ht="12.75" customHeight="1">
      <c r="A281" s="18"/>
      <c r="B281" s="18"/>
      <c r="C281" s="18"/>
      <c r="D281" s="117"/>
      <c r="E281" s="135"/>
      <c r="F281" s="135"/>
      <c r="G281" s="152">
        <f t="shared" si="38"/>
        <v>14</v>
      </c>
      <c r="H281" s="289" t="str">
        <f t="shared" si="39"/>
        <v>-</v>
      </c>
      <c r="I281" s="289" t="str">
        <f t="shared" si="39"/>
        <v>-</v>
      </c>
      <c r="J281" s="289" t="str">
        <f t="shared" si="39"/>
        <v>-</v>
      </c>
      <c r="K281" s="289" t="str">
        <f t="shared" si="39"/>
        <v>-</v>
      </c>
      <c r="L281" s="289" t="str">
        <f t="shared" si="39"/>
        <v>-</v>
      </c>
      <c r="M281" s="320" t="str">
        <f t="shared" si="37"/>
        <v>-</v>
      </c>
      <c r="N281" s="185"/>
      <c r="O281" s="319"/>
      <c r="P281" s="67"/>
      <c r="Q281" s="319"/>
      <c r="R281" s="319"/>
      <c r="S281" s="319"/>
      <c r="T281" s="319"/>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BA281" s="11"/>
      <c r="BB281" s="11"/>
      <c r="BC281" s="11"/>
      <c r="BD281" s="11"/>
      <c r="BE281" s="11"/>
      <c r="BF281" s="11"/>
      <c r="BG281" s="11"/>
      <c r="BH281" s="11"/>
      <c r="BI281" s="11"/>
      <c r="BJ281" s="11"/>
      <c r="BK281" s="11"/>
      <c r="BL281" s="11"/>
      <c r="BM281" s="11"/>
      <c r="BN281" s="11"/>
      <c r="BO281" s="11"/>
      <c r="BP281" s="11"/>
    </row>
    <row r="282" spans="1:68" ht="12.75" customHeight="1">
      <c r="A282" s="18"/>
      <c r="B282" s="18"/>
      <c r="C282" s="18"/>
      <c r="D282" s="117"/>
      <c r="E282" s="135"/>
      <c r="F282" s="135"/>
      <c r="G282" s="155">
        <f t="shared" si="38"/>
        <v>15</v>
      </c>
      <c r="H282" s="292" t="str">
        <f t="shared" si="39"/>
        <v>-</v>
      </c>
      <c r="I282" s="292" t="str">
        <f t="shared" si="39"/>
        <v>-</v>
      </c>
      <c r="J282" s="292" t="str">
        <f t="shared" si="39"/>
        <v>-</v>
      </c>
      <c r="K282" s="292" t="str">
        <f t="shared" si="39"/>
        <v>-</v>
      </c>
      <c r="L282" s="292" t="str">
        <f t="shared" si="39"/>
        <v>-</v>
      </c>
      <c r="M282" s="321" t="str">
        <f t="shared" si="37"/>
        <v>-</v>
      </c>
      <c r="N282" s="185"/>
      <c r="O282" s="319"/>
      <c r="P282" s="67"/>
      <c r="Q282" s="319"/>
      <c r="R282" s="319"/>
      <c r="S282" s="319"/>
      <c r="T282" s="319"/>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BA282" s="11"/>
      <c r="BB282" s="11"/>
      <c r="BC282" s="11"/>
      <c r="BD282" s="11"/>
      <c r="BE282" s="11"/>
      <c r="BF282" s="11"/>
      <c r="BG282" s="11"/>
      <c r="BH282" s="11"/>
      <c r="BI282" s="11"/>
      <c r="BJ282" s="11"/>
      <c r="BK282" s="11"/>
      <c r="BL282" s="11"/>
      <c r="BM282" s="11"/>
      <c r="BN282" s="11"/>
      <c r="BO282" s="11"/>
      <c r="BP282" s="11"/>
    </row>
    <row r="283" spans="1:68" ht="12.75" customHeight="1">
      <c r="A283" s="18"/>
      <c r="B283" s="18"/>
      <c r="C283" s="18"/>
      <c r="D283" s="117"/>
      <c r="E283" s="295"/>
      <c r="F283" s="295"/>
      <c r="G283" s="296"/>
      <c r="H283" s="298"/>
      <c r="I283" s="298"/>
      <c r="J283" s="298"/>
      <c r="K283" s="298"/>
      <c r="L283" s="298"/>
      <c r="M283" s="298"/>
      <c r="N283" s="185"/>
      <c r="O283" s="319"/>
      <c r="P283" s="67"/>
      <c r="Q283" s="319"/>
      <c r="R283" s="319"/>
      <c r="S283" s="319"/>
      <c r="T283" s="319"/>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BA283" s="11"/>
      <c r="BB283" s="11"/>
      <c r="BC283" s="11"/>
      <c r="BD283" s="11"/>
      <c r="BE283" s="11"/>
      <c r="BF283" s="11"/>
      <c r="BG283" s="11"/>
      <c r="BH283" s="11"/>
      <c r="BI283" s="11"/>
      <c r="BJ283" s="11"/>
      <c r="BK283" s="11"/>
      <c r="BL283" s="11"/>
      <c r="BM283" s="11"/>
      <c r="BN283" s="11"/>
      <c r="BO283" s="11"/>
      <c r="BP283" s="11"/>
    </row>
    <row r="284" spans="1:68" ht="12.75" customHeight="1">
      <c r="A284" s="18"/>
      <c r="B284" s="18"/>
      <c r="C284" s="18"/>
      <c r="D284" s="117"/>
      <c r="E284" s="295"/>
      <c r="F284" s="295"/>
      <c r="G284" s="168"/>
      <c r="H284" s="302"/>
      <c r="I284" s="302"/>
      <c r="J284" s="302"/>
      <c r="K284" s="302"/>
      <c r="L284" s="302"/>
      <c r="M284" s="322"/>
      <c r="N284" s="7"/>
      <c r="O284" s="319"/>
      <c r="P284" s="67"/>
      <c r="Q284" s="319"/>
      <c r="R284" s="140"/>
      <c r="S284" s="140"/>
      <c r="T284" s="140"/>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BA284" s="11"/>
      <c r="BB284" s="11"/>
      <c r="BC284" s="11"/>
      <c r="BD284" s="11"/>
      <c r="BE284" s="11"/>
      <c r="BF284" s="11"/>
      <c r="BG284" s="11"/>
      <c r="BH284" s="11"/>
      <c r="BI284" s="11"/>
      <c r="BJ284" s="11"/>
      <c r="BK284" s="11"/>
      <c r="BL284" s="11"/>
      <c r="BM284" s="11"/>
      <c r="BN284" s="11"/>
      <c r="BO284" s="11"/>
      <c r="BP284" s="11"/>
    </row>
    <row r="285" spans="1:68" ht="12.75" customHeight="1">
      <c r="A285" s="18"/>
      <c r="B285" s="18"/>
      <c r="C285" s="18"/>
      <c r="D285" s="117"/>
      <c r="E285" s="117"/>
      <c r="F285" s="117"/>
      <c r="G285" s="118" t="s">
        <v>65</v>
      </c>
      <c r="H285" s="119"/>
      <c r="I285" s="119"/>
      <c r="J285" s="119"/>
      <c r="K285" s="237"/>
      <c r="L285" s="237"/>
      <c r="M285" s="317"/>
      <c r="N285" s="7"/>
      <c r="O285" s="319"/>
      <c r="P285" s="67"/>
      <c r="Q285" s="319"/>
      <c r="R285" s="140"/>
      <c r="S285" s="140"/>
      <c r="T285" s="140"/>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BA285" s="11"/>
      <c r="BB285" s="11"/>
      <c r="BC285" s="11"/>
      <c r="BD285" s="11"/>
      <c r="BE285" s="11"/>
      <c r="BF285" s="11"/>
      <c r="BG285" s="11"/>
      <c r="BH285" s="11"/>
      <c r="BI285" s="11"/>
      <c r="BJ285" s="11"/>
      <c r="BK285" s="11"/>
      <c r="BL285" s="11"/>
      <c r="BM285" s="11"/>
      <c r="BN285" s="11"/>
      <c r="BO285" s="11"/>
      <c r="BP285" s="11"/>
    </row>
    <row r="286" spans="1:68" ht="12.75" customHeight="1">
      <c r="A286" s="18"/>
      <c r="B286" s="18"/>
      <c r="C286" s="18"/>
      <c r="D286" s="117"/>
      <c r="E286" s="125"/>
      <c r="F286" s="125"/>
      <c r="G286" s="126" t="str">
        <f>M3</f>
        <v>MODAL</v>
      </c>
      <c r="H286" s="461" t="str">
        <f t="shared" ref="H286:L287" si="40">H3</f>
        <v>Harald</v>
      </c>
      <c r="I286" s="461" t="str">
        <f t="shared" si="40"/>
        <v>Hildegun</v>
      </c>
      <c r="J286" s="461" t="str">
        <f t="shared" si="40"/>
        <v>Stian</v>
      </c>
      <c r="K286" s="461" t="str">
        <f t="shared" si="40"/>
        <v>Eirik</v>
      </c>
      <c r="L286" s="461" t="str">
        <f t="shared" si="40"/>
        <v>Atle</v>
      </c>
      <c r="M286" s="128"/>
      <c r="N286" s="7"/>
      <c r="O286" s="140"/>
      <c r="P286" s="140"/>
      <c r="Q286" s="319"/>
      <c r="R286" s="140"/>
      <c r="S286" s="140"/>
      <c r="T286" s="140"/>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BA286" s="11"/>
      <c r="BB286" s="11"/>
      <c r="BC286" s="11"/>
      <c r="BD286" s="11"/>
      <c r="BE286" s="11"/>
      <c r="BF286" s="11"/>
      <c r="BG286" s="11"/>
      <c r="BH286" s="11"/>
      <c r="BI286" s="11"/>
      <c r="BJ286" s="11"/>
      <c r="BK286" s="11"/>
      <c r="BL286" s="11"/>
      <c r="BM286" s="11"/>
      <c r="BN286" s="11"/>
      <c r="BO286" s="11"/>
      <c r="BP286" s="11"/>
    </row>
    <row r="287" spans="1:68" ht="22.5" customHeight="1">
      <c r="A287" s="18"/>
      <c r="B287" s="18"/>
      <c r="C287" s="18"/>
      <c r="D287" s="117"/>
      <c r="E287" s="125"/>
      <c r="F287" s="125"/>
      <c r="G287" s="131" t="str">
        <f>M4</f>
        <v>(R1-R5)</v>
      </c>
      <c r="H287" s="74" t="str">
        <f t="shared" si="40"/>
        <v>Reader 1</v>
      </c>
      <c r="I287" s="74" t="str">
        <f t="shared" si="40"/>
        <v>Reader 2</v>
      </c>
      <c r="J287" s="74" t="str">
        <f t="shared" si="40"/>
        <v>Reader 3</v>
      </c>
      <c r="K287" s="74" t="str">
        <f t="shared" si="40"/>
        <v>Reader 4</v>
      </c>
      <c r="L287" s="74" t="str">
        <f t="shared" si="40"/>
        <v>Reader 5</v>
      </c>
      <c r="M287" s="132" t="s">
        <v>39</v>
      </c>
      <c r="N287" s="185"/>
      <c r="O287" s="140"/>
      <c r="P287" s="140"/>
      <c r="Q287" s="140"/>
      <c r="R287" s="140"/>
      <c r="S287" s="140"/>
      <c r="T287" s="140"/>
      <c r="U287" s="18"/>
      <c r="V287" s="18"/>
      <c r="W287" s="18"/>
      <c r="X287" s="18"/>
      <c r="Y287" s="18"/>
      <c r="Z287" s="18"/>
      <c r="AA287" s="18"/>
      <c r="AB287" s="18"/>
      <c r="AC287" s="18"/>
      <c r="AD287" s="18"/>
      <c r="AE287" s="18"/>
      <c r="AF287" s="18"/>
      <c r="AG287" s="18"/>
      <c r="AH287" s="18"/>
      <c r="AI287" s="18"/>
      <c r="AJ287" s="18"/>
      <c r="AK287" s="18"/>
      <c r="AL287" s="18"/>
      <c r="AM287" s="18"/>
      <c r="AN287" s="18"/>
      <c r="AO287" s="266"/>
      <c r="AP287" s="266"/>
      <c r="AQ287" s="18"/>
      <c r="AR287" s="18"/>
      <c r="AS287" s="18"/>
      <c r="AT287" s="18"/>
      <c r="AU287" s="18"/>
      <c r="AV287" s="18"/>
      <c r="AW287" s="18"/>
      <c r="AX287" s="18"/>
      <c r="BA287" s="11"/>
      <c r="BB287" s="11"/>
      <c r="BC287" s="11"/>
      <c r="BD287" s="11"/>
      <c r="BE287" s="11"/>
      <c r="BF287" s="11"/>
      <c r="BG287" s="11"/>
      <c r="BH287" s="11"/>
      <c r="BI287" s="11"/>
      <c r="BJ287" s="11"/>
      <c r="BK287" s="11"/>
      <c r="BL287" s="11"/>
      <c r="BM287" s="11"/>
      <c r="BN287" s="11"/>
      <c r="BO287" s="11"/>
      <c r="BP287" s="11"/>
    </row>
    <row r="288" spans="1:68" s="271" customFormat="1" ht="12.75" customHeight="1">
      <c r="A288" s="18"/>
      <c r="B288" s="18"/>
      <c r="C288" s="18"/>
      <c r="D288" s="117"/>
      <c r="E288" s="135"/>
      <c r="F288" s="135"/>
      <c r="G288" s="149">
        <v>0</v>
      </c>
      <c r="H288" s="286">
        <f t="shared" ref="H288:L297" si="41">IF(H43="-","-",IF( H43&gt;1,H245-H224,"-"))</f>
        <v>0</v>
      </c>
      <c r="I288" s="286">
        <f t="shared" si="41"/>
        <v>-3.75</v>
      </c>
      <c r="J288" s="286" t="str">
        <f t="shared" si="41"/>
        <v>-</v>
      </c>
      <c r="K288" s="286">
        <f t="shared" si="41"/>
        <v>-3</v>
      </c>
      <c r="L288" s="286">
        <f t="shared" si="41"/>
        <v>-3.75</v>
      </c>
      <c r="M288" s="323">
        <f t="shared" ref="M288:M303" si="42">IF( H43="-","-",M245-M224)</f>
        <v>-2.9679964469195581</v>
      </c>
      <c r="N288" s="185"/>
      <c r="O288" s="140"/>
      <c r="P288" s="269"/>
      <c r="Q288" s="140"/>
      <c r="R288" s="140"/>
      <c r="S288" s="140"/>
      <c r="T288" s="140"/>
      <c r="U288" s="18"/>
      <c r="V288" s="18"/>
      <c r="W288" s="18"/>
      <c r="X288" s="18"/>
      <c r="Y288" s="18"/>
      <c r="Z288" s="18"/>
      <c r="AA288" s="18"/>
      <c r="AB288" s="18"/>
      <c r="AC288" s="266"/>
      <c r="AD288" s="266"/>
      <c r="AE288" s="266"/>
      <c r="AF288" s="266"/>
      <c r="AG288" s="266"/>
      <c r="AH288" s="266"/>
      <c r="AI288" s="266"/>
      <c r="AJ288" s="266"/>
      <c r="AK288" s="266"/>
      <c r="AL288" s="266"/>
      <c r="AM288" s="266"/>
      <c r="AN288" s="266"/>
      <c r="AO288" s="266"/>
      <c r="AP288" s="266"/>
      <c r="AQ288" s="266"/>
      <c r="AR288" s="266"/>
      <c r="AS288" s="266"/>
      <c r="AT288" s="266"/>
      <c r="AU288" s="266"/>
      <c r="AV288" s="266"/>
      <c r="AW288" s="266"/>
      <c r="AX288" s="266"/>
      <c r="AY288" s="270"/>
      <c r="AZ288" s="270"/>
      <c r="BA288" s="11"/>
      <c r="BB288" s="11"/>
      <c r="BC288" s="11"/>
      <c r="BD288" s="11"/>
      <c r="BE288" s="11"/>
      <c r="BF288" s="11"/>
      <c r="BG288" s="11"/>
      <c r="BH288" s="11"/>
      <c r="BI288" s="11"/>
      <c r="BJ288" s="11"/>
      <c r="BK288" s="11"/>
      <c r="BL288" s="11"/>
      <c r="BM288" s="11"/>
      <c r="BN288" s="11"/>
      <c r="BO288" s="11"/>
      <c r="BP288" s="11"/>
    </row>
    <row r="289" spans="1:68" s="109" customFormat="1" ht="26.25" customHeight="1">
      <c r="A289" s="18"/>
      <c r="B289" s="18"/>
      <c r="C289" s="18"/>
      <c r="D289" s="117"/>
      <c r="E289" s="135"/>
      <c r="F289" s="135"/>
      <c r="G289" s="152">
        <f t="shared" ref="G289:G303" si="43">G288+1</f>
        <v>1</v>
      </c>
      <c r="H289" s="289" t="str">
        <f t="shared" si="41"/>
        <v>-</v>
      </c>
      <c r="I289" s="289" t="str">
        <f t="shared" si="41"/>
        <v>-</v>
      </c>
      <c r="J289" s="289" t="str">
        <f t="shared" si="41"/>
        <v>-</v>
      </c>
      <c r="K289" s="289" t="str">
        <f t="shared" si="41"/>
        <v>-</v>
      </c>
      <c r="L289" s="289" t="str">
        <f t="shared" si="41"/>
        <v>-</v>
      </c>
      <c r="M289" s="324" t="str">
        <f t="shared" si="42"/>
        <v>-</v>
      </c>
      <c r="N289" s="185"/>
      <c r="O289" s="140"/>
      <c r="P289" s="106"/>
      <c r="Q289" s="140"/>
      <c r="R289" s="140"/>
      <c r="S289" s="140"/>
      <c r="T289" s="140"/>
      <c r="U289" s="18"/>
      <c r="V289" s="18"/>
      <c r="W289" s="18"/>
      <c r="X289" s="18"/>
      <c r="Y289" s="18"/>
      <c r="Z289" s="18"/>
      <c r="AA289" s="18"/>
      <c r="AB289" s="18"/>
      <c r="AC289" s="107"/>
      <c r="AD289" s="107"/>
      <c r="AE289" s="107"/>
      <c r="AF289" s="107"/>
      <c r="AG289" s="107"/>
      <c r="AH289" s="107"/>
      <c r="AI289" s="107"/>
      <c r="AJ289" s="107"/>
      <c r="AK289" s="107"/>
      <c r="AL289" s="107"/>
      <c r="AM289" s="107"/>
      <c r="AN289" s="107"/>
      <c r="AO289" s="107"/>
      <c r="AP289" s="107"/>
      <c r="AQ289" s="107"/>
      <c r="AR289" s="107"/>
      <c r="AS289" s="106"/>
      <c r="AT289" s="106"/>
      <c r="AU289" s="106"/>
      <c r="AV289" s="106"/>
      <c r="AW289" s="106"/>
      <c r="AX289" s="106"/>
      <c r="AY289" s="108"/>
      <c r="AZ289" s="108"/>
      <c r="BA289" s="11"/>
      <c r="BB289" s="11"/>
      <c r="BC289" s="11"/>
      <c r="BD289" s="11"/>
      <c r="BE289" s="11"/>
      <c r="BF289" s="11"/>
      <c r="BG289" s="11"/>
      <c r="BH289" s="11"/>
      <c r="BI289" s="11"/>
      <c r="BJ289" s="11"/>
      <c r="BK289" s="11"/>
      <c r="BL289" s="11"/>
      <c r="BM289" s="11"/>
      <c r="BN289" s="11"/>
      <c r="BO289" s="11"/>
      <c r="BP289" s="11"/>
    </row>
    <row r="290" spans="1:68" s="271" customFormat="1" ht="12.75" customHeight="1">
      <c r="A290" s="18"/>
      <c r="B290" s="18"/>
      <c r="C290" s="18"/>
      <c r="D290" s="117"/>
      <c r="E290" s="135"/>
      <c r="F290" s="135"/>
      <c r="G290" s="152">
        <f t="shared" si="43"/>
        <v>2</v>
      </c>
      <c r="H290" s="289" t="str">
        <f t="shared" si="41"/>
        <v>-</v>
      </c>
      <c r="I290" s="289" t="str">
        <f t="shared" si="41"/>
        <v>-</v>
      </c>
      <c r="J290" s="289" t="str">
        <f t="shared" si="41"/>
        <v>-</v>
      </c>
      <c r="K290" s="289" t="str">
        <f t="shared" si="41"/>
        <v>-</v>
      </c>
      <c r="L290" s="289" t="str">
        <f t="shared" si="41"/>
        <v>-</v>
      </c>
      <c r="M290" s="324" t="str">
        <f t="shared" si="42"/>
        <v>-</v>
      </c>
      <c r="N290" s="185"/>
      <c r="O290" s="140"/>
      <c r="P290" s="269"/>
      <c r="Q290" s="140"/>
      <c r="R290" s="140"/>
      <c r="S290" s="140"/>
      <c r="T290" s="140"/>
      <c r="U290" s="18"/>
      <c r="V290" s="18"/>
      <c r="W290" s="18"/>
      <c r="X290" s="18"/>
      <c r="Y290" s="18"/>
      <c r="Z290" s="18"/>
      <c r="AA290" s="18"/>
      <c r="AB290" s="18"/>
      <c r="AC290" s="266"/>
      <c r="AD290" s="266"/>
      <c r="AE290" s="266"/>
      <c r="AF290" s="266"/>
      <c r="AG290" s="266"/>
      <c r="AH290" s="266"/>
      <c r="AI290" s="266"/>
      <c r="AJ290" s="266"/>
      <c r="AK290" s="266"/>
      <c r="AL290" s="266"/>
      <c r="AM290" s="266"/>
      <c r="AN290" s="266"/>
      <c r="AO290" s="266"/>
      <c r="AP290" s="266"/>
      <c r="AQ290" s="266"/>
      <c r="AR290" s="266"/>
      <c r="AS290" s="266"/>
      <c r="AT290" s="266"/>
      <c r="AU290" s="266"/>
      <c r="AV290" s="266"/>
      <c r="AW290" s="266"/>
      <c r="AX290" s="266"/>
      <c r="AY290" s="270"/>
      <c r="AZ290" s="270"/>
      <c r="BA290" s="11"/>
      <c r="BB290" s="11"/>
      <c r="BC290" s="11"/>
      <c r="BD290" s="11"/>
      <c r="BE290" s="11"/>
      <c r="BF290" s="11"/>
      <c r="BG290" s="11"/>
      <c r="BH290" s="11"/>
      <c r="BI290" s="11"/>
      <c r="BJ290" s="11"/>
      <c r="BK290" s="11"/>
      <c r="BL290" s="11"/>
      <c r="BM290" s="11"/>
      <c r="BN290" s="11"/>
      <c r="BO290" s="11"/>
      <c r="BP290" s="11"/>
    </row>
    <row r="291" spans="1:68" s="271" customFormat="1" ht="18" customHeight="1">
      <c r="A291" s="18"/>
      <c r="B291" s="18"/>
      <c r="C291" s="18"/>
      <c r="D291" s="117"/>
      <c r="E291" s="135"/>
      <c r="F291" s="135"/>
      <c r="G291" s="152">
        <f t="shared" si="43"/>
        <v>3</v>
      </c>
      <c r="H291" s="289" t="str">
        <f t="shared" si="41"/>
        <v>-</v>
      </c>
      <c r="I291" s="289" t="str">
        <f t="shared" si="41"/>
        <v>-</v>
      </c>
      <c r="J291" s="289" t="str">
        <f t="shared" si="41"/>
        <v>-</v>
      </c>
      <c r="K291" s="289" t="str">
        <f t="shared" si="41"/>
        <v>-</v>
      </c>
      <c r="L291" s="289" t="str">
        <f t="shared" si="41"/>
        <v>-</v>
      </c>
      <c r="M291" s="324" t="str">
        <f t="shared" si="42"/>
        <v>-</v>
      </c>
      <c r="N291" s="185"/>
      <c r="O291" s="140"/>
      <c r="P291" s="269"/>
      <c r="Q291" s="140"/>
      <c r="R291" s="140"/>
      <c r="S291" s="140"/>
      <c r="T291" s="140"/>
      <c r="U291" s="18"/>
      <c r="V291" s="18"/>
      <c r="W291" s="18"/>
      <c r="X291" s="18"/>
      <c r="Y291" s="18"/>
      <c r="Z291" s="18"/>
      <c r="AA291" s="18"/>
      <c r="AB291" s="18"/>
      <c r="AC291" s="266"/>
      <c r="AD291" s="266"/>
      <c r="AE291" s="266"/>
      <c r="AF291" s="266"/>
      <c r="AG291" s="266"/>
      <c r="AH291" s="266"/>
      <c r="AI291" s="266"/>
      <c r="AJ291" s="266"/>
      <c r="AK291" s="266"/>
      <c r="AL291" s="266"/>
      <c r="AM291" s="266"/>
      <c r="AN291" s="266"/>
      <c r="AO291" s="266"/>
      <c r="AP291" s="266"/>
      <c r="AQ291" s="266"/>
      <c r="AR291" s="266"/>
      <c r="AS291" s="266"/>
      <c r="AT291" s="266"/>
      <c r="AU291" s="266"/>
      <c r="AV291" s="266"/>
      <c r="AW291" s="266"/>
      <c r="AX291" s="266"/>
      <c r="AY291" s="270"/>
      <c r="AZ291" s="270"/>
      <c r="BA291" s="11"/>
      <c r="BB291" s="11"/>
      <c r="BC291" s="11"/>
      <c r="BD291" s="11"/>
      <c r="BE291" s="11"/>
      <c r="BF291" s="11"/>
      <c r="BG291" s="11"/>
      <c r="BH291" s="11"/>
      <c r="BI291" s="11"/>
      <c r="BJ291" s="11"/>
      <c r="BK291" s="11"/>
      <c r="BL291" s="11"/>
      <c r="BM291" s="11"/>
      <c r="BN291" s="11"/>
      <c r="BO291" s="11"/>
      <c r="BP291" s="11"/>
    </row>
    <row r="292" spans="1:68" s="282" customFormat="1" ht="31.5" customHeight="1">
      <c r="A292" s="18"/>
      <c r="B292" s="18"/>
      <c r="C292" s="18"/>
      <c r="D292" s="117"/>
      <c r="E292" s="135"/>
      <c r="F292" s="135"/>
      <c r="G292" s="152">
        <f t="shared" si="43"/>
        <v>4</v>
      </c>
      <c r="H292" s="289">
        <f t="shared" si="41"/>
        <v>4</v>
      </c>
      <c r="I292" s="289">
        <f t="shared" si="41"/>
        <v>4</v>
      </c>
      <c r="J292" s="289">
        <f t="shared" si="41"/>
        <v>4</v>
      </c>
      <c r="K292" s="289">
        <f t="shared" si="41"/>
        <v>-3.6568542494923806</v>
      </c>
      <c r="L292" s="289">
        <f t="shared" si="41"/>
        <v>4</v>
      </c>
      <c r="M292" s="324">
        <f t="shared" si="42"/>
        <v>1.0701778718652961</v>
      </c>
      <c r="N292" s="185"/>
      <c r="O292" s="140"/>
      <c r="P292" s="277"/>
      <c r="Q292" s="140"/>
      <c r="R292" s="140"/>
      <c r="S292" s="140"/>
      <c r="T292" s="140"/>
      <c r="U292" s="18"/>
      <c r="V292" s="18"/>
      <c r="W292" s="18"/>
      <c r="X292" s="18"/>
      <c r="Y292" s="18"/>
      <c r="Z292" s="18"/>
      <c r="AA292" s="18"/>
      <c r="AB292" s="18"/>
      <c r="AC292" s="279"/>
      <c r="AD292" s="279"/>
      <c r="AE292" s="279"/>
      <c r="AF292" s="279"/>
      <c r="AG292" s="279"/>
      <c r="AH292" s="279"/>
      <c r="AI292" s="279"/>
      <c r="AJ292" s="279"/>
      <c r="AK292" s="279"/>
      <c r="AL292" s="279"/>
      <c r="AM292" s="279"/>
      <c r="AN292" s="279"/>
      <c r="AO292" s="279"/>
      <c r="AP292" s="279"/>
      <c r="AQ292" s="279"/>
      <c r="AR292" s="279"/>
      <c r="AS292" s="279"/>
      <c r="AT292" s="279"/>
      <c r="AU292" s="279"/>
      <c r="AV292" s="279"/>
      <c r="AW292" s="279"/>
      <c r="AX292" s="279"/>
      <c r="AY292" s="280"/>
      <c r="AZ292" s="280"/>
      <c r="BA292" s="281"/>
      <c r="BB292" s="281"/>
      <c r="BC292" s="281"/>
      <c r="BD292" s="281"/>
      <c r="BE292" s="281"/>
      <c r="BF292" s="281"/>
      <c r="BG292" s="281"/>
      <c r="BH292" s="281"/>
      <c r="BI292" s="281"/>
      <c r="BJ292" s="281"/>
      <c r="BK292" s="281"/>
      <c r="BL292" s="281"/>
      <c r="BM292" s="281"/>
      <c r="BN292" s="281"/>
      <c r="BO292" s="281"/>
      <c r="BP292" s="281"/>
    </row>
    <row r="293" spans="1:68" s="282" customFormat="1" ht="12.75" customHeight="1">
      <c r="A293" s="18"/>
      <c r="B293" s="18"/>
      <c r="C293" s="18"/>
      <c r="D293" s="117"/>
      <c r="E293" s="135"/>
      <c r="F293" s="135"/>
      <c r="G293" s="152">
        <f t="shared" si="43"/>
        <v>5</v>
      </c>
      <c r="H293" s="289">
        <f t="shared" si="41"/>
        <v>1.3377223398316205</v>
      </c>
      <c r="I293" s="289">
        <f t="shared" si="41"/>
        <v>4.2675444679663244</v>
      </c>
      <c r="J293" s="289">
        <f t="shared" si="41"/>
        <v>4.3339082169207037</v>
      </c>
      <c r="K293" s="289">
        <f t="shared" si="41"/>
        <v>1.2001683544627784</v>
      </c>
      <c r="L293" s="289">
        <f t="shared" si="41"/>
        <v>1.2941227268147202</v>
      </c>
      <c r="M293" s="324">
        <f t="shared" si="42"/>
        <v>2.2152467596914001</v>
      </c>
      <c r="N293" s="185"/>
      <c r="O293" s="140"/>
      <c r="P293" s="277"/>
      <c r="Q293" s="140"/>
      <c r="R293" s="140"/>
      <c r="S293" s="140"/>
      <c r="T293" s="140"/>
      <c r="U293" s="18"/>
      <c r="V293" s="18"/>
      <c r="W293" s="18"/>
      <c r="X293" s="18"/>
      <c r="Y293" s="18"/>
      <c r="Z293" s="18"/>
      <c r="AA293" s="18"/>
      <c r="AB293" s="18"/>
      <c r="AC293" s="279"/>
      <c r="AD293" s="279"/>
      <c r="AE293" s="279"/>
      <c r="AF293" s="279"/>
      <c r="AG293" s="279"/>
      <c r="AH293" s="279"/>
      <c r="AI293" s="279"/>
      <c r="AJ293" s="279"/>
      <c r="AK293" s="279"/>
      <c r="AL293" s="279"/>
      <c r="AM293" s="279"/>
      <c r="AN293" s="279"/>
      <c r="AO293" s="279"/>
      <c r="AP293" s="279"/>
      <c r="AQ293" s="279"/>
      <c r="AR293" s="279"/>
      <c r="AS293" s="279"/>
      <c r="AT293" s="279"/>
      <c r="AU293" s="279"/>
      <c r="AV293" s="279"/>
      <c r="AW293" s="279"/>
      <c r="AX293" s="279"/>
      <c r="AY293" s="280"/>
      <c r="AZ293" s="280"/>
      <c r="BA293" s="281"/>
      <c r="BB293" s="281"/>
      <c r="BC293" s="281"/>
      <c r="BD293" s="281"/>
      <c r="BE293" s="281"/>
      <c r="BF293" s="281"/>
      <c r="BG293" s="281"/>
      <c r="BH293" s="281"/>
      <c r="BI293" s="281"/>
      <c r="BJ293" s="281"/>
      <c r="BK293" s="281"/>
      <c r="BL293" s="281"/>
      <c r="BM293" s="281"/>
      <c r="BN293" s="281"/>
      <c r="BO293" s="281"/>
      <c r="BP293" s="281"/>
    </row>
    <row r="294" spans="1:68" s="271" customFormat="1" ht="12.75" customHeight="1">
      <c r="A294" s="18"/>
      <c r="B294" s="18"/>
      <c r="C294" s="18"/>
      <c r="D294" s="117"/>
      <c r="E294" s="135"/>
      <c r="F294" s="135"/>
      <c r="G294" s="152">
        <f t="shared" si="43"/>
        <v>6</v>
      </c>
      <c r="H294" s="289">
        <f t="shared" si="41"/>
        <v>4.5119661282874155</v>
      </c>
      <c r="I294" s="289">
        <f t="shared" si="41"/>
        <v>6</v>
      </c>
      <c r="J294" s="289">
        <f t="shared" si="41"/>
        <v>6</v>
      </c>
      <c r="K294" s="289">
        <f t="shared" si="41"/>
        <v>3.0239322565748279</v>
      </c>
      <c r="L294" s="289">
        <f t="shared" si="41"/>
        <v>4.5119661282874155</v>
      </c>
      <c r="M294" s="324">
        <f t="shared" si="42"/>
        <v>4.5460996539240064</v>
      </c>
      <c r="N294" s="185"/>
      <c r="O294" s="140"/>
      <c r="P294" s="269"/>
      <c r="Q294" s="140"/>
      <c r="R294" s="140"/>
      <c r="S294" s="140"/>
      <c r="T294" s="140"/>
      <c r="U294" s="18"/>
      <c r="V294" s="18"/>
      <c r="W294" s="18"/>
      <c r="X294" s="18"/>
      <c r="Y294" s="18"/>
      <c r="Z294" s="18"/>
      <c r="AA294" s="18"/>
      <c r="AB294" s="18"/>
      <c r="AC294" s="266"/>
      <c r="AD294" s="266"/>
      <c r="AE294" s="266"/>
      <c r="AF294" s="266"/>
      <c r="AG294" s="266"/>
      <c r="AH294" s="266"/>
      <c r="AI294" s="266"/>
      <c r="AJ294" s="266"/>
      <c r="AK294" s="266"/>
      <c r="AL294" s="266"/>
      <c r="AM294" s="266"/>
      <c r="AN294" s="266"/>
      <c r="AO294" s="266"/>
      <c r="AP294" s="266"/>
      <c r="AQ294" s="266"/>
      <c r="AR294" s="266"/>
      <c r="AS294" s="266"/>
      <c r="AT294" s="266"/>
      <c r="AU294" s="266"/>
      <c r="AV294" s="266"/>
      <c r="AW294" s="266"/>
      <c r="AX294" s="266"/>
      <c r="AY294" s="270"/>
      <c r="AZ294" s="270"/>
      <c r="BA294" s="11"/>
      <c r="BB294" s="11"/>
      <c r="BC294" s="11"/>
      <c r="BD294" s="11"/>
      <c r="BE294" s="11"/>
      <c r="BF294" s="11"/>
      <c r="BG294" s="11"/>
      <c r="BH294" s="11"/>
      <c r="BI294" s="11"/>
      <c r="BJ294" s="11"/>
      <c r="BK294" s="11"/>
      <c r="BL294" s="11"/>
      <c r="BM294" s="11"/>
      <c r="BN294" s="11"/>
      <c r="BO294" s="11"/>
      <c r="BP294" s="11"/>
    </row>
    <row r="295" spans="1:68" s="271" customFormat="1" ht="12.75" customHeight="1">
      <c r="A295" s="18"/>
      <c r="B295" s="18"/>
      <c r="C295" s="18"/>
      <c r="D295" s="117"/>
      <c r="E295" s="135"/>
      <c r="F295" s="135"/>
      <c r="G295" s="152">
        <f t="shared" si="43"/>
        <v>7</v>
      </c>
      <c r="H295" s="289" t="str">
        <f t="shared" si="41"/>
        <v>-</v>
      </c>
      <c r="I295" s="289" t="str">
        <f t="shared" si="41"/>
        <v>-</v>
      </c>
      <c r="J295" s="289" t="str">
        <f t="shared" si="41"/>
        <v>-</v>
      </c>
      <c r="K295" s="289" t="str">
        <f t="shared" si="41"/>
        <v>-</v>
      </c>
      <c r="L295" s="289" t="str">
        <f t="shared" si="41"/>
        <v>-</v>
      </c>
      <c r="M295" s="324">
        <f t="shared" si="42"/>
        <v>4.6111456180001715</v>
      </c>
      <c r="N295" s="185"/>
      <c r="O295" s="140"/>
      <c r="P295" s="269"/>
      <c r="Q295" s="140"/>
      <c r="R295" s="140"/>
      <c r="S295" s="140"/>
      <c r="T295" s="140"/>
      <c r="U295" s="18"/>
      <c r="V295" s="18"/>
      <c r="W295" s="18"/>
      <c r="X295" s="18"/>
      <c r="Y295" s="18"/>
      <c r="Z295" s="18"/>
      <c r="AA295" s="18"/>
      <c r="AB295" s="18"/>
      <c r="AC295" s="266"/>
      <c r="AD295" s="266"/>
      <c r="AE295" s="266"/>
      <c r="AF295" s="266"/>
      <c r="AG295" s="266"/>
      <c r="AH295" s="266"/>
      <c r="AI295" s="266"/>
      <c r="AJ295" s="266"/>
      <c r="AK295" s="266"/>
      <c r="AL295" s="266"/>
      <c r="AM295" s="266"/>
      <c r="AN295" s="266"/>
      <c r="AO295" s="266"/>
      <c r="AP295" s="266"/>
      <c r="AQ295" s="266"/>
      <c r="AR295" s="266"/>
      <c r="AS295" s="266"/>
      <c r="AT295" s="266"/>
      <c r="AU295" s="266"/>
      <c r="AV295" s="266"/>
      <c r="AW295" s="266"/>
      <c r="AX295" s="266"/>
      <c r="AY295" s="270"/>
      <c r="AZ295" s="270"/>
      <c r="BA295" s="11"/>
      <c r="BB295" s="11"/>
      <c r="BC295" s="11"/>
      <c r="BD295" s="11"/>
      <c r="BE295" s="11"/>
      <c r="BF295" s="11"/>
      <c r="BG295" s="11"/>
      <c r="BH295" s="11"/>
      <c r="BI295" s="11"/>
      <c r="BJ295" s="11"/>
      <c r="BK295" s="11"/>
      <c r="BL295" s="11"/>
      <c r="BM295" s="11"/>
      <c r="BN295" s="11"/>
      <c r="BO295" s="11"/>
      <c r="BP295" s="11"/>
    </row>
    <row r="296" spans="1:68" s="271" customFormat="1" ht="12.75" customHeight="1">
      <c r="A296" s="18"/>
      <c r="B296" s="18"/>
      <c r="C296" s="18"/>
      <c r="D296" s="117"/>
      <c r="E296" s="135"/>
      <c r="F296" s="135"/>
      <c r="G296" s="152">
        <f t="shared" si="43"/>
        <v>8</v>
      </c>
      <c r="H296" s="289" t="str">
        <f t="shared" si="41"/>
        <v>-</v>
      </c>
      <c r="I296" s="289" t="str">
        <f t="shared" si="41"/>
        <v>-</v>
      </c>
      <c r="J296" s="289" t="str">
        <f t="shared" si="41"/>
        <v>-</v>
      </c>
      <c r="K296" s="289" t="str">
        <f t="shared" si="41"/>
        <v>-</v>
      </c>
      <c r="L296" s="289" t="str">
        <f t="shared" si="41"/>
        <v>-</v>
      </c>
      <c r="M296" s="324" t="str">
        <f t="shared" si="42"/>
        <v>-</v>
      </c>
      <c r="N296" s="185"/>
      <c r="O296" s="140"/>
      <c r="P296" s="269"/>
      <c r="Q296" s="140"/>
      <c r="R296" s="140"/>
      <c r="S296" s="140"/>
      <c r="T296" s="140"/>
      <c r="U296" s="18"/>
      <c r="V296" s="18"/>
      <c r="W296" s="18"/>
      <c r="X296" s="18"/>
      <c r="Y296" s="18"/>
      <c r="Z296" s="18"/>
      <c r="AA296" s="18"/>
      <c r="AB296" s="18"/>
      <c r="AC296" s="266"/>
      <c r="AD296" s="266"/>
      <c r="AE296" s="266"/>
      <c r="AF296" s="266"/>
      <c r="AG296" s="266"/>
      <c r="AH296" s="266"/>
      <c r="AI296" s="266"/>
      <c r="AJ296" s="266"/>
      <c r="AK296" s="266"/>
      <c r="AL296" s="266"/>
      <c r="AM296" s="266"/>
      <c r="AN296" s="266"/>
      <c r="AO296" s="266"/>
      <c r="AP296" s="266"/>
      <c r="AQ296" s="266"/>
      <c r="AR296" s="266"/>
      <c r="AS296" s="266"/>
      <c r="AT296" s="266"/>
      <c r="AU296" s="266"/>
      <c r="AV296" s="266"/>
      <c r="AW296" s="266"/>
      <c r="AX296" s="266"/>
      <c r="AY296" s="270"/>
      <c r="AZ296" s="270"/>
      <c r="BA296" s="11"/>
      <c r="BB296" s="11"/>
      <c r="BC296" s="11"/>
      <c r="BD296" s="11"/>
      <c r="BE296" s="11"/>
      <c r="BF296" s="11"/>
      <c r="BG296" s="11"/>
      <c r="BH296" s="11"/>
      <c r="BI296" s="11"/>
      <c r="BJ296" s="11"/>
      <c r="BK296" s="11"/>
      <c r="BL296" s="11"/>
      <c r="BM296" s="11"/>
      <c r="BN296" s="11"/>
      <c r="BO296" s="11"/>
      <c r="BP296" s="11"/>
    </row>
    <row r="297" spans="1:68" s="271" customFormat="1" ht="12.75" customHeight="1">
      <c r="A297" s="18"/>
      <c r="B297" s="18"/>
      <c r="C297" s="18"/>
      <c r="D297" s="117"/>
      <c r="E297" s="135"/>
      <c r="F297" s="135"/>
      <c r="G297" s="152">
        <f t="shared" si="43"/>
        <v>9</v>
      </c>
      <c r="H297" s="289" t="str">
        <f t="shared" si="41"/>
        <v>-</v>
      </c>
      <c r="I297" s="289" t="str">
        <f t="shared" si="41"/>
        <v>-</v>
      </c>
      <c r="J297" s="289" t="str">
        <f t="shared" si="41"/>
        <v>-</v>
      </c>
      <c r="K297" s="289" t="str">
        <f t="shared" si="41"/>
        <v>-</v>
      </c>
      <c r="L297" s="289" t="str">
        <f t="shared" si="41"/>
        <v>-</v>
      </c>
      <c r="M297" s="324" t="str">
        <f t="shared" si="42"/>
        <v>-</v>
      </c>
      <c r="N297" s="185"/>
      <c r="O297" s="140"/>
      <c r="P297" s="269"/>
      <c r="Q297" s="140"/>
      <c r="R297" s="140"/>
      <c r="S297" s="140"/>
      <c r="T297" s="140"/>
      <c r="U297" s="18"/>
      <c r="V297" s="18"/>
      <c r="W297" s="18"/>
      <c r="X297" s="18"/>
      <c r="Y297" s="18"/>
      <c r="Z297" s="18"/>
      <c r="AA297" s="18"/>
      <c r="AB297" s="18"/>
      <c r="AC297" s="266"/>
      <c r="AD297" s="266"/>
      <c r="AE297" s="266"/>
      <c r="AF297" s="266"/>
      <c r="AG297" s="266"/>
      <c r="AH297" s="266"/>
      <c r="AI297" s="266"/>
      <c r="AJ297" s="266"/>
      <c r="AK297" s="266"/>
      <c r="AL297" s="266"/>
      <c r="AM297" s="266"/>
      <c r="AN297" s="266"/>
      <c r="AO297" s="266"/>
      <c r="AP297" s="266"/>
      <c r="AQ297" s="266"/>
      <c r="AR297" s="266"/>
      <c r="AS297" s="266"/>
      <c r="AT297" s="266"/>
      <c r="AU297" s="266"/>
      <c r="AV297" s="266"/>
      <c r="AW297" s="266"/>
      <c r="AX297" s="266"/>
      <c r="AY297" s="270"/>
      <c r="AZ297" s="270"/>
      <c r="BA297" s="11"/>
      <c r="BB297" s="11"/>
      <c r="BC297" s="11"/>
      <c r="BD297" s="11"/>
      <c r="BE297" s="11"/>
      <c r="BF297" s="11"/>
      <c r="BG297" s="11"/>
      <c r="BH297" s="11"/>
      <c r="BI297" s="11"/>
      <c r="BJ297" s="11"/>
      <c r="BK297" s="11"/>
      <c r="BL297" s="11"/>
      <c r="BM297" s="11"/>
      <c r="BN297" s="11"/>
      <c r="BO297" s="11"/>
      <c r="BP297" s="11"/>
    </row>
    <row r="298" spans="1:68" s="271" customFormat="1" ht="12.75" customHeight="1">
      <c r="A298" s="18"/>
      <c r="B298" s="18"/>
      <c r="C298" s="18"/>
      <c r="D298" s="117"/>
      <c r="E298" s="135"/>
      <c r="F298" s="135"/>
      <c r="G298" s="152">
        <f t="shared" si="43"/>
        <v>10</v>
      </c>
      <c r="H298" s="289" t="str">
        <f t="shared" ref="H298:L303" si="44">IF(H53="-","-",IF( H53&gt;1,H255-H234,"-"))</f>
        <v>-</v>
      </c>
      <c r="I298" s="289" t="str">
        <f t="shared" si="44"/>
        <v>-</v>
      </c>
      <c r="J298" s="289" t="str">
        <f t="shared" si="44"/>
        <v>-</v>
      </c>
      <c r="K298" s="289" t="str">
        <f t="shared" si="44"/>
        <v>-</v>
      </c>
      <c r="L298" s="289" t="str">
        <f t="shared" si="44"/>
        <v>-</v>
      </c>
      <c r="M298" s="324" t="str">
        <f t="shared" si="42"/>
        <v>-</v>
      </c>
      <c r="N298" s="185"/>
      <c r="O298" s="140"/>
      <c r="P298" s="269"/>
      <c r="Q298" s="140"/>
      <c r="R298" s="140"/>
      <c r="S298" s="140"/>
      <c r="T298" s="140"/>
      <c r="U298" s="18"/>
      <c r="V298" s="18"/>
      <c r="W298" s="18"/>
      <c r="X298" s="18"/>
      <c r="Y298" s="18"/>
      <c r="Z298" s="18"/>
      <c r="AA298" s="18"/>
      <c r="AB298" s="18"/>
      <c r="AC298" s="266"/>
      <c r="AD298" s="266"/>
      <c r="AE298" s="266"/>
      <c r="AF298" s="266"/>
      <c r="AG298" s="266"/>
      <c r="AH298" s="266"/>
      <c r="AI298" s="266"/>
      <c r="AJ298" s="266"/>
      <c r="AK298" s="266"/>
      <c r="AL298" s="266"/>
      <c r="AM298" s="266"/>
      <c r="AN298" s="266"/>
      <c r="AO298" s="266"/>
      <c r="AP298" s="266"/>
      <c r="AQ298" s="266"/>
      <c r="AR298" s="266"/>
      <c r="AS298" s="266"/>
      <c r="AT298" s="266"/>
      <c r="AU298" s="266"/>
      <c r="AV298" s="266"/>
      <c r="AW298" s="266"/>
      <c r="AX298" s="266"/>
      <c r="AY298" s="270"/>
      <c r="AZ298" s="270"/>
      <c r="BA298" s="11"/>
      <c r="BB298" s="11"/>
      <c r="BC298" s="11"/>
      <c r="BD298" s="11"/>
      <c r="BE298" s="11"/>
      <c r="BF298" s="11"/>
      <c r="BG298" s="11"/>
      <c r="BH298" s="11"/>
      <c r="BI298" s="11"/>
      <c r="BJ298" s="11"/>
      <c r="BK298" s="11"/>
      <c r="BL298" s="11"/>
      <c r="BM298" s="11"/>
      <c r="BN298" s="11"/>
      <c r="BO298" s="11"/>
      <c r="BP298" s="11"/>
    </row>
    <row r="299" spans="1:68" s="271" customFormat="1" ht="12.75" customHeight="1">
      <c r="A299" s="18"/>
      <c r="B299" s="18"/>
      <c r="C299" s="18"/>
      <c r="D299" s="117"/>
      <c r="E299" s="135"/>
      <c r="F299" s="135"/>
      <c r="G299" s="152">
        <f t="shared" si="43"/>
        <v>11</v>
      </c>
      <c r="H299" s="289" t="str">
        <f t="shared" si="44"/>
        <v>-</v>
      </c>
      <c r="I299" s="289" t="str">
        <f t="shared" si="44"/>
        <v>-</v>
      </c>
      <c r="J299" s="289" t="str">
        <f t="shared" si="44"/>
        <v>-</v>
      </c>
      <c r="K299" s="289" t="str">
        <f t="shared" si="44"/>
        <v>-</v>
      </c>
      <c r="L299" s="289" t="str">
        <f t="shared" si="44"/>
        <v>-</v>
      </c>
      <c r="M299" s="324" t="str">
        <f t="shared" si="42"/>
        <v>-</v>
      </c>
      <c r="N299" s="185"/>
      <c r="O299" s="140"/>
      <c r="P299" s="269"/>
      <c r="Q299" s="140"/>
      <c r="R299" s="140"/>
      <c r="S299" s="140"/>
      <c r="T299" s="140"/>
      <c r="U299" s="18"/>
      <c r="V299" s="18"/>
      <c r="W299" s="18"/>
      <c r="X299" s="18"/>
      <c r="Y299" s="18"/>
      <c r="Z299" s="18"/>
      <c r="AA299" s="18"/>
      <c r="AB299" s="18"/>
      <c r="AC299" s="266"/>
      <c r="AD299" s="266"/>
      <c r="AE299" s="266"/>
      <c r="AF299" s="266"/>
      <c r="AG299" s="266"/>
      <c r="AH299" s="266"/>
      <c r="AI299" s="266"/>
      <c r="AJ299" s="266"/>
      <c r="AK299" s="266"/>
      <c r="AL299" s="266"/>
      <c r="AM299" s="266"/>
      <c r="AN299" s="266"/>
      <c r="AO299" s="266"/>
      <c r="AP299" s="266"/>
      <c r="AQ299" s="266"/>
      <c r="AR299" s="266"/>
      <c r="AS299" s="266"/>
      <c r="AT299" s="266"/>
      <c r="AU299" s="266"/>
      <c r="AV299" s="266"/>
      <c r="AW299" s="266"/>
      <c r="AX299" s="266"/>
      <c r="AY299" s="270"/>
      <c r="AZ299" s="270"/>
      <c r="BA299" s="11"/>
      <c r="BB299" s="11"/>
      <c r="BC299" s="11"/>
      <c r="BD299" s="11"/>
      <c r="BE299" s="11"/>
      <c r="BF299" s="11"/>
      <c r="BG299" s="11"/>
      <c r="BH299" s="11"/>
      <c r="BI299" s="11"/>
      <c r="BJ299" s="11"/>
      <c r="BK299" s="11"/>
      <c r="BL299" s="11"/>
      <c r="BM299" s="11"/>
      <c r="BN299" s="11"/>
      <c r="BO299" s="11"/>
      <c r="BP299" s="11"/>
    </row>
    <row r="300" spans="1:68" s="271" customFormat="1" ht="12.75" customHeight="1">
      <c r="A300" s="18"/>
      <c r="B300" s="18"/>
      <c r="C300" s="18"/>
      <c r="D300" s="117"/>
      <c r="E300" s="135"/>
      <c r="F300" s="135"/>
      <c r="G300" s="152">
        <f t="shared" si="43"/>
        <v>12</v>
      </c>
      <c r="H300" s="289" t="str">
        <f t="shared" si="44"/>
        <v>-</v>
      </c>
      <c r="I300" s="289" t="str">
        <f t="shared" si="44"/>
        <v>-</v>
      </c>
      <c r="J300" s="289" t="str">
        <f t="shared" si="44"/>
        <v>-</v>
      </c>
      <c r="K300" s="289" t="str">
        <f t="shared" si="44"/>
        <v>-</v>
      </c>
      <c r="L300" s="289" t="str">
        <f t="shared" si="44"/>
        <v>-</v>
      </c>
      <c r="M300" s="324" t="str">
        <f t="shared" si="42"/>
        <v>-</v>
      </c>
      <c r="N300" s="185"/>
      <c r="O300" s="140"/>
      <c r="P300" s="269"/>
      <c r="Q300" s="140"/>
      <c r="R300" s="140"/>
      <c r="S300" s="140"/>
      <c r="T300" s="140"/>
      <c r="U300" s="18"/>
      <c r="V300" s="18"/>
      <c r="W300" s="18"/>
      <c r="X300" s="18"/>
      <c r="Y300" s="18"/>
      <c r="Z300" s="18"/>
      <c r="AA300" s="18"/>
      <c r="AB300" s="18"/>
      <c r="AC300" s="266"/>
      <c r="AD300" s="266"/>
      <c r="AE300" s="266"/>
      <c r="AF300" s="266"/>
      <c r="AG300" s="266"/>
      <c r="AH300" s="266"/>
      <c r="AI300" s="266"/>
      <c r="AJ300" s="266"/>
      <c r="AK300" s="266"/>
      <c r="AL300" s="266"/>
      <c r="AM300" s="266"/>
      <c r="AN300" s="266"/>
      <c r="AO300" s="266"/>
      <c r="AP300" s="266"/>
      <c r="AQ300" s="266"/>
      <c r="AR300" s="266"/>
      <c r="AS300" s="266"/>
      <c r="AT300" s="266"/>
      <c r="AU300" s="266"/>
      <c r="AV300" s="266"/>
      <c r="AW300" s="266"/>
      <c r="AX300" s="266"/>
      <c r="AY300" s="270"/>
      <c r="AZ300" s="270"/>
      <c r="BA300" s="11"/>
      <c r="BB300" s="11"/>
      <c r="BC300" s="11"/>
      <c r="BD300" s="11"/>
      <c r="BE300" s="11"/>
      <c r="BF300" s="11"/>
      <c r="BG300" s="11"/>
      <c r="BH300" s="11"/>
      <c r="BI300" s="11"/>
      <c r="BJ300" s="11"/>
      <c r="BK300" s="11"/>
      <c r="BL300" s="11"/>
      <c r="BM300" s="11"/>
      <c r="BN300" s="11"/>
      <c r="BO300" s="11"/>
      <c r="BP300" s="11"/>
    </row>
    <row r="301" spans="1:68" s="271" customFormat="1" ht="12.75" customHeight="1">
      <c r="A301" s="18"/>
      <c r="B301" s="18"/>
      <c r="C301" s="18"/>
      <c r="D301" s="117"/>
      <c r="E301" s="135"/>
      <c r="F301" s="135"/>
      <c r="G301" s="152">
        <f t="shared" si="43"/>
        <v>13</v>
      </c>
      <c r="H301" s="289" t="str">
        <f t="shared" si="44"/>
        <v>-</v>
      </c>
      <c r="I301" s="289" t="str">
        <f t="shared" si="44"/>
        <v>-</v>
      </c>
      <c r="J301" s="289" t="str">
        <f t="shared" si="44"/>
        <v>-</v>
      </c>
      <c r="K301" s="289" t="str">
        <f t="shared" si="44"/>
        <v>-</v>
      </c>
      <c r="L301" s="289" t="str">
        <f t="shared" si="44"/>
        <v>-</v>
      </c>
      <c r="M301" s="324" t="str">
        <f t="shared" si="42"/>
        <v>-</v>
      </c>
      <c r="N301" s="185"/>
      <c r="O301" s="140"/>
      <c r="P301" s="269"/>
      <c r="Q301" s="140"/>
      <c r="R301" s="140"/>
      <c r="S301" s="140"/>
      <c r="T301" s="140"/>
      <c r="U301" s="18"/>
      <c r="V301" s="18"/>
      <c r="W301" s="18"/>
      <c r="X301" s="18"/>
      <c r="Y301" s="18"/>
      <c r="Z301" s="18"/>
      <c r="AA301" s="18"/>
      <c r="AB301" s="18"/>
      <c r="AC301" s="266"/>
      <c r="AD301" s="266"/>
      <c r="AE301" s="266"/>
      <c r="AF301" s="266"/>
      <c r="AG301" s="266"/>
      <c r="AH301" s="266"/>
      <c r="AI301" s="266"/>
      <c r="AJ301" s="266"/>
      <c r="AK301" s="266"/>
      <c r="AL301" s="266"/>
      <c r="AM301" s="266"/>
      <c r="AN301" s="266"/>
      <c r="AO301" s="266"/>
      <c r="AP301" s="266"/>
      <c r="AQ301" s="266"/>
      <c r="AR301" s="266"/>
      <c r="AS301" s="266"/>
      <c r="AT301" s="266"/>
      <c r="AU301" s="266"/>
      <c r="AV301" s="266"/>
      <c r="AW301" s="266"/>
      <c r="AX301" s="266"/>
      <c r="AY301" s="270"/>
      <c r="AZ301" s="270"/>
      <c r="BA301" s="11"/>
      <c r="BB301" s="11"/>
      <c r="BC301" s="11"/>
      <c r="BD301" s="11"/>
      <c r="BE301" s="11"/>
      <c r="BF301" s="11"/>
      <c r="BG301" s="11"/>
      <c r="BH301" s="11"/>
      <c r="BI301" s="11"/>
      <c r="BJ301" s="11"/>
      <c r="BK301" s="11"/>
      <c r="BL301" s="11"/>
      <c r="BM301" s="11"/>
      <c r="BN301" s="11"/>
      <c r="BO301" s="11"/>
      <c r="BP301" s="11"/>
    </row>
    <row r="302" spans="1:68" s="271" customFormat="1" ht="12.75" customHeight="1">
      <c r="A302" s="18"/>
      <c r="B302" s="18"/>
      <c r="C302" s="18"/>
      <c r="D302" s="117"/>
      <c r="E302" s="135"/>
      <c r="F302" s="135"/>
      <c r="G302" s="152">
        <f t="shared" si="43"/>
        <v>14</v>
      </c>
      <c r="H302" s="289" t="str">
        <f t="shared" si="44"/>
        <v>-</v>
      </c>
      <c r="I302" s="289" t="str">
        <f t="shared" si="44"/>
        <v>-</v>
      </c>
      <c r="J302" s="289" t="str">
        <f t="shared" si="44"/>
        <v>-</v>
      </c>
      <c r="K302" s="289" t="str">
        <f t="shared" si="44"/>
        <v>-</v>
      </c>
      <c r="L302" s="289" t="str">
        <f t="shared" si="44"/>
        <v>-</v>
      </c>
      <c r="M302" s="324" t="str">
        <f t="shared" si="42"/>
        <v>-</v>
      </c>
      <c r="N302" s="185"/>
      <c r="O302" s="140"/>
      <c r="P302" s="269"/>
      <c r="Q302" s="140"/>
      <c r="R302" s="140"/>
      <c r="S302" s="140"/>
      <c r="T302" s="140"/>
      <c r="U302" s="18"/>
      <c r="V302" s="18"/>
      <c r="W302" s="18"/>
      <c r="X302" s="18"/>
      <c r="Y302" s="18"/>
      <c r="Z302" s="18"/>
      <c r="AA302" s="18"/>
      <c r="AB302" s="18"/>
      <c r="AC302" s="266"/>
      <c r="AD302" s="266"/>
      <c r="AE302" s="266"/>
      <c r="AF302" s="266"/>
      <c r="AG302" s="266"/>
      <c r="AH302" s="266"/>
      <c r="AI302" s="266"/>
      <c r="AJ302" s="266"/>
      <c r="AK302" s="266"/>
      <c r="AL302" s="266"/>
      <c r="AM302" s="266"/>
      <c r="AN302" s="266"/>
      <c r="AO302" s="266"/>
      <c r="AP302" s="266"/>
      <c r="AQ302" s="266"/>
      <c r="AR302" s="266"/>
      <c r="AS302" s="266"/>
      <c r="AT302" s="266"/>
      <c r="AU302" s="266"/>
      <c r="AV302" s="266"/>
      <c r="AW302" s="266"/>
      <c r="AX302" s="266"/>
      <c r="AY302" s="270"/>
      <c r="AZ302" s="270"/>
      <c r="BA302" s="11"/>
      <c r="BB302" s="11"/>
      <c r="BC302" s="11"/>
      <c r="BD302" s="11"/>
      <c r="BE302" s="11"/>
      <c r="BF302" s="11"/>
      <c r="BG302" s="11"/>
      <c r="BH302" s="11"/>
      <c r="BI302" s="11"/>
      <c r="BJ302" s="11"/>
      <c r="BK302" s="11"/>
      <c r="BL302" s="11"/>
      <c r="BM302" s="11"/>
      <c r="BN302" s="11"/>
      <c r="BO302" s="11"/>
      <c r="BP302" s="11"/>
    </row>
    <row r="303" spans="1:68" s="271" customFormat="1" ht="12.75" customHeight="1">
      <c r="A303" s="18"/>
      <c r="B303" s="18"/>
      <c r="C303" s="18"/>
      <c r="D303" s="117"/>
      <c r="E303" s="135"/>
      <c r="F303" s="135"/>
      <c r="G303" s="155">
        <f t="shared" si="43"/>
        <v>15</v>
      </c>
      <c r="H303" s="292" t="str">
        <f t="shared" si="44"/>
        <v>-</v>
      </c>
      <c r="I303" s="292" t="str">
        <f t="shared" si="44"/>
        <v>-</v>
      </c>
      <c r="J303" s="292" t="str">
        <f t="shared" si="44"/>
        <v>-</v>
      </c>
      <c r="K303" s="292" t="str">
        <f t="shared" si="44"/>
        <v>-</v>
      </c>
      <c r="L303" s="292" t="str">
        <f t="shared" si="44"/>
        <v>-</v>
      </c>
      <c r="M303" s="325" t="str">
        <f t="shared" si="42"/>
        <v>-</v>
      </c>
      <c r="N303" s="185"/>
      <c r="O303" s="140"/>
      <c r="P303" s="269"/>
      <c r="Q303" s="140"/>
      <c r="R303" s="140"/>
      <c r="S303" s="140"/>
      <c r="T303" s="140"/>
      <c r="U303" s="18"/>
      <c r="V303" s="18"/>
      <c r="W303" s="18"/>
      <c r="X303" s="18"/>
      <c r="Y303" s="18"/>
      <c r="Z303" s="18"/>
      <c r="AA303" s="18"/>
      <c r="AB303" s="18"/>
      <c r="AC303" s="266"/>
      <c r="AD303" s="266"/>
      <c r="AE303" s="266"/>
      <c r="AF303" s="266"/>
      <c r="AG303" s="266"/>
      <c r="AH303" s="266"/>
      <c r="AI303" s="266"/>
      <c r="AJ303" s="266"/>
      <c r="AK303" s="266"/>
      <c r="AL303" s="266"/>
      <c r="AM303" s="266"/>
      <c r="AN303" s="266"/>
      <c r="AO303" s="266"/>
      <c r="AP303" s="266"/>
      <c r="AQ303" s="266"/>
      <c r="AR303" s="266"/>
      <c r="AS303" s="266"/>
      <c r="AT303" s="266"/>
      <c r="AU303" s="266"/>
      <c r="AV303" s="266"/>
      <c r="AW303" s="266"/>
      <c r="AX303" s="266"/>
      <c r="AY303" s="270"/>
      <c r="AZ303" s="270"/>
      <c r="BA303" s="11"/>
      <c r="BB303" s="11"/>
      <c r="BC303" s="11"/>
      <c r="BD303" s="11"/>
      <c r="BE303" s="11"/>
      <c r="BF303" s="11"/>
      <c r="BG303" s="11"/>
      <c r="BH303" s="11"/>
      <c r="BI303" s="11"/>
      <c r="BJ303" s="11"/>
      <c r="BK303" s="11"/>
      <c r="BL303" s="11"/>
      <c r="BM303" s="11"/>
      <c r="BN303" s="11"/>
      <c r="BO303" s="11"/>
      <c r="BP303" s="11"/>
    </row>
    <row r="304" spans="1:68" s="271" customFormat="1" ht="12.75" customHeight="1">
      <c r="A304" s="18"/>
      <c r="B304" s="18"/>
      <c r="C304" s="18"/>
      <c r="D304" s="117"/>
      <c r="E304" s="88"/>
      <c r="F304" s="88"/>
      <c r="G304" s="326"/>
      <c r="H304" s="326"/>
      <c r="I304" s="326"/>
      <c r="J304" s="326"/>
      <c r="K304" s="326"/>
      <c r="L304" s="326"/>
      <c r="M304" s="327"/>
      <c r="N304" s="185"/>
      <c r="O304" s="140"/>
      <c r="P304" s="269"/>
      <c r="Q304" s="140"/>
      <c r="R304" s="140"/>
      <c r="S304" s="140"/>
      <c r="T304" s="140"/>
      <c r="U304" s="18"/>
      <c r="V304" s="18"/>
      <c r="W304" s="18"/>
      <c r="X304" s="18"/>
      <c r="Y304" s="18"/>
      <c r="Z304" s="18"/>
      <c r="AA304" s="18"/>
      <c r="AB304" s="18"/>
      <c r="AC304" s="266"/>
      <c r="AD304" s="266"/>
      <c r="AE304" s="266"/>
      <c r="AF304" s="266"/>
      <c r="AG304" s="266"/>
      <c r="AH304" s="266"/>
      <c r="AI304" s="266"/>
      <c r="AJ304" s="266"/>
      <c r="AK304" s="266"/>
      <c r="AL304" s="266"/>
      <c r="AM304" s="266"/>
      <c r="AN304" s="266"/>
      <c r="AO304" s="266"/>
      <c r="AP304" s="266"/>
      <c r="AQ304" s="266"/>
      <c r="AR304" s="266"/>
      <c r="AS304" s="266"/>
      <c r="AT304" s="266"/>
      <c r="AU304" s="266"/>
      <c r="AV304" s="266"/>
      <c r="AW304" s="266"/>
      <c r="AX304" s="266"/>
      <c r="AY304" s="270"/>
      <c r="AZ304" s="270"/>
      <c r="BA304" s="11"/>
      <c r="BB304" s="11"/>
      <c r="BC304" s="11"/>
      <c r="BD304" s="11"/>
      <c r="BE304" s="11"/>
      <c r="BF304" s="11"/>
      <c r="BG304" s="11"/>
      <c r="BH304" s="11"/>
      <c r="BI304" s="11"/>
      <c r="BJ304" s="11"/>
      <c r="BK304" s="11"/>
      <c r="BL304" s="11"/>
      <c r="BM304" s="11"/>
      <c r="BN304" s="11"/>
      <c r="BO304" s="11"/>
      <c r="BP304" s="11"/>
    </row>
    <row r="305" spans="1:68" s="271" customFormat="1" ht="12.75" customHeight="1">
      <c r="A305" s="18"/>
      <c r="B305" s="18"/>
      <c r="C305" s="18"/>
      <c r="D305" s="18"/>
      <c r="E305" s="18"/>
      <c r="F305" s="18"/>
      <c r="G305" s="18"/>
      <c r="H305" s="18"/>
      <c r="I305" s="18"/>
      <c r="J305" s="18"/>
      <c r="K305" s="18"/>
      <c r="L305" s="18"/>
      <c r="M305" s="140"/>
      <c r="N305" s="7"/>
      <c r="O305" s="140"/>
      <c r="P305" s="269"/>
      <c r="Q305" s="140"/>
      <c r="R305" s="140"/>
      <c r="S305" s="140"/>
      <c r="T305" s="140"/>
      <c r="U305" s="18"/>
      <c r="V305" s="18"/>
      <c r="W305" s="18"/>
      <c r="X305" s="18"/>
      <c r="Y305" s="18"/>
      <c r="Z305" s="18"/>
      <c r="AA305" s="18"/>
      <c r="AB305" s="18"/>
      <c r="AC305" s="266"/>
      <c r="AD305" s="266"/>
      <c r="AE305" s="266"/>
      <c r="AF305" s="266"/>
      <c r="AG305" s="266"/>
      <c r="AH305" s="266"/>
      <c r="AI305" s="266"/>
      <c r="AJ305" s="266"/>
      <c r="AK305" s="266"/>
      <c r="AL305" s="266"/>
      <c r="AM305" s="266"/>
      <c r="AN305" s="266"/>
      <c r="AO305" s="266"/>
      <c r="AP305" s="266"/>
      <c r="AQ305" s="266"/>
      <c r="AR305" s="266"/>
      <c r="AS305" s="266"/>
      <c r="AT305" s="266"/>
      <c r="AU305" s="266"/>
      <c r="AV305" s="266"/>
      <c r="AW305" s="266"/>
      <c r="AX305" s="266"/>
      <c r="AY305" s="270"/>
      <c r="AZ305" s="270"/>
      <c r="BA305" s="11"/>
      <c r="BB305" s="11"/>
      <c r="BC305" s="11"/>
      <c r="BD305" s="11"/>
      <c r="BE305" s="11"/>
      <c r="BF305" s="11"/>
      <c r="BG305" s="11"/>
      <c r="BH305" s="11"/>
      <c r="BI305" s="11"/>
      <c r="BJ305" s="11"/>
      <c r="BK305" s="11"/>
      <c r="BL305" s="11"/>
      <c r="BM305" s="11"/>
      <c r="BN305" s="11"/>
      <c r="BO305" s="11"/>
      <c r="BP305" s="11"/>
    </row>
    <row r="306" spans="1:68" s="271" customFormat="1" ht="12.75" customHeight="1">
      <c r="A306" s="18"/>
      <c r="B306" s="18"/>
      <c r="C306" s="18"/>
      <c r="D306" s="18"/>
      <c r="E306" s="88"/>
      <c r="F306" s="88"/>
      <c r="G306" s="18"/>
      <c r="H306" s="89"/>
      <c r="I306" s="89"/>
      <c r="J306" s="18"/>
      <c r="K306" s="18"/>
      <c r="L306" s="18"/>
      <c r="M306" s="140"/>
      <c r="N306" s="140"/>
      <c r="O306" s="140"/>
      <c r="P306" s="269"/>
      <c r="Q306" s="140"/>
      <c r="R306" s="247"/>
      <c r="S306" s="247"/>
      <c r="T306" s="247"/>
      <c r="U306" s="18"/>
      <c r="V306" s="18"/>
      <c r="W306" s="18"/>
      <c r="X306" s="18"/>
      <c r="Y306" s="18"/>
      <c r="Z306" s="18"/>
      <c r="AA306" s="18"/>
      <c r="AB306" s="18"/>
      <c r="AC306" s="266"/>
      <c r="AD306" s="266"/>
      <c r="AE306" s="266"/>
      <c r="AF306" s="266"/>
      <c r="AG306" s="266"/>
      <c r="AH306" s="266"/>
      <c r="AI306" s="266"/>
      <c r="AJ306" s="266"/>
      <c r="AK306" s="266"/>
      <c r="AL306" s="266"/>
      <c r="AM306" s="266"/>
      <c r="AN306" s="266"/>
      <c r="AO306" s="266"/>
      <c r="AP306" s="266"/>
      <c r="AQ306" s="266"/>
      <c r="AR306" s="266"/>
      <c r="AS306" s="266"/>
      <c r="AT306" s="266"/>
      <c r="AU306" s="266"/>
      <c r="AV306" s="266"/>
      <c r="AW306" s="266"/>
      <c r="AX306" s="266"/>
      <c r="AY306" s="270"/>
      <c r="AZ306" s="270"/>
      <c r="BA306" s="11"/>
      <c r="BB306" s="11"/>
      <c r="BC306" s="11"/>
      <c r="BD306" s="11"/>
      <c r="BE306" s="11"/>
      <c r="BF306" s="11"/>
      <c r="BG306" s="11"/>
      <c r="BH306" s="11"/>
      <c r="BI306" s="11"/>
      <c r="BJ306" s="11"/>
      <c r="BK306" s="11"/>
      <c r="BL306" s="11"/>
      <c r="BM306" s="11"/>
      <c r="BN306" s="11"/>
      <c r="BO306" s="11"/>
      <c r="BP306" s="11"/>
    </row>
    <row r="307" spans="1:68" s="271" customFormat="1" ht="12.75" customHeight="1">
      <c r="A307" s="18"/>
      <c r="B307" s="18"/>
      <c r="C307" s="18"/>
      <c r="D307" s="18"/>
      <c r="E307" s="329"/>
      <c r="F307" s="329"/>
      <c r="G307" s="213"/>
      <c r="H307" s="330"/>
      <c r="I307" s="330"/>
      <c r="J307" s="213"/>
      <c r="K307" s="213"/>
      <c r="L307" s="213"/>
      <c r="M307" s="247"/>
      <c r="N307" s="140"/>
      <c r="O307" s="140"/>
      <c r="P307" s="269"/>
      <c r="Q307" s="140"/>
      <c r="R307" s="333" t="s">
        <v>67</v>
      </c>
      <c r="S307" s="336"/>
      <c r="T307" s="336"/>
      <c r="U307" s="18"/>
      <c r="V307" s="18"/>
      <c r="W307" s="18"/>
      <c r="X307" s="18"/>
      <c r="Y307" s="18"/>
      <c r="Z307" s="18"/>
      <c r="AA307" s="18"/>
      <c r="AB307" s="18"/>
      <c r="AC307" s="266"/>
      <c r="AD307" s="266"/>
      <c r="AE307" s="266"/>
      <c r="AF307" s="266"/>
      <c r="AG307" s="266"/>
      <c r="AH307" s="266"/>
      <c r="AI307" s="266"/>
      <c r="AJ307" s="266"/>
      <c r="AK307" s="266"/>
      <c r="AL307" s="266"/>
      <c r="AM307" s="266"/>
      <c r="AN307" s="266"/>
      <c r="AO307" s="266"/>
      <c r="AP307" s="266"/>
      <c r="AQ307" s="266"/>
      <c r="AR307" s="266"/>
      <c r="AS307" s="266"/>
      <c r="AT307" s="266"/>
      <c r="AU307" s="266"/>
      <c r="AV307" s="266"/>
      <c r="AW307" s="266"/>
      <c r="AX307" s="266"/>
      <c r="AY307" s="270"/>
      <c r="AZ307" s="270"/>
      <c r="BA307" s="11"/>
      <c r="BB307" s="11"/>
      <c r="BC307" s="11"/>
      <c r="BD307" s="11"/>
      <c r="BE307" s="11"/>
      <c r="BF307" s="11"/>
      <c r="BG307" s="11"/>
      <c r="BH307" s="11"/>
      <c r="BI307" s="11"/>
      <c r="BJ307" s="11"/>
      <c r="BK307" s="11"/>
      <c r="BL307" s="11"/>
      <c r="BM307" s="11"/>
      <c r="BN307" s="11"/>
      <c r="BO307" s="11"/>
      <c r="BP307" s="11"/>
    </row>
    <row r="308" spans="1:68" s="271" customFormat="1" ht="12.75" customHeight="1">
      <c r="A308" s="213"/>
      <c r="B308" s="213"/>
      <c r="C308" s="213"/>
      <c r="D308" s="213"/>
      <c r="E308" s="335"/>
      <c r="F308" s="333" t="s">
        <v>67</v>
      </c>
      <c r="G308" s="334"/>
      <c r="H308" s="333" t="s">
        <v>67</v>
      </c>
      <c r="I308" s="333"/>
      <c r="J308" s="334"/>
      <c r="K308" s="334"/>
      <c r="L308" s="334"/>
      <c r="M308" s="336"/>
      <c r="N308" s="247"/>
      <c r="O308" s="247"/>
      <c r="P308" s="269"/>
      <c r="Q308" s="140"/>
      <c r="R308" s="213"/>
      <c r="S308" s="213"/>
      <c r="T308" s="213"/>
      <c r="U308" s="18"/>
      <c r="V308" s="18"/>
      <c r="W308" s="18"/>
      <c r="X308" s="91" t="str">
        <f>$E$1</f>
        <v>Torsklesing HI 2016, GYTESONER</v>
      </c>
      <c r="Y308" s="219"/>
      <c r="Z308" s="328"/>
      <c r="AA308" s="110"/>
      <c r="AB308" s="110"/>
      <c r="AC308" s="266"/>
      <c r="AD308" s="266"/>
      <c r="AE308" s="266"/>
      <c r="AF308" s="266"/>
      <c r="AG308" s="266"/>
      <c r="AH308" s="266"/>
      <c r="AI308" s="266"/>
      <c r="AJ308" s="266"/>
      <c r="AK308" s="266"/>
      <c r="AL308" s="266"/>
      <c r="AM308" s="266"/>
      <c r="AN308" s="266"/>
      <c r="AO308" s="266"/>
      <c r="AP308" s="266"/>
      <c r="AQ308" s="266"/>
      <c r="AR308" s="266"/>
      <c r="AS308" s="266"/>
      <c r="AT308" s="266"/>
      <c r="AU308" s="266"/>
      <c r="AV308" s="266"/>
      <c r="AW308" s="266"/>
      <c r="AX308" s="266"/>
      <c r="AY308" s="270"/>
      <c r="AZ308" s="270"/>
      <c r="BA308" s="11"/>
      <c r="BB308" s="11"/>
      <c r="BC308" s="11"/>
      <c r="BD308" s="11"/>
      <c r="BE308" s="11"/>
      <c r="BF308" s="11"/>
      <c r="BG308" s="11"/>
      <c r="BH308" s="11"/>
      <c r="BI308" s="11"/>
      <c r="BJ308" s="11"/>
      <c r="BK308" s="11"/>
      <c r="BL308" s="11"/>
      <c r="BM308" s="11"/>
      <c r="BN308" s="11"/>
      <c r="BO308" s="11"/>
      <c r="BP308" s="11"/>
    </row>
    <row r="309" spans="1:68" s="271" customFormat="1" ht="12.75" customHeight="1">
      <c r="A309" s="332" t="s">
        <v>66</v>
      </c>
      <c r="B309" s="333"/>
      <c r="C309" s="334"/>
      <c r="D309" s="333" t="s">
        <v>67</v>
      </c>
      <c r="E309" s="329"/>
      <c r="F309" s="329"/>
      <c r="G309" s="213"/>
      <c r="H309" s="330"/>
      <c r="I309" s="330"/>
      <c r="J309" s="213"/>
      <c r="K309" s="213"/>
      <c r="L309" s="213"/>
      <c r="M309" s="213"/>
      <c r="N309" s="333" t="s">
        <v>67</v>
      </c>
      <c r="O309" s="336"/>
      <c r="P309" s="269"/>
      <c r="Q309" s="247"/>
      <c r="R309" s="140"/>
      <c r="S309" s="140"/>
      <c r="T309" s="140"/>
      <c r="U309" s="213"/>
      <c r="V309" s="213"/>
      <c r="W309" s="18"/>
      <c r="X309" s="331"/>
      <c r="Y309" s="331"/>
      <c r="Z309" s="331"/>
      <c r="AA309" s="110"/>
      <c r="AB309" s="110"/>
      <c r="AC309" s="266"/>
      <c r="AD309" s="266"/>
      <c r="AE309" s="266"/>
      <c r="AF309" s="266"/>
      <c r="AG309" s="266"/>
      <c r="AH309" s="266"/>
      <c r="AI309" s="266"/>
      <c r="AJ309" s="266"/>
      <c r="AK309" s="266"/>
      <c r="AL309" s="266"/>
      <c r="AM309" s="266"/>
      <c r="AN309" s="266"/>
      <c r="AO309" s="266"/>
      <c r="AP309" s="266"/>
      <c r="AQ309" s="266"/>
      <c r="AR309" s="266"/>
      <c r="AS309" s="266"/>
      <c r="AT309" s="266"/>
      <c r="AU309" s="266"/>
      <c r="AV309" s="266"/>
      <c r="AW309" s="266"/>
      <c r="AX309" s="266"/>
      <c r="AY309" s="270"/>
      <c r="AZ309" s="270"/>
      <c r="BA309" s="11"/>
      <c r="BB309" s="11"/>
      <c r="BC309" s="11"/>
      <c r="BD309" s="11"/>
      <c r="BE309" s="11"/>
      <c r="BF309" s="11"/>
      <c r="BG309" s="11"/>
      <c r="BH309" s="11"/>
      <c r="BI309" s="11"/>
      <c r="BJ309" s="11"/>
      <c r="BK309" s="11"/>
      <c r="BL309" s="11"/>
      <c r="BM309" s="11"/>
      <c r="BN309" s="11"/>
      <c r="BO309" s="11"/>
      <c r="BP309" s="11"/>
    </row>
    <row r="310" spans="1:68" s="271" customFormat="1" ht="12.75" customHeight="1">
      <c r="A310" s="213"/>
      <c r="B310" s="213"/>
      <c r="C310" s="213"/>
      <c r="D310" s="213"/>
      <c r="E310" s="88"/>
      <c r="F310" s="88"/>
      <c r="G310" s="18"/>
      <c r="H310" s="89"/>
      <c r="I310" s="89"/>
      <c r="J310" s="18"/>
      <c r="K310" s="18"/>
      <c r="L310" s="18"/>
      <c r="M310" s="140"/>
      <c r="N310" s="213"/>
      <c r="O310" s="213"/>
      <c r="P310" s="269"/>
      <c r="Q310" s="336"/>
      <c r="R310" s="140"/>
      <c r="S310" s="140"/>
      <c r="T310" s="140"/>
      <c r="U310" s="333" t="s">
        <v>67</v>
      </c>
      <c r="V310" s="334"/>
      <c r="W310" s="18"/>
      <c r="X310" s="219" t="s">
        <v>68</v>
      </c>
      <c r="Y310" s="331"/>
      <c r="Z310" s="331" t="str">
        <f>IF(M3="modal","Otoliths read, CV's, percentage agreement and RELATIVE bias by month and by MODAL age.","Otoliths read, CV's, percentage agreement and ABSOLUTE bias by month and by ACTUAL age.")</f>
        <v>Otoliths read, CV's, percentage agreement and RELATIVE bias by month and by MODAL age.</v>
      </c>
      <c r="AA310" s="110"/>
      <c r="AB310" s="110"/>
      <c r="AC310" s="266"/>
      <c r="AD310" s="266"/>
      <c r="AE310" s="266"/>
      <c r="AF310" s="266"/>
      <c r="AG310" s="266"/>
      <c r="AH310" s="266"/>
      <c r="AI310" s="266"/>
      <c r="AJ310" s="266"/>
      <c r="AK310" s="266"/>
      <c r="AL310" s="266"/>
      <c r="AM310" s="266"/>
      <c r="AN310" s="266"/>
      <c r="AO310" s="266"/>
      <c r="AP310" s="266"/>
      <c r="AQ310" s="266"/>
      <c r="AR310" s="266"/>
      <c r="AS310" s="266"/>
      <c r="AT310" s="266"/>
      <c r="AU310" s="266"/>
      <c r="AV310" s="266"/>
      <c r="AW310" s="266"/>
      <c r="AX310" s="266"/>
      <c r="AY310" s="270"/>
      <c r="AZ310" s="270"/>
      <c r="BA310" s="11"/>
      <c r="BB310" s="11"/>
      <c r="BC310" s="11"/>
      <c r="BD310" s="11"/>
      <c r="BE310" s="11"/>
      <c r="BF310" s="11"/>
      <c r="BG310" s="11"/>
      <c r="BH310" s="11"/>
      <c r="BI310" s="11"/>
      <c r="BJ310" s="11"/>
      <c r="BK310" s="11"/>
      <c r="BL310" s="11"/>
      <c r="BM310" s="11"/>
      <c r="BN310" s="11"/>
      <c r="BO310" s="11"/>
      <c r="BP310" s="11"/>
    </row>
    <row r="311" spans="1:68" s="270" customFormat="1" ht="12.75" customHeight="1">
      <c r="A311" s="18"/>
      <c r="B311" s="18"/>
      <c r="C311" s="18"/>
      <c r="D311" s="18"/>
      <c r="E311" s="88"/>
      <c r="F311" s="88"/>
      <c r="G311" s="18"/>
      <c r="H311" s="89"/>
      <c r="I311" s="89"/>
      <c r="J311" s="18"/>
      <c r="K311" s="18"/>
      <c r="L311" s="18"/>
      <c r="M311" s="140"/>
      <c r="N311" s="140"/>
      <c r="O311" s="140"/>
      <c r="P311" s="269"/>
      <c r="Q311" s="213"/>
      <c r="R311" s="140"/>
      <c r="S311" s="140"/>
      <c r="T311" s="140"/>
      <c r="U311" s="213"/>
      <c r="V311" s="213"/>
      <c r="W311" s="18"/>
      <c r="X311" s="331"/>
      <c r="Y311" s="331"/>
      <c r="Z311" s="331"/>
      <c r="AA311" s="110"/>
      <c r="AB311" s="110"/>
      <c r="AC311" s="266"/>
      <c r="AD311" s="266"/>
      <c r="AE311" s="266"/>
      <c r="AF311" s="266"/>
      <c r="AG311" s="266"/>
      <c r="AH311" s="266"/>
      <c r="AI311" s="266"/>
      <c r="AJ311" s="266"/>
      <c r="AK311" s="266"/>
      <c r="AL311" s="266"/>
      <c r="AM311" s="266"/>
      <c r="AN311" s="266"/>
      <c r="AO311" s="266"/>
      <c r="AP311" s="266"/>
      <c r="AQ311" s="266"/>
      <c r="AR311" s="266"/>
      <c r="AS311" s="266"/>
      <c r="AT311" s="266"/>
      <c r="AU311" s="266"/>
      <c r="AV311" s="266"/>
      <c r="AW311" s="266"/>
      <c r="AX311" s="266"/>
      <c r="BA311" s="11"/>
      <c r="BB311" s="11"/>
      <c r="BC311" s="11"/>
      <c r="BD311" s="11"/>
      <c r="BE311" s="11"/>
      <c r="BF311" s="11"/>
      <c r="BG311" s="11"/>
      <c r="BH311" s="11"/>
      <c r="BI311" s="11"/>
      <c r="BJ311" s="11"/>
      <c r="BK311" s="11"/>
      <c r="BL311" s="11"/>
      <c r="BM311" s="11"/>
      <c r="BN311" s="11"/>
      <c r="BO311" s="11"/>
      <c r="BP311" s="11"/>
    </row>
    <row r="312" spans="1:68" s="270" customFormat="1" ht="18" customHeight="1">
      <c r="A312" s="18"/>
      <c r="B312" s="18"/>
      <c r="C312" s="18"/>
      <c r="D312" s="18"/>
      <c r="E312" s="88"/>
      <c r="F312" s="88"/>
      <c r="G312" s="18"/>
      <c r="H312" s="89"/>
      <c r="I312" s="89"/>
      <c r="J312" s="18"/>
      <c r="K312" s="18"/>
      <c r="L312" s="18"/>
      <c r="M312" s="140"/>
      <c r="N312" s="140"/>
      <c r="O312" s="140"/>
      <c r="P312" s="269"/>
      <c r="Q312" s="140"/>
      <c r="R312" s="140"/>
      <c r="S312" s="140"/>
      <c r="T312" s="140"/>
      <c r="U312" s="18"/>
      <c r="V312" s="18"/>
      <c r="W312" s="18"/>
      <c r="X312" s="580" t="s">
        <v>69</v>
      </c>
      <c r="Y312" s="581"/>
      <c r="Z312" s="581"/>
      <c r="AA312" s="582"/>
      <c r="AB312" s="546"/>
      <c r="AC312" s="266"/>
      <c r="AD312" s="266"/>
      <c r="AE312" s="266"/>
      <c r="AF312" s="266"/>
      <c r="AG312" s="266"/>
      <c r="AH312" s="266"/>
      <c r="AI312" s="266"/>
      <c r="AJ312" s="266"/>
      <c r="AK312" s="266"/>
      <c r="AL312" s="266"/>
      <c r="AM312" s="266"/>
      <c r="AN312" s="266"/>
      <c r="AO312" s="266"/>
      <c r="AP312" s="266"/>
      <c r="AQ312" s="266"/>
      <c r="AR312" s="266"/>
      <c r="AS312" s="266"/>
      <c r="AT312" s="266"/>
      <c r="AU312" s="266"/>
      <c r="AV312" s="266"/>
      <c r="AW312" s="266"/>
      <c r="AX312" s="266"/>
      <c r="BA312" s="11"/>
      <c r="BB312" s="11"/>
      <c r="BC312" s="11"/>
      <c r="BD312" s="11"/>
      <c r="BE312" s="11"/>
      <c r="BF312" s="11"/>
      <c r="BG312" s="11"/>
      <c r="BH312" s="11"/>
      <c r="BI312" s="11"/>
      <c r="BJ312" s="11"/>
      <c r="BK312" s="11"/>
      <c r="BL312" s="11"/>
      <c r="BM312" s="11"/>
      <c r="BN312" s="11"/>
      <c r="BO312" s="11"/>
      <c r="BP312" s="11"/>
    </row>
    <row r="313" spans="1:68" s="280" customFormat="1" ht="24.75" customHeight="1">
      <c r="A313" s="18"/>
      <c r="B313" s="18"/>
      <c r="C313" s="18"/>
      <c r="D313" s="18"/>
      <c r="E313" s="88"/>
      <c r="F313" s="88"/>
      <c r="G313" s="18"/>
      <c r="H313" s="89"/>
      <c r="I313" s="89"/>
      <c r="J313" s="18"/>
      <c r="K313" s="18"/>
      <c r="L313" s="18"/>
      <c r="M313" s="140"/>
      <c r="N313" s="140"/>
      <c r="O313" s="140"/>
      <c r="P313" s="277"/>
      <c r="Q313" s="140"/>
      <c r="R313" s="140"/>
      <c r="S313" s="140"/>
      <c r="T313" s="140"/>
      <c r="U313" s="18"/>
      <c r="V313" s="18"/>
      <c r="W313" s="18"/>
      <c r="X313" s="137" t="str">
        <f>$M$3</f>
        <v>MODAL</v>
      </c>
      <c r="Y313" s="338">
        <v>1</v>
      </c>
      <c r="Z313" s="338">
        <v>2</v>
      </c>
      <c r="AA313" s="338">
        <v>3</v>
      </c>
      <c r="AB313" s="338">
        <v>4</v>
      </c>
      <c r="AC313" s="279"/>
      <c r="AD313" s="279"/>
      <c r="AE313" s="279"/>
      <c r="AF313" s="279"/>
      <c r="AG313" s="279"/>
      <c r="AH313" s="279"/>
      <c r="AI313" s="279"/>
      <c r="AJ313" s="279"/>
      <c r="AK313" s="279"/>
      <c r="AL313" s="279"/>
      <c r="AM313" s="279"/>
      <c r="AN313" s="279"/>
      <c r="AO313" s="279"/>
      <c r="AP313" s="279"/>
      <c r="AQ313" s="279"/>
      <c r="AR313" s="279"/>
      <c r="AS313" s="279"/>
      <c r="AT313" s="279"/>
      <c r="AU313" s="279"/>
      <c r="AV313" s="279"/>
      <c r="AW313" s="279"/>
      <c r="AX313" s="279"/>
      <c r="BA313" s="281"/>
      <c r="BB313" s="281"/>
      <c r="BC313" s="281"/>
      <c r="BD313" s="281"/>
      <c r="BE313" s="281"/>
      <c r="BF313" s="281"/>
      <c r="BG313" s="281"/>
      <c r="BH313" s="281"/>
      <c r="BI313" s="281"/>
      <c r="BJ313" s="281"/>
      <c r="BK313" s="281"/>
      <c r="BL313" s="281"/>
      <c r="BM313" s="281"/>
      <c r="BN313" s="281"/>
      <c r="BO313" s="281"/>
      <c r="BP313" s="281"/>
    </row>
    <row r="314" spans="1:68" s="280" customFormat="1" ht="12.75" customHeight="1">
      <c r="A314" s="18"/>
      <c r="B314" s="18"/>
      <c r="C314" s="18"/>
      <c r="D314" s="18"/>
      <c r="E314" s="88"/>
      <c r="F314" s="88"/>
      <c r="G314" s="18"/>
      <c r="H314" s="89"/>
      <c r="I314" s="89"/>
      <c r="J314" s="18"/>
      <c r="K314" s="18"/>
      <c r="L314" s="18"/>
      <c r="M314" s="140"/>
      <c r="N314" s="140"/>
      <c r="O314" s="140"/>
      <c r="P314" s="277"/>
      <c r="Q314" s="140"/>
      <c r="R314" s="140"/>
      <c r="S314" s="140"/>
      <c r="T314" s="140"/>
      <c r="U314" s="18"/>
      <c r="V314" s="18"/>
      <c r="W314" s="18"/>
      <c r="X314" s="131" t="str">
        <f>$M$4</f>
        <v>(R1-R5)</v>
      </c>
      <c r="Y314" s="340" t="s">
        <v>71</v>
      </c>
      <c r="Z314" s="340" t="s">
        <v>72</v>
      </c>
      <c r="AA314" s="340" t="s">
        <v>73</v>
      </c>
      <c r="AB314" s="340" t="s">
        <v>74</v>
      </c>
      <c r="AC314" s="279"/>
      <c r="AD314" s="279"/>
      <c r="AE314" s="279"/>
      <c r="AF314" s="279"/>
      <c r="AG314" s="279"/>
      <c r="AH314" s="279"/>
      <c r="AI314" s="279"/>
      <c r="AJ314" s="279"/>
      <c r="AK314" s="279"/>
      <c r="AL314" s="279"/>
      <c r="AM314" s="279"/>
      <c r="AN314" s="279"/>
      <c r="AO314" s="279"/>
      <c r="AP314" s="279"/>
      <c r="AQ314" s="279"/>
      <c r="AR314" s="279"/>
      <c r="AS314" s="279"/>
      <c r="AT314" s="279"/>
      <c r="AU314" s="279"/>
      <c r="AV314" s="279"/>
      <c r="AW314" s="279"/>
      <c r="AX314" s="279"/>
      <c r="BA314" s="281"/>
      <c r="BB314" s="281"/>
      <c r="BC314" s="281"/>
      <c r="BD314" s="281"/>
      <c r="BE314" s="281"/>
      <c r="BF314" s="281"/>
      <c r="BG314" s="281"/>
      <c r="BH314" s="281"/>
      <c r="BI314" s="281"/>
      <c r="BJ314" s="281"/>
      <c r="BK314" s="281"/>
      <c r="BL314" s="281"/>
      <c r="BM314" s="281"/>
      <c r="BN314" s="281"/>
      <c r="BO314" s="281"/>
      <c r="BP314" s="281"/>
    </row>
    <row r="315" spans="1:68" s="270" customFormat="1" ht="12.75" customHeight="1">
      <c r="A315" s="18"/>
      <c r="B315" s="18"/>
      <c r="C315" s="18"/>
      <c r="D315" s="18"/>
      <c r="E315" s="88"/>
      <c r="F315" s="88"/>
      <c r="G315" s="18"/>
      <c r="H315" s="89"/>
      <c r="I315" s="89"/>
      <c r="J315" s="18"/>
      <c r="K315" s="18"/>
      <c r="L315" s="18"/>
      <c r="M315" s="140"/>
      <c r="N315" s="140"/>
      <c r="O315" s="140"/>
      <c r="P315" s="269"/>
      <c r="Q315" s="140"/>
      <c r="R315" s="140"/>
      <c r="S315" s="140"/>
      <c r="T315" s="140"/>
      <c r="U315" s="18"/>
      <c r="V315" s="18"/>
      <c r="W315" s="18"/>
      <c r="X315" s="233">
        <v>0</v>
      </c>
      <c r="Y315" s="342" t="str">
        <f t="array" ref="Y315">IF(COUNT(IF($M$5:$M$24=$X315,IF($G$5:$G$24=Y$335,$O$5:$O$24,"-")))=0,"-",COUNT(IF($M$5:$M$24=$X315,IF($G$5:$G$24=Y$335,$O$5:$O$24,"-"))))</f>
        <v>-</v>
      </c>
      <c r="Z315" s="342" t="str">
        <f t="array" ref="Z315">IF(COUNT(IF($M$5:$M$24=$X315,IF($G$5:$G$24=Z$335,$O$5:$O$24,"-")))=0,"-",COUNT(IF($M$5:$M$24=$X315,IF($G$5:$G$24=Z$335,$O$5:$O$24,"-"))))</f>
        <v>-</v>
      </c>
      <c r="AA315" s="342" t="str">
        <f t="array" ref="AA315">IF(COUNT(IF($M$5:$M$24=$X315,IF($G$5:$G$24=AA$335,$O$5:$O$24,"-")))=0,"-",COUNT(IF($M$5:$M$24=$X315,IF($G$5:$G$24=AA$335,$O$5:$O$24,"-"))))</f>
        <v>-</v>
      </c>
      <c r="AB315" s="342" t="str">
        <f t="array" ref="AB315">IF(COUNT(IF($M$5:$M$24=$X315,IF($G$5:$G$24=AB$335,$O$5:$O$24,"-")))=0,"-",COUNT(IF($M$5:$M$24=$X315,IF($G$5:$G$24=AB$335,$O$5:$O$24,"-"))))</f>
        <v>-</v>
      </c>
      <c r="AC315" s="266"/>
      <c r="AD315" s="266"/>
      <c r="AE315" s="266"/>
      <c r="AF315" s="266"/>
      <c r="AG315" s="266"/>
      <c r="AH315" s="266"/>
      <c r="AI315" s="266"/>
      <c r="AJ315" s="266"/>
      <c r="AK315" s="266"/>
      <c r="AL315" s="266"/>
      <c r="AM315" s="266"/>
      <c r="AN315" s="266"/>
      <c r="AO315" s="266"/>
      <c r="AP315" s="266"/>
      <c r="AQ315" s="266"/>
      <c r="AR315" s="266"/>
      <c r="AS315" s="266"/>
      <c r="AT315" s="266"/>
      <c r="AU315" s="266"/>
      <c r="AV315" s="266"/>
      <c r="AW315" s="266"/>
      <c r="AX315" s="266"/>
      <c r="BA315" s="11"/>
      <c r="BB315" s="11"/>
      <c r="BC315" s="11"/>
      <c r="BD315" s="11"/>
      <c r="BE315" s="11"/>
      <c r="BF315" s="11"/>
      <c r="BG315" s="11"/>
      <c r="BH315" s="11"/>
      <c r="BI315" s="11"/>
      <c r="BJ315" s="11"/>
      <c r="BK315" s="11"/>
      <c r="BL315" s="11"/>
      <c r="BM315" s="11"/>
      <c r="BN315" s="11"/>
      <c r="BO315" s="11"/>
      <c r="BP315" s="11"/>
    </row>
    <row r="316" spans="1:68" s="270" customFormat="1" ht="12.75" customHeight="1">
      <c r="A316" s="18"/>
      <c r="B316" s="18"/>
      <c r="C316" s="18"/>
      <c r="D316" s="18"/>
      <c r="E316" s="88"/>
      <c r="F316" s="88"/>
      <c r="G316" s="18"/>
      <c r="H316" s="89"/>
      <c r="I316" s="89"/>
      <c r="J316" s="18"/>
      <c r="K316" s="18"/>
      <c r="L316" s="18"/>
      <c r="M316" s="140"/>
      <c r="N316" s="140"/>
      <c r="O316" s="140"/>
      <c r="P316" s="269"/>
      <c r="Q316" s="140"/>
      <c r="R316" s="140"/>
      <c r="S316" s="140"/>
      <c r="T316" s="140"/>
      <c r="U316" s="18"/>
      <c r="V316" s="18"/>
      <c r="W316" s="18"/>
      <c r="X316" s="139">
        <v>1</v>
      </c>
      <c r="Y316" s="342" t="str">
        <f>IF(COUNT(IF($M$5:$M$24=$X316,IF($G$5:$G$24=Y$335,$O$5:$O$24,"-")))=0,"-",COUNT(IF($M$5:$M$24=$X316,IF($G$5:$G$24=Y$335,$O$5:$O$24,"-"))))</f>
        <v>-</v>
      </c>
      <c r="Z316" s="342" t="str">
        <f t="array" ref="Z316">IF(COUNT(IF($M$5:$M$24=$X316,IF($G$5:$G$24=Z$335,$O$5:$O$24,"-")))=0,"-",COUNT(IF($M$5:$M$24=$X316,IF($G$5:$G$24=Z$335,$O$5:$O$24,"-"))))</f>
        <v>-</v>
      </c>
      <c r="AA316" s="342" t="str">
        <f t="array" ref="AA316">IF(COUNT(IF($M$5:$M$24=$X316,IF($G$5:$G$24=AA$335,$O$5:$O$24,"-")))=0,"-",COUNT(IF($M$5:$M$24=$X316,IF($G$5:$G$24=AA$335,$O$5:$O$24,"-"))))</f>
        <v>-</v>
      </c>
      <c r="AB316" s="342" t="str">
        <f t="array" ref="AB316">IF(COUNT(IF($M$5:$M$24=$X316,IF($G$5:$G$24=AB$335,$O$5:$O$24,"-")))=0,"-",COUNT(IF($M$5:$M$24=$X316,IF($G$5:$G$24=AB$335,$O$5:$O$24,"-"))))</f>
        <v>-</v>
      </c>
      <c r="AC316" s="266"/>
      <c r="AD316" s="266"/>
      <c r="AE316" s="266"/>
      <c r="AF316" s="266"/>
      <c r="AG316" s="266"/>
      <c r="AH316" s="266"/>
      <c r="AI316" s="266"/>
      <c r="AJ316" s="266"/>
      <c r="AK316" s="266"/>
      <c r="AL316" s="266"/>
      <c r="AM316" s="266"/>
      <c r="AN316" s="266"/>
      <c r="AO316" s="266"/>
      <c r="AP316" s="266"/>
      <c r="AQ316" s="266"/>
      <c r="AR316" s="266"/>
      <c r="AS316" s="266"/>
      <c r="AT316" s="266"/>
      <c r="AU316" s="266"/>
      <c r="AV316" s="266"/>
      <c r="AW316" s="266"/>
      <c r="AX316" s="266"/>
      <c r="BA316" s="11"/>
      <c r="BB316" s="11"/>
      <c r="BC316" s="11"/>
      <c r="BD316" s="11"/>
      <c r="BE316" s="11"/>
      <c r="BF316" s="11"/>
      <c r="BG316" s="11"/>
      <c r="BH316" s="11"/>
      <c r="BI316" s="11"/>
      <c r="BJ316" s="11"/>
      <c r="BK316" s="11"/>
      <c r="BL316" s="11"/>
      <c r="BM316" s="11"/>
      <c r="BN316" s="11"/>
      <c r="BO316" s="11"/>
      <c r="BP316" s="11"/>
    </row>
    <row r="317" spans="1:68" s="270" customFormat="1" ht="12.75" customHeight="1">
      <c r="A317" s="18"/>
      <c r="B317" s="18"/>
      <c r="C317" s="18"/>
      <c r="D317" s="18"/>
      <c r="E317" s="88"/>
      <c r="F317" s="88"/>
      <c r="G317" s="18"/>
      <c r="H317" s="89"/>
      <c r="I317" s="89"/>
      <c r="J317" s="18"/>
      <c r="K317" s="18"/>
      <c r="L317" s="18"/>
      <c r="M317" s="140"/>
      <c r="N317" s="140"/>
      <c r="O317" s="140"/>
      <c r="P317" s="269"/>
      <c r="Q317" s="140"/>
      <c r="R317" s="140"/>
      <c r="S317" s="140"/>
      <c r="T317" s="140"/>
      <c r="U317" s="18"/>
      <c r="V317" s="18"/>
      <c r="W317" s="18"/>
      <c r="X317" s="139">
        <v>2</v>
      </c>
      <c r="Y317" s="342" t="str">
        <f t="array" ref="Y317">IF(COUNT(IF($M$5:$M$24=$X317,IF($G$5:$G$24=Y$335,$O$5:$O$24,"-")))=0,"-",COUNT(IF($M$5:$M$24=$X317,IF($G$5:$G$24=Y$335,$O$5:$O$24,"-"))))</f>
        <v>-</v>
      </c>
      <c r="Z317" s="342" t="str">
        <f t="array" ref="Z317">IF(COUNT(IF($M$5:$M$24=$X317,IF($G$5:$G$24=Z$335,$O$5:$O$24,"-")))=0,"-",COUNT(IF($M$5:$M$24=$X317,IF($G$5:$G$24=Z$335,$O$5:$O$24,"-"))))</f>
        <v>-</v>
      </c>
      <c r="AA317" s="342" t="str">
        <f t="array" ref="AA317">IF(COUNT(IF($M$5:$M$24=$X317,IF($G$5:$G$24=AA$335,$O$5:$O$24,"-")))=0,"-",COUNT(IF($M$5:$M$24=$X317,IF($G$5:$G$24=AA$335,$O$5:$O$24,"-"))))</f>
        <v>-</v>
      </c>
      <c r="AB317" s="342" t="str">
        <f t="array" ref="AB317">IF(COUNT(IF($M$5:$M$24=$X317,IF($G$5:$G$24=AB$335,$O$5:$O$24,"-")))=0,"-",COUNT(IF($M$5:$M$24=$X317,IF($G$5:$G$24=AB$335,$O$5:$O$24,"-"))))</f>
        <v>-</v>
      </c>
      <c r="AC317" s="266"/>
      <c r="AD317" s="266"/>
      <c r="AE317" s="266"/>
      <c r="AF317" s="266"/>
      <c r="AG317" s="266"/>
      <c r="AH317" s="266"/>
      <c r="AI317" s="266"/>
      <c r="AJ317" s="266"/>
      <c r="AK317" s="266"/>
      <c r="AL317" s="266"/>
      <c r="AM317" s="266"/>
      <c r="AN317" s="266"/>
      <c r="AO317" s="266"/>
      <c r="AP317" s="266"/>
      <c r="AQ317" s="266"/>
      <c r="AR317" s="266"/>
      <c r="AS317" s="266"/>
      <c r="AT317" s="266"/>
      <c r="AU317" s="266"/>
      <c r="AV317" s="266"/>
      <c r="AW317" s="266"/>
      <c r="AX317" s="266"/>
      <c r="BA317" s="11"/>
      <c r="BB317" s="11"/>
      <c r="BC317" s="11"/>
      <c r="BD317" s="11"/>
      <c r="BE317" s="11"/>
      <c r="BF317" s="11"/>
      <c r="BG317" s="11"/>
      <c r="BH317" s="11"/>
      <c r="BI317" s="11"/>
      <c r="BJ317" s="11"/>
      <c r="BK317" s="11"/>
      <c r="BL317" s="11"/>
      <c r="BM317" s="11"/>
      <c r="BN317" s="11"/>
      <c r="BO317" s="11"/>
      <c r="BP317" s="11"/>
    </row>
    <row r="318" spans="1:68" s="270" customFormat="1" ht="12.75" customHeight="1">
      <c r="A318" s="18"/>
      <c r="B318" s="18"/>
      <c r="C318" s="18"/>
      <c r="D318" s="18"/>
      <c r="E318" s="88"/>
      <c r="F318" s="88"/>
      <c r="G318" s="18"/>
      <c r="H318" s="89"/>
      <c r="I318" s="89"/>
      <c r="J318" s="18"/>
      <c r="K318" s="18"/>
      <c r="L318" s="18"/>
      <c r="M318" s="140"/>
      <c r="N318" s="140"/>
      <c r="O318" s="140"/>
      <c r="P318" s="269"/>
      <c r="Q318" s="140"/>
      <c r="R318" s="140"/>
      <c r="S318" s="140"/>
      <c r="T318" s="140"/>
      <c r="U318" s="18"/>
      <c r="V318" s="18"/>
      <c r="W318" s="18"/>
      <c r="X318" s="139">
        <v>3</v>
      </c>
      <c r="Y318" s="342" t="str">
        <f t="array" ref="Y318">IF(COUNT(IF($M$5:$M$24=$X318,IF($G$5:$G$24=Y$335,$O$5:$O$24,"-")))=0,"-",COUNT(IF($M$5:$M$24=$X318,IF($G$5:$G$24=Y$335,$O$5:$O$24,"-"))))</f>
        <v>-</v>
      </c>
      <c r="Z318" s="342" t="str">
        <f t="array" ref="Z318">IF(COUNT(IF($M$5:$M$24=$X318,IF($G$5:$G$24=Z$335,$O$5:$O$24,"-")))=0,"-",COUNT(IF($M$5:$M$24=$X318,IF($G$5:$G$24=Z$335,$O$5:$O$24,"-"))))</f>
        <v>-</v>
      </c>
      <c r="AA318" s="342" t="str">
        <f t="array" ref="AA318">IF(COUNT(IF($M$5:$M$24=$X318,IF($G$5:$G$24=AA$335,$O$5:$O$24,"-")))=0,"-",COUNT(IF($M$5:$M$24=$X318,IF($G$5:$G$24=AA$335,$O$5:$O$24,"-"))))</f>
        <v>-</v>
      </c>
      <c r="AB318" s="342" t="str">
        <f t="array" ref="AB318">IF(COUNT(IF($M$5:$M$24=$X318,IF($G$5:$G$24=AB$335,$O$5:$O$24,"-")))=0,"-",COUNT(IF($M$5:$M$24=$X318,IF($G$5:$G$24=AB$335,$O$5:$O$24,"-"))))</f>
        <v>-</v>
      </c>
      <c r="AC318" s="266"/>
      <c r="AD318" s="266"/>
      <c r="AE318" s="266"/>
      <c r="AF318" s="266"/>
      <c r="AG318" s="266"/>
      <c r="AH318" s="266"/>
      <c r="AI318" s="266"/>
      <c r="AJ318" s="266"/>
      <c r="AK318" s="266"/>
      <c r="AL318" s="266"/>
      <c r="AM318" s="266"/>
      <c r="AN318" s="266"/>
      <c r="AO318" s="266"/>
      <c r="AP318" s="266"/>
      <c r="AQ318" s="266"/>
      <c r="AR318" s="266"/>
      <c r="AS318" s="266"/>
      <c r="AT318" s="266"/>
      <c r="AU318" s="266"/>
      <c r="AV318" s="266"/>
      <c r="AW318" s="266"/>
      <c r="AX318" s="266"/>
      <c r="BA318" s="11"/>
      <c r="BB318" s="11"/>
      <c r="BC318" s="11"/>
      <c r="BD318" s="11"/>
      <c r="BE318" s="11"/>
      <c r="BF318" s="11"/>
      <c r="BG318" s="11"/>
      <c r="BH318" s="11"/>
      <c r="BI318" s="11"/>
      <c r="BJ318" s="11"/>
      <c r="BK318" s="11"/>
      <c r="BL318" s="11"/>
      <c r="BM318" s="11"/>
      <c r="BN318" s="11"/>
      <c r="BO318" s="11"/>
      <c r="BP318" s="11"/>
    </row>
    <row r="319" spans="1:68" s="270" customFormat="1" ht="12.75" customHeight="1">
      <c r="A319" s="18"/>
      <c r="B319" s="18"/>
      <c r="C319" s="18"/>
      <c r="D319" s="18"/>
      <c r="E319" s="88"/>
      <c r="F319" s="88"/>
      <c r="G319" s="18"/>
      <c r="H319" s="89"/>
      <c r="I319" s="89"/>
      <c r="J319" s="18"/>
      <c r="K319" s="18"/>
      <c r="L319" s="18"/>
      <c r="M319" s="140"/>
      <c r="N319" s="140"/>
      <c r="O319" s="140"/>
      <c r="P319" s="269"/>
      <c r="Q319" s="140"/>
      <c r="R319" s="140"/>
      <c r="S319" s="140"/>
      <c r="T319" s="140"/>
      <c r="U319" s="18"/>
      <c r="V319" s="18"/>
      <c r="W319" s="18"/>
      <c r="X319" s="139">
        <v>4</v>
      </c>
      <c r="Y319" s="342">
        <f t="array" ref="Y319">IF(COUNT(IF($M$5:$M$24=$X319,IF($G$5:$G$24=Y$335,$O$5:$O$24,"-")))=0,"-",COUNT(IF($M$5:$M$24=$X319,IF($G$5:$G$24=Y$335,$O$5:$O$24,"-"))))</f>
        <v>2</v>
      </c>
      <c r="Z319" s="342" t="str">
        <f t="array" ref="Z319">IF(COUNT(IF($M$5:$M$24=$X319,IF($G$5:$G$24=Z$335,$O$5:$O$24,"-")))=0,"-",COUNT(IF($M$5:$M$24=$X319,IF($G$5:$G$24=Z$335,$O$5:$O$24,"-"))))</f>
        <v>-</v>
      </c>
      <c r="AA319" s="342" t="str">
        <f t="array" ref="AA319">IF(COUNT(IF($M$5:$M$24=$X319,IF($G$5:$G$24=AA$335,$O$5:$O$24,"-")))=0,"-",COUNT(IF($M$5:$M$24=$X319,IF($G$5:$G$24=AA$335,$O$5:$O$24,"-"))))</f>
        <v>-</v>
      </c>
      <c r="AB319" s="342" t="str">
        <f t="array" ref="AB319">IF(COUNT(IF($M$5:$M$24=$X319,IF($G$5:$G$24=AB$335,$O$5:$O$24,"-")))=0,"-",COUNT(IF($M$5:$M$24=$X319,IF($G$5:$G$24=AB$335,$O$5:$O$24,"-"))))</f>
        <v>-</v>
      </c>
      <c r="AC319" s="266"/>
      <c r="AD319" s="266"/>
      <c r="AE319" s="266"/>
      <c r="AF319" s="266"/>
      <c r="AG319" s="266"/>
      <c r="AH319" s="266"/>
      <c r="AI319" s="266"/>
      <c r="AJ319" s="266"/>
      <c r="AK319" s="266"/>
      <c r="AL319" s="266"/>
      <c r="AM319" s="266"/>
      <c r="AN319" s="266"/>
      <c r="AO319" s="266"/>
      <c r="AP319" s="266"/>
      <c r="AQ319" s="266"/>
      <c r="AR319" s="266"/>
      <c r="AS319" s="266"/>
      <c r="AT319" s="266"/>
      <c r="AU319" s="266"/>
      <c r="AV319" s="266"/>
      <c r="AW319" s="266"/>
      <c r="AX319" s="266"/>
      <c r="BA319" s="11"/>
      <c r="BB319" s="11"/>
      <c r="BC319" s="11"/>
      <c r="BD319" s="11"/>
      <c r="BE319" s="11"/>
      <c r="BF319" s="11"/>
      <c r="BG319" s="11"/>
      <c r="BH319" s="11"/>
      <c r="BI319" s="11"/>
      <c r="BJ319" s="11"/>
      <c r="BK319" s="11"/>
      <c r="BL319" s="11"/>
      <c r="BM319" s="11"/>
      <c r="BN319" s="11"/>
      <c r="BO319" s="11"/>
      <c r="BP319" s="11"/>
    </row>
    <row r="320" spans="1:68" s="270" customFormat="1" ht="12.75" customHeight="1">
      <c r="A320" s="18"/>
      <c r="B320" s="18"/>
      <c r="C320" s="18"/>
      <c r="D320" s="18"/>
      <c r="E320" s="88"/>
      <c r="F320" s="88"/>
      <c r="G320" s="18"/>
      <c r="H320" s="89"/>
      <c r="I320" s="89"/>
      <c r="J320" s="18"/>
      <c r="K320" s="18"/>
      <c r="L320" s="18"/>
      <c r="M320" s="140"/>
      <c r="N320" s="140"/>
      <c r="O320" s="140"/>
      <c r="P320" s="269"/>
      <c r="Q320" s="140"/>
      <c r="R320" s="140"/>
      <c r="S320" s="140"/>
      <c r="T320" s="140"/>
      <c r="U320" s="18"/>
      <c r="V320" s="18"/>
      <c r="W320" s="18"/>
      <c r="X320" s="139">
        <v>5</v>
      </c>
      <c r="Y320" s="342">
        <f t="array" ref="Y320">IF(COUNT(IF($M$5:$M$24=$X320,IF($G$5:$G$24=Y$335,$O$5:$O$24,"-")))=0,"-",COUNT(IF($M$5:$M$24=$X320,IF($G$5:$G$24=Y$335,$O$5:$O$24,"-"))))</f>
        <v>3</v>
      </c>
      <c r="Z320" s="342" t="str">
        <f t="array" ref="Z320">IF(COUNT(IF($M$5:$M$24=$X320,IF($G$5:$G$24=Z$335,$O$5:$O$24,"-")))=0,"-",COUNT(IF($M$5:$M$24=$X320,IF($G$5:$G$24=Z$335,$O$5:$O$24,"-"))))</f>
        <v>-</v>
      </c>
      <c r="AA320" s="342" t="str">
        <f t="array" ref="AA320">IF(COUNT(IF($M$5:$M$24=$X320,IF($G$5:$G$24=AA$335,$O$5:$O$24,"-")))=0,"-",COUNT(IF($M$5:$M$24=$X320,IF($G$5:$G$24=AA$335,$O$5:$O$24,"-"))))</f>
        <v>-</v>
      </c>
      <c r="AB320" s="342" t="str">
        <f t="array" ref="AB320">IF(COUNT(IF($M$5:$M$24=$X320,IF($G$5:$G$24=AB$335,$O$5:$O$24,"-")))=0,"-",COUNT(IF($M$5:$M$24=$X320,IF($G$5:$G$24=AB$335,$O$5:$O$24,"-"))))</f>
        <v>-</v>
      </c>
      <c r="AC320" s="266"/>
      <c r="AD320" s="266"/>
      <c r="AE320" s="266"/>
      <c r="AF320" s="266"/>
      <c r="AG320" s="266"/>
      <c r="AH320" s="266"/>
      <c r="AI320" s="266"/>
      <c r="AJ320" s="266"/>
      <c r="AK320" s="266"/>
      <c r="AL320" s="266"/>
      <c r="AM320" s="266"/>
      <c r="AN320" s="266"/>
      <c r="AO320" s="266"/>
      <c r="AP320" s="266"/>
      <c r="AQ320" s="266"/>
      <c r="AR320" s="266"/>
      <c r="AS320" s="266"/>
      <c r="AT320" s="266"/>
      <c r="AU320" s="266"/>
      <c r="AV320" s="266"/>
      <c r="AW320" s="266"/>
      <c r="AX320" s="266"/>
      <c r="BA320" s="11"/>
      <c r="BB320" s="11"/>
      <c r="BC320" s="11"/>
      <c r="BD320" s="11"/>
      <c r="BE320" s="11"/>
      <c r="BF320" s="11"/>
      <c r="BG320" s="11"/>
      <c r="BH320" s="11"/>
      <c r="BI320" s="11"/>
      <c r="BJ320" s="11"/>
      <c r="BK320" s="11"/>
      <c r="BL320" s="11"/>
      <c r="BM320" s="11"/>
      <c r="BN320" s="11"/>
      <c r="BO320" s="11"/>
      <c r="BP320" s="11"/>
    </row>
    <row r="321" spans="1:68" s="270" customFormat="1" ht="12.75" customHeight="1">
      <c r="A321" s="18"/>
      <c r="B321" s="18"/>
      <c r="C321" s="18"/>
      <c r="D321" s="18"/>
      <c r="E321" s="88"/>
      <c r="F321" s="88"/>
      <c r="G321" s="18"/>
      <c r="H321" s="89"/>
      <c r="I321" s="89"/>
      <c r="J321" s="18"/>
      <c r="K321" s="18"/>
      <c r="L321" s="18"/>
      <c r="M321" s="140"/>
      <c r="N321" s="140"/>
      <c r="O321" s="140"/>
      <c r="P321" s="269"/>
      <c r="Q321" s="140"/>
      <c r="R321" s="140"/>
      <c r="S321" s="140"/>
      <c r="T321" s="140"/>
      <c r="U321" s="18"/>
      <c r="V321" s="18"/>
      <c r="W321" s="18"/>
      <c r="X321" s="139">
        <v>6</v>
      </c>
      <c r="Y321" s="342">
        <f t="array" ref="Y321">IF(COUNT(IF($M$5:$M$24=$X321,IF($G$5:$G$24=Y$335,$O$5:$O$24,"-")))=0,"-",COUNT(IF($M$5:$M$24=$X321,IF($G$5:$G$24=Y$335,$O$5:$O$24,"-"))))</f>
        <v>3</v>
      </c>
      <c r="Z321" s="342" t="str">
        <f t="array" ref="Z321">IF(COUNT(IF($M$5:$M$24=$X321,IF($G$5:$G$24=Z$335,$O$5:$O$24,"-")))=0,"-",COUNT(IF($M$5:$M$24=$X321,IF($G$5:$G$24=Z$335,$O$5:$O$24,"-"))))</f>
        <v>-</v>
      </c>
      <c r="AA321" s="342" t="str">
        <f t="array" ref="AA321">IF(COUNT(IF($M$5:$M$24=$X321,IF($G$5:$G$24=AA$335,$O$5:$O$24,"-")))=0,"-",COUNT(IF($M$5:$M$24=$X321,IF($G$5:$G$24=AA$335,$O$5:$O$24,"-"))))</f>
        <v>-</v>
      </c>
      <c r="AB321" s="342" t="str">
        <f t="array" ref="AB321">IF(COUNT(IF($M$5:$M$24=$X321,IF($G$5:$G$24=AB$335,$O$5:$O$24,"-")))=0,"-",COUNT(IF($M$5:$M$24=$X321,IF($G$5:$G$24=AB$335,$O$5:$O$24,"-"))))</f>
        <v>-</v>
      </c>
      <c r="AC321" s="266"/>
      <c r="AD321" s="266"/>
      <c r="AE321" s="266"/>
      <c r="AF321" s="266"/>
      <c r="AG321" s="266"/>
      <c r="AH321" s="266"/>
      <c r="AI321" s="266"/>
      <c r="AJ321" s="266"/>
      <c r="AK321" s="266"/>
      <c r="AL321" s="266"/>
      <c r="AM321" s="266"/>
      <c r="AN321" s="266"/>
      <c r="AO321" s="266"/>
      <c r="AP321" s="266"/>
      <c r="AQ321" s="266"/>
      <c r="AR321" s="266"/>
      <c r="AS321" s="266"/>
      <c r="AT321" s="266"/>
      <c r="AU321" s="266"/>
      <c r="AV321" s="266"/>
      <c r="AW321" s="266"/>
      <c r="AX321" s="266"/>
      <c r="BA321" s="11"/>
      <c r="BB321" s="11"/>
      <c r="BC321" s="11"/>
      <c r="BD321" s="11"/>
      <c r="BE321" s="11"/>
      <c r="BF321" s="11"/>
      <c r="BG321" s="11"/>
      <c r="BH321" s="11"/>
      <c r="BI321" s="11"/>
      <c r="BJ321" s="11"/>
      <c r="BK321" s="11"/>
      <c r="BL321" s="11"/>
      <c r="BM321" s="11"/>
      <c r="BN321" s="11"/>
      <c r="BO321" s="11"/>
      <c r="BP321" s="11"/>
    </row>
    <row r="322" spans="1:68" s="270" customFormat="1" ht="12.75" customHeight="1">
      <c r="A322" s="18"/>
      <c r="B322" s="18"/>
      <c r="C322" s="18"/>
      <c r="D322" s="18"/>
      <c r="E322" s="88"/>
      <c r="F322" s="88"/>
      <c r="G322" s="18"/>
      <c r="H322" s="89"/>
      <c r="I322" s="89"/>
      <c r="J322" s="18"/>
      <c r="K322" s="18"/>
      <c r="L322" s="18"/>
      <c r="M322" s="140"/>
      <c r="N322" s="140"/>
      <c r="O322" s="140"/>
      <c r="P322" s="269"/>
      <c r="Q322" s="140"/>
      <c r="R322" s="140"/>
      <c r="S322" s="140"/>
      <c r="T322" s="140"/>
      <c r="U322" s="18"/>
      <c r="V322" s="18"/>
      <c r="W322" s="18"/>
      <c r="X322" s="139">
        <v>7</v>
      </c>
      <c r="Y322" s="342" t="str">
        <f t="array" ref="Y322">IF(COUNT(IF($M$5:$M$24=$X322,IF($G$5:$G$24=Y$335,$O$5:$O$24,"-")))=0,"-",COUNT(IF($M$5:$M$24=$X322,IF($G$5:$G$24=Y$335,$O$5:$O$24,"-"))))</f>
        <v>-</v>
      </c>
      <c r="Z322" s="342" t="str">
        <f t="array" ref="Z322">IF(COUNT(IF($M$5:$M$24=$X322,IF($G$5:$G$24=Z$335,$O$5:$O$24,"-")))=0,"-",COUNT(IF($M$5:$M$24=$X322,IF($G$5:$G$24=Z$335,$O$5:$O$24,"-"))))</f>
        <v>-</v>
      </c>
      <c r="AA322" s="342" t="str">
        <f t="array" ref="AA322">IF(COUNT(IF($M$5:$M$24=$X322,IF($G$5:$G$24=AA$335,$O$5:$O$24,"-")))=0,"-",COUNT(IF($M$5:$M$24=$X322,IF($G$5:$G$24=AA$335,$O$5:$O$24,"-"))))</f>
        <v>-</v>
      </c>
      <c r="AB322" s="342" t="str">
        <f t="array" ref="AB322">IF(COUNT(IF($M$5:$M$24=$X322,IF($G$5:$G$24=AB$335,$O$5:$O$24,"-")))=0,"-",COUNT(IF($M$5:$M$24=$X322,IF($G$5:$G$24=AB$335,$O$5:$O$24,"-"))))</f>
        <v>-</v>
      </c>
      <c r="AC322" s="266"/>
      <c r="AD322" s="266"/>
      <c r="AE322" s="266"/>
      <c r="AF322" s="266"/>
      <c r="AG322" s="266"/>
      <c r="AH322" s="266"/>
      <c r="AI322" s="266"/>
      <c r="AJ322" s="266"/>
      <c r="AK322" s="266"/>
      <c r="AL322" s="266"/>
      <c r="AM322" s="266"/>
      <c r="AN322" s="266"/>
      <c r="AO322" s="266"/>
      <c r="AP322" s="266"/>
      <c r="AQ322" s="266"/>
      <c r="AR322" s="266"/>
      <c r="AS322" s="266"/>
      <c r="AT322" s="266"/>
      <c r="AU322" s="266"/>
      <c r="AV322" s="266"/>
      <c r="AW322" s="266"/>
      <c r="AX322" s="266"/>
      <c r="BA322" s="11"/>
      <c r="BB322" s="11"/>
      <c r="BC322" s="11"/>
      <c r="BD322" s="11"/>
      <c r="BE322" s="11"/>
      <c r="BF322" s="11"/>
      <c r="BG322" s="11"/>
      <c r="BH322" s="11"/>
      <c r="BI322" s="11"/>
      <c r="BJ322" s="11"/>
      <c r="BK322" s="11"/>
      <c r="BL322" s="11"/>
      <c r="BM322" s="11"/>
      <c r="BN322" s="11"/>
      <c r="BO322" s="11"/>
      <c r="BP322" s="11"/>
    </row>
    <row r="323" spans="1:68" s="270" customFormat="1" ht="12.75" customHeight="1">
      <c r="A323" s="18"/>
      <c r="B323" s="18"/>
      <c r="C323" s="18"/>
      <c r="D323" s="18"/>
      <c r="E323" s="88"/>
      <c r="F323" s="88"/>
      <c r="G323" s="18"/>
      <c r="H323" s="89"/>
      <c r="I323" s="89"/>
      <c r="J323" s="18"/>
      <c r="K323" s="18"/>
      <c r="L323" s="18"/>
      <c r="M323" s="140"/>
      <c r="N323" s="140"/>
      <c r="O323" s="140"/>
      <c r="P323" s="269"/>
      <c r="Q323" s="140"/>
      <c r="R323" s="140"/>
      <c r="S323" s="140"/>
      <c r="T323" s="140"/>
      <c r="U323" s="18"/>
      <c r="V323" s="18"/>
      <c r="W323" s="18"/>
      <c r="X323" s="139">
        <v>8</v>
      </c>
      <c r="Y323" s="342" t="str">
        <f t="array" ref="Y323">IF(COUNT(IF($M$5:$M$24=$X323,IF($G$5:$G$24=Y$335,$O$5:$O$24,"-")))=0,"-",COUNT(IF($M$5:$M$24=$X323,IF($G$5:$G$24=Y$335,$O$5:$O$24,"-"))))</f>
        <v>-</v>
      </c>
      <c r="Z323" s="342" t="str">
        <f t="array" ref="Z323">IF(COUNT(IF($M$5:$M$24=$X323,IF($G$5:$G$24=Z$335,$O$5:$O$24,"-")))=0,"-",COUNT(IF($M$5:$M$24=$X323,IF($G$5:$G$24=Z$335,$O$5:$O$24,"-"))))</f>
        <v>-</v>
      </c>
      <c r="AA323" s="342" t="str">
        <f t="array" ref="AA323">IF(COUNT(IF($M$5:$M$24=$X323,IF($G$5:$G$24=AA$335,$O$5:$O$24,"-")))=0,"-",COUNT(IF($M$5:$M$24=$X323,IF($G$5:$G$24=AA$335,$O$5:$O$24,"-"))))</f>
        <v>-</v>
      </c>
      <c r="AB323" s="342" t="str">
        <f t="array" ref="AB323">IF(COUNT(IF($M$5:$M$24=$X323,IF($G$5:$G$24=AB$335,$O$5:$O$24,"-")))=0,"-",COUNT(IF($M$5:$M$24=$X323,IF($G$5:$G$24=AB$335,$O$5:$O$24,"-"))))</f>
        <v>-</v>
      </c>
      <c r="AC323" s="266"/>
      <c r="AD323" s="266"/>
      <c r="AE323" s="266"/>
      <c r="AF323" s="266"/>
      <c r="AG323" s="266"/>
      <c r="AH323" s="266"/>
      <c r="AI323" s="266"/>
      <c r="AJ323" s="266"/>
      <c r="AK323" s="266"/>
      <c r="AL323" s="266"/>
      <c r="AM323" s="266"/>
      <c r="AN323" s="266"/>
      <c r="AO323" s="266"/>
      <c r="AP323" s="266"/>
      <c r="AQ323" s="266"/>
      <c r="AR323" s="266"/>
      <c r="AS323" s="266"/>
      <c r="AT323" s="266"/>
      <c r="AU323" s="266"/>
      <c r="AV323" s="266"/>
      <c r="AW323" s="266"/>
      <c r="AX323" s="266"/>
      <c r="BA323" s="11"/>
      <c r="BB323" s="11"/>
      <c r="BC323" s="11"/>
      <c r="BD323" s="11"/>
      <c r="BE323" s="11"/>
      <c r="BF323" s="11"/>
      <c r="BG323" s="11"/>
      <c r="BH323" s="11"/>
      <c r="BI323" s="11"/>
      <c r="BJ323" s="11"/>
      <c r="BK323" s="11"/>
      <c r="BL323" s="11"/>
      <c r="BM323" s="11"/>
      <c r="BN323" s="11"/>
      <c r="BO323" s="11"/>
      <c r="BP323" s="11"/>
    </row>
    <row r="324" spans="1:68" s="270" customFormat="1" ht="12.75" customHeight="1">
      <c r="A324" s="18"/>
      <c r="B324" s="18"/>
      <c r="C324" s="18"/>
      <c r="D324" s="18"/>
      <c r="E324" s="88"/>
      <c r="F324" s="88"/>
      <c r="G324" s="18"/>
      <c r="H324" s="89"/>
      <c r="I324" s="89"/>
      <c r="J324" s="18"/>
      <c r="K324" s="18"/>
      <c r="L324" s="18"/>
      <c r="M324" s="140"/>
      <c r="N324" s="140"/>
      <c r="O324" s="140"/>
      <c r="P324" s="269"/>
      <c r="Q324" s="140"/>
      <c r="R324" s="140"/>
      <c r="S324" s="140"/>
      <c r="T324" s="140"/>
      <c r="U324" s="18"/>
      <c r="V324" s="18"/>
      <c r="W324" s="18"/>
      <c r="X324" s="139">
        <v>9</v>
      </c>
      <c r="Y324" s="342" t="str">
        <f t="array" ref="Y324">IF(COUNT(IF($M$5:$M$24=$X324,IF($G$5:$G$24=Y$335,$O$5:$O$24,"-")))=0,"-",COUNT(IF($M$5:$M$24=$X324,IF($G$5:$G$24=Y$335,$O$5:$O$24,"-"))))</f>
        <v>-</v>
      </c>
      <c r="Z324" s="342" t="str">
        <f t="array" ref="Z324">IF(COUNT(IF($M$5:$M$24=$X324,IF($G$5:$G$24=Z$335,$O$5:$O$24,"-")))=0,"-",COUNT(IF($M$5:$M$24=$X324,IF($G$5:$G$24=Z$335,$O$5:$O$24,"-"))))</f>
        <v>-</v>
      </c>
      <c r="AA324" s="342" t="str">
        <f t="array" ref="AA324">IF(COUNT(IF($M$5:$M$24=$X324,IF($G$5:$G$24=AA$335,$O$5:$O$24,"-")))=0,"-",COUNT(IF($M$5:$M$24=$X324,IF($G$5:$G$24=AA$335,$O$5:$O$24,"-"))))</f>
        <v>-</v>
      </c>
      <c r="AB324" s="342" t="str">
        <f t="array" ref="AB324">IF(COUNT(IF($M$5:$M$24=$X324,IF($G$5:$G$24=AB$335,$O$5:$O$24,"-")))=0,"-",COUNT(IF($M$5:$M$24=$X324,IF($G$5:$G$24=AB$335,$O$5:$O$24,"-"))))</f>
        <v>-</v>
      </c>
      <c r="AC324" s="266"/>
      <c r="AD324" s="266"/>
      <c r="AE324" s="266"/>
      <c r="AF324" s="266"/>
      <c r="AG324" s="266"/>
      <c r="AH324" s="266"/>
      <c r="AI324" s="266"/>
      <c r="AJ324" s="266"/>
      <c r="AK324" s="266"/>
      <c r="AL324" s="266"/>
      <c r="AM324" s="266"/>
      <c r="AN324" s="266"/>
      <c r="AO324" s="266"/>
      <c r="AP324" s="266"/>
      <c r="AQ324" s="266"/>
      <c r="AR324" s="266"/>
      <c r="AS324" s="266"/>
      <c r="AT324" s="266"/>
      <c r="AU324" s="266"/>
      <c r="AV324" s="266"/>
      <c r="AW324" s="266"/>
      <c r="AX324" s="266"/>
      <c r="BA324" s="11"/>
      <c r="BB324" s="11"/>
      <c r="BC324" s="11"/>
      <c r="BD324" s="11"/>
      <c r="BE324" s="11"/>
      <c r="BF324" s="11"/>
      <c r="BG324" s="11"/>
      <c r="BH324" s="11"/>
      <c r="BI324" s="11"/>
      <c r="BJ324" s="11"/>
      <c r="BK324" s="11"/>
      <c r="BL324" s="11"/>
      <c r="BM324" s="11"/>
      <c r="BN324" s="11"/>
      <c r="BO324" s="11"/>
      <c r="BP324" s="11"/>
    </row>
    <row r="325" spans="1:68" s="270" customFormat="1" ht="12.75" customHeight="1">
      <c r="A325" s="18"/>
      <c r="B325" s="18"/>
      <c r="C325" s="18"/>
      <c r="D325" s="18"/>
      <c r="E325" s="88"/>
      <c r="F325" s="88"/>
      <c r="G325" s="18"/>
      <c r="H325" s="89"/>
      <c r="I325" s="89"/>
      <c r="J325" s="18"/>
      <c r="K325" s="18"/>
      <c r="L325" s="18"/>
      <c r="M325" s="140"/>
      <c r="N325" s="140"/>
      <c r="O325" s="140"/>
      <c r="P325" s="269"/>
      <c r="Q325" s="140"/>
      <c r="R325" s="140"/>
      <c r="S325" s="140"/>
      <c r="T325" s="140"/>
      <c r="U325" s="18"/>
      <c r="V325" s="18"/>
      <c r="W325" s="18"/>
      <c r="X325" s="139">
        <v>10</v>
      </c>
      <c r="Y325" s="342" t="str">
        <f t="array" ref="Y325">IF(COUNT(IF($M$5:$M$24=$X325,IF($G$5:$G$24=Y$335,$O$5:$O$24,"-")))=0,"-",COUNT(IF($M$5:$M$24=$X325,IF($G$5:$G$24=Y$335,$O$5:$O$24,"-"))))</f>
        <v>-</v>
      </c>
      <c r="Z325" s="342" t="str">
        <f t="array" ref="Z325">IF(COUNT(IF($M$5:$M$24=$X325,IF($G$5:$G$24=Z$335,$O$5:$O$24,"-")))=0,"-",COUNT(IF($M$5:$M$24=$X325,IF($G$5:$G$24=Z$335,$O$5:$O$24,"-"))))</f>
        <v>-</v>
      </c>
      <c r="AA325" s="342" t="str">
        <f t="array" ref="AA325">IF(COUNT(IF($M$5:$M$24=$X325,IF($G$5:$G$24=AA$335,$O$5:$O$24,"-")))=0,"-",COUNT(IF($M$5:$M$24=$X325,IF($G$5:$G$24=AA$335,$O$5:$O$24,"-"))))</f>
        <v>-</v>
      </c>
      <c r="AB325" s="342" t="str">
        <f t="array" ref="AB325">IF(COUNT(IF($M$5:$M$24=$X325,IF($G$5:$G$24=AB$335,$O$5:$O$24,"-")))=0,"-",COUNT(IF($M$5:$M$24=$X325,IF($G$5:$G$24=AB$335,$O$5:$O$24,"-"))))</f>
        <v>-</v>
      </c>
      <c r="AC325" s="266"/>
      <c r="AD325" s="266"/>
      <c r="AE325" s="266"/>
      <c r="AF325" s="266"/>
      <c r="AG325" s="266"/>
      <c r="AH325" s="266"/>
      <c r="AI325" s="266"/>
      <c r="AJ325" s="266"/>
      <c r="AK325" s="266"/>
      <c r="AL325" s="266"/>
      <c r="AM325" s="266"/>
      <c r="AN325" s="266"/>
      <c r="AO325" s="266"/>
      <c r="AP325" s="266"/>
      <c r="AQ325" s="266"/>
      <c r="AR325" s="266"/>
      <c r="AS325" s="266"/>
      <c r="AT325" s="266"/>
      <c r="AU325" s="266"/>
      <c r="AV325" s="266"/>
      <c r="AW325" s="266"/>
      <c r="AX325" s="266"/>
      <c r="BA325" s="11"/>
      <c r="BB325" s="11"/>
      <c r="BC325" s="11"/>
      <c r="BD325" s="11"/>
      <c r="BE325" s="11"/>
      <c r="BF325" s="11"/>
      <c r="BG325" s="11"/>
      <c r="BH325" s="11"/>
      <c r="BI325" s="11"/>
      <c r="BJ325" s="11"/>
      <c r="BK325" s="11"/>
      <c r="BL325" s="11"/>
      <c r="BM325" s="11"/>
      <c r="BN325" s="11"/>
      <c r="BO325" s="11"/>
      <c r="BP325" s="11"/>
    </row>
    <row r="326" spans="1:68" s="270" customFormat="1" ht="12.75" customHeight="1">
      <c r="A326" s="18"/>
      <c r="B326" s="18"/>
      <c r="C326" s="18"/>
      <c r="D326" s="18"/>
      <c r="E326" s="88"/>
      <c r="F326" s="88"/>
      <c r="G326" s="18"/>
      <c r="H326" s="89"/>
      <c r="I326" s="89"/>
      <c r="J326" s="18"/>
      <c r="K326" s="18"/>
      <c r="L326" s="18"/>
      <c r="M326" s="140"/>
      <c r="N326" s="140"/>
      <c r="O326" s="140"/>
      <c r="P326" s="269"/>
      <c r="Q326" s="140"/>
      <c r="R326" s="140"/>
      <c r="S326" s="140"/>
      <c r="T326" s="140"/>
      <c r="U326" s="18"/>
      <c r="V326" s="18"/>
      <c r="W326" s="18"/>
      <c r="X326" s="139">
        <v>11</v>
      </c>
      <c r="Y326" s="342" t="str">
        <f t="array" ref="Y326">IF(COUNT(IF($M$5:$M$24=$X326,IF($G$5:$G$24=Y$335,$O$5:$O$24,"-")))=0,"-",COUNT(IF($M$5:$M$24=$X326,IF($G$5:$G$24=Y$335,$O$5:$O$24,"-"))))</f>
        <v>-</v>
      </c>
      <c r="Z326" s="342" t="str">
        <f t="array" ref="Z326">IF(COUNT(IF($M$5:$M$24=$X326,IF($G$5:$G$24=Z$335,$O$5:$O$24,"-")))=0,"-",COUNT(IF($M$5:$M$24=$X326,IF($G$5:$G$24=Z$335,$O$5:$O$24,"-"))))</f>
        <v>-</v>
      </c>
      <c r="AA326" s="342" t="str">
        <f t="array" ref="AA326">IF(COUNT(IF($M$5:$M$24=$X326,IF($G$5:$G$24=AA$335,$O$5:$O$24,"-")))=0,"-",COUNT(IF($M$5:$M$24=$X326,IF($G$5:$G$24=AA$335,$O$5:$O$24,"-"))))</f>
        <v>-</v>
      </c>
      <c r="AB326" s="342" t="str">
        <f t="array" ref="AB326">IF(COUNT(IF($M$5:$M$24=$X326,IF($G$5:$G$24=AB$335,$O$5:$O$24,"-")))=0,"-",COUNT(IF($M$5:$M$24=$X326,IF($G$5:$G$24=AB$335,$O$5:$O$24,"-"))))</f>
        <v>-</v>
      </c>
      <c r="AC326" s="266"/>
      <c r="AD326" s="266"/>
      <c r="AE326" s="266"/>
      <c r="AF326" s="266"/>
      <c r="AG326" s="266"/>
      <c r="AH326" s="266"/>
      <c r="AI326" s="266"/>
      <c r="AJ326" s="266"/>
      <c r="AK326" s="266"/>
      <c r="AL326" s="266"/>
      <c r="AM326" s="266"/>
      <c r="AN326" s="266"/>
      <c r="AO326" s="266"/>
      <c r="AP326" s="266"/>
      <c r="AQ326" s="266"/>
      <c r="AR326" s="266"/>
      <c r="AS326" s="266"/>
      <c r="AT326" s="266"/>
      <c r="AU326" s="266"/>
      <c r="AV326" s="266"/>
      <c r="AW326" s="266"/>
      <c r="AX326" s="266"/>
      <c r="BA326" s="11"/>
      <c r="BB326" s="11"/>
      <c r="BC326" s="11"/>
      <c r="BD326" s="11"/>
      <c r="BE326" s="11"/>
      <c r="BF326" s="11"/>
      <c r="BG326" s="11"/>
      <c r="BH326" s="11"/>
      <c r="BI326" s="11"/>
      <c r="BJ326" s="11"/>
      <c r="BK326" s="11"/>
      <c r="BL326" s="11"/>
      <c r="BM326" s="11"/>
      <c r="BN326" s="11"/>
      <c r="BO326" s="11"/>
      <c r="BP326" s="11"/>
    </row>
    <row r="327" spans="1:68" s="270" customFormat="1" ht="12.75" customHeight="1">
      <c r="A327" s="18"/>
      <c r="B327" s="18"/>
      <c r="C327" s="18"/>
      <c r="D327" s="18"/>
      <c r="E327" s="88"/>
      <c r="F327" s="88"/>
      <c r="G327" s="18"/>
      <c r="H327" s="89"/>
      <c r="I327" s="89"/>
      <c r="J327" s="18"/>
      <c r="K327" s="18"/>
      <c r="L327" s="18"/>
      <c r="M327" s="140"/>
      <c r="N327" s="140"/>
      <c r="O327" s="140"/>
      <c r="P327" s="269"/>
      <c r="Q327" s="140"/>
      <c r="R327" s="140"/>
      <c r="S327" s="140"/>
      <c r="T327" s="140"/>
      <c r="U327" s="18"/>
      <c r="V327" s="18"/>
      <c r="W327" s="18"/>
      <c r="X327" s="139">
        <v>12</v>
      </c>
      <c r="Y327" s="342" t="str">
        <f t="array" ref="Y327">IF(COUNT(IF($M$5:$M$24=$X327,IF($G$5:$G$24=Y$335,$O$5:$O$24,"-")))=0,"-",COUNT(IF($M$5:$M$24=$X327,IF($G$5:$G$24=Y$335,$O$5:$O$24,"-"))))</f>
        <v>-</v>
      </c>
      <c r="Z327" s="342" t="str">
        <f t="array" ref="Z327">IF(COUNT(IF($M$5:$M$24=$X327,IF($G$5:$G$24=Z$335,$O$5:$O$24,"-")))=0,"-",COUNT(IF($M$5:$M$24=$X327,IF($G$5:$G$24=Z$335,$O$5:$O$24,"-"))))</f>
        <v>-</v>
      </c>
      <c r="AA327" s="342" t="str">
        <f t="array" ref="AA327">IF(COUNT(IF($M$5:$M$24=$X327,IF($G$5:$G$24=AA$335,$O$5:$O$24,"-")))=0,"-",COUNT(IF($M$5:$M$24=$X327,IF($G$5:$G$24=AA$335,$O$5:$O$24,"-"))))</f>
        <v>-</v>
      </c>
      <c r="AB327" s="342" t="str">
        <f t="array" ref="AB327">IF(COUNT(IF($M$5:$M$24=$X327,IF($G$5:$G$24=AB$335,$O$5:$O$24,"-")))=0,"-",COUNT(IF($M$5:$M$24=$X327,IF($G$5:$G$24=AB$335,$O$5:$O$24,"-"))))</f>
        <v>-</v>
      </c>
      <c r="AC327" s="266"/>
      <c r="AD327" s="266"/>
      <c r="AE327" s="266"/>
      <c r="AF327" s="266"/>
      <c r="AG327" s="266"/>
      <c r="AH327" s="266"/>
      <c r="AI327" s="266"/>
      <c r="AJ327" s="266"/>
      <c r="AK327" s="266"/>
      <c r="AL327" s="266"/>
      <c r="AM327" s="266"/>
      <c r="AN327" s="266"/>
      <c r="AO327" s="266"/>
      <c r="AP327" s="266"/>
      <c r="AQ327" s="266"/>
      <c r="AR327" s="266"/>
      <c r="AS327" s="266"/>
      <c r="AT327" s="266"/>
      <c r="AU327" s="266"/>
      <c r="AV327" s="266"/>
      <c r="AW327" s="266"/>
      <c r="AX327" s="266"/>
      <c r="BA327" s="11"/>
      <c r="BB327" s="11"/>
      <c r="BC327" s="11"/>
      <c r="BD327" s="11"/>
      <c r="BE327" s="11"/>
      <c r="BF327" s="11"/>
      <c r="BG327" s="11"/>
      <c r="BH327" s="11"/>
      <c r="BI327" s="11"/>
      <c r="BJ327" s="11"/>
      <c r="BK327" s="11"/>
      <c r="BL327" s="11"/>
      <c r="BM327" s="11"/>
      <c r="BN327" s="11"/>
      <c r="BO327" s="11"/>
      <c r="BP327" s="11"/>
    </row>
    <row r="328" spans="1:68" s="270" customFormat="1" ht="12.75" customHeight="1">
      <c r="A328" s="18"/>
      <c r="B328" s="18"/>
      <c r="C328" s="18"/>
      <c r="D328" s="18"/>
      <c r="E328" s="88"/>
      <c r="F328" s="88"/>
      <c r="G328" s="18"/>
      <c r="H328" s="89"/>
      <c r="I328" s="89"/>
      <c r="J328" s="18"/>
      <c r="K328" s="18"/>
      <c r="L328" s="18"/>
      <c r="M328" s="140"/>
      <c r="N328" s="140"/>
      <c r="O328" s="140"/>
      <c r="P328" s="269"/>
      <c r="Q328" s="140"/>
      <c r="R328" s="140"/>
      <c r="S328" s="140"/>
      <c r="T328" s="140"/>
      <c r="U328" s="18"/>
      <c r="V328" s="18"/>
      <c r="W328" s="18"/>
      <c r="X328" s="139">
        <v>13</v>
      </c>
      <c r="Y328" s="342" t="str">
        <f t="array" ref="Y328">IF(COUNT(IF($M$5:$M$24=$X328,IF($G$5:$G$24=Y$335,$O$5:$O$24,"-")))=0,"-",COUNT(IF($M$5:$M$24=$X328,IF($G$5:$G$24=Y$335,$O$5:$O$24,"-"))))</f>
        <v>-</v>
      </c>
      <c r="Z328" s="342" t="str">
        <f t="array" ref="Z328">IF(COUNT(IF($M$5:$M$24=$X328,IF($G$5:$G$24=Z$335,$O$5:$O$24,"-")))=0,"-",COUNT(IF($M$5:$M$24=$X328,IF($G$5:$G$24=Z$335,$O$5:$O$24,"-"))))</f>
        <v>-</v>
      </c>
      <c r="AA328" s="342" t="str">
        <f t="array" ref="AA328">IF(COUNT(IF($M$5:$M$24=$X328,IF($G$5:$G$24=AA$335,$O$5:$O$24,"-")))=0,"-",COUNT(IF($M$5:$M$24=$X328,IF($G$5:$G$24=AA$335,$O$5:$O$24,"-"))))</f>
        <v>-</v>
      </c>
      <c r="AB328" s="342" t="str">
        <f t="array" ref="AB328">IF(COUNT(IF($M$5:$M$24=$X328,IF($G$5:$G$24=AB$335,$O$5:$O$24,"-")))=0,"-",COUNT(IF($M$5:$M$24=$X328,IF($G$5:$G$24=AB$335,$O$5:$O$24,"-"))))</f>
        <v>-</v>
      </c>
      <c r="AC328" s="266"/>
      <c r="AD328" s="266"/>
      <c r="AE328" s="266"/>
      <c r="AF328" s="266"/>
      <c r="AG328" s="266"/>
      <c r="AH328" s="266"/>
      <c r="AI328" s="266"/>
      <c r="AJ328" s="266"/>
      <c r="AK328" s="266"/>
      <c r="AL328" s="266"/>
      <c r="AM328" s="266"/>
      <c r="AN328" s="266"/>
      <c r="AO328" s="266"/>
      <c r="AP328" s="266"/>
      <c r="AQ328" s="266"/>
      <c r="AR328" s="266"/>
      <c r="AS328" s="266"/>
      <c r="AT328" s="266"/>
      <c r="AU328" s="266"/>
      <c r="AV328" s="266"/>
      <c r="AW328" s="266"/>
      <c r="AX328" s="266"/>
      <c r="BA328" s="11"/>
      <c r="BB328" s="11"/>
      <c r="BC328" s="11"/>
      <c r="BD328" s="11"/>
      <c r="BE328" s="11"/>
      <c r="BF328" s="11"/>
      <c r="BG328" s="11"/>
      <c r="BH328" s="11"/>
      <c r="BI328" s="11"/>
      <c r="BJ328" s="11"/>
      <c r="BK328" s="11"/>
      <c r="BL328" s="11"/>
      <c r="BM328" s="11"/>
      <c r="BN328" s="11"/>
      <c r="BO328" s="11"/>
      <c r="BP328" s="11"/>
    </row>
    <row r="329" spans="1:68" s="270" customFormat="1" ht="12.75" customHeight="1">
      <c r="A329" s="18"/>
      <c r="B329" s="18"/>
      <c r="C329" s="18"/>
      <c r="D329" s="18"/>
      <c r="E329" s="88"/>
      <c r="F329" s="88"/>
      <c r="G329" s="18"/>
      <c r="H329" s="89"/>
      <c r="I329" s="89"/>
      <c r="J329" s="18"/>
      <c r="K329" s="18"/>
      <c r="L329" s="18"/>
      <c r="M329" s="140"/>
      <c r="N329" s="140"/>
      <c r="O329" s="140"/>
      <c r="P329" s="269"/>
      <c r="Q329" s="140"/>
      <c r="R329" s="140"/>
      <c r="S329" s="140"/>
      <c r="T329" s="140"/>
      <c r="U329" s="18"/>
      <c r="V329" s="18"/>
      <c r="W329" s="18"/>
      <c r="X329" s="139">
        <v>14</v>
      </c>
      <c r="Y329" s="342" t="str">
        <f t="array" ref="Y329">IF(COUNT(IF($M$5:$M$24=$X329,IF($G$5:$G$24=Y$335,$O$5:$O$24,"-")))=0,"-",COUNT(IF($M$5:$M$24=$X329,IF($G$5:$G$24=Y$335,$O$5:$O$24,"-"))))</f>
        <v>-</v>
      </c>
      <c r="Z329" s="342" t="str">
        <f t="array" ref="Z329">IF(COUNT(IF($M$5:$M$24=$X329,IF($G$5:$G$24=Z$335,$O$5:$O$24,"-")))=0,"-",COUNT(IF($M$5:$M$24=$X329,IF($G$5:$G$24=Z$335,$O$5:$O$24,"-"))))</f>
        <v>-</v>
      </c>
      <c r="AA329" s="342" t="str">
        <f t="array" ref="AA329">IF(COUNT(IF($M$5:$M$24=$X329,IF($G$5:$G$24=AA$335,$O$5:$O$24,"-")))=0,"-",COUNT(IF($M$5:$M$24=$X329,IF($G$5:$G$24=AA$335,$O$5:$O$24,"-"))))</f>
        <v>-</v>
      </c>
      <c r="AB329" s="342" t="str">
        <f t="array" ref="AB329">IF(COUNT(IF($M$5:$M$24=$X329,IF($G$5:$G$24=AB$335,$O$5:$O$24,"-")))=0,"-",COUNT(IF($M$5:$M$24=$X329,IF($G$5:$G$24=AB$335,$O$5:$O$24,"-"))))</f>
        <v>-</v>
      </c>
      <c r="AC329" s="266"/>
      <c r="AD329" s="266"/>
      <c r="AE329" s="266"/>
      <c r="AF329" s="266"/>
      <c r="AG329" s="266"/>
      <c r="AH329" s="266"/>
      <c r="AI329" s="266"/>
      <c r="AJ329" s="266"/>
      <c r="AK329" s="266"/>
      <c r="AL329" s="266"/>
      <c r="AM329" s="266"/>
      <c r="AN329" s="266"/>
      <c r="AO329" s="266"/>
      <c r="AP329" s="266"/>
      <c r="AQ329" s="266"/>
      <c r="AR329" s="266"/>
      <c r="AS329" s="266"/>
      <c r="AT329" s="266"/>
      <c r="AU329" s="266"/>
      <c r="AV329" s="266"/>
      <c r="AW329" s="266"/>
      <c r="AX329" s="266"/>
      <c r="BA329" s="11"/>
      <c r="BB329" s="11"/>
      <c r="BC329" s="11"/>
      <c r="BD329" s="11"/>
      <c r="BE329" s="11"/>
      <c r="BF329" s="11"/>
      <c r="BG329" s="11"/>
      <c r="BH329" s="11"/>
      <c r="BI329" s="11"/>
      <c r="BJ329" s="11"/>
      <c r="BK329" s="11"/>
      <c r="BL329" s="11"/>
      <c r="BM329" s="11"/>
      <c r="BN329" s="11"/>
      <c r="BO329" s="11"/>
      <c r="BP329" s="11"/>
    </row>
    <row r="330" spans="1:68" s="270" customFormat="1" ht="12.75" customHeight="1">
      <c r="A330" s="18"/>
      <c r="B330" s="18"/>
      <c r="C330" s="18"/>
      <c r="D330" s="18"/>
      <c r="E330" s="88"/>
      <c r="F330" s="88"/>
      <c r="G330" s="18"/>
      <c r="H330" s="89"/>
      <c r="I330" s="89"/>
      <c r="J330" s="18"/>
      <c r="K330" s="18"/>
      <c r="L330" s="18"/>
      <c r="M330" s="140"/>
      <c r="N330" s="140"/>
      <c r="O330" s="140"/>
      <c r="P330" s="269"/>
      <c r="Q330" s="140"/>
      <c r="R330" s="140"/>
      <c r="S330" s="140"/>
      <c r="T330" s="140"/>
      <c r="U330" s="18"/>
      <c r="V330" s="18"/>
      <c r="W330" s="18"/>
      <c r="X330" s="139">
        <v>15</v>
      </c>
      <c r="Y330" s="342" t="str">
        <f t="array" ref="Y330">IF(COUNT(IF($M$5:$M$24=$X330,IF($G$5:$G$24=Y$335,$O$5:$O$24,"-")))=0,"-",COUNT(IF($M$5:$M$24=$X330,IF($G$5:$G$24=Y$335,$O$5:$O$24,"-"))))</f>
        <v>-</v>
      </c>
      <c r="Z330" s="342" t="str">
        <f t="array" ref="Z330">IF(COUNT(IF($M$5:$M$24=$X330,IF($G$5:$G$24=Z$335,$O$5:$O$24,"-")))=0,"-",COUNT(IF($M$5:$M$24=$X330,IF($G$5:$G$24=Z$335,$O$5:$O$24,"-"))))</f>
        <v>-</v>
      </c>
      <c r="AA330" s="342" t="str">
        <f t="array" ref="AA330">IF(COUNT(IF($M$5:$M$24=$X330,IF($G$5:$G$24=AA$335,$O$5:$O$24,"-")))=0,"-",COUNT(IF($M$5:$M$24=$X330,IF($G$5:$G$24=AA$335,$O$5:$O$24,"-"))))</f>
        <v>-</v>
      </c>
      <c r="AB330" s="342" t="str">
        <f t="array" ref="AB330">IF(COUNT(IF($M$5:$M$24=$X330,IF($G$5:$G$24=AB$335,$O$5:$O$24,"-")))=0,"-",COUNT(IF($M$5:$M$24=$X330,IF($G$5:$G$24=AB$335,$O$5:$O$24,"-"))))</f>
        <v>-</v>
      </c>
      <c r="AC330" s="266"/>
      <c r="AD330" s="266"/>
      <c r="AE330" s="266"/>
      <c r="AF330" s="266"/>
      <c r="AG330" s="266"/>
      <c r="AH330" s="266"/>
      <c r="AI330" s="266"/>
      <c r="AJ330" s="266"/>
      <c r="AK330" s="266"/>
      <c r="AL330" s="266"/>
      <c r="AM330" s="266"/>
      <c r="AN330" s="266"/>
      <c r="AO330" s="266"/>
      <c r="AP330" s="266"/>
      <c r="AQ330" s="266"/>
      <c r="AR330" s="266"/>
      <c r="AS330" s="266"/>
      <c r="AT330" s="266"/>
      <c r="AU330" s="266"/>
      <c r="AV330" s="266"/>
      <c r="AW330" s="266"/>
      <c r="AX330" s="266"/>
      <c r="BA330" s="11"/>
      <c r="BB330" s="11"/>
      <c r="BC330" s="11"/>
      <c r="BD330" s="11"/>
      <c r="BE330" s="11"/>
      <c r="BF330" s="11"/>
      <c r="BG330" s="11"/>
      <c r="BH330" s="11"/>
      <c r="BI330" s="11"/>
      <c r="BJ330" s="11"/>
      <c r="BK330" s="11"/>
      <c r="BL330" s="11"/>
      <c r="BM330" s="11"/>
      <c r="BN330" s="11"/>
      <c r="BO330" s="11"/>
      <c r="BP330" s="11"/>
    </row>
    <row r="331" spans="1:68" s="280" customFormat="1" ht="12.75" customHeight="1">
      <c r="A331" s="18"/>
      <c r="B331" s="18"/>
      <c r="C331" s="18"/>
      <c r="D331" s="18"/>
      <c r="E331" s="88"/>
      <c r="F331" s="88"/>
      <c r="G331" s="18"/>
      <c r="H331" s="89"/>
      <c r="I331" s="89"/>
      <c r="J331" s="18"/>
      <c r="K331" s="18"/>
      <c r="L331" s="18"/>
      <c r="M331" s="140"/>
      <c r="N331" s="140"/>
      <c r="O331" s="140"/>
      <c r="P331" s="277"/>
      <c r="Q331" s="140"/>
      <c r="R331" s="140"/>
      <c r="S331" s="140"/>
      <c r="T331" s="140"/>
      <c r="U331" s="18"/>
      <c r="V331" s="18"/>
      <c r="W331" s="18"/>
      <c r="X331" s="160" t="s">
        <v>35</v>
      </c>
      <c r="Y331" s="346">
        <f t="shared" ref="Y331:AK399" si="45">SUM(Y315:Y330)</f>
        <v>8</v>
      </c>
      <c r="Z331" s="347">
        <f t="shared" si="45"/>
        <v>0</v>
      </c>
      <c r="AA331" s="347">
        <f t="shared" si="45"/>
        <v>0</v>
      </c>
      <c r="AB331" s="347">
        <f t="shared" si="45"/>
        <v>0</v>
      </c>
      <c r="AC331" s="279"/>
      <c r="AD331" s="279"/>
      <c r="AE331" s="279"/>
      <c r="AF331" s="279"/>
      <c r="AG331" s="279"/>
      <c r="AH331" s="279"/>
      <c r="AI331" s="279"/>
      <c r="AJ331" s="279"/>
      <c r="AK331" s="279"/>
      <c r="AL331" s="279"/>
      <c r="AM331" s="279"/>
      <c r="AN331" s="279"/>
      <c r="AO331" s="279"/>
      <c r="AP331" s="279"/>
      <c r="AQ331" s="279"/>
      <c r="AR331" s="279"/>
      <c r="AS331" s="279"/>
      <c r="AT331" s="279"/>
      <c r="AU331" s="279"/>
      <c r="AV331" s="279"/>
      <c r="AW331" s="279"/>
      <c r="AX331" s="279"/>
      <c r="BA331" s="11"/>
      <c r="BB331" s="11"/>
      <c r="BC331" s="11"/>
      <c r="BD331" s="11"/>
      <c r="BE331" s="11"/>
      <c r="BF331" s="11"/>
      <c r="BG331" s="11"/>
      <c r="BH331" s="11"/>
      <c r="BI331" s="11"/>
      <c r="BJ331" s="11"/>
      <c r="BK331" s="11"/>
      <c r="BL331" s="11"/>
      <c r="BM331" s="11"/>
      <c r="BN331" s="11"/>
      <c r="BO331" s="11"/>
      <c r="BP331" s="11"/>
    </row>
    <row r="332" spans="1:68" s="270" customFormat="1" ht="12.75" customHeight="1">
      <c r="A332" s="18"/>
      <c r="B332" s="18"/>
      <c r="C332" s="18"/>
      <c r="D332" s="18"/>
      <c r="E332" s="88"/>
      <c r="F332" s="88"/>
      <c r="G332" s="18"/>
      <c r="H332" s="89"/>
      <c r="I332" s="89"/>
      <c r="J332" s="18"/>
      <c r="K332" s="18"/>
      <c r="L332" s="18"/>
      <c r="M332" s="140"/>
      <c r="N332" s="140"/>
      <c r="O332" s="140"/>
      <c r="P332" s="269"/>
      <c r="Q332" s="140"/>
      <c r="R332" s="140"/>
      <c r="S332" s="140"/>
      <c r="T332" s="140"/>
      <c r="U332" s="18"/>
      <c r="V332" s="18"/>
      <c r="W332" s="18"/>
      <c r="X332" s="167"/>
      <c r="Y332" s="350"/>
      <c r="Z332" s="350"/>
      <c r="AA332" s="350"/>
      <c r="AB332" s="350"/>
      <c r="AC332" s="266"/>
      <c r="AD332" s="266"/>
      <c r="AE332" s="266"/>
      <c r="AF332" s="266"/>
      <c r="AG332" s="266"/>
      <c r="AH332" s="266"/>
      <c r="AI332" s="266"/>
      <c r="AJ332" s="266"/>
      <c r="AK332" s="266"/>
      <c r="AL332" s="266"/>
      <c r="AM332" s="266"/>
      <c r="AN332" s="266"/>
      <c r="AO332" s="18"/>
      <c r="AP332" s="18"/>
      <c r="AQ332" s="266"/>
      <c r="AR332" s="266"/>
      <c r="AS332" s="266"/>
      <c r="AT332" s="266"/>
      <c r="AU332" s="266"/>
      <c r="AV332" s="266"/>
      <c r="AW332" s="266"/>
      <c r="AX332" s="266"/>
      <c r="BA332" s="11"/>
      <c r="BB332" s="11"/>
      <c r="BC332" s="11"/>
      <c r="BD332" s="11"/>
      <c r="BE332" s="11"/>
      <c r="BF332" s="11"/>
      <c r="BG332" s="11"/>
      <c r="BH332" s="11"/>
      <c r="BI332" s="11"/>
      <c r="BJ332" s="11"/>
      <c r="BK332" s="11"/>
      <c r="BL332" s="11"/>
      <c r="BM332" s="11"/>
      <c r="BN332" s="11"/>
      <c r="BO332" s="11"/>
      <c r="BP332" s="11"/>
    </row>
    <row r="333" spans="1:68" s="271" customFormat="1" ht="12.75" customHeight="1">
      <c r="A333" s="18"/>
      <c r="B333" s="18"/>
      <c r="C333" s="18"/>
      <c r="D333" s="18"/>
      <c r="E333" s="88"/>
      <c r="F333" s="88"/>
      <c r="G333" s="18"/>
      <c r="H333" s="89"/>
      <c r="I333" s="89"/>
      <c r="J333" s="18"/>
      <c r="K333" s="18"/>
      <c r="L333" s="18"/>
      <c r="M333" s="140"/>
      <c r="N333" s="140"/>
      <c r="O333" s="140"/>
      <c r="P333" s="269"/>
      <c r="Q333" s="140"/>
      <c r="R333" s="140"/>
      <c r="S333" s="140"/>
      <c r="T333" s="140"/>
      <c r="U333" s="18"/>
      <c r="V333" s="18"/>
      <c r="W333" s="18"/>
      <c r="X333" s="167"/>
      <c r="Y333" s="350"/>
      <c r="Z333" s="350"/>
      <c r="AA333" s="350"/>
      <c r="AB333" s="350"/>
      <c r="AC333" s="266"/>
      <c r="AD333" s="266"/>
      <c r="AE333" s="266"/>
      <c r="AF333" s="266"/>
      <c r="AG333" s="266"/>
      <c r="AH333" s="266"/>
      <c r="AI333" s="266"/>
      <c r="AJ333" s="266"/>
      <c r="AK333" s="266"/>
      <c r="AL333" s="266"/>
      <c r="AM333" s="266"/>
      <c r="AN333" s="266"/>
      <c r="AO333" s="18"/>
      <c r="AP333" s="18"/>
      <c r="AQ333" s="266"/>
      <c r="AR333" s="266"/>
      <c r="AS333" s="266"/>
      <c r="AT333" s="266"/>
      <c r="AU333" s="266"/>
      <c r="AV333" s="266"/>
      <c r="AW333" s="266"/>
      <c r="AX333" s="266"/>
      <c r="AY333" s="270"/>
      <c r="AZ333" s="270"/>
      <c r="BA333" s="11"/>
      <c r="BB333" s="11"/>
      <c r="BC333" s="11"/>
      <c r="BD333" s="11"/>
      <c r="BE333" s="11"/>
      <c r="BF333" s="11"/>
      <c r="BG333" s="11"/>
      <c r="BH333" s="11"/>
      <c r="BI333" s="11"/>
      <c r="BJ333" s="11"/>
      <c r="BK333" s="11"/>
      <c r="BL333" s="11"/>
      <c r="BM333" s="11"/>
      <c r="BN333" s="11"/>
      <c r="BO333" s="11"/>
      <c r="BP333" s="11"/>
    </row>
    <row r="334" spans="1:68" ht="18" customHeight="1">
      <c r="A334" s="18"/>
      <c r="B334" s="18"/>
      <c r="C334" s="18"/>
      <c r="D334" s="18"/>
      <c r="E334" s="88"/>
      <c r="F334" s="88"/>
      <c r="G334" s="18"/>
      <c r="H334" s="89"/>
      <c r="I334" s="89"/>
      <c r="J334" s="18"/>
      <c r="K334" s="18"/>
      <c r="L334" s="18"/>
      <c r="M334" s="140"/>
      <c r="N334" s="140"/>
      <c r="O334" s="140"/>
      <c r="P334" s="140"/>
      <c r="Q334" s="140"/>
      <c r="R334" s="140"/>
      <c r="S334" s="140"/>
      <c r="T334" s="140"/>
      <c r="U334" s="18"/>
      <c r="V334" s="18"/>
      <c r="W334" s="18"/>
      <c r="X334" s="583" t="s">
        <v>38</v>
      </c>
      <c r="Y334" s="584"/>
      <c r="Z334" s="584"/>
      <c r="AA334" s="584"/>
      <c r="AB334" s="585"/>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BA334" s="11"/>
      <c r="BB334" s="11"/>
      <c r="BC334" s="11"/>
      <c r="BD334" s="11"/>
      <c r="BE334" s="11"/>
      <c r="BF334" s="11"/>
      <c r="BG334" s="11"/>
      <c r="BH334" s="11"/>
      <c r="BI334" s="11"/>
      <c r="BJ334" s="11"/>
      <c r="BK334" s="11"/>
      <c r="BL334" s="11"/>
      <c r="BM334" s="11"/>
      <c r="BN334" s="11"/>
      <c r="BO334" s="11"/>
      <c r="BP334" s="11"/>
    </row>
    <row r="335" spans="1:68" ht="24.75" customHeight="1">
      <c r="A335" s="18"/>
      <c r="B335" s="18"/>
      <c r="C335" s="18"/>
      <c r="D335" s="18"/>
      <c r="E335" s="88"/>
      <c r="F335" s="88"/>
      <c r="G335" s="18"/>
      <c r="H335" s="89"/>
      <c r="I335" s="89"/>
      <c r="J335" s="18"/>
      <c r="K335" s="18"/>
      <c r="L335" s="18"/>
      <c r="M335" s="140"/>
      <c r="N335" s="140"/>
      <c r="O335" s="140"/>
      <c r="P335" s="140"/>
      <c r="Q335" s="140"/>
      <c r="R335" s="140"/>
      <c r="S335" s="140"/>
      <c r="T335" s="140"/>
      <c r="U335" s="18"/>
      <c r="V335" s="18"/>
      <c r="W335" s="18"/>
      <c r="X335" s="137" t="str">
        <f>$M$3</f>
        <v>MODAL</v>
      </c>
      <c r="Y335" s="338">
        <v>1</v>
      </c>
      <c r="Z335" s="338">
        <v>2</v>
      </c>
      <c r="AA335" s="338">
        <v>3</v>
      </c>
      <c r="AB335" s="338">
        <v>4</v>
      </c>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BA335" s="11"/>
      <c r="BB335" s="11"/>
      <c r="BC335" s="11"/>
      <c r="BD335" s="11"/>
      <c r="BE335" s="11"/>
      <c r="BF335" s="11"/>
      <c r="BG335" s="11"/>
      <c r="BH335" s="11"/>
      <c r="BI335" s="11"/>
      <c r="BJ335" s="11"/>
      <c r="BK335" s="11"/>
      <c r="BL335" s="11"/>
      <c r="BM335" s="11"/>
      <c r="BN335" s="11"/>
      <c r="BO335" s="11"/>
      <c r="BP335" s="11"/>
    </row>
    <row r="336" spans="1:68" ht="12.75" customHeight="1">
      <c r="A336" s="18"/>
      <c r="B336" s="18"/>
      <c r="C336" s="18"/>
      <c r="D336" s="18"/>
      <c r="E336" s="88"/>
      <c r="F336" s="88"/>
      <c r="G336" s="18"/>
      <c r="H336" s="89"/>
      <c r="I336" s="89"/>
      <c r="J336" s="18"/>
      <c r="K336" s="18"/>
      <c r="L336" s="18"/>
      <c r="M336" s="140"/>
      <c r="N336" s="140"/>
      <c r="O336" s="140"/>
      <c r="P336" s="140"/>
      <c r="Q336" s="140"/>
      <c r="R336" s="140"/>
      <c r="S336" s="140"/>
      <c r="T336" s="140"/>
      <c r="U336" s="18"/>
      <c r="V336" s="18"/>
      <c r="W336" s="18"/>
      <c r="X336" s="131" t="str">
        <f>$M$4</f>
        <v>(R1-R5)</v>
      </c>
      <c r="Y336" s="352" t="s">
        <v>71</v>
      </c>
      <c r="Z336" s="340" t="s">
        <v>72</v>
      </c>
      <c r="AA336" s="340" t="s">
        <v>73</v>
      </c>
      <c r="AB336" s="340" t="s">
        <v>74</v>
      </c>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BA336" s="11"/>
      <c r="BB336" s="11"/>
      <c r="BC336" s="11"/>
      <c r="BD336" s="11"/>
      <c r="BE336" s="11"/>
      <c r="BF336" s="11"/>
      <c r="BG336" s="11"/>
      <c r="BH336" s="11"/>
      <c r="BI336" s="11"/>
      <c r="BJ336" s="11"/>
      <c r="BK336" s="11"/>
      <c r="BL336" s="11"/>
      <c r="BM336" s="11"/>
      <c r="BN336" s="11"/>
      <c r="BO336" s="11"/>
      <c r="BP336" s="11"/>
    </row>
    <row r="337" spans="1:68" ht="12.75" customHeight="1">
      <c r="A337" s="18"/>
      <c r="B337" s="18"/>
      <c r="C337" s="18"/>
      <c r="D337" s="18"/>
      <c r="E337" s="88"/>
      <c r="F337" s="88"/>
      <c r="G337" s="18"/>
      <c r="H337" s="89"/>
      <c r="I337" s="89"/>
      <c r="J337" s="18"/>
      <c r="K337" s="18"/>
      <c r="L337" s="18"/>
      <c r="M337" s="140"/>
      <c r="N337" s="140"/>
      <c r="O337" s="140"/>
      <c r="P337" s="319"/>
      <c r="Q337" s="140"/>
      <c r="R337" s="140"/>
      <c r="S337" s="140"/>
      <c r="T337" s="140"/>
      <c r="U337" s="18"/>
      <c r="V337" s="18"/>
      <c r="W337" s="18"/>
      <c r="X337" s="233">
        <v>0</v>
      </c>
      <c r="Y337" s="354" t="str">
        <f t="array" ref="Y337">IF(COUNT(IF($M$5:$M$24=$X337,IF($G$5:$G$24=Y$335,$O$5:$O$24,""),""))=0,"-",AVERAGE(IF($M$5:$M$24=$X337,IF($G$5:$G$24=Y$335,$O$5:$O$24,""))))</f>
        <v>-</v>
      </c>
      <c r="Z337" s="354" t="str">
        <f t="array" ref="Z337">IF(COUNT(IF($M$5:$M$24=$X337,IF($G$5:$G$24=Z$335,$O$5:$O$24,""),""))=0,"-",AVERAGE(IF($M$5:$M$24=$X337,IF($G$5:$G$24=Z$335,$O$5:$O$24,""))))</f>
        <v>-</v>
      </c>
      <c r="AA337" s="354" t="str">
        <f t="array" ref="AA337">IF(COUNT(IF($M$5:$M$24=$X337,IF($G$5:$G$24=AA$335,$O$5:$O$24,""),""))=0,"-",AVERAGE(IF($M$5:$M$24=$X337,IF($G$5:$G$24=AA$335,$O$5:$O$24,""))))</f>
        <v>-</v>
      </c>
      <c r="AB337" s="354" t="str">
        <f t="array" ref="AB337">IF(COUNT(IF($M$5:$M$24=$X337,IF($G$5:$G$24=AB$335,$O$5:$O$24,""),""))=0,"-",AVERAGE(IF($M$5:$M$24=$X337,IF($G$5:$G$24=AB$335,$O$5:$O$24,""))))</f>
        <v>-</v>
      </c>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BA337" s="11"/>
      <c r="BB337" s="11"/>
      <c r="BC337" s="11"/>
      <c r="BD337" s="11"/>
      <c r="BE337" s="11"/>
      <c r="BF337" s="11"/>
      <c r="BG337" s="11"/>
      <c r="BH337" s="11"/>
      <c r="BI337" s="11"/>
      <c r="BJ337" s="11"/>
      <c r="BK337" s="11"/>
      <c r="BL337" s="11"/>
      <c r="BM337" s="11"/>
      <c r="BN337" s="11"/>
      <c r="BO337" s="11"/>
      <c r="BP337" s="11"/>
    </row>
    <row r="338" spans="1:68" ht="12.75" customHeight="1">
      <c r="A338" s="18"/>
      <c r="B338" s="18"/>
      <c r="C338" s="18"/>
      <c r="D338" s="18"/>
      <c r="E338" s="88"/>
      <c r="F338" s="88"/>
      <c r="G338" s="18"/>
      <c r="H338" s="89"/>
      <c r="I338" s="89"/>
      <c r="J338" s="18"/>
      <c r="K338" s="18"/>
      <c r="L338" s="18"/>
      <c r="M338" s="140"/>
      <c r="N338" s="140"/>
      <c r="O338" s="140"/>
      <c r="P338" s="319"/>
      <c r="Q338" s="140"/>
      <c r="R338" s="140"/>
      <c r="S338" s="140"/>
      <c r="T338" s="140"/>
      <c r="U338" s="18"/>
      <c r="V338" s="18"/>
      <c r="W338" s="18"/>
      <c r="X338" s="139">
        <v>1</v>
      </c>
      <c r="Y338" s="354" t="str">
        <f t="array" ref="Y338">IF(COUNT(IF($M$5:$M$24=$X338,IF($G$5:$G$24=Y$335,$O$5:$O$24,""),""))=0,"-",AVERAGE(IF($M$5:$M$24=$X338,IF($G$5:$G$24=Y$335,$O$5:$O$24,""))))</f>
        <v>-</v>
      </c>
      <c r="Z338" s="354" t="str">
        <f t="array" ref="Z338">IF(COUNT(IF($M$5:$M$24=$X338,IF($G$5:$G$24=Z$335,$O$5:$O$24,""),""))=0,"-",AVERAGE(IF($M$5:$M$24=$X338,IF($G$5:$G$24=Z$335,$O$5:$O$24,""))))</f>
        <v>-</v>
      </c>
      <c r="AA338" s="354" t="str">
        <f t="array" ref="AA338">IF(COUNT(IF($M$5:$M$24=$X338,IF($G$5:$G$24=AA$335,$O$5:$O$24,""),""))=0,"-",AVERAGE(IF($M$5:$M$24=$X338,IF($G$5:$G$24=AA$335,$O$5:$O$24,""))))</f>
        <v>-</v>
      </c>
      <c r="AB338" s="354" t="str">
        <f t="array" ref="AB338">IF(COUNT(IF($M$5:$M$24=$X338,IF($G$5:$G$24=AB$335,$O$5:$O$24,""),""))=0,"-",AVERAGE(IF($M$5:$M$24=$X338,IF($G$5:$G$24=AB$335,$O$5:$O$24,""))))</f>
        <v>-</v>
      </c>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BA338" s="11"/>
      <c r="BB338" s="11"/>
      <c r="BC338" s="11"/>
      <c r="BD338" s="11"/>
      <c r="BE338" s="11"/>
      <c r="BF338" s="11"/>
      <c r="BG338" s="11"/>
      <c r="BH338" s="11"/>
      <c r="BI338" s="11"/>
      <c r="BJ338" s="11"/>
      <c r="BK338" s="11"/>
      <c r="BL338" s="11"/>
      <c r="BM338" s="11"/>
      <c r="BN338" s="11"/>
      <c r="BO338" s="11"/>
      <c r="BP338" s="11"/>
    </row>
    <row r="339" spans="1:68" ht="12.75" customHeight="1">
      <c r="A339" s="18"/>
      <c r="B339" s="18"/>
      <c r="C339" s="18"/>
      <c r="D339" s="18"/>
      <c r="E339" s="88"/>
      <c r="F339" s="88"/>
      <c r="G339" s="18"/>
      <c r="H339" s="89"/>
      <c r="I339" s="89"/>
      <c r="J339" s="18"/>
      <c r="K339" s="18"/>
      <c r="L339" s="18"/>
      <c r="M339" s="140"/>
      <c r="N339" s="140"/>
      <c r="O339" s="140"/>
      <c r="P339" s="319"/>
      <c r="Q339" s="140"/>
      <c r="R339" s="140"/>
      <c r="S339" s="140"/>
      <c r="T339" s="140"/>
      <c r="U339" s="18"/>
      <c r="V339" s="18"/>
      <c r="W339" s="18"/>
      <c r="X339" s="139">
        <v>2</v>
      </c>
      <c r="Y339" s="354" t="str">
        <f t="array" ref="Y339">IF(COUNT(IF($M$5:$M$24=$X339,IF($G$5:$G$24=Y$335,$O$5:$O$24,""),""))=0,"-",AVERAGE(IF($M$5:$M$24=$X339,IF($G$5:$G$24=Y$335,$O$5:$O$24,""))))</f>
        <v>-</v>
      </c>
      <c r="Z339" s="354" t="str">
        <f t="array" ref="Z339">IF(COUNT(IF($M$5:$M$24=$X339,IF($G$5:$G$24=Z$335,$O$5:$O$24,""),""))=0,"-",AVERAGE(IF($M$5:$M$24=$X339,IF($G$5:$G$24=Z$335,$O$5:$O$24,""))))</f>
        <v>-</v>
      </c>
      <c r="AA339" s="354" t="str">
        <f t="array" ref="AA339">IF(COUNT(IF($M$5:$M$24=$X339,IF($G$5:$G$24=AA$335,$O$5:$O$24,""),""))=0,"-",AVERAGE(IF($M$5:$M$24=$X339,IF($G$5:$G$24=AA$335,$O$5:$O$24,""))))</f>
        <v>-</v>
      </c>
      <c r="AB339" s="354" t="str">
        <f t="array" ref="AB339">IF(COUNT(IF($M$5:$M$24=$X339,IF($G$5:$G$24=AB$335,$O$5:$O$24,""),""))=0,"-",AVERAGE(IF($M$5:$M$24=$X339,IF($G$5:$G$24=AB$335,$O$5:$O$24,""))))</f>
        <v>-</v>
      </c>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BA339" s="11"/>
      <c r="BB339" s="11"/>
      <c r="BC339" s="11"/>
      <c r="BD339" s="11"/>
      <c r="BE339" s="11"/>
      <c r="BF339" s="11"/>
      <c r="BG339" s="11"/>
      <c r="BH339" s="11"/>
      <c r="BI339" s="11"/>
      <c r="BJ339" s="11"/>
      <c r="BK339" s="11"/>
      <c r="BL339" s="11"/>
      <c r="BM339" s="11"/>
      <c r="BN339" s="11"/>
      <c r="BO339" s="11"/>
      <c r="BP339" s="11"/>
    </row>
    <row r="340" spans="1:68" ht="12.75" customHeight="1">
      <c r="A340" s="18"/>
      <c r="B340" s="18"/>
      <c r="C340" s="18"/>
      <c r="D340" s="18"/>
      <c r="E340" s="88"/>
      <c r="F340" s="88"/>
      <c r="G340" s="18"/>
      <c r="H340" s="89"/>
      <c r="I340" s="89"/>
      <c r="J340" s="18"/>
      <c r="K340" s="18"/>
      <c r="L340" s="18"/>
      <c r="M340" s="140"/>
      <c r="N340" s="140"/>
      <c r="O340" s="140"/>
      <c r="P340" s="319"/>
      <c r="Q340" s="140"/>
      <c r="R340" s="140"/>
      <c r="S340" s="140"/>
      <c r="T340" s="140"/>
      <c r="U340" s="18"/>
      <c r="V340" s="18"/>
      <c r="W340" s="18"/>
      <c r="X340" s="139">
        <v>3</v>
      </c>
      <c r="Y340" s="354" t="str">
        <f t="array" ref="Y340">IF(COUNT(IF($M$5:$M$24=$X340,IF($G$5:$G$24=Y$335,$O$5:$O$24,""),""))=0,"-",AVERAGE(IF($M$5:$M$24=$X340,IF($G$5:$G$24=Y$335,$O$5:$O$24,""))))</f>
        <v>-</v>
      </c>
      <c r="Z340" s="354" t="str">
        <f t="array" ref="Z340">IF(COUNT(IF($M$5:$M$24=$X340,IF($G$5:$G$24=Z$335,$O$5:$O$24,""),""))=0,"-",AVERAGE(IF($M$5:$M$24=$X340,IF($G$5:$G$24=Z$335,$O$5:$O$24,""))))</f>
        <v>-</v>
      </c>
      <c r="AA340" s="354" t="str">
        <f t="array" ref="AA340">IF(COUNT(IF($M$5:$M$24=$X340,IF($G$5:$G$24=AA$335,$O$5:$O$24,""),""))=0,"-",AVERAGE(IF($M$5:$M$24=$X340,IF($G$5:$G$24=AA$335,$O$5:$O$24,""))))</f>
        <v>-</v>
      </c>
      <c r="AB340" s="354" t="str">
        <f t="array" ref="AB340">IF(COUNT(IF($M$5:$M$24=$X340,IF($G$5:$G$24=AB$335,$O$5:$O$24,""),""))=0,"-",AVERAGE(IF($M$5:$M$24=$X340,IF($G$5:$G$24=AB$335,$O$5:$O$24,""))))</f>
        <v>-</v>
      </c>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BA340" s="11"/>
      <c r="BB340" s="11"/>
      <c r="BC340" s="11"/>
      <c r="BD340" s="11"/>
      <c r="BE340" s="11"/>
      <c r="BF340" s="11"/>
      <c r="BG340" s="11"/>
      <c r="BH340" s="11"/>
      <c r="BI340" s="11"/>
      <c r="BJ340" s="11"/>
      <c r="BK340" s="11"/>
      <c r="BL340" s="11"/>
      <c r="BM340" s="11"/>
      <c r="BN340" s="11"/>
      <c r="BO340" s="11"/>
      <c r="BP340" s="11"/>
    </row>
    <row r="341" spans="1:68" ht="12.75" customHeight="1">
      <c r="A341" s="18"/>
      <c r="B341" s="18"/>
      <c r="C341" s="18"/>
      <c r="D341" s="18"/>
      <c r="E341" s="88"/>
      <c r="F341" s="88"/>
      <c r="G341" s="18"/>
      <c r="H341" s="89"/>
      <c r="I341" s="89"/>
      <c r="J341" s="18"/>
      <c r="K341" s="18"/>
      <c r="L341" s="18"/>
      <c r="M341" s="140"/>
      <c r="N341" s="140"/>
      <c r="O341" s="140"/>
      <c r="P341" s="319"/>
      <c r="Q341" s="140"/>
      <c r="R341" s="140"/>
      <c r="S341" s="140"/>
      <c r="T341" s="140"/>
      <c r="U341" s="18"/>
      <c r="V341" s="18"/>
      <c r="W341" s="18"/>
      <c r="X341" s="139">
        <v>4</v>
      </c>
      <c r="Y341" s="354">
        <f t="array" ref="Y341">IF(COUNT(IF($M$5:$M$24=$X341,IF($G$5:$G$24=Y$335,$O$5:$O$24,""),""))=0,"-",AVERAGE(IF($M$5:$M$24=$X341,IF($G$5:$G$24=Y$335,$O$5:$O$24,""))))</f>
        <v>0.27950849718747356</v>
      </c>
      <c r="Z341" s="354" t="str">
        <f t="array" ref="Z341">IF(COUNT(IF($M$5:$M$24=$X341,IF($G$5:$G$24=Z$335,$O$5:$O$24,""),""))=0,"-",AVERAGE(IF($M$5:$M$24=$X341,IF($G$5:$G$24=Z$335,$O$5:$O$24,""))))</f>
        <v>-</v>
      </c>
      <c r="AA341" s="354" t="str">
        <f t="array" ref="AA341">IF(COUNT(IF($M$5:$M$24=$X341,IF($G$5:$G$24=AA$335,$O$5:$O$24,""),""))=0,"-",AVERAGE(IF($M$5:$M$24=$X341,IF($G$5:$G$24=AA$335,$O$5:$O$24,""))))</f>
        <v>-</v>
      </c>
      <c r="AB341" s="354" t="str">
        <f t="array" ref="AB341">IF(COUNT(IF($M$5:$M$24=$X341,IF($G$5:$G$24=AB$335,$O$5:$O$24,""),""))=0,"-",AVERAGE(IF($M$5:$M$24=$X341,IF($G$5:$G$24=AB$335,$O$5:$O$24,""))))</f>
        <v>-</v>
      </c>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BA341" s="11"/>
      <c r="BB341" s="11"/>
      <c r="BC341" s="11"/>
      <c r="BD341" s="11"/>
      <c r="BE341" s="11"/>
      <c r="BF341" s="11"/>
      <c r="BG341" s="11"/>
      <c r="BH341" s="11"/>
      <c r="BI341" s="11"/>
      <c r="BJ341" s="11"/>
      <c r="BK341" s="11"/>
      <c r="BL341" s="11"/>
      <c r="BM341" s="11"/>
      <c r="BN341" s="11"/>
      <c r="BO341" s="11"/>
      <c r="BP341" s="11"/>
    </row>
    <row r="342" spans="1:68" ht="12.75" customHeight="1">
      <c r="A342" s="18"/>
      <c r="B342" s="18"/>
      <c r="C342" s="18"/>
      <c r="D342" s="18"/>
      <c r="E342" s="88"/>
      <c r="F342" s="88"/>
      <c r="G342" s="18"/>
      <c r="H342" s="89"/>
      <c r="I342" s="89"/>
      <c r="J342" s="18"/>
      <c r="K342" s="18"/>
      <c r="L342" s="18"/>
      <c r="M342" s="140"/>
      <c r="N342" s="140"/>
      <c r="O342" s="140"/>
      <c r="P342" s="319"/>
      <c r="Q342" s="140"/>
      <c r="R342" s="140"/>
      <c r="S342" s="140"/>
      <c r="T342" s="140"/>
      <c r="U342" s="18"/>
      <c r="V342" s="18"/>
      <c r="W342" s="18"/>
      <c r="X342" s="139">
        <v>5</v>
      </c>
      <c r="Y342" s="354">
        <f t="array" ref="Y342">IF(COUNT(IF($M$5:$M$24=$X342,IF($G$5:$G$24=Y$335,$O$5:$O$24,""),""))=0,"-",AVERAGE(IF($M$5:$M$24=$X342,IF($G$5:$G$24=Y$335,$O$5:$O$24,""))))</f>
        <v>3.2602533184831313E-2</v>
      </c>
      <c r="Z342" s="354" t="str">
        <f t="array" ref="Z342">IF(COUNT(IF($M$5:$M$24=$X342,IF($G$5:$G$24=Z$335,$O$5:$O$24,""),""))=0,"-",AVERAGE(IF($M$5:$M$24=$X342,IF($G$5:$G$24=Z$335,$O$5:$O$24,""))))</f>
        <v>-</v>
      </c>
      <c r="AA342" s="354" t="str">
        <f t="array" ref="AA342">IF(COUNT(IF($M$5:$M$24=$X342,IF($G$5:$G$24=AA$335,$O$5:$O$24,""),""))=0,"-",AVERAGE(IF($M$5:$M$24=$X342,IF($G$5:$G$24=AA$335,$O$5:$O$24,""))))</f>
        <v>-</v>
      </c>
      <c r="AB342" s="354" t="str">
        <f t="array" ref="AB342">IF(COUNT(IF($M$5:$M$24=$X342,IF($G$5:$G$24=AB$335,$O$5:$O$24,""),""))=0,"-",AVERAGE(IF($M$5:$M$24=$X342,IF($G$5:$G$24=AB$335,$O$5:$O$24,""))))</f>
        <v>-</v>
      </c>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BA342" s="11"/>
      <c r="BB342" s="11"/>
      <c r="BC342" s="11"/>
      <c r="BD342" s="11"/>
      <c r="BE342" s="11"/>
      <c r="BF342" s="11"/>
      <c r="BG342" s="11"/>
      <c r="BH342" s="11"/>
      <c r="BI342" s="11"/>
      <c r="BJ342" s="11"/>
      <c r="BK342" s="11"/>
      <c r="BL342" s="11"/>
      <c r="BM342" s="11"/>
      <c r="BN342" s="11"/>
      <c r="BO342" s="11"/>
      <c r="BP342" s="11"/>
    </row>
    <row r="343" spans="1:68" ht="12.75" customHeight="1">
      <c r="A343" s="18"/>
      <c r="B343" s="18"/>
      <c r="C343" s="18"/>
      <c r="D343" s="18"/>
      <c r="E343" s="88"/>
      <c r="F343" s="88"/>
      <c r="G343" s="18"/>
      <c r="H343" s="89"/>
      <c r="I343" s="89"/>
      <c r="J343" s="18"/>
      <c r="K343" s="18"/>
      <c r="L343" s="18"/>
      <c r="M343" s="140"/>
      <c r="N343" s="140"/>
      <c r="O343" s="140"/>
      <c r="P343" s="319"/>
      <c r="Q343" s="140"/>
      <c r="R343" s="140"/>
      <c r="S343" s="140"/>
      <c r="T343" s="140"/>
      <c r="U343" s="18"/>
      <c r="V343" s="18"/>
      <c r="W343" s="18"/>
      <c r="X343" s="139">
        <v>6</v>
      </c>
      <c r="Y343" s="354">
        <f t="array" ref="Y343">IF(COUNT(IF($M$5:$M$24=$X343,IF($G$5:$G$24=Y$335,$O$5:$O$24,""),""))=0,"-",AVERAGE(IF($M$5:$M$24=$X343,IF($G$5:$G$24=Y$335,$O$5:$O$24,""))))</f>
        <v>5.3632052982953655E-2</v>
      </c>
      <c r="Z343" s="354" t="str">
        <f t="array" ref="Z343">IF(COUNT(IF($M$5:$M$24=$X343,IF($G$5:$G$24=Z$335,$O$5:$O$24,""),""))=0,"-",AVERAGE(IF($M$5:$M$24=$X343,IF($G$5:$G$24=Z$335,$O$5:$O$24,""))))</f>
        <v>-</v>
      </c>
      <c r="AA343" s="354" t="str">
        <f t="array" ref="AA343">IF(COUNT(IF($M$5:$M$24=$X343,IF($G$5:$G$24=AA$335,$O$5:$O$24,""),""))=0,"-",AVERAGE(IF($M$5:$M$24=$X343,IF($G$5:$G$24=AA$335,$O$5:$O$24,""))))</f>
        <v>-</v>
      </c>
      <c r="AB343" s="354" t="str">
        <f t="array" ref="AB343">IF(COUNT(IF($M$5:$M$24=$X343,IF($G$5:$G$24=AB$335,$O$5:$O$24,""),""))=0,"-",AVERAGE(IF($M$5:$M$24=$X343,IF($G$5:$G$24=AB$335,$O$5:$O$24,""))))</f>
        <v>-</v>
      </c>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BA343" s="11"/>
      <c r="BB343" s="11"/>
      <c r="BC343" s="11"/>
      <c r="BD343" s="11"/>
      <c r="BE343" s="11"/>
      <c r="BF343" s="11"/>
      <c r="BG343" s="11"/>
      <c r="BH343" s="11"/>
      <c r="BI343" s="11"/>
      <c r="BJ343" s="11"/>
      <c r="BK343" s="11"/>
      <c r="BL343" s="11"/>
      <c r="BM343" s="11"/>
      <c r="BN343" s="11"/>
      <c r="BO343" s="11"/>
      <c r="BP343" s="11"/>
    </row>
    <row r="344" spans="1:68" ht="12.75" customHeight="1">
      <c r="A344" s="18"/>
      <c r="B344" s="18"/>
      <c r="C344" s="18"/>
      <c r="D344" s="18"/>
      <c r="E344" s="88"/>
      <c r="F344" s="88"/>
      <c r="G344" s="18"/>
      <c r="H344" s="89"/>
      <c r="I344" s="89"/>
      <c r="J344" s="18"/>
      <c r="K344" s="18"/>
      <c r="L344" s="18"/>
      <c r="M344" s="140"/>
      <c r="N344" s="140"/>
      <c r="O344" s="140"/>
      <c r="P344" s="319"/>
      <c r="Q344" s="140"/>
      <c r="R344" s="140"/>
      <c r="S344" s="140"/>
      <c r="T344" s="140"/>
      <c r="U344" s="18"/>
      <c r="V344" s="18"/>
      <c r="W344" s="18"/>
      <c r="X344" s="139">
        <v>7</v>
      </c>
      <c r="Y344" s="354" t="str">
        <f t="array" ref="Y344">IF(COUNT(IF($M$5:$M$24=$X344,IF($G$5:$G$24=Y$335,$O$5:$O$24,""),""))=0,"-",AVERAGE(IF($M$5:$M$24=$X344,IF($G$5:$G$24=Y$335,$O$5:$O$24,""))))</f>
        <v>-</v>
      </c>
      <c r="Z344" s="354" t="str">
        <f t="array" ref="Z344">IF(COUNT(IF($M$5:$M$24=$X344,IF($G$5:$G$24=Z$335,$O$5:$O$24,""),""))=0,"-",AVERAGE(IF($M$5:$M$24=$X344,IF($G$5:$G$24=Z$335,$O$5:$O$24,""))))</f>
        <v>-</v>
      </c>
      <c r="AA344" s="354" t="str">
        <f t="array" ref="AA344">IF(COUNT(IF($M$5:$M$24=$X344,IF($G$5:$G$24=AA$335,$O$5:$O$24,""),""))=0,"-",AVERAGE(IF($M$5:$M$24=$X344,IF($G$5:$G$24=AA$335,$O$5:$O$24,""))))</f>
        <v>-</v>
      </c>
      <c r="AB344" s="354" t="str">
        <f t="array" ref="AB344">IF(COUNT(IF($M$5:$M$24=$X344,IF($G$5:$G$24=AB$335,$O$5:$O$24,""),""))=0,"-",AVERAGE(IF($M$5:$M$24=$X344,IF($G$5:$G$24=AB$335,$O$5:$O$24,""))))</f>
        <v>-</v>
      </c>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BA344" s="11"/>
      <c r="BB344" s="11"/>
      <c r="BC344" s="11"/>
      <c r="BD344" s="11"/>
      <c r="BE344" s="11"/>
      <c r="BF344" s="11"/>
      <c r="BG344" s="11"/>
      <c r="BH344" s="11"/>
      <c r="BI344" s="11"/>
      <c r="BJ344" s="11"/>
      <c r="BK344" s="11"/>
      <c r="BL344" s="11"/>
      <c r="BM344" s="11"/>
      <c r="BN344" s="11"/>
      <c r="BO344" s="11"/>
      <c r="BP344" s="11"/>
    </row>
    <row r="345" spans="1:68" ht="12.75" customHeight="1">
      <c r="A345" s="18"/>
      <c r="B345" s="18"/>
      <c r="C345" s="18"/>
      <c r="D345" s="18"/>
      <c r="E345" s="88"/>
      <c r="F345" s="88"/>
      <c r="G345" s="18"/>
      <c r="H345" s="89"/>
      <c r="I345" s="89"/>
      <c r="J345" s="18"/>
      <c r="K345" s="18"/>
      <c r="L345" s="18"/>
      <c r="M345" s="140"/>
      <c r="N345" s="140"/>
      <c r="O345" s="140"/>
      <c r="P345" s="319"/>
      <c r="Q345" s="140"/>
      <c r="R345" s="140"/>
      <c r="S345" s="140"/>
      <c r="T345" s="140"/>
      <c r="U345" s="18"/>
      <c r="V345" s="18"/>
      <c r="W345" s="18"/>
      <c r="X345" s="139">
        <v>8</v>
      </c>
      <c r="Y345" s="354" t="str">
        <f t="array" ref="Y345">IF(COUNT(IF($M$5:$M$24=$X345,IF($G$5:$G$24=Y$335,$O$5:$O$24,""),""))=0,"-",AVERAGE(IF($M$5:$M$24=$X345,IF($G$5:$G$24=Y$335,$O$5:$O$24,""))))</f>
        <v>-</v>
      </c>
      <c r="Z345" s="354" t="str">
        <f t="array" ref="Z345">IF(COUNT(IF($M$5:$M$24=$X345,IF($G$5:$G$24=Z$335,$O$5:$O$24,""),""))=0,"-",AVERAGE(IF($M$5:$M$24=$X345,IF($G$5:$G$24=Z$335,$O$5:$O$24,""))))</f>
        <v>-</v>
      </c>
      <c r="AA345" s="354" t="str">
        <f t="array" ref="AA345">IF(COUNT(IF($M$5:$M$24=$X345,IF($G$5:$G$24=AA$335,$O$5:$O$24,""),""))=0,"-",AVERAGE(IF($M$5:$M$24=$X345,IF($G$5:$G$24=AA$335,$O$5:$O$24,""))))</f>
        <v>-</v>
      </c>
      <c r="AB345" s="354" t="str">
        <f t="array" ref="AB345">IF(COUNT(IF($M$5:$M$24=$X345,IF($G$5:$G$24=AB$335,$O$5:$O$24,""),""))=0,"-",AVERAGE(IF($M$5:$M$24=$X345,IF($G$5:$G$24=AB$335,$O$5:$O$24,""))))</f>
        <v>-</v>
      </c>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BA345" s="11"/>
      <c r="BB345" s="11"/>
      <c r="BC345" s="11"/>
      <c r="BD345" s="11"/>
      <c r="BE345" s="11"/>
      <c r="BF345" s="11"/>
      <c r="BG345" s="11"/>
      <c r="BH345" s="11"/>
      <c r="BI345" s="11"/>
      <c r="BJ345" s="11"/>
      <c r="BK345" s="11"/>
      <c r="BL345" s="11"/>
      <c r="BM345" s="11"/>
      <c r="BN345" s="11"/>
      <c r="BO345" s="11"/>
      <c r="BP345" s="11"/>
    </row>
    <row r="346" spans="1:68" ht="12.75" customHeight="1">
      <c r="A346" s="18"/>
      <c r="B346" s="18"/>
      <c r="C346" s="18"/>
      <c r="D346" s="18"/>
      <c r="E346" s="88"/>
      <c r="F346" s="88"/>
      <c r="G346" s="18"/>
      <c r="H346" s="89"/>
      <c r="I346" s="89"/>
      <c r="J346" s="18"/>
      <c r="K346" s="18"/>
      <c r="L346" s="18"/>
      <c r="M346" s="140"/>
      <c r="N346" s="140"/>
      <c r="O346" s="140"/>
      <c r="P346" s="319"/>
      <c r="Q346" s="140"/>
      <c r="R346" s="140"/>
      <c r="S346" s="140"/>
      <c r="T346" s="140"/>
      <c r="U346" s="18"/>
      <c r="V346" s="18"/>
      <c r="W346" s="18"/>
      <c r="X346" s="139">
        <v>9</v>
      </c>
      <c r="Y346" s="354" t="str">
        <f t="array" ref="Y346">IF(COUNT(IF($M$5:$M$24=$X346,IF($G$5:$G$24=Y$335,$O$5:$O$24,""),""))=0,"-",AVERAGE(IF($M$5:$M$24=$X346,IF($G$5:$G$24=Y$335,$O$5:$O$24,""))))</f>
        <v>-</v>
      </c>
      <c r="Z346" s="354" t="str">
        <f t="array" ref="Z346">IF(COUNT(IF($M$5:$M$24=$X346,IF($G$5:$G$24=Z$335,$O$5:$O$24,""),""))=0,"-",AVERAGE(IF($M$5:$M$24=$X346,IF($G$5:$G$24=Z$335,$O$5:$O$24,""))))</f>
        <v>-</v>
      </c>
      <c r="AA346" s="354" t="str">
        <f t="array" ref="AA346">IF(COUNT(IF($M$5:$M$24=$X346,IF($G$5:$G$24=AA$335,$O$5:$O$24,""),""))=0,"-",AVERAGE(IF($M$5:$M$24=$X346,IF($G$5:$G$24=AA$335,$O$5:$O$24,""))))</f>
        <v>-</v>
      </c>
      <c r="AB346" s="354" t="str">
        <f t="array" ref="AB346">IF(COUNT(IF($M$5:$M$24=$X346,IF($G$5:$G$24=AB$335,$O$5:$O$24,""),""))=0,"-",AVERAGE(IF($M$5:$M$24=$X346,IF($G$5:$G$24=AB$335,$O$5:$O$24,""))))</f>
        <v>-</v>
      </c>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BA346" s="11"/>
      <c r="BB346" s="11"/>
      <c r="BC346" s="11"/>
      <c r="BD346" s="11"/>
      <c r="BE346" s="11"/>
      <c r="BF346" s="11"/>
      <c r="BG346" s="11"/>
      <c r="BH346" s="11"/>
      <c r="BI346" s="11"/>
      <c r="BJ346" s="11"/>
      <c r="BK346" s="11"/>
      <c r="BL346" s="11"/>
      <c r="BM346" s="11"/>
      <c r="BN346" s="11"/>
      <c r="BO346" s="11"/>
      <c r="BP346" s="11"/>
    </row>
    <row r="347" spans="1:68" ht="12.75" customHeight="1">
      <c r="A347" s="18"/>
      <c r="B347" s="18"/>
      <c r="C347" s="18"/>
      <c r="D347" s="18"/>
      <c r="E347" s="88"/>
      <c r="F347" s="88"/>
      <c r="G347" s="18"/>
      <c r="H347" s="89"/>
      <c r="I347" s="89"/>
      <c r="J347" s="18"/>
      <c r="K347" s="18"/>
      <c r="L347" s="18"/>
      <c r="M347" s="140"/>
      <c r="N347" s="140"/>
      <c r="O347" s="140"/>
      <c r="P347" s="319"/>
      <c r="Q347" s="140"/>
      <c r="R347" s="140"/>
      <c r="S347" s="140"/>
      <c r="T347" s="140"/>
      <c r="U347" s="18"/>
      <c r="V347" s="18"/>
      <c r="W347" s="18"/>
      <c r="X347" s="139">
        <v>10</v>
      </c>
      <c r="Y347" s="354" t="str">
        <f t="array" ref="Y347">IF(COUNT(IF($M$5:$M$24=$X347,IF($G$5:$G$24=Y$335,$O$5:$O$24,""),""))=0,"-",AVERAGE(IF($M$5:$M$24=$X347,IF($G$5:$G$24=Y$335,$O$5:$O$24,""))))</f>
        <v>-</v>
      </c>
      <c r="Z347" s="354" t="str">
        <f t="array" ref="Z347">IF(COUNT(IF($M$5:$M$24=$X347,IF($G$5:$G$24=Z$335,$O$5:$O$24,""),""))=0,"-",AVERAGE(IF($M$5:$M$24=$X347,IF($G$5:$G$24=Z$335,$O$5:$O$24,""))))</f>
        <v>-</v>
      </c>
      <c r="AA347" s="354" t="str">
        <f t="array" ref="AA347">IF(COUNT(IF($M$5:$M$24=$X347,IF($G$5:$G$24=AA$335,$O$5:$O$24,""),""))=0,"-",AVERAGE(IF($M$5:$M$24=$X347,IF($G$5:$G$24=AA$335,$O$5:$O$24,""))))</f>
        <v>-</v>
      </c>
      <c r="AB347" s="354" t="str">
        <f t="array" ref="AB347">IF(COUNT(IF($M$5:$M$24=$X347,IF($G$5:$G$24=AB$335,$O$5:$O$24,""),""))=0,"-",AVERAGE(IF($M$5:$M$24=$X347,IF($G$5:$G$24=AB$335,$O$5:$O$24,""))))</f>
        <v>-</v>
      </c>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BA347" s="11"/>
      <c r="BB347" s="11"/>
      <c r="BC347" s="11"/>
      <c r="BD347" s="11"/>
      <c r="BE347" s="11"/>
      <c r="BF347" s="11"/>
      <c r="BG347" s="11"/>
      <c r="BH347" s="11"/>
      <c r="BI347" s="11"/>
      <c r="BJ347" s="11"/>
      <c r="BK347" s="11"/>
      <c r="BL347" s="11"/>
      <c r="BM347" s="11"/>
      <c r="BN347" s="11"/>
      <c r="BO347" s="11"/>
      <c r="BP347" s="11"/>
    </row>
    <row r="348" spans="1:68" ht="12.75" customHeight="1">
      <c r="A348" s="18"/>
      <c r="B348" s="18"/>
      <c r="C348" s="18"/>
      <c r="D348" s="18"/>
      <c r="E348" s="88"/>
      <c r="F348" s="88"/>
      <c r="G348" s="18"/>
      <c r="H348" s="89"/>
      <c r="I348" s="89"/>
      <c r="J348" s="18"/>
      <c r="K348" s="18"/>
      <c r="L348" s="18"/>
      <c r="M348" s="140"/>
      <c r="N348" s="140"/>
      <c r="O348" s="140"/>
      <c r="P348" s="319"/>
      <c r="Q348" s="140"/>
      <c r="R348" s="140"/>
      <c r="S348" s="140"/>
      <c r="T348" s="140"/>
      <c r="U348" s="18"/>
      <c r="V348" s="18"/>
      <c r="W348" s="18"/>
      <c r="X348" s="139">
        <v>11</v>
      </c>
      <c r="Y348" s="354" t="str">
        <f t="array" ref="Y348">IF(COUNT(IF($M$5:$M$24=$X348,IF($G$5:$G$24=Y$335,$O$5:$O$24,""),""))=0,"-",AVERAGE(IF($M$5:$M$24=$X348,IF($G$5:$G$24=Y$335,$O$5:$O$24,""))))</f>
        <v>-</v>
      </c>
      <c r="Z348" s="354" t="str">
        <f t="array" ref="Z348">IF(COUNT(IF($M$5:$M$24=$X348,IF($G$5:$G$24=Z$335,$O$5:$O$24,""),""))=0,"-",AVERAGE(IF($M$5:$M$24=$X348,IF($G$5:$G$24=Z$335,$O$5:$O$24,""))))</f>
        <v>-</v>
      </c>
      <c r="AA348" s="354" t="str">
        <f t="array" ref="AA348">IF(COUNT(IF($M$5:$M$24=$X348,IF($G$5:$G$24=AA$335,$O$5:$O$24,""),""))=0,"-",AVERAGE(IF($M$5:$M$24=$X348,IF($G$5:$G$24=AA$335,$O$5:$O$24,""))))</f>
        <v>-</v>
      </c>
      <c r="AB348" s="354" t="str">
        <f t="array" ref="AB348">IF(COUNT(IF($M$5:$M$24=$X348,IF($G$5:$G$24=AB$335,$O$5:$O$24,""),""))=0,"-",AVERAGE(IF($M$5:$M$24=$X348,IF($G$5:$G$24=AB$335,$O$5:$O$24,""))))</f>
        <v>-</v>
      </c>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BA348" s="11"/>
      <c r="BB348" s="11"/>
      <c r="BC348" s="11"/>
      <c r="BD348" s="11"/>
      <c r="BE348" s="11"/>
      <c r="BF348" s="11"/>
      <c r="BG348" s="11"/>
      <c r="BH348" s="11"/>
      <c r="BI348" s="11"/>
      <c r="BJ348" s="11"/>
      <c r="BK348" s="11"/>
      <c r="BL348" s="11"/>
      <c r="BM348" s="11"/>
      <c r="BN348" s="11"/>
      <c r="BO348" s="11"/>
      <c r="BP348" s="11"/>
    </row>
    <row r="349" spans="1:68" ht="12.75" customHeight="1">
      <c r="A349" s="18"/>
      <c r="B349" s="18"/>
      <c r="C349" s="18"/>
      <c r="D349" s="18"/>
      <c r="E349" s="88"/>
      <c r="F349" s="88"/>
      <c r="G349" s="18"/>
      <c r="H349" s="89"/>
      <c r="I349" s="89"/>
      <c r="J349" s="18"/>
      <c r="K349" s="18"/>
      <c r="L349" s="18"/>
      <c r="M349" s="140"/>
      <c r="N349" s="140"/>
      <c r="O349" s="140"/>
      <c r="P349" s="319"/>
      <c r="Q349" s="140"/>
      <c r="R349" s="140"/>
      <c r="S349" s="140"/>
      <c r="T349" s="140"/>
      <c r="U349" s="18"/>
      <c r="V349" s="18"/>
      <c r="W349" s="18"/>
      <c r="X349" s="139">
        <v>12</v>
      </c>
      <c r="Y349" s="354" t="str">
        <f t="array" ref="Y349">IF(COUNT(IF($M$5:$M$24=$X349,IF($G$5:$G$24=Y$335,$O$5:$O$24,""),""))=0,"-",AVERAGE(IF($M$5:$M$24=$X349,IF($G$5:$G$24=Y$335,$O$5:$O$24,""))))</f>
        <v>-</v>
      </c>
      <c r="Z349" s="354" t="str">
        <f t="array" ref="Z349">IF(COUNT(IF($M$5:$M$24=$X349,IF($G$5:$G$24=Z$335,$O$5:$O$24,""),""))=0,"-",AVERAGE(IF($M$5:$M$24=$X349,IF($G$5:$G$24=Z$335,$O$5:$O$24,""))))</f>
        <v>-</v>
      </c>
      <c r="AA349" s="354" t="str">
        <f t="array" ref="AA349">IF(COUNT(IF($M$5:$M$24=$X349,IF($G$5:$G$24=AA$335,$O$5:$O$24,""),""))=0,"-",AVERAGE(IF($M$5:$M$24=$X349,IF($G$5:$G$24=AA$335,$O$5:$O$24,""))))</f>
        <v>-</v>
      </c>
      <c r="AB349" s="354" t="str">
        <f t="array" ref="AB349">IF(COUNT(IF($M$5:$M$24=$X349,IF($G$5:$G$24=AB$335,$O$5:$O$24,""),""))=0,"-",AVERAGE(IF($M$5:$M$24=$X349,IF($G$5:$G$24=AB$335,$O$5:$O$24,""))))</f>
        <v>-</v>
      </c>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BA349" s="11"/>
      <c r="BB349" s="11"/>
      <c r="BC349" s="11"/>
      <c r="BD349" s="11"/>
      <c r="BE349" s="11"/>
      <c r="BF349" s="11"/>
      <c r="BG349" s="11"/>
      <c r="BH349" s="11"/>
      <c r="BI349" s="11"/>
      <c r="BJ349" s="11"/>
      <c r="BK349" s="11"/>
      <c r="BL349" s="11"/>
      <c r="BM349" s="11"/>
      <c r="BN349" s="11"/>
      <c r="BO349" s="11"/>
      <c r="BP349" s="11"/>
    </row>
    <row r="350" spans="1:68" ht="12.75" customHeight="1">
      <c r="A350" s="18"/>
      <c r="B350" s="18"/>
      <c r="C350" s="18"/>
      <c r="D350" s="18"/>
      <c r="E350" s="88"/>
      <c r="F350" s="88"/>
      <c r="G350" s="18"/>
      <c r="H350" s="89"/>
      <c r="I350" s="89"/>
      <c r="J350" s="18"/>
      <c r="K350" s="18"/>
      <c r="L350" s="18"/>
      <c r="M350" s="140"/>
      <c r="N350" s="140"/>
      <c r="O350" s="140"/>
      <c r="P350" s="319"/>
      <c r="Q350" s="140"/>
      <c r="R350" s="140"/>
      <c r="S350" s="140"/>
      <c r="T350" s="140"/>
      <c r="U350" s="18"/>
      <c r="V350" s="18"/>
      <c r="W350" s="18"/>
      <c r="X350" s="139">
        <v>13</v>
      </c>
      <c r="Y350" s="354" t="str">
        <f t="array" ref="Y350">IF(COUNT(IF($M$5:$M$24=$X350,IF($G$5:$G$24=Y$335,$O$5:$O$24,""),""))=0,"-",AVERAGE(IF($M$5:$M$24=$X350,IF($G$5:$G$24=Y$335,$O$5:$O$24,""))))</f>
        <v>-</v>
      </c>
      <c r="Z350" s="354" t="str">
        <f t="array" ref="Z350">IF(COUNT(IF($M$5:$M$24=$X350,IF($G$5:$G$24=Z$335,$O$5:$O$24,""),""))=0,"-",AVERAGE(IF($M$5:$M$24=$X350,IF($G$5:$G$24=Z$335,$O$5:$O$24,""))))</f>
        <v>-</v>
      </c>
      <c r="AA350" s="354" t="str">
        <f t="array" ref="AA350">IF(COUNT(IF($M$5:$M$24=$X350,IF($G$5:$G$24=AA$335,$O$5:$O$24,""),""))=0,"-",AVERAGE(IF($M$5:$M$24=$X350,IF($G$5:$G$24=AA$335,$O$5:$O$24,""))))</f>
        <v>-</v>
      </c>
      <c r="AB350" s="354" t="str">
        <f t="array" ref="AB350">IF(COUNT(IF($M$5:$M$24=$X350,IF($G$5:$G$24=AB$335,$O$5:$O$24,""),""))=0,"-",AVERAGE(IF($M$5:$M$24=$X350,IF($G$5:$G$24=AB$335,$O$5:$O$24,""))))</f>
        <v>-</v>
      </c>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BA350" s="11"/>
      <c r="BB350" s="11"/>
      <c r="BC350" s="11"/>
      <c r="BD350" s="11"/>
      <c r="BE350" s="11"/>
      <c r="BF350" s="11"/>
      <c r="BG350" s="11"/>
      <c r="BH350" s="11"/>
      <c r="BI350" s="11"/>
      <c r="BJ350" s="11"/>
      <c r="BK350" s="11"/>
      <c r="BL350" s="11"/>
      <c r="BM350" s="11"/>
      <c r="BN350" s="11"/>
      <c r="BO350" s="11"/>
      <c r="BP350" s="11"/>
    </row>
    <row r="351" spans="1:68" ht="12.75" customHeight="1">
      <c r="A351" s="18"/>
      <c r="B351" s="18"/>
      <c r="C351" s="18"/>
      <c r="D351" s="18"/>
      <c r="E351" s="88"/>
      <c r="F351" s="88"/>
      <c r="G351" s="18"/>
      <c r="H351" s="89"/>
      <c r="I351" s="89"/>
      <c r="J351" s="18"/>
      <c r="K351" s="18"/>
      <c r="L351" s="18"/>
      <c r="M351" s="140"/>
      <c r="N351" s="140"/>
      <c r="O351" s="140"/>
      <c r="P351" s="319"/>
      <c r="Q351" s="140"/>
      <c r="R351" s="140"/>
      <c r="S351" s="140"/>
      <c r="T351" s="140"/>
      <c r="U351" s="18"/>
      <c r="V351" s="18"/>
      <c r="W351" s="18"/>
      <c r="X351" s="139">
        <v>14</v>
      </c>
      <c r="Y351" s="354" t="str">
        <f t="array" ref="Y351">IF(COUNT(IF($M$5:$M$24=$X351,IF($G$5:$G$24=Y$335,$O$5:$O$24,""),""))=0,"-",AVERAGE(IF($M$5:$M$24=$X351,IF($G$5:$G$24=Y$335,$O$5:$O$24,""))))</f>
        <v>-</v>
      </c>
      <c r="Z351" s="354" t="str">
        <f t="array" ref="Z351">IF(COUNT(IF($M$5:$M$24=$X351,IF($G$5:$G$24=Z$335,$O$5:$O$24,""),""))=0,"-",AVERAGE(IF($M$5:$M$24=$X351,IF($G$5:$G$24=Z$335,$O$5:$O$24,""))))</f>
        <v>-</v>
      </c>
      <c r="AA351" s="354" t="str">
        <f t="array" ref="AA351">IF(COUNT(IF($M$5:$M$24=$X351,IF($G$5:$G$24=AA$335,$O$5:$O$24,""),""))=0,"-",AVERAGE(IF($M$5:$M$24=$X351,IF($G$5:$G$24=AA$335,$O$5:$O$24,""))))</f>
        <v>-</v>
      </c>
      <c r="AB351" s="354" t="str">
        <f t="array" ref="AB351">IF(COUNT(IF($M$5:$M$24=$X351,IF($G$5:$G$24=AB$335,$O$5:$O$24,""),""))=0,"-",AVERAGE(IF($M$5:$M$24=$X351,IF($G$5:$G$24=AB$335,$O$5:$O$24,""))))</f>
        <v>-</v>
      </c>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BA351" s="11"/>
      <c r="BB351" s="11"/>
      <c r="BC351" s="11"/>
      <c r="BD351" s="11"/>
      <c r="BE351" s="11"/>
      <c r="BF351" s="11"/>
      <c r="BG351" s="11"/>
      <c r="BH351" s="11"/>
      <c r="BI351" s="11"/>
      <c r="BJ351" s="11"/>
      <c r="BK351" s="11"/>
      <c r="BL351" s="11"/>
      <c r="BM351" s="11"/>
      <c r="BN351" s="11"/>
      <c r="BO351" s="11"/>
      <c r="BP351" s="11"/>
    </row>
    <row r="352" spans="1:68" ht="12.75" customHeight="1">
      <c r="A352" s="18"/>
      <c r="B352" s="18"/>
      <c r="C352" s="18"/>
      <c r="D352" s="18"/>
      <c r="E352" s="88"/>
      <c r="F352" s="88"/>
      <c r="G352" s="18"/>
      <c r="H352" s="89"/>
      <c r="I352" s="89"/>
      <c r="J352" s="18"/>
      <c r="K352" s="18"/>
      <c r="L352" s="18"/>
      <c r="M352" s="140"/>
      <c r="N352" s="140"/>
      <c r="O352" s="140"/>
      <c r="P352" s="319"/>
      <c r="Q352" s="140"/>
      <c r="R352" s="140"/>
      <c r="S352" s="140"/>
      <c r="T352" s="140"/>
      <c r="U352" s="18"/>
      <c r="V352" s="18"/>
      <c r="W352" s="18"/>
      <c r="X352" s="139">
        <v>15</v>
      </c>
      <c r="Y352" s="354" t="str">
        <f t="array" ref="Y352">IF(COUNT(IF($M$5:$M$24=$X352,IF($G$5:$G$24=Y$335,$O$5:$O$24,""),""))=0,"-",AVERAGE(IF($M$5:$M$24=$X352,IF($G$5:$G$24=Y$335,$O$5:$O$24,""))))</f>
        <v>-</v>
      </c>
      <c r="Z352" s="354" t="str">
        <f t="array" ref="Z352">IF(COUNT(IF($M$5:$M$24=$X352,IF($G$5:$G$24=Z$335,$O$5:$O$24,""),""))=0,"-",AVERAGE(IF($M$5:$M$24=$X352,IF($G$5:$G$24=Z$335,$O$5:$O$24,""))))</f>
        <v>-</v>
      </c>
      <c r="AA352" s="354" t="str">
        <f t="array" ref="AA352">IF(COUNT(IF($M$5:$M$24=$X352,IF($G$5:$G$24=AA$335,$O$5:$O$24,""),""))=0,"-",AVERAGE(IF($M$5:$M$24=$X352,IF($G$5:$G$24=AA$335,$O$5:$O$24,""))))</f>
        <v>-</v>
      </c>
      <c r="AB352" s="354" t="str">
        <f t="array" ref="AB352">IF(COUNT(IF($M$5:$M$24=$X352,IF($G$5:$G$24=AB$335,$O$5:$O$24,""),""))=0,"-",AVERAGE(IF($M$5:$M$24=$X352,IF($G$5:$G$24=AB$335,$O$5:$O$24,""))))</f>
        <v>-</v>
      </c>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BA352" s="11"/>
      <c r="BB352" s="11"/>
      <c r="BC352" s="11"/>
      <c r="BD352" s="11"/>
      <c r="BE352" s="11"/>
      <c r="BF352" s="11"/>
      <c r="BG352" s="11"/>
      <c r="BH352" s="11"/>
      <c r="BI352" s="11"/>
      <c r="BJ352" s="11"/>
      <c r="BK352" s="11"/>
      <c r="BL352" s="11"/>
      <c r="BM352" s="11"/>
      <c r="BN352" s="11"/>
      <c r="BO352" s="11"/>
      <c r="BP352" s="11"/>
    </row>
    <row r="353" spans="1:68" ht="12.75" customHeight="1">
      <c r="A353" s="18"/>
      <c r="B353" s="18"/>
      <c r="C353" s="18"/>
      <c r="D353" s="18"/>
      <c r="E353" s="88"/>
      <c r="F353" s="88"/>
      <c r="G353" s="18"/>
      <c r="H353" s="89"/>
      <c r="I353" s="89"/>
      <c r="J353" s="18"/>
      <c r="K353" s="18"/>
      <c r="L353" s="18"/>
      <c r="M353" s="140"/>
      <c r="N353" s="140"/>
      <c r="O353" s="140"/>
      <c r="P353" s="319"/>
      <c r="Q353" s="140"/>
      <c r="R353" s="140"/>
      <c r="S353" s="140"/>
      <c r="T353" s="140"/>
      <c r="U353" s="18"/>
      <c r="V353" s="18"/>
      <c r="W353" s="18"/>
      <c r="X353" s="358" t="s">
        <v>84</v>
      </c>
      <c r="Y353" s="359">
        <f>IF(Y$331=0,"-",SUMPRODUCT(Y337:Y352,Y315:Y330)/Y331)</f>
        <v>0.10221509410978775</v>
      </c>
      <c r="Z353" s="360" t="str">
        <f>IF(Z$331=0,"-",SUMPRODUCT(Z337:Z352,Z315:Z330)/Z331)</f>
        <v>-</v>
      </c>
      <c r="AA353" s="360" t="str">
        <f>IF(AA$331=0,"-",SUMPRODUCT(AA337:AA352,AA315:AA330)/AA331)</f>
        <v>-</v>
      </c>
      <c r="AB353" s="360" t="str">
        <f>IF(AB$331=0,"-",SUMPRODUCT(AB337:AB352,AB315:AB330)/AB331)</f>
        <v>-</v>
      </c>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BA353" s="11"/>
      <c r="BB353" s="11"/>
      <c r="BC353" s="11"/>
      <c r="BD353" s="11"/>
      <c r="BE353" s="11"/>
      <c r="BF353" s="11"/>
      <c r="BG353" s="11"/>
      <c r="BH353" s="11"/>
      <c r="BI353" s="11"/>
      <c r="BJ353" s="11"/>
      <c r="BK353" s="11"/>
      <c r="BL353" s="11"/>
      <c r="BM353" s="11"/>
      <c r="BN353" s="11"/>
      <c r="BO353" s="11"/>
      <c r="BP353" s="11"/>
    </row>
    <row r="354" spans="1:68" ht="12.75" customHeight="1">
      <c r="A354" s="18"/>
      <c r="B354" s="18"/>
      <c r="C354" s="18"/>
      <c r="D354" s="18"/>
      <c r="E354" s="88"/>
      <c r="F354" s="88"/>
      <c r="G354" s="18"/>
      <c r="H354" s="89"/>
      <c r="I354" s="89"/>
      <c r="J354" s="18"/>
      <c r="K354" s="18"/>
      <c r="L354" s="18"/>
      <c r="M354" s="140"/>
      <c r="N354" s="140"/>
      <c r="O354" s="140"/>
      <c r="P354" s="319"/>
      <c r="Q354" s="140"/>
      <c r="R354" s="140"/>
      <c r="S354" s="140"/>
      <c r="T354" s="140"/>
      <c r="U354" s="18"/>
      <c r="V354" s="18"/>
      <c r="W354" s="18"/>
      <c r="X354" s="363" t="s">
        <v>85</v>
      </c>
      <c r="Y354" s="117"/>
      <c r="Z354" s="364" t="s">
        <v>113</v>
      </c>
      <c r="AA354" s="117"/>
      <c r="AB354" s="117"/>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BA354" s="11"/>
      <c r="BB354" s="11"/>
      <c r="BC354" s="11"/>
      <c r="BD354" s="11"/>
      <c r="BE354" s="11"/>
      <c r="BF354" s="11"/>
      <c r="BG354" s="11"/>
      <c r="BH354" s="11"/>
      <c r="BI354" s="11"/>
      <c r="BJ354" s="11"/>
      <c r="BK354" s="11"/>
      <c r="BL354" s="11"/>
      <c r="BM354" s="11"/>
      <c r="BN354" s="11"/>
      <c r="BO354" s="11"/>
      <c r="BP354" s="11"/>
    </row>
    <row r="355" spans="1:68" ht="18" customHeight="1">
      <c r="A355" s="18"/>
      <c r="B355" s="18"/>
      <c r="C355" s="18"/>
      <c r="D355" s="18"/>
      <c r="E355" s="88"/>
      <c r="F355" s="88"/>
      <c r="G355" s="18"/>
      <c r="H355" s="89"/>
      <c r="I355" s="89"/>
      <c r="J355" s="18"/>
      <c r="K355" s="18"/>
      <c r="L355" s="18"/>
      <c r="M355" s="140"/>
      <c r="N355" s="140"/>
      <c r="O355" s="140"/>
      <c r="P355" s="140"/>
      <c r="Q355" s="140"/>
      <c r="R355" s="140"/>
      <c r="S355" s="140"/>
      <c r="T355" s="140"/>
      <c r="U355" s="18"/>
      <c r="V355" s="18"/>
      <c r="W355" s="18"/>
      <c r="X355" s="167"/>
      <c r="Y355" s="350"/>
      <c r="Z355" s="350"/>
      <c r="AA355" s="350"/>
      <c r="AB355" s="350"/>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BA355" s="11"/>
      <c r="BB355" s="11"/>
      <c r="BC355" s="11"/>
      <c r="BD355" s="11"/>
      <c r="BE355" s="11"/>
      <c r="BF355" s="11"/>
      <c r="BG355" s="11"/>
      <c r="BH355" s="11"/>
      <c r="BI355" s="11"/>
      <c r="BJ355" s="11"/>
      <c r="BK355" s="11"/>
      <c r="BL355" s="11"/>
      <c r="BM355" s="11"/>
      <c r="BN355" s="11"/>
      <c r="BO355" s="11"/>
      <c r="BP355" s="11"/>
    </row>
    <row r="356" spans="1:68" ht="24.75" customHeight="1">
      <c r="A356" s="18"/>
      <c r="B356" s="18"/>
      <c r="C356" s="18"/>
      <c r="D356" s="18"/>
      <c r="E356" s="88"/>
      <c r="F356" s="88"/>
      <c r="G356" s="18"/>
      <c r="H356" s="89"/>
      <c r="I356" s="89"/>
      <c r="J356" s="18"/>
      <c r="K356" s="18"/>
      <c r="L356" s="18"/>
      <c r="M356" s="140"/>
      <c r="N356" s="140"/>
      <c r="O356" s="140"/>
      <c r="P356" s="140"/>
      <c r="Q356" s="140"/>
      <c r="R356" s="140"/>
      <c r="S356" s="140"/>
      <c r="T356" s="140"/>
      <c r="U356" s="18"/>
      <c r="V356" s="18"/>
      <c r="W356" s="18"/>
      <c r="X356" s="583" t="s">
        <v>43</v>
      </c>
      <c r="Y356" s="584"/>
      <c r="Z356" s="584"/>
      <c r="AA356" s="584"/>
      <c r="AB356" s="585"/>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BA356" s="11"/>
      <c r="BB356" s="11"/>
      <c r="BC356" s="11"/>
      <c r="BD356" s="11"/>
      <c r="BE356" s="11"/>
      <c r="BF356" s="11"/>
      <c r="BG356" s="11"/>
      <c r="BH356" s="11"/>
      <c r="BI356" s="11"/>
      <c r="BJ356" s="11"/>
      <c r="BK356" s="11"/>
      <c r="BL356" s="11"/>
      <c r="BM356" s="11"/>
      <c r="BN356" s="11"/>
      <c r="BO356" s="11"/>
      <c r="BP356" s="11"/>
    </row>
    <row r="357" spans="1:68" ht="12.75" customHeight="1">
      <c r="A357" s="18"/>
      <c r="B357" s="18"/>
      <c r="C357" s="18"/>
      <c r="D357" s="18"/>
      <c r="E357" s="88"/>
      <c r="F357" s="88"/>
      <c r="G357" s="18"/>
      <c r="H357" s="89"/>
      <c r="I357" s="89"/>
      <c r="J357" s="18"/>
      <c r="K357" s="18"/>
      <c r="L357" s="18"/>
      <c r="M357" s="140"/>
      <c r="N357" s="140"/>
      <c r="O357" s="140"/>
      <c r="P357" s="140"/>
      <c r="Q357" s="140"/>
      <c r="R357" s="140"/>
      <c r="S357" s="140"/>
      <c r="T357" s="140"/>
      <c r="U357" s="18"/>
      <c r="V357" s="18"/>
      <c r="W357" s="18"/>
      <c r="X357" s="365" t="str">
        <f>$M$3</f>
        <v>MODAL</v>
      </c>
      <c r="Y357" s="338">
        <v>1</v>
      </c>
      <c r="Z357" s="338">
        <v>2</v>
      </c>
      <c r="AA357" s="338">
        <v>3</v>
      </c>
      <c r="AB357" s="338">
        <v>4</v>
      </c>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BA357" s="11"/>
      <c r="BB357" s="11"/>
      <c r="BC357" s="11"/>
      <c r="BD357" s="11"/>
      <c r="BE357" s="11"/>
      <c r="BF357" s="11"/>
      <c r="BG357" s="11"/>
      <c r="BH357" s="11"/>
      <c r="BI357" s="11"/>
      <c r="BJ357" s="11"/>
      <c r="BK357" s="11"/>
      <c r="BL357" s="11"/>
      <c r="BM357" s="11"/>
      <c r="BN357" s="11"/>
      <c r="BO357" s="11"/>
      <c r="BP357" s="11"/>
    </row>
    <row r="358" spans="1:68" ht="12.75" customHeight="1">
      <c r="A358" s="18"/>
      <c r="B358" s="18"/>
      <c r="C358" s="18"/>
      <c r="D358" s="18"/>
      <c r="E358" s="88"/>
      <c r="F358" s="88"/>
      <c r="G358" s="18"/>
      <c r="H358" s="89"/>
      <c r="I358" s="89"/>
      <c r="J358" s="18"/>
      <c r="K358" s="18"/>
      <c r="L358" s="18"/>
      <c r="M358" s="140"/>
      <c r="N358" s="140"/>
      <c r="O358" s="140"/>
      <c r="P358" s="140"/>
      <c r="Q358" s="140"/>
      <c r="R358" s="140"/>
      <c r="S358" s="140"/>
      <c r="T358" s="140"/>
      <c r="U358" s="18"/>
      <c r="V358" s="18"/>
      <c r="W358" s="18"/>
      <c r="X358" s="367" t="str">
        <f>$M$4</f>
        <v>(R1-R5)</v>
      </c>
      <c r="Y358" s="368" t="str">
        <f t="shared" ref="Y358:AJ426" si="46">Y314</f>
        <v>Jan</v>
      </c>
      <c r="Z358" s="369" t="str">
        <f t="shared" si="46"/>
        <v>Feb</v>
      </c>
      <c r="AA358" s="369" t="str">
        <f t="shared" si="46"/>
        <v>Mar</v>
      </c>
      <c r="AB358" s="369" t="str">
        <f t="shared" si="46"/>
        <v>Apr</v>
      </c>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BA358" s="11"/>
      <c r="BB358" s="11"/>
      <c r="BC358" s="11"/>
      <c r="BD358" s="11"/>
      <c r="BE358" s="11"/>
      <c r="BF358" s="11"/>
      <c r="BG358" s="11"/>
      <c r="BH358" s="11"/>
      <c r="BI358" s="11"/>
      <c r="BJ358" s="11"/>
      <c r="BK358" s="11"/>
      <c r="BL358" s="11"/>
      <c r="BM358" s="11"/>
      <c r="BN358" s="11"/>
      <c r="BO358" s="11"/>
      <c r="BP358" s="11"/>
    </row>
    <row r="359" spans="1:68" ht="12.75" customHeight="1">
      <c r="A359" s="18"/>
      <c r="B359" s="18"/>
      <c r="C359" s="18"/>
      <c r="D359" s="18"/>
      <c r="E359" s="88"/>
      <c r="F359" s="88"/>
      <c r="G359" s="18"/>
      <c r="H359" s="89"/>
      <c r="I359" s="89"/>
      <c r="J359" s="18"/>
      <c r="K359" s="18"/>
      <c r="L359" s="18"/>
      <c r="M359" s="140"/>
      <c r="N359" s="140"/>
      <c r="O359" s="140"/>
      <c r="P359" s="140"/>
      <c r="Q359" s="140"/>
      <c r="R359" s="140"/>
      <c r="S359" s="140"/>
      <c r="T359" s="140"/>
      <c r="U359" s="18"/>
      <c r="V359" s="18"/>
      <c r="W359" s="18"/>
      <c r="X359" s="372">
        <v>0</v>
      </c>
      <c r="Y359" s="373" t="str">
        <f t="array" ref="Y359">IF(Y315="-","-",COUNT(IF($M$5:$M$24=$H$5:$L$24,IF($H$5:$L$24=$X359,IF($G$5:$G$24=Y$313,$H$5:$L$24,""),""),""))/COUNT(IF($M$5:$M$24=$X359,IF($G$5:$G$24=Y$313,$H$5:$L$24,""),"")))</f>
        <v>-</v>
      </c>
      <c r="Z359" s="373" t="str">
        <f t="array" ref="Z359">IF(Z315="-","-",COUNT(IF($M$5:$M$24=$H$5:$L$24,IF($H$5:$L$24=$X359,IF($G$5:$G$24=Z$313,$H$5:$L$24,""),""),""))/COUNT(IF($M$5:$M$24=$X359,IF($G$5:$G$24=Z$313,$H$5:$L$24,""),"")))</f>
        <v>-</v>
      </c>
      <c r="AA359" s="373" t="str">
        <f t="array" ref="AA359">IF(AA315="-","-",COUNT(IF($M$5:$M$24=$H$5:$L$24,IF($H$5:$L$24=$X359,IF($G$5:$G$24=AA$313,$H$5:$L$24,""),""),""))/COUNT(IF($M$5:$M$24=$X359,IF($G$5:$G$24=AA$313,$H$5:$L$24,""),"")))</f>
        <v>-</v>
      </c>
      <c r="AB359" s="373" t="str">
        <f t="array" ref="AB359">IF(AB315="-","-",COUNT(IF($M$5:$M$24=$H$5:$L$24,IF($H$5:$L$24=$X359,IF($G$5:$G$24=AB$313,$H$5:$L$24,""),""),""))/COUNT(IF($M$5:$M$24=$X359,IF($G$5:$G$24=AB$313,$H$5:$L$24,""),"")))</f>
        <v>-</v>
      </c>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BA359" s="11"/>
      <c r="BB359" s="11"/>
      <c r="BC359" s="11"/>
      <c r="BD359" s="11"/>
      <c r="BE359" s="11"/>
      <c r="BF359" s="11"/>
      <c r="BG359" s="11"/>
      <c r="BH359" s="11"/>
      <c r="BI359" s="11"/>
      <c r="BJ359" s="11"/>
      <c r="BK359" s="11"/>
      <c r="BL359" s="11"/>
      <c r="BM359" s="11"/>
      <c r="BN359" s="11"/>
      <c r="BO359" s="11"/>
      <c r="BP359" s="11"/>
    </row>
    <row r="360" spans="1:68" ht="12.75" customHeight="1">
      <c r="A360" s="18"/>
      <c r="B360" s="18"/>
      <c r="C360" s="18"/>
      <c r="D360" s="18"/>
      <c r="E360" s="88"/>
      <c r="F360" s="88"/>
      <c r="G360" s="18"/>
      <c r="H360" s="89"/>
      <c r="I360" s="89"/>
      <c r="J360" s="18"/>
      <c r="K360" s="18"/>
      <c r="L360" s="18"/>
      <c r="M360" s="140"/>
      <c r="N360" s="140"/>
      <c r="O360" s="140"/>
      <c r="P360" s="140"/>
      <c r="Q360" s="140"/>
      <c r="R360" s="140"/>
      <c r="S360" s="140"/>
      <c r="T360" s="140"/>
      <c r="U360" s="18"/>
      <c r="V360" s="18"/>
      <c r="W360" s="18"/>
      <c r="X360" s="374">
        <v>1</v>
      </c>
      <c r="Y360" s="373" t="str">
        <f t="array" ref="Y360">IF(Y316="-","-",COUNT(IF($M$5:$M$24=$H$5:$L$24,IF($H$5:$L$24=$X360,IF($G$5:$G$24=Y$313,$H$5:$L$24,""),""),""))/COUNT(IF($M$5:$M$24=$X360,IF($G$5:$G$24=Y$313,$H$5:$L$24,""),"")))</f>
        <v>-</v>
      </c>
      <c r="Z360" s="373" t="str">
        <f t="array" ref="Z360">IF(Z316="-","-",COUNT(IF($M$5:$M$24=$H$5:$L$24,IF($H$5:$L$24=$X360,IF($G$5:$G$24=Z$313,$H$5:$L$24,""),""),""))/COUNT(IF($M$5:$M$24=$X360,IF($G$5:$G$24=Z$313,$H$5:$L$24,""),"")))</f>
        <v>-</v>
      </c>
      <c r="AA360" s="373" t="str">
        <f t="array" ref="AA360">IF(AA316="-","-",COUNT(IF($M$5:$M$24=$H$5:$L$24,IF($H$5:$L$24=$X360,IF($G$5:$G$24=AA$313,$H$5:$L$24,""),""),""))/COUNT(IF($M$5:$M$24=$X360,IF($G$5:$G$24=AA$313,$H$5:$L$24,""),"")))</f>
        <v>-</v>
      </c>
      <c r="AB360" s="373" t="str">
        <f t="array" ref="AB360">IF(AB316="-","-",COUNT(IF($M$5:$M$24=$H$5:$L$24,IF($H$5:$L$24=$X360,IF($G$5:$G$24=AB$313,$H$5:$L$24,""),""),""))/COUNT(IF($M$5:$M$24=$X360,IF($G$5:$G$24=AB$313,$H$5:$L$24,""),"")))</f>
        <v>-</v>
      </c>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BA360" s="11"/>
      <c r="BB360" s="11"/>
      <c r="BC360" s="11"/>
      <c r="BD360" s="11"/>
      <c r="BE360" s="11"/>
      <c r="BF360" s="11"/>
      <c r="BG360" s="11"/>
      <c r="BH360" s="11"/>
      <c r="BI360" s="11"/>
      <c r="BJ360" s="11"/>
      <c r="BK360" s="11"/>
      <c r="BL360" s="11"/>
      <c r="BM360" s="11"/>
      <c r="BN360" s="11"/>
      <c r="BO360" s="11"/>
      <c r="BP360" s="11"/>
    </row>
    <row r="361" spans="1:68" ht="12.75" customHeight="1">
      <c r="A361" s="18"/>
      <c r="B361" s="18"/>
      <c r="C361" s="18"/>
      <c r="D361" s="18"/>
      <c r="E361" s="88"/>
      <c r="F361" s="88"/>
      <c r="G361" s="18"/>
      <c r="H361" s="89"/>
      <c r="I361" s="89"/>
      <c r="J361" s="18"/>
      <c r="K361" s="18"/>
      <c r="L361" s="18"/>
      <c r="M361" s="140"/>
      <c r="N361" s="140"/>
      <c r="O361" s="140"/>
      <c r="P361" s="140"/>
      <c r="Q361" s="140"/>
      <c r="R361" s="140"/>
      <c r="S361" s="140"/>
      <c r="T361" s="140"/>
      <c r="U361" s="18"/>
      <c r="V361" s="18"/>
      <c r="W361" s="18"/>
      <c r="X361" s="374">
        <v>2</v>
      </c>
      <c r="Y361" s="373" t="str">
        <f t="array" ref="Y361">IF(Y317="-","-",COUNT(IF($M$5:$M$24=$H$5:$L$24,IF($H$5:$L$24=$X361,IF($G$5:$G$24=Y$313,$H$5:$L$24,""),""),""))/COUNT(IF($M$5:$M$24=$X361,IF($G$5:$G$24=Y$313,$H$5:$L$24,""),"")))</f>
        <v>-</v>
      </c>
      <c r="Z361" s="373" t="str">
        <f t="array" ref="Z361">IF(Z317="-","-",COUNT(IF($M$5:$M$24=$H$5:$L$24,IF($H$5:$L$24=$X361,IF($G$5:$G$24=Z$313,$H$5:$L$24,""),""),""))/COUNT(IF($M$5:$M$24=$X361,IF($G$5:$G$24=Z$313,$H$5:$L$24,""),"")))</f>
        <v>-</v>
      </c>
      <c r="AA361" s="373" t="str">
        <f t="array" ref="AA361">IF(AA317="-","-",COUNT(IF($M$5:$M$24=$H$5:$L$24,IF($H$5:$L$24=$X361,IF($G$5:$G$24=AA$313,$H$5:$L$24,""),""),""))/COUNT(IF($M$5:$M$24=$X361,IF($G$5:$G$24=AA$313,$H$5:$L$24,""),"")))</f>
        <v>-</v>
      </c>
      <c r="AB361" s="373" t="str">
        <f t="array" ref="AB361">IF(AB317="-","-",COUNT(IF($M$5:$M$24=$H$5:$L$24,IF($H$5:$L$24=$X361,IF($G$5:$G$24=AB$313,$H$5:$L$24,""),""),""))/COUNT(IF($M$5:$M$24=$X361,IF($G$5:$G$24=AB$313,$H$5:$L$24,""),"")))</f>
        <v>-</v>
      </c>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BA361" s="11"/>
      <c r="BB361" s="11"/>
      <c r="BC361" s="11"/>
      <c r="BD361" s="11"/>
      <c r="BE361" s="11"/>
      <c r="BF361" s="11"/>
      <c r="BG361" s="11"/>
      <c r="BH361" s="11"/>
      <c r="BI361" s="11"/>
      <c r="BJ361" s="11"/>
      <c r="BK361" s="11"/>
      <c r="BL361" s="11"/>
      <c r="BM361" s="11"/>
      <c r="BN361" s="11"/>
      <c r="BO361" s="11"/>
      <c r="BP361" s="11"/>
    </row>
    <row r="362" spans="1:68" ht="12.75" customHeight="1">
      <c r="A362" s="18"/>
      <c r="B362" s="18"/>
      <c r="C362" s="18"/>
      <c r="D362" s="18"/>
      <c r="E362" s="88"/>
      <c r="F362" s="88"/>
      <c r="G362" s="18"/>
      <c r="H362" s="89"/>
      <c r="I362" s="89"/>
      <c r="J362" s="18"/>
      <c r="K362" s="18"/>
      <c r="L362" s="18"/>
      <c r="M362" s="140"/>
      <c r="N362" s="140"/>
      <c r="O362" s="140"/>
      <c r="P362" s="140"/>
      <c r="Q362" s="140"/>
      <c r="R362" s="140"/>
      <c r="S362" s="140"/>
      <c r="T362" s="140"/>
      <c r="U362" s="18"/>
      <c r="V362" s="18"/>
      <c r="W362" s="18"/>
      <c r="X362" s="374">
        <v>3</v>
      </c>
      <c r="Y362" s="373" t="str">
        <f t="array" ref="Y362">IF(Y318="-","-",COUNT(IF($M$5:$M$24=$H$5:$L$24,IF($H$5:$L$24=$X362,IF($G$5:$G$24=Y$313,$H$5:$L$24,""),""),""))/COUNT(IF($M$5:$M$24=$X362,IF($G$5:$G$24=Y$313,$H$5:$L$24,""),"")))</f>
        <v>-</v>
      </c>
      <c r="Z362" s="373" t="str">
        <f t="array" ref="Z362">IF(Z318="-","-",COUNT(IF($M$5:$M$24=$H$5:$L$24,IF($H$5:$L$24=$X362,IF($G$5:$G$24=Z$313,$H$5:$L$24,""),""),""))/COUNT(IF($M$5:$M$24=$X362,IF($G$5:$G$24=Z$313,$H$5:$L$24,""),"")))</f>
        <v>-</v>
      </c>
      <c r="AA362" s="373" t="str">
        <f t="array" ref="AA362">IF(AA318="-","-",COUNT(IF($M$5:$M$24=$H$5:$L$24,IF($H$5:$L$24=$X362,IF($G$5:$G$24=AA$313,$H$5:$L$24,""),""),""))/COUNT(IF($M$5:$M$24=$X362,IF($G$5:$G$24=AA$313,$H$5:$L$24,""),"")))</f>
        <v>-</v>
      </c>
      <c r="AB362" s="373" t="str">
        <f t="array" ref="AB362">IF(AB318="-","-",COUNT(IF($M$5:$M$24=$H$5:$L$24,IF($H$5:$L$24=$X362,IF($G$5:$G$24=AB$313,$H$5:$L$24,""),""),""))/COUNT(IF($M$5:$M$24=$X362,IF($G$5:$G$24=AB$313,$H$5:$L$24,""),"")))</f>
        <v>-</v>
      </c>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BA362" s="11"/>
      <c r="BB362" s="11"/>
      <c r="BC362" s="11"/>
      <c r="BD362" s="11"/>
      <c r="BE362" s="11"/>
      <c r="BF362" s="11"/>
      <c r="BG362" s="11"/>
      <c r="BH362" s="11"/>
      <c r="BI362" s="11"/>
      <c r="BJ362" s="11"/>
      <c r="BK362" s="11"/>
      <c r="BL362" s="11"/>
      <c r="BM362" s="11"/>
      <c r="BN362" s="11"/>
      <c r="BO362" s="11"/>
      <c r="BP362" s="11"/>
    </row>
    <row r="363" spans="1:68" ht="12.75" customHeight="1">
      <c r="A363" s="18"/>
      <c r="B363" s="18"/>
      <c r="C363" s="18"/>
      <c r="D363" s="18"/>
      <c r="E363" s="88"/>
      <c r="F363" s="88"/>
      <c r="G363" s="18"/>
      <c r="H363" s="89"/>
      <c r="I363" s="89"/>
      <c r="J363" s="18"/>
      <c r="K363" s="18"/>
      <c r="L363" s="18"/>
      <c r="M363" s="140"/>
      <c r="N363" s="140"/>
      <c r="O363" s="140"/>
      <c r="P363" s="140"/>
      <c r="Q363" s="140"/>
      <c r="R363" s="140"/>
      <c r="S363" s="140"/>
      <c r="T363" s="140"/>
      <c r="U363" s="18"/>
      <c r="V363" s="18"/>
      <c r="W363" s="18"/>
      <c r="X363" s="374">
        <v>4</v>
      </c>
      <c r="Y363" s="373">
        <f t="array" ref="Y363">IF(Y319="-","-",COUNT(IF($M$5:$M$24=$H$5:$L$24,IF($H$5:$L$24=$X363,IF($G$5:$G$24=Y$313,$H$5:$L$24,""),""),""))/COUNT(IF($M$5:$M$24=$X363,IF($G$5:$G$24=Y$313,$H$5:$L$24,""),"")))</f>
        <v>0.9</v>
      </c>
      <c r="Z363" s="373" t="str">
        <f t="array" ref="Z363">IF(Z319="-","-",COUNT(IF($M$5:$M$24=$H$5:$L$24,IF($H$5:$L$24=$X363,IF($G$5:$G$24=Z$313,$H$5:$L$24,""),""),""))/COUNT(IF($M$5:$M$24=$X363,IF($G$5:$G$24=Z$313,$H$5:$L$24,""),"")))</f>
        <v>-</v>
      </c>
      <c r="AA363" s="373" t="str">
        <f t="array" ref="AA363">IF(AA319="-","-",COUNT(IF($M$5:$M$24=$H$5:$L$24,IF($H$5:$L$24=$X363,IF($G$5:$G$24=AA$313,$H$5:$L$24,""),""),""))/COUNT(IF($M$5:$M$24=$X363,IF($G$5:$G$24=AA$313,$H$5:$L$24,""),"")))</f>
        <v>-</v>
      </c>
      <c r="AB363" s="373" t="str">
        <f t="array" ref="AB363">IF(AB319="-","-",COUNT(IF($M$5:$M$24=$H$5:$L$24,IF($H$5:$L$24=$X363,IF($G$5:$G$24=AB$313,$H$5:$L$24,""),""),""))/COUNT(IF($M$5:$M$24=$X363,IF($G$5:$G$24=AB$313,$H$5:$L$24,""),"")))</f>
        <v>-</v>
      </c>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BA363" s="11"/>
      <c r="BB363" s="11"/>
      <c r="BC363" s="11"/>
      <c r="BD363" s="11"/>
      <c r="BE363" s="11"/>
      <c r="BF363" s="11"/>
      <c r="BG363" s="11"/>
      <c r="BH363" s="11"/>
      <c r="BI363" s="11"/>
      <c r="BJ363" s="11"/>
      <c r="BK363" s="11"/>
      <c r="BL363" s="11"/>
      <c r="BM363" s="11"/>
      <c r="BN363" s="11"/>
      <c r="BO363" s="11"/>
      <c r="BP363" s="11"/>
    </row>
    <row r="364" spans="1:68" ht="12.75" customHeight="1">
      <c r="A364" s="18"/>
      <c r="B364" s="18"/>
      <c r="C364" s="18"/>
      <c r="D364" s="18"/>
      <c r="E364" s="88"/>
      <c r="F364" s="88"/>
      <c r="G364" s="18"/>
      <c r="H364" s="89"/>
      <c r="I364" s="89"/>
      <c r="J364" s="18"/>
      <c r="K364" s="18"/>
      <c r="L364" s="18"/>
      <c r="M364" s="140"/>
      <c r="N364" s="140"/>
      <c r="O364" s="140"/>
      <c r="P364" s="140"/>
      <c r="Q364" s="140"/>
      <c r="R364" s="140"/>
      <c r="S364" s="140"/>
      <c r="T364" s="140"/>
      <c r="U364" s="18"/>
      <c r="V364" s="18"/>
      <c r="W364" s="18"/>
      <c r="X364" s="374">
        <v>5</v>
      </c>
      <c r="Y364" s="373">
        <f t="array" ref="Y364">IF(Y320="-","-",COUNT(IF($M$5:$M$24=$H$5:$L$24,IF($H$5:$L$24=$X364,IF($G$5:$G$24=Y$313,$H$5:$L$24,""),""),""))/COUNT(IF($M$5:$M$24=$X364,IF($G$5:$G$24=Y$313,$H$5:$L$24,""),"")))</f>
        <v>0.8</v>
      </c>
      <c r="Z364" s="373" t="str">
        <f t="array" ref="Z364">IF(Z320="-","-",COUNT(IF($M$5:$M$24=$H$5:$L$24,IF($H$5:$L$24=$X364,IF($G$5:$G$24=Z$313,$H$5:$L$24,""),""),""))/COUNT(IF($M$5:$M$24=$X364,IF($G$5:$G$24=Z$313,$H$5:$L$24,""),"")))</f>
        <v>-</v>
      </c>
      <c r="AA364" s="373" t="str">
        <f t="array" ref="AA364">IF(AA320="-","-",COUNT(IF($M$5:$M$24=$H$5:$L$24,IF($H$5:$L$24=$X364,IF($G$5:$G$24=AA$313,$H$5:$L$24,""),""),""))/COUNT(IF($M$5:$M$24=$X364,IF($G$5:$G$24=AA$313,$H$5:$L$24,""),"")))</f>
        <v>-</v>
      </c>
      <c r="AB364" s="373" t="str">
        <f t="array" ref="AB364">IF(AB320="-","-",COUNT(IF($M$5:$M$24=$H$5:$L$24,IF($H$5:$L$24=$X364,IF($G$5:$G$24=AB$313,$H$5:$L$24,""),""),""))/COUNT(IF($M$5:$M$24=$X364,IF($G$5:$G$24=AB$313,$H$5:$L$24,""),"")))</f>
        <v>-</v>
      </c>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BA364" s="11"/>
      <c r="BB364" s="11"/>
      <c r="BC364" s="11"/>
      <c r="BD364" s="11"/>
      <c r="BE364" s="11"/>
      <c r="BF364" s="11"/>
      <c r="BG364" s="11"/>
      <c r="BH364" s="11"/>
      <c r="BI364" s="11"/>
      <c r="BJ364" s="11"/>
      <c r="BK364" s="11"/>
      <c r="BL364" s="11"/>
      <c r="BM364" s="11"/>
      <c r="BN364" s="11"/>
      <c r="BO364" s="11"/>
      <c r="BP364" s="11"/>
    </row>
    <row r="365" spans="1:68" ht="12.75" customHeight="1">
      <c r="A365" s="18"/>
      <c r="B365" s="18"/>
      <c r="C365" s="18"/>
      <c r="D365" s="18"/>
      <c r="E365" s="88"/>
      <c r="F365" s="88"/>
      <c r="G365" s="18"/>
      <c r="H365" s="89"/>
      <c r="I365" s="89"/>
      <c r="J365" s="18"/>
      <c r="K365" s="18"/>
      <c r="L365" s="18"/>
      <c r="M365" s="140"/>
      <c r="N365" s="140"/>
      <c r="O365" s="140"/>
      <c r="P365" s="140"/>
      <c r="Q365" s="140"/>
      <c r="R365" s="140"/>
      <c r="S365" s="140"/>
      <c r="T365" s="140"/>
      <c r="U365" s="18"/>
      <c r="V365" s="18"/>
      <c r="W365" s="18"/>
      <c r="X365" s="374">
        <v>6</v>
      </c>
      <c r="Y365" s="373">
        <f t="array" ref="Y365">IF(Y321="-","-",COUNT(IF($M$5:$M$24=$H$5:$L$24,IF($H$5:$L$24=$X365,IF($G$5:$G$24=Y$313,$H$5:$L$24,""),""),""))/COUNT(IF($M$5:$M$24=$X365,IF($G$5:$G$24=Y$313,$H$5:$L$24,""),"")))</f>
        <v>0.8</v>
      </c>
      <c r="Z365" s="373" t="str">
        <f t="array" ref="Z365">IF(Z321="-","-",COUNT(IF($M$5:$M$24=$H$5:$L$24,IF($H$5:$L$24=$X365,IF($G$5:$G$24=Z$313,$H$5:$L$24,""),""),""))/COUNT(IF($M$5:$M$24=$X365,IF($G$5:$G$24=Z$313,$H$5:$L$24,""),"")))</f>
        <v>-</v>
      </c>
      <c r="AA365" s="373" t="str">
        <f t="array" ref="AA365">IF(AA321="-","-",COUNT(IF($M$5:$M$24=$H$5:$L$24,IF($H$5:$L$24=$X365,IF($G$5:$G$24=AA$313,$H$5:$L$24,""),""),""))/COUNT(IF($M$5:$M$24=$X365,IF($G$5:$G$24=AA$313,$H$5:$L$24,""),"")))</f>
        <v>-</v>
      </c>
      <c r="AB365" s="373" t="str">
        <f t="array" ref="AB365">IF(AB321="-","-",COUNT(IF($M$5:$M$24=$H$5:$L$24,IF($H$5:$L$24=$X365,IF($G$5:$G$24=AB$313,$H$5:$L$24,""),""),""))/COUNT(IF($M$5:$M$24=$X365,IF($G$5:$G$24=AB$313,$H$5:$L$24,""),"")))</f>
        <v>-</v>
      </c>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BA365" s="11"/>
      <c r="BB365" s="11"/>
      <c r="BC365" s="11"/>
      <c r="BD365" s="11"/>
      <c r="BE365" s="11"/>
      <c r="BF365" s="11"/>
      <c r="BG365" s="11"/>
      <c r="BH365" s="11"/>
      <c r="BI365" s="11"/>
      <c r="BJ365" s="11"/>
      <c r="BK365" s="11"/>
      <c r="BL365" s="11"/>
      <c r="BM365" s="11"/>
      <c r="BN365" s="11"/>
      <c r="BO365" s="11"/>
      <c r="BP365" s="11"/>
    </row>
    <row r="366" spans="1:68" ht="12.75" customHeight="1">
      <c r="A366" s="18"/>
      <c r="B366" s="18"/>
      <c r="C366" s="18"/>
      <c r="D366" s="18"/>
      <c r="E366" s="88"/>
      <c r="F366" s="88"/>
      <c r="G366" s="18"/>
      <c r="H366" s="89"/>
      <c r="I366" s="89"/>
      <c r="J366" s="18"/>
      <c r="K366" s="18"/>
      <c r="L366" s="18"/>
      <c r="M366" s="140"/>
      <c r="N366" s="140"/>
      <c r="O366" s="140"/>
      <c r="P366" s="140"/>
      <c r="Q366" s="140"/>
      <c r="R366" s="140"/>
      <c r="S366" s="140"/>
      <c r="T366" s="140"/>
      <c r="U366" s="18"/>
      <c r="V366" s="18"/>
      <c r="W366" s="18"/>
      <c r="X366" s="374">
        <v>7</v>
      </c>
      <c r="Y366" s="373" t="str">
        <f t="array" ref="Y366">IF(Y322="-","-",COUNT(IF($M$5:$M$24=$H$5:$L$24,IF($H$5:$L$24=$X366,IF($G$5:$G$24=Y$313,$H$5:$L$24,""),""),""))/COUNT(IF($M$5:$M$24=$X366,IF($G$5:$G$24=Y$313,$H$5:$L$24,""),"")))</f>
        <v>-</v>
      </c>
      <c r="Z366" s="373" t="str">
        <f t="array" ref="Z366">IF(Z322="-","-",COUNT(IF($M$5:$M$24=$H$5:$L$24,IF($H$5:$L$24=$X366,IF($G$5:$G$24=Z$313,$H$5:$L$24,""),""),""))/COUNT(IF($M$5:$M$24=$X366,IF($G$5:$G$24=Z$313,$H$5:$L$24,""),"")))</f>
        <v>-</v>
      </c>
      <c r="AA366" s="373" t="str">
        <f t="array" ref="AA366">IF(AA322="-","-",COUNT(IF($M$5:$M$24=$H$5:$L$24,IF($H$5:$L$24=$X366,IF($G$5:$G$24=AA$313,$H$5:$L$24,""),""),""))/COUNT(IF($M$5:$M$24=$X366,IF($G$5:$G$24=AA$313,$H$5:$L$24,""),"")))</f>
        <v>-</v>
      </c>
      <c r="AB366" s="373" t="str">
        <f t="array" ref="AB366">IF(AB322="-","-",COUNT(IF($M$5:$M$24=$H$5:$L$24,IF($H$5:$L$24=$X366,IF($G$5:$G$24=AB$313,$H$5:$L$24,""),""),""))/COUNT(IF($M$5:$M$24=$X366,IF($G$5:$G$24=AB$313,$H$5:$L$24,""),"")))</f>
        <v>-</v>
      </c>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BA366" s="11"/>
      <c r="BB366" s="11"/>
      <c r="BC366" s="11"/>
      <c r="BD366" s="11"/>
      <c r="BE366" s="11"/>
      <c r="BF366" s="11"/>
      <c r="BG366" s="11"/>
      <c r="BH366" s="11"/>
      <c r="BI366" s="11"/>
      <c r="BJ366" s="11"/>
      <c r="BK366" s="11"/>
      <c r="BL366" s="11"/>
      <c r="BM366" s="11"/>
      <c r="BN366" s="11"/>
      <c r="BO366" s="11"/>
      <c r="BP366" s="11"/>
    </row>
    <row r="367" spans="1:68" ht="12.75" customHeight="1">
      <c r="A367" s="18"/>
      <c r="B367" s="18"/>
      <c r="C367" s="18"/>
      <c r="D367" s="18"/>
      <c r="E367" s="88"/>
      <c r="F367" s="88"/>
      <c r="G367" s="18"/>
      <c r="H367" s="89"/>
      <c r="I367" s="89"/>
      <c r="J367" s="18"/>
      <c r="K367" s="18"/>
      <c r="L367" s="18"/>
      <c r="M367" s="140"/>
      <c r="N367" s="140"/>
      <c r="O367" s="140"/>
      <c r="P367" s="140"/>
      <c r="Q367" s="140"/>
      <c r="R367" s="140"/>
      <c r="S367" s="140"/>
      <c r="T367" s="140"/>
      <c r="U367" s="18"/>
      <c r="V367" s="18"/>
      <c r="W367" s="18"/>
      <c r="X367" s="374">
        <v>8</v>
      </c>
      <c r="Y367" s="373" t="str">
        <f t="array" ref="Y367">IF(Y323="-","-",COUNT(IF($M$5:$M$24=$H$5:$L$24,IF($H$5:$L$24=$X367,IF($G$5:$G$24=Y$313,$H$5:$L$24,""),""),""))/COUNT(IF($M$5:$M$24=$X367,IF($G$5:$G$24=Y$313,$H$5:$L$24,""),"")))</f>
        <v>-</v>
      </c>
      <c r="Z367" s="373" t="str">
        <f t="array" ref="Z367">IF(Z323="-","-",COUNT(IF($M$5:$M$24=$H$5:$L$24,IF($H$5:$L$24=$X367,IF($G$5:$G$24=Z$313,$H$5:$L$24,""),""),""))/COUNT(IF($M$5:$M$24=$X367,IF($G$5:$G$24=Z$313,$H$5:$L$24,""),"")))</f>
        <v>-</v>
      </c>
      <c r="AA367" s="373" t="str">
        <f t="array" ref="AA367">IF(AA323="-","-",COUNT(IF($M$5:$M$24=$H$5:$L$24,IF($H$5:$L$24=$X367,IF($G$5:$G$24=AA$313,$H$5:$L$24,""),""),""))/COUNT(IF($M$5:$M$24=$X367,IF($G$5:$G$24=AA$313,$H$5:$L$24,""),"")))</f>
        <v>-</v>
      </c>
      <c r="AB367" s="373" t="str">
        <f t="array" ref="AB367">IF(AB323="-","-",COUNT(IF($M$5:$M$24=$H$5:$L$24,IF($H$5:$L$24=$X367,IF($G$5:$G$24=AB$313,$H$5:$L$24,""),""),""))/COUNT(IF($M$5:$M$24=$X367,IF($G$5:$G$24=AB$313,$H$5:$L$24,""),"")))</f>
        <v>-</v>
      </c>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BA367" s="11"/>
      <c r="BB367" s="11"/>
      <c r="BC367" s="11"/>
      <c r="BD367" s="11"/>
      <c r="BE367" s="11"/>
      <c r="BF367" s="11"/>
      <c r="BG367" s="11"/>
      <c r="BH367" s="11"/>
      <c r="BI367" s="11"/>
      <c r="BJ367" s="11"/>
      <c r="BK367" s="11"/>
      <c r="BL367" s="11"/>
      <c r="BM367" s="11"/>
      <c r="BN367" s="11"/>
      <c r="BO367" s="11"/>
      <c r="BP367" s="11"/>
    </row>
    <row r="368" spans="1:68" ht="12.75" customHeight="1">
      <c r="A368" s="18"/>
      <c r="B368" s="18"/>
      <c r="C368" s="18"/>
      <c r="D368" s="18"/>
      <c r="E368" s="88"/>
      <c r="F368" s="88"/>
      <c r="G368" s="18"/>
      <c r="H368" s="89"/>
      <c r="I368" s="89"/>
      <c r="J368" s="18"/>
      <c r="K368" s="18"/>
      <c r="L368" s="18"/>
      <c r="M368" s="140"/>
      <c r="N368" s="140"/>
      <c r="O368" s="140"/>
      <c r="P368" s="140"/>
      <c r="Q368" s="140"/>
      <c r="R368" s="140"/>
      <c r="S368" s="140"/>
      <c r="T368" s="140"/>
      <c r="U368" s="18"/>
      <c r="V368" s="18"/>
      <c r="W368" s="18"/>
      <c r="X368" s="374">
        <v>9</v>
      </c>
      <c r="Y368" s="373" t="str">
        <f t="array" ref="Y368">IF(Y324="-","-",COUNT(IF($M$5:$M$24=$H$5:$L$24,IF($H$5:$L$24=$X368,IF($G$5:$G$24=Y$313,$H$5:$L$24,""),""),""))/COUNT(IF($M$5:$M$24=$X368,IF($G$5:$G$24=Y$313,$H$5:$L$24,""),"")))</f>
        <v>-</v>
      </c>
      <c r="Z368" s="373" t="str">
        <f t="array" ref="Z368">IF(Z324="-","-",COUNT(IF($M$5:$M$24=$H$5:$L$24,IF($H$5:$L$24=$X368,IF($G$5:$G$24=Z$313,$H$5:$L$24,""),""),""))/COUNT(IF($M$5:$M$24=$X368,IF($G$5:$G$24=Z$313,$H$5:$L$24,""),"")))</f>
        <v>-</v>
      </c>
      <c r="AA368" s="373" t="str">
        <f t="array" ref="AA368">IF(AA324="-","-",COUNT(IF($M$5:$M$24=$H$5:$L$24,IF($H$5:$L$24=$X368,IF($G$5:$G$24=AA$313,$H$5:$L$24,""),""),""))/COUNT(IF($M$5:$M$24=$X368,IF($G$5:$G$24=AA$313,$H$5:$L$24,""),"")))</f>
        <v>-</v>
      </c>
      <c r="AB368" s="373" t="str">
        <f t="array" ref="AB368">IF(AB324="-","-",COUNT(IF($M$5:$M$24=$H$5:$L$24,IF($H$5:$L$24=$X368,IF($G$5:$G$24=AB$313,$H$5:$L$24,""),""),""))/COUNT(IF($M$5:$M$24=$X368,IF($G$5:$G$24=AB$313,$H$5:$L$24,""),"")))</f>
        <v>-</v>
      </c>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BA368" s="11"/>
      <c r="BB368" s="11"/>
      <c r="BC368" s="11"/>
      <c r="BD368" s="11"/>
      <c r="BE368" s="11"/>
      <c r="BF368" s="11"/>
      <c r="BG368" s="11"/>
      <c r="BH368" s="11"/>
      <c r="BI368" s="11"/>
      <c r="BJ368" s="11"/>
      <c r="BK368" s="11"/>
      <c r="BL368" s="11"/>
      <c r="BM368" s="11"/>
      <c r="BN368" s="11"/>
      <c r="BO368" s="11"/>
      <c r="BP368" s="11"/>
    </row>
    <row r="369" spans="1:68" ht="12.75" customHeight="1">
      <c r="A369" s="18"/>
      <c r="B369" s="18"/>
      <c r="C369" s="18"/>
      <c r="D369" s="18"/>
      <c r="E369" s="88"/>
      <c r="F369" s="88"/>
      <c r="G369" s="18"/>
      <c r="H369" s="89"/>
      <c r="I369" s="89"/>
      <c r="J369" s="18"/>
      <c r="K369" s="18"/>
      <c r="L369" s="18"/>
      <c r="M369" s="140"/>
      <c r="N369" s="140"/>
      <c r="O369" s="140"/>
      <c r="P369" s="140"/>
      <c r="Q369" s="140"/>
      <c r="R369" s="140"/>
      <c r="S369" s="140"/>
      <c r="T369" s="140"/>
      <c r="U369" s="18"/>
      <c r="V369" s="18"/>
      <c r="W369" s="18"/>
      <c r="X369" s="374">
        <v>10</v>
      </c>
      <c r="Y369" s="373" t="str">
        <f t="array" ref="Y369">IF(Y325="-","-",COUNT(IF($M$5:$M$24=$H$5:$L$24,IF($H$5:$L$24=$X369,IF($G$5:$G$24=Y$313,$H$5:$L$24,""),""),""))/COUNT(IF($M$5:$M$24=$X369,IF($G$5:$G$24=Y$313,$H$5:$L$24,""),"")))</f>
        <v>-</v>
      </c>
      <c r="Z369" s="373" t="str">
        <f t="array" ref="Z369">IF(Z325="-","-",COUNT(IF($M$5:$M$24=$H$5:$L$24,IF($H$5:$L$24=$X369,IF($G$5:$G$24=Z$313,$H$5:$L$24,""),""),""))/COUNT(IF($M$5:$M$24=$X369,IF($G$5:$G$24=Z$313,$H$5:$L$24,""),"")))</f>
        <v>-</v>
      </c>
      <c r="AA369" s="373" t="str">
        <f t="array" ref="AA369">IF(AA325="-","-",COUNT(IF($M$5:$M$24=$H$5:$L$24,IF($H$5:$L$24=$X369,IF($G$5:$G$24=AA$313,$H$5:$L$24,""),""),""))/COUNT(IF($M$5:$M$24=$X369,IF($G$5:$G$24=AA$313,$H$5:$L$24,""),"")))</f>
        <v>-</v>
      </c>
      <c r="AB369" s="373" t="str">
        <f t="array" ref="AB369">IF(AB325="-","-",COUNT(IF($M$5:$M$24=$H$5:$L$24,IF($H$5:$L$24=$X369,IF($G$5:$G$24=AB$313,$H$5:$L$24,""),""),""))/COUNT(IF($M$5:$M$24=$X369,IF($G$5:$G$24=AB$313,$H$5:$L$24,""),"")))</f>
        <v>-</v>
      </c>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BA369" s="11"/>
      <c r="BB369" s="11"/>
      <c r="BC369" s="11"/>
      <c r="BD369" s="11"/>
      <c r="BE369" s="11"/>
      <c r="BF369" s="11"/>
      <c r="BG369" s="11"/>
      <c r="BH369" s="11"/>
      <c r="BI369" s="11"/>
      <c r="BJ369" s="11"/>
      <c r="BK369" s="11"/>
      <c r="BL369" s="11"/>
      <c r="BM369" s="11"/>
      <c r="BN369" s="11"/>
      <c r="BO369" s="11"/>
      <c r="BP369" s="11"/>
    </row>
    <row r="370" spans="1:68" ht="12.75" customHeight="1">
      <c r="A370" s="18"/>
      <c r="B370" s="18"/>
      <c r="C370" s="18"/>
      <c r="D370" s="18"/>
      <c r="E370" s="88"/>
      <c r="F370" s="88"/>
      <c r="G370" s="18"/>
      <c r="H370" s="89"/>
      <c r="I370" s="89"/>
      <c r="J370" s="18"/>
      <c r="K370" s="18"/>
      <c r="L370" s="18"/>
      <c r="M370" s="140"/>
      <c r="N370" s="140"/>
      <c r="O370" s="140"/>
      <c r="P370" s="140"/>
      <c r="Q370" s="140"/>
      <c r="R370" s="140"/>
      <c r="S370" s="140"/>
      <c r="T370" s="140"/>
      <c r="U370" s="18"/>
      <c r="V370" s="18"/>
      <c r="W370" s="18"/>
      <c r="X370" s="374">
        <v>11</v>
      </c>
      <c r="Y370" s="373" t="str">
        <f t="array" ref="Y370">IF(Y326="-","-",COUNT(IF($M$5:$M$24=$H$5:$L$24,IF($H$5:$L$24=$X370,IF($G$5:$G$24=Y$313,$H$5:$L$24,""),""),""))/COUNT(IF($M$5:$M$24=$X370,IF($G$5:$G$24=Y$313,$H$5:$L$24,""),"")))</f>
        <v>-</v>
      </c>
      <c r="Z370" s="373" t="str">
        <f t="array" ref="Z370">IF(Z326="-","-",COUNT(IF($M$5:$M$24=$H$5:$L$24,IF($H$5:$L$24=$X370,IF($G$5:$G$24=Z$313,$H$5:$L$24,""),""),""))/COUNT(IF($M$5:$M$24=$X370,IF($G$5:$G$24=Z$313,$H$5:$L$24,""),"")))</f>
        <v>-</v>
      </c>
      <c r="AA370" s="373" t="str">
        <f t="array" ref="AA370">IF(AA326="-","-",COUNT(IF($M$5:$M$24=$H$5:$L$24,IF($H$5:$L$24=$X370,IF($G$5:$G$24=AA$313,$H$5:$L$24,""),""),""))/COUNT(IF($M$5:$M$24=$X370,IF($G$5:$G$24=AA$313,$H$5:$L$24,""),"")))</f>
        <v>-</v>
      </c>
      <c r="AB370" s="373" t="str">
        <f t="array" ref="AB370">IF(AB326="-","-",COUNT(IF($M$5:$M$24=$H$5:$L$24,IF($H$5:$L$24=$X370,IF($G$5:$G$24=AB$313,$H$5:$L$24,""),""),""))/COUNT(IF($M$5:$M$24=$X370,IF($G$5:$G$24=AB$313,$H$5:$L$24,""),"")))</f>
        <v>-</v>
      </c>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BA370" s="11"/>
      <c r="BB370" s="11"/>
      <c r="BC370" s="11"/>
      <c r="BD370" s="11"/>
      <c r="BE370" s="11"/>
      <c r="BF370" s="11"/>
      <c r="BG370" s="11"/>
      <c r="BH370" s="11"/>
      <c r="BI370" s="11"/>
      <c r="BJ370" s="11"/>
      <c r="BK370" s="11"/>
      <c r="BL370" s="11"/>
      <c r="BM370" s="11"/>
      <c r="BN370" s="11"/>
      <c r="BO370" s="11"/>
      <c r="BP370" s="11"/>
    </row>
    <row r="371" spans="1:68" ht="12.75" customHeight="1">
      <c r="A371" s="18"/>
      <c r="B371" s="18"/>
      <c r="C371" s="18"/>
      <c r="D371" s="18"/>
      <c r="E371" s="88"/>
      <c r="F371" s="88"/>
      <c r="G371" s="18"/>
      <c r="H371" s="89"/>
      <c r="I371" s="89"/>
      <c r="J371" s="18"/>
      <c r="K371" s="18"/>
      <c r="L371" s="18"/>
      <c r="M371" s="140"/>
      <c r="N371" s="140"/>
      <c r="O371" s="140"/>
      <c r="P371" s="140"/>
      <c r="Q371" s="140"/>
      <c r="R371" s="140"/>
      <c r="S371" s="140"/>
      <c r="T371" s="140"/>
      <c r="U371" s="18"/>
      <c r="V371" s="18"/>
      <c r="W371" s="18"/>
      <c r="X371" s="374">
        <v>12</v>
      </c>
      <c r="Y371" s="373" t="str">
        <f t="array" ref="Y371">IF(Y327="-","-",COUNT(IF($M$5:$M$24=$H$5:$L$24,IF($H$5:$L$24=$X371,IF($G$5:$G$24=Y$313,$H$5:$L$24,""),""),""))/COUNT(IF($M$5:$M$24=$X371,IF($G$5:$G$24=Y$313,$H$5:$L$24,""),"")))</f>
        <v>-</v>
      </c>
      <c r="Z371" s="373" t="str">
        <f t="array" ref="Z371">IF(Z327="-","-",COUNT(IF($M$5:$M$24=$H$5:$L$24,IF($H$5:$L$24=$X371,IF($G$5:$G$24=Z$313,$H$5:$L$24,""),""),""))/COUNT(IF($M$5:$M$24=$X371,IF($G$5:$G$24=Z$313,$H$5:$L$24,""),"")))</f>
        <v>-</v>
      </c>
      <c r="AA371" s="373" t="str">
        <f t="array" ref="AA371">IF(AA327="-","-",COUNT(IF($M$5:$M$24=$H$5:$L$24,IF($H$5:$L$24=$X371,IF($G$5:$G$24=AA$313,$H$5:$L$24,""),""),""))/COUNT(IF($M$5:$M$24=$X371,IF($G$5:$G$24=AA$313,$H$5:$L$24,""),"")))</f>
        <v>-</v>
      </c>
      <c r="AB371" s="373" t="str">
        <f t="array" ref="AB371">IF(AB327="-","-",COUNT(IF($M$5:$M$24=$H$5:$L$24,IF($H$5:$L$24=$X371,IF($G$5:$G$24=AB$313,$H$5:$L$24,""),""),""))/COUNT(IF($M$5:$M$24=$X371,IF($G$5:$G$24=AB$313,$H$5:$L$24,""),"")))</f>
        <v>-</v>
      </c>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BA371" s="11"/>
      <c r="BB371" s="11"/>
      <c r="BC371" s="11"/>
      <c r="BD371" s="11"/>
      <c r="BE371" s="11"/>
      <c r="BF371" s="11"/>
      <c r="BG371" s="11"/>
      <c r="BH371" s="11"/>
      <c r="BI371" s="11"/>
      <c r="BJ371" s="11"/>
      <c r="BK371" s="11"/>
      <c r="BL371" s="11"/>
      <c r="BM371" s="11"/>
      <c r="BN371" s="11"/>
      <c r="BO371" s="11"/>
      <c r="BP371" s="11"/>
    </row>
    <row r="372" spans="1:68" ht="12.75" customHeight="1">
      <c r="A372" s="18"/>
      <c r="B372" s="18"/>
      <c r="C372" s="18"/>
      <c r="D372" s="18"/>
      <c r="E372" s="88"/>
      <c r="F372" s="88"/>
      <c r="G372" s="18"/>
      <c r="H372" s="89"/>
      <c r="I372" s="89"/>
      <c r="J372" s="18"/>
      <c r="K372" s="18"/>
      <c r="L372" s="18"/>
      <c r="M372" s="140"/>
      <c r="N372" s="140"/>
      <c r="O372" s="140"/>
      <c r="P372" s="140"/>
      <c r="Q372" s="140"/>
      <c r="R372" s="140"/>
      <c r="S372" s="140"/>
      <c r="T372" s="140"/>
      <c r="U372" s="18"/>
      <c r="V372" s="18"/>
      <c r="W372" s="18"/>
      <c r="X372" s="374">
        <v>13</v>
      </c>
      <c r="Y372" s="373" t="str">
        <f t="array" ref="Y372">IF(Y328="-","-",COUNT(IF($M$5:$M$24=$H$5:$L$24,IF($H$5:$L$24=$X372,IF($G$5:$G$24=Y$313,$H$5:$L$24,""),""),""))/COUNT(IF($M$5:$M$24=$X372,IF($G$5:$G$24=Y$313,$H$5:$L$24,""),"")))</f>
        <v>-</v>
      </c>
      <c r="Z372" s="373" t="str">
        <f t="array" ref="Z372">IF(Z328="-","-",COUNT(IF($M$5:$M$24=$H$5:$L$24,IF($H$5:$L$24=$X372,IF($G$5:$G$24=Z$313,$H$5:$L$24,""),""),""))/COUNT(IF($M$5:$M$24=$X372,IF($G$5:$G$24=Z$313,$H$5:$L$24,""),"")))</f>
        <v>-</v>
      </c>
      <c r="AA372" s="373" t="str">
        <f t="array" ref="AA372">IF(AA328="-","-",COUNT(IF($M$5:$M$24=$H$5:$L$24,IF($H$5:$L$24=$X372,IF($G$5:$G$24=AA$313,$H$5:$L$24,""),""),""))/COUNT(IF($M$5:$M$24=$X372,IF($G$5:$G$24=AA$313,$H$5:$L$24,""),"")))</f>
        <v>-</v>
      </c>
      <c r="AB372" s="373" t="str">
        <f t="array" ref="AB372">IF(AB328="-","-",COUNT(IF($M$5:$M$24=$H$5:$L$24,IF($H$5:$L$24=$X372,IF($G$5:$G$24=AB$313,$H$5:$L$24,""),""),""))/COUNT(IF($M$5:$M$24=$X372,IF($G$5:$G$24=AB$313,$H$5:$L$24,""),"")))</f>
        <v>-</v>
      </c>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BA372" s="11"/>
      <c r="BB372" s="11"/>
      <c r="BC372" s="11"/>
      <c r="BD372" s="11"/>
      <c r="BE372" s="11"/>
      <c r="BF372" s="11"/>
      <c r="BG372" s="11"/>
      <c r="BH372" s="11"/>
      <c r="BI372" s="11"/>
      <c r="BJ372" s="11"/>
      <c r="BK372" s="11"/>
      <c r="BL372" s="11"/>
      <c r="BM372" s="11"/>
      <c r="BN372" s="11"/>
      <c r="BO372" s="11"/>
      <c r="BP372" s="11"/>
    </row>
    <row r="373" spans="1:68" ht="12.75" customHeight="1">
      <c r="A373" s="18"/>
      <c r="B373" s="18"/>
      <c r="C373" s="18"/>
      <c r="D373" s="18"/>
      <c r="E373" s="88"/>
      <c r="F373" s="88"/>
      <c r="G373" s="18"/>
      <c r="H373" s="89"/>
      <c r="I373" s="89"/>
      <c r="J373" s="18"/>
      <c r="K373" s="18"/>
      <c r="L373" s="18"/>
      <c r="M373" s="140"/>
      <c r="N373" s="140"/>
      <c r="O373" s="140"/>
      <c r="P373" s="140"/>
      <c r="Q373" s="140"/>
      <c r="R373" s="140"/>
      <c r="S373" s="140"/>
      <c r="T373" s="140"/>
      <c r="U373" s="18"/>
      <c r="V373" s="18"/>
      <c r="W373" s="18"/>
      <c r="X373" s="374">
        <v>14</v>
      </c>
      <c r="Y373" s="373" t="str">
        <f t="array" ref="Y373">IF(Y329="-","-",COUNT(IF($M$5:$M$24=$H$5:$L$24,IF($H$5:$L$24=$X373,IF($G$5:$G$24=Y$313,$H$5:$L$24,""),""),""))/COUNT(IF($M$5:$M$24=$X373,IF($G$5:$G$24=Y$313,$H$5:$L$24,""),"")))</f>
        <v>-</v>
      </c>
      <c r="Z373" s="373" t="str">
        <f t="array" ref="Z373">IF(Z329="-","-",COUNT(IF($M$5:$M$24=$H$5:$L$24,IF($H$5:$L$24=$X373,IF($G$5:$G$24=Z$313,$H$5:$L$24,""),""),""))/COUNT(IF($M$5:$M$24=$X373,IF($G$5:$G$24=Z$313,$H$5:$L$24,""),"")))</f>
        <v>-</v>
      </c>
      <c r="AA373" s="373" t="str">
        <f t="array" ref="AA373">IF(AA329="-","-",COUNT(IF($M$5:$M$24=$H$5:$L$24,IF($H$5:$L$24=$X373,IF($G$5:$G$24=AA$313,$H$5:$L$24,""),""),""))/COUNT(IF($M$5:$M$24=$X373,IF($G$5:$G$24=AA$313,$H$5:$L$24,""),"")))</f>
        <v>-</v>
      </c>
      <c r="AB373" s="373" t="str">
        <f t="array" ref="AB373">IF(AB329="-","-",COUNT(IF($M$5:$M$24=$H$5:$L$24,IF($H$5:$L$24=$X373,IF($G$5:$G$24=AB$313,$H$5:$L$24,""),""),""))/COUNT(IF($M$5:$M$24=$X373,IF($G$5:$G$24=AB$313,$H$5:$L$24,""),"")))</f>
        <v>-</v>
      </c>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BA373" s="11"/>
      <c r="BB373" s="11"/>
      <c r="BC373" s="11"/>
      <c r="BD373" s="11"/>
      <c r="BE373" s="11"/>
      <c r="BF373" s="11"/>
      <c r="BG373" s="11"/>
      <c r="BH373" s="11"/>
      <c r="BI373" s="11"/>
      <c r="BJ373" s="11"/>
      <c r="BK373" s="11"/>
      <c r="BL373" s="11"/>
      <c r="BM373" s="11"/>
      <c r="BN373" s="11"/>
      <c r="BO373" s="11"/>
      <c r="BP373" s="11"/>
    </row>
    <row r="374" spans="1:68" ht="12.75" customHeight="1">
      <c r="A374" s="18"/>
      <c r="B374" s="18"/>
      <c r="C374" s="18"/>
      <c r="D374" s="18"/>
      <c r="E374" s="88"/>
      <c r="F374" s="88"/>
      <c r="G374" s="18"/>
      <c r="H374" s="89"/>
      <c r="I374" s="89"/>
      <c r="J374" s="18"/>
      <c r="K374" s="18"/>
      <c r="L374" s="18"/>
      <c r="M374" s="140"/>
      <c r="N374" s="140"/>
      <c r="O374" s="140"/>
      <c r="P374" s="140"/>
      <c r="Q374" s="140"/>
      <c r="R374" s="140"/>
      <c r="S374" s="140"/>
      <c r="T374" s="140"/>
      <c r="U374" s="18"/>
      <c r="V374" s="18"/>
      <c r="W374" s="18"/>
      <c r="X374" s="375">
        <v>15</v>
      </c>
      <c r="Y374" s="373" t="str">
        <f t="array" ref="Y374">IF(Y330="-","-",COUNT(IF($M$5:$M$24=$H$5:$L$24,IF($H$5:$L$24=$X374,IF($G$5:$G$24=Y$313,$H$5:$L$24,""),""),""))/COUNT(IF($M$5:$M$24=$X374,IF($G$5:$G$24=Y$313,$H$5:$L$24,""),"")))</f>
        <v>-</v>
      </c>
      <c r="Z374" s="373" t="str">
        <f t="array" ref="Z374">IF(Z330="-","-",COUNT(IF($M$5:$M$24=$H$5:$L$24,IF($H$5:$L$24=$X374,IF($G$5:$G$24=Z$313,$H$5:$L$24,""),""),""))/COUNT(IF($M$5:$M$24=$X374,IF($G$5:$G$24=Z$313,$H$5:$L$24,""),"")))</f>
        <v>-</v>
      </c>
      <c r="AA374" s="373" t="str">
        <f t="array" ref="AA374">IF(AA330="-","-",COUNT(IF($M$5:$M$24=$H$5:$L$24,IF($H$5:$L$24=$X374,IF($G$5:$G$24=AA$313,$H$5:$L$24,""),""),""))/COUNT(IF($M$5:$M$24=$X374,IF($G$5:$G$24=AA$313,$H$5:$L$24,""),"")))</f>
        <v>-</v>
      </c>
      <c r="AB374" s="373" t="str">
        <f t="array" ref="AB374">IF(AB330="-","-",COUNT(IF($M$5:$M$24=$H$5:$L$24,IF($H$5:$L$24=$X374,IF($G$5:$G$24=AB$313,$H$5:$L$24,""),""),""))/COUNT(IF($M$5:$M$24=$X374,IF($G$5:$G$24=AB$313,$H$5:$L$24,""),"")))</f>
        <v>-</v>
      </c>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BA374" s="11"/>
      <c r="BB374" s="11"/>
      <c r="BC374" s="11"/>
      <c r="BD374" s="11"/>
      <c r="BE374" s="11"/>
      <c r="BF374" s="11"/>
      <c r="BG374" s="11"/>
      <c r="BH374" s="11"/>
      <c r="BI374" s="11"/>
      <c r="BJ374" s="11"/>
      <c r="BK374" s="11"/>
      <c r="BL374" s="11"/>
      <c r="BM374" s="11"/>
      <c r="BN374" s="11"/>
      <c r="BO374" s="11"/>
      <c r="BP374" s="11"/>
    </row>
    <row r="375" spans="1:68">
      <c r="A375" s="18"/>
      <c r="B375" s="18"/>
      <c r="C375" s="18"/>
      <c r="D375" s="18"/>
      <c r="E375" s="88"/>
      <c r="F375" s="88"/>
      <c r="G375" s="18"/>
      <c r="H375" s="89"/>
      <c r="I375" s="89"/>
      <c r="J375" s="18"/>
      <c r="K375" s="18"/>
      <c r="L375" s="18"/>
      <c r="M375" s="140"/>
      <c r="N375" s="140"/>
      <c r="O375" s="140"/>
      <c r="P375" s="140"/>
      <c r="Q375" s="140"/>
      <c r="R375" s="140"/>
      <c r="S375" s="140"/>
      <c r="T375" s="140"/>
      <c r="U375" s="18"/>
      <c r="V375" s="18"/>
      <c r="W375" s="18"/>
      <c r="X375" s="376" t="s">
        <v>114</v>
      </c>
      <c r="Y375" s="377">
        <f t="shared" ref="Y375:AK443" si="47">IF(Y331=0,"-",SUMPRODUCT(Y359:Y374,Y315:Y330)/Y331)</f>
        <v>0.82500000000000007</v>
      </c>
      <c r="Z375" s="378" t="str">
        <f t="shared" si="47"/>
        <v>-</v>
      </c>
      <c r="AA375" s="378" t="str">
        <f t="shared" si="47"/>
        <v>-</v>
      </c>
      <c r="AB375" s="378" t="str">
        <f t="shared" si="47"/>
        <v>-</v>
      </c>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BA375" s="11"/>
      <c r="BB375" s="11"/>
      <c r="BC375" s="11"/>
      <c r="BD375" s="11"/>
      <c r="BE375" s="11"/>
      <c r="BF375" s="11"/>
      <c r="BG375" s="11"/>
      <c r="BH375" s="11"/>
      <c r="BI375" s="11"/>
      <c r="BJ375" s="11"/>
      <c r="BK375" s="11"/>
      <c r="BL375" s="11"/>
      <c r="BM375" s="11"/>
      <c r="BN375" s="11"/>
      <c r="BO375" s="11"/>
      <c r="BP375" s="11"/>
    </row>
    <row r="376" spans="1:68" ht="15">
      <c r="A376" s="18"/>
      <c r="B376" s="18"/>
      <c r="C376" s="18"/>
      <c r="D376" s="18"/>
      <c r="E376" s="88"/>
      <c r="F376" s="88"/>
      <c r="G376" s="18"/>
      <c r="H376" s="89"/>
      <c r="I376" s="89"/>
      <c r="J376" s="18"/>
      <c r="K376" s="18"/>
      <c r="L376" s="18"/>
      <c r="M376" s="140"/>
      <c r="N376" s="140"/>
      <c r="O376" s="140"/>
      <c r="P376" s="140"/>
      <c r="Q376" s="140"/>
      <c r="R376" s="140"/>
      <c r="S376" s="140"/>
      <c r="T376" s="140"/>
      <c r="U376" s="18"/>
      <c r="V376" s="18"/>
      <c r="W376" s="18"/>
      <c r="X376" s="381" t="s">
        <v>85</v>
      </c>
      <c r="Y376" s="231"/>
      <c r="Z376" s="231"/>
      <c r="AA376" s="231"/>
      <c r="AB376" s="231"/>
      <c r="AC376" s="110"/>
      <c r="AD376" s="110"/>
      <c r="AE376" s="110"/>
      <c r="AF376" s="110"/>
      <c r="AG376" s="110"/>
      <c r="AH376" s="110"/>
      <c r="AI376" s="110"/>
      <c r="AJ376" s="110"/>
      <c r="AK376" s="110"/>
      <c r="AL376" s="18"/>
      <c r="AM376" s="18"/>
      <c r="AN376" s="18"/>
      <c r="AO376" s="18"/>
      <c r="AP376" s="18"/>
      <c r="AQ376" s="18"/>
      <c r="AR376" s="18"/>
      <c r="AS376" s="18"/>
      <c r="AT376" s="18"/>
      <c r="AU376" s="18"/>
      <c r="AV376" s="18"/>
      <c r="AW376" s="18"/>
      <c r="AX376" s="18"/>
      <c r="BA376" s="11"/>
      <c r="BB376" s="11"/>
      <c r="BC376" s="11"/>
      <c r="BD376" s="11"/>
      <c r="BE376" s="11"/>
      <c r="BF376" s="11"/>
      <c r="BG376" s="11"/>
      <c r="BH376" s="11"/>
      <c r="BI376" s="11"/>
      <c r="BJ376" s="11"/>
      <c r="BK376" s="11"/>
      <c r="BL376" s="11"/>
      <c r="BM376" s="11"/>
      <c r="BN376" s="11"/>
      <c r="BO376" s="11"/>
      <c r="BP376" s="11"/>
    </row>
    <row r="377" spans="1:68" ht="12.75" customHeight="1">
      <c r="A377" s="18"/>
      <c r="B377" s="18"/>
      <c r="C377" s="18"/>
      <c r="D377" s="18"/>
      <c r="E377" s="88"/>
      <c r="F377" s="88"/>
      <c r="G377" s="18"/>
      <c r="H377" s="89"/>
      <c r="I377" s="89"/>
      <c r="J377" s="18"/>
      <c r="K377" s="18"/>
      <c r="L377" s="18"/>
      <c r="M377" s="140"/>
      <c r="N377" s="140"/>
      <c r="O377" s="140"/>
      <c r="P377" s="247"/>
      <c r="Q377" s="140"/>
      <c r="R377" s="140"/>
      <c r="S377" s="140"/>
      <c r="T377" s="140"/>
      <c r="U377" s="18"/>
      <c r="V377" s="18"/>
      <c r="W377" s="18"/>
      <c r="X377" s="117"/>
      <c r="Y377" s="117"/>
      <c r="Z377" s="117"/>
      <c r="AA377" s="117"/>
      <c r="AB377" s="117"/>
      <c r="AC377" s="110"/>
      <c r="AD377" s="110"/>
      <c r="AE377" s="110"/>
      <c r="AF377" s="110"/>
      <c r="AG377" s="110"/>
      <c r="AH377" s="110"/>
      <c r="AI377" s="110"/>
      <c r="AJ377" s="110"/>
      <c r="AK377" s="110"/>
      <c r="AL377" s="18"/>
      <c r="AM377" s="18"/>
      <c r="AN377" s="18"/>
      <c r="AO377" s="18"/>
      <c r="AP377" s="18"/>
      <c r="AQ377" s="18"/>
      <c r="AR377" s="18"/>
      <c r="AS377" s="18"/>
      <c r="AT377" s="18"/>
      <c r="AU377" s="18"/>
      <c r="AV377" s="18"/>
      <c r="AW377" s="18"/>
      <c r="AX377" s="18"/>
      <c r="BA377" s="11"/>
      <c r="BB377" s="11"/>
      <c r="BC377" s="11"/>
      <c r="BD377" s="11"/>
      <c r="BE377" s="11"/>
      <c r="BF377" s="11"/>
      <c r="BG377" s="11"/>
      <c r="BH377" s="11"/>
      <c r="BI377" s="11"/>
      <c r="BJ377" s="11"/>
      <c r="BK377" s="11"/>
      <c r="BL377" s="11"/>
      <c r="BM377" s="11"/>
      <c r="BN377" s="11"/>
      <c r="BO377" s="11"/>
      <c r="BP377" s="11"/>
    </row>
    <row r="378" spans="1:68" ht="15">
      <c r="A378" s="18"/>
      <c r="B378" s="18"/>
      <c r="C378" s="18"/>
      <c r="D378" s="18"/>
      <c r="E378" s="88"/>
      <c r="F378" s="88"/>
      <c r="G378" s="18"/>
      <c r="H378" s="89"/>
      <c r="I378" s="89"/>
      <c r="J378" s="18"/>
      <c r="K378" s="18"/>
      <c r="L378" s="18"/>
      <c r="M378" s="140"/>
      <c r="N378" s="140"/>
      <c r="O378" s="140"/>
      <c r="P378" s="333" t="s">
        <v>67</v>
      </c>
      <c r="Q378" s="140"/>
      <c r="R378" s="140"/>
      <c r="S378" s="140"/>
      <c r="T378" s="140"/>
      <c r="U378" s="18"/>
      <c r="V378" s="18"/>
      <c r="W378" s="18"/>
      <c r="X378" s="583" t="str">
        <f>IF(M3="modal","RELATIVE BIAS","ABSOLUTE BIAS")</f>
        <v>RELATIVE BIAS</v>
      </c>
      <c r="Y378" s="584"/>
      <c r="Z378" s="585"/>
      <c r="AA378" s="117"/>
      <c r="AB378" s="117"/>
      <c r="AC378" s="110"/>
      <c r="AD378" s="110"/>
      <c r="AE378" s="110"/>
      <c r="AF378" s="110"/>
      <c r="AG378" s="110"/>
      <c r="AH378" s="110"/>
      <c r="AI378" s="110"/>
      <c r="AJ378" s="110"/>
      <c r="AK378" s="110"/>
      <c r="AL378" s="18"/>
      <c r="AM378" s="18"/>
      <c r="AN378" s="18"/>
      <c r="AO378" s="18"/>
      <c r="AP378" s="18"/>
      <c r="AQ378" s="18"/>
      <c r="AR378" s="18"/>
      <c r="AS378" s="18"/>
      <c r="AT378" s="18"/>
      <c r="AU378" s="18"/>
      <c r="AV378" s="18"/>
      <c r="AW378" s="18"/>
      <c r="AX378" s="18"/>
      <c r="BA378" s="11"/>
      <c r="BB378" s="11"/>
      <c r="BC378" s="11"/>
      <c r="BD378" s="11"/>
      <c r="BE378" s="11"/>
      <c r="BF378" s="11"/>
      <c r="BG378" s="11"/>
      <c r="BH378" s="11"/>
      <c r="BI378" s="11"/>
      <c r="BJ378" s="11"/>
      <c r="BK378" s="11"/>
      <c r="BL378" s="11"/>
      <c r="BM378" s="11"/>
      <c r="BN378" s="11"/>
      <c r="BO378" s="11"/>
      <c r="BP378" s="11"/>
    </row>
    <row r="379" spans="1:68" ht="15">
      <c r="A379" s="18"/>
      <c r="B379" s="18"/>
      <c r="C379" s="18"/>
      <c r="D379" s="18"/>
      <c r="E379" s="88"/>
      <c r="F379" s="88"/>
      <c r="G379" s="18"/>
      <c r="H379" s="89"/>
      <c r="I379" s="89"/>
      <c r="J379" s="18"/>
      <c r="K379" s="18"/>
      <c r="L379" s="18"/>
      <c r="M379" s="140"/>
      <c r="N379" s="140"/>
      <c r="O379" s="140"/>
      <c r="P379" s="213"/>
      <c r="Q379" s="140"/>
      <c r="R379" s="140"/>
      <c r="S379" s="140"/>
      <c r="T379" s="140"/>
      <c r="U379" s="18"/>
      <c r="V379" s="18"/>
      <c r="W379" s="18"/>
      <c r="X379" s="137" t="str">
        <f>$M$3</f>
        <v>MODAL</v>
      </c>
      <c r="Y379" s="338">
        <v>1</v>
      </c>
      <c r="Z379" s="338">
        <v>2</v>
      </c>
      <c r="AA379" s="338">
        <v>3</v>
      </c>
      <c r="AB379" s="338">
        <v>4</v>
      </c>
      <c r="AC379" s="110"/>
      <c r="AD379" s="110"/>
      <c r="AE379" s="110"/>
      <c r="AF379" s="110"/>
      <c r="AG379" s="110"/>
      <c r="AH379" s="110"/>
      <c r="AI379" s="110"/>
      <c r="AJ379" s="110"/>
      <c r="AK379" s="110"/>
      <c r="AL379" s="18"/>
      <c r="AM379" s="18"/>
      <c r="AN379" s="18"/>
      <c r="AO379" s="18"/>
      <c r="AP379" s="18"/>
      <c r="AQ379" s="18"/>
      <c r="AR379" s="18"/>
      <c r="AS379" s="18"/>
      <c r="AT379" s="18"/>
      <c r="AU379" s="18"/>
      <c r="AV379" s="18"/>
      <c r="AW379" s="18"/>
      <c r="AX379" s="18"/>
      <c r="BA379" s="11"/>
      <c r="BB379" s="11"/>
      <c r="BC379" s="11"/>
      <c r="BD379" s="11"/>
      <c r="BE379" s="11"/>
      <c r="BF379" s="11"/>
      <c r="BG379" s="11"/>
      <c r="BH379" s="11"/>
      <c r="BI379" s="11"/>
      <c r="BJ379" s="11"/>
      <c r="BK379" s="11"/>
      <c r="BL379" s="11"/>
      <c r="BM379" s="11"/>
      <c r="BN379" s="11"/>
      <c r="BO379" s="11"/>
      <c r="BP379" s="11"/>
    </row>
    <row r="380" spans="1:68" ht="15">
      <c r="A380" s="18"/>
      <c r="B380" s="18"/>
      <c r="C380" s="18"/>
      <c r="D380" s="18"/>
      <c r="E380" s="88"/>
      <c r="F380" s="88"/>
      <c r="G380" s="18"/>
      <c r="H380" s="89"/>
      <c r="I380" s="89"/>
      <c r="J380" s="18"/>
      <c r="K380" s="18"/>
      <c r="L380" s="18"/>
      <c r="M380" s="140"/>
      <c r="N380" s="140"/>
      <c r="O380" s="140"/>
      <c r="P380" s="140"/>
      <c r="Q380" s="140"/>
      <c r="R380" s="140"/>
      <c r="S380" s="140"/>
      <c r="T380" s="140"/>
      <c r="U380" s="18"/>
      <c r="V380" s="18"/>
      <c r="W380" s="18"/>
      <c r="X380" s="131" t="str">
        <f>$M$4</f>
        <v>(R1-R5)</v>
      </c>
      <c r="Y380" s="352" t="s">
        <v>71</v>
      </c>
      <c r="Z380" s="340" t="s">
        <v>72</v>
      </c>
      <c r="AA380" s="340" t="s">
        <v>73</v>
      </c>
      <c r="AB380" s="340" t="s">
        <v>74</v>
      </c>
      <c r="AC380" s="117"/>
      <c r="AD380" s="117"/>
      <c r="AE380" s="117"/>
      <c r="AF380" s="110"/>
      <c r="AG380" s="110"/>
      <c r="AH380" s="110"/>
      <c r="AI380" s="110"/>
      <c r="AJ380" s="110"/>
      <c r="AK380" s="110"/>
      <c r="AL380" s="18"/>
      <c r="AM380" s="18"/>
      <c r="AN380" s="18"/>
      <c r="AO380" s="18"/>
      <c r="AP380" s="18"/>
      <c r="AQ380" s="18"/>
      <c r="AR380" s="18"/>
      <c r="AS380" s="18"/>
      <c r="AT380" s="18"/>
      <c r="AU380" s="18"/>
      <c r="AV380" s="18"/>
      <c r="AW380" s="18"/>
      <c r="AX380" s="18"/>
      <c r="BA380" s="11"/>
      <c r="BB380" s="11"/>
      <c r="BC380" s="11"/>
      <c r="BD380" s="11"/>
      <c r="BE380" s="11"/>
      <c r="BF380" s="11"/>
      <c r="BG380" s="11"/>
      <c r="BH380" s="11"/>
      <c r="BI380" s="11"/>
      <c r="BJ380" s="11"/>
      <c r="BK380" s="11"/>
      <c r="BL380" s="11"/>
      <c r="BM380" s="11"/>
      <c r="BN380" s="11"/>
      <c r="BO380" s="11"/>
      <c r="BP380" s="11"/>
    </row>
    <row r="381" spans="1:68">
      <c r="A381" s="18"/>
      <c r="B381" s="18"/>
      <c r="C381" s="18"/>
      <c r="D381" s="18"/>
      <c r="E381" s="88"/>
      <c r="F381" s="88"/>
      <c r="G381" s="18"/>
      <c r="H381" s="89"/>
      <c r="I381" s="89"/>
      <c r="J381" s="18"/>
      <c r="K381" s="18"/>
      <c r="L381" s="18"/>
      <c r="M381" s="140"/>
      <c r="N381" s="140"/>
      <c r="O381" s="140"/>
      <c r="P381" s="140"/>
      <c r="Q381" s="140"/>
      <c r="R381" s="140"/>
      <c r="S381" s="140"/>
      <c r="T381" s="140"/>
      <c r="U381" s="18"/>
      <c r="V381" s="18"/>
      <c r="W381" s="18"/>
      <c r="X381" s="233">
        <v>0</v>
      </c>
      <c r="Y381" s="382" t="str">
        <f t="array" ref="Y381">IF(COUNT(IF($M$5:$M$24=$X381,IF($G$5:$G$24=Y$379,$M$5:$M$24,""),""))=0,"-",AVERAGE(IF($M$5:$M$24=$X381,IF($G$5:$G$24=Y$379,$H$5:$L$24,"")))-$X381)</f>
        <v>-</v>
      </c>
      <c r="Z381" s="382" t="str">
        <f t="array" ref="Z381">IF(COUNT(IF($M$5:$M$24=$X381,IF($G$5:$G$24=Z$379,$M$5:$M$24,""),""))=0,"-",AVERAGE(IF($M$5:$M$24=$X381,IF($G$5:$G$24=Z$379,$H$5:$L$24,"")))-$X381)</f>
        <v>-</v>
      </c>
      <c r="AA381" s="382" t="str">
        <f t="array" ref="AA381">IF(COUNT(IF($M$5:$M$24=$X381,IF($G$5:$G$24=AA$379,$M$5:$M$24,""),""))=0,"-",AVERAGE(IF($M$5:$M$24=$X381,IF($G$5:$G$24=AA$379,$H$5:$L$24,"")))-$X381)</f>
        <v>-</v>
      </c>
      <c r="AB381" s="382" t="str">
        <f t="array" ref="AB381">IF(COUNT(IF($M$5:$M$24=$X381,IF($G$5:$G$24=AB$379,$M$5:$M$24,""),""))=0,"-",AVERAGE(IF($M$5:$M$24=$X381,IF($G$5:$G$24=AB$379,$H$5:$L$24,"")))-$X381)</f>
        <v>-</v>
      </c>
      <c r="AC381" s="338">
        <v>5</v>
      </c>
      <c r="AD381" s="338">
        <v>6</v>
      </c>
      <c r="AE381" s="338">
        <v>7</v>
      </c>
      <c r="AF381" s="338">
        <v>8</v>
      </c>
      <c r="AG381" s="338">
        <v>9</v>
      </c>
      <c r="AH381" s="338">
        <v>10</v>
      </c>
      <c r="AI381" s="338">
        <v>11</v>
      </c>
      <c r="AJ381" s="339">
        <v>12</v>
      </c>
      <c r="AK381" s="19" t="s">
        <v>70</v>
      </c>
      <c r="AL381" s="18"/>
      <c r="AM381" s="18"/>
      <c r="AN381" s="18"/>
      <c r="AO381" s="18"/>
      <c r="AP381" s="18"/>
      <c r="AQ381" s="18"/>
      <c r="AR381" s="18"/>
      <c r="AS381" s="18"/>
      <c r="AT381" s="18"/>
      <c r="AU381" s="18"/>
      <c r="AV381" s="18"/>
      <c r="AW381" s="18"/>
      <c r="AX381" s="18"/>
      <c r="BA381" s="11"/>
      <c r="BB381" s="11"/>
      <c r="BC381" s="11"/>
      <c r="BD381" s="11"/>
      <c r="BE381" s="11"/>
      <c r="BF381" s="11"/>
      <c r="BG381" s="11"/>
      <c r="BH381" s="11"/>
      <c r="BI381" s="11"/>
      <c r="BJ381" s="11"/>
      <c r="BK381" s="11"/>
      <c r="BL381" s="11"/>
      <c r="BM381" s="11"/>
      <c r="BN381" s="11"/>
      <c r="BO381" s="11"/>
      <c r="BP381" s="11"/>
    </row>
    <row r="382" spans="1:68">
      <c r="A382" s="18"/>
      <c r="B382" s="18"/>
      <c r="C382" s="18"/>
      <c r="D382" s="18"/>
      <c r="E382" s="88"/>
      <c r="F382" s="88"/>
      <c r="G382" s="18"/>
      <c r="H382" s="89"/>
      <c r="I382" s="89"/>
      <c r="J382" s="18"/>
      <c r="K382" s="18"/>
      <c r="L382" s="18"/>
      <c r="M382" s="140"/>
      <c r="N382" s="140"/>
      <c r="O382" s="140"/>
      <c r="P382" s="140"/>
      <c r="Q382" s="140"/>
      <c r="R382" s="140"/>
      <c r="S382" s="140"/>
      <c r="T382" s="140"/>
      <c r="U382" s="18"/>
      <c r="V382" s="18"/>
      <c r="W382" s="18"/>
      <c r="X382" s="139">
        <v>1</v>
      </c>
      <c r="Y382" s="382" t="str">
        <f t="array" ref="Y382">IF(COUNT(IF($M$5:$M$24=$X382,IF($G$5:$G$24=Y$379,$M$5:$M$24,""),""))=0,"-",AVERAGE(IF($M$5:$M$24=$X382,IF($G$5:$G$24=Y$379,$H$5:$L$24,"")))-$X382)</f>
        <v>-</v>
      </c>
      <c r="Z382" s="382" t="str">
        <f t="array" ref="Z382">IF(COUNT(IF($M$5:$M$24=$X382,IF($G$5:$G$24=Z$379,$M$5:$M$24,""),""))=0,"-",AVERAGE(IF($M$5:$M$24=$X382,IF($G$5:$G$24=Z$379,$H$5:$L$24,"")))-$X382)</f>
        <v>-</v>
      </c>
      <c r="AA382" s="382" t="str">
        <f t="array" ref="AA382">IF(COUNT(IF($M$5:$M$24=$X382,IF($G$5:$G$24=AA$379,$M$5:$M$24,""),""))=0,"-",AVERAGE(IF($M$5:$M$24=$X382,IF($G$5:$G$24=AA$379,$H$5:$L$24,"")))-$X382)</f>
        <v>-</v>
      </c>
      <c r="AB382" s="382" t="str">
        <f t="array" ref="AB382">IF(COUNT(IF($M$5:$M$24=$X382,IF($G$5:$G$24=AB$379,$M$5:$M$24,""),""))=0,"-",AVERAGE(IF($M$5:$M$24=$X382,IF($G$5:$G$24=AB$379,$H$5:$L$24,"")))-$X382)</f>
        <v>-</v>
      </c>
      <c r="AC382" s="340" t="s">
        <v>75</v>
      </c>
      <c r="AD382" s="340" t="s">
        <v>76</v>
      </c>
      <c r="AE382" s="340" t="s">
        <v>77</v>
      </c>
      <c r="AF382" s="340" t="s">
        <v>78</v>
      </c>
      <c r="AG382" s="340" t="s">
        <v>79</v>
      </c>
      <c r="AH382" s="340" t="s">
        <v>80</v>
      </c>
      <c r="AI382" s="340" t="s">
        <v>81</v>
      </c>
      <c r="AJ382" s="341" t="s">
        <v>82</v>
      </c>
      <c r="AK382" s="24" t="s">
        <v>83</v>
      </c>
      <c r="AL382" s="18"/>
      <c r="AM382" s="18"/>
      <c r="AN382" s="18"/>
      <c r="AO382" s="18"/>
      <c r="AP382" s="18"/>
      <c r="AQ382" s="18"/>
      <c r="AR382" s="18"/>
      <c r="AS382" s="18"/>
      <c r="AT382" s="18"/>
      <c r="AU382" s="18"/>
      <c r="AV382" s="18"/>
      <c r="AW382" s="18"/>
      <c r="AX382" s="18"/>
      <c r="BA382" s="11"/>
      <c r="BB382" s="11"/>
      <c r="BC382" s="11"/>
      <c r="BD382" s="11"/>
      <c r="BE382" s="11"/>
      <c r="BF382" s="11"/>
      <c r="BG382" s="11"/>
      <c r="BH382" s="11"/>
      <c r="BI382" s="11"/>
      <c r="BJ382" s="11"/>
      <c r="BK382" s="11"/>
      <c r="BL382" s="11"/>
      <c r="BM382" s="11"/>
      <c r="BN382" s="11"/>
      <c r="BO382" s="11"/>
      <c r="BP382" s="11"/>
    </row>
    <row r="383" spans="1:68">
      <c r="A383" s="18"/>
      <c r="B383" s="18"/>
      <c r="C383" s="18"/>
      <c r="D383" s="18"/>
      <c r="E383" s="88"/>
      <c r="F383" s="88"/>
      <c r="G383" s="18"/>
      <c r="H383" s="89"/>
      <c r="I383" s="89"/>
      <c r="J383" s="18"/>
      <c r="K383" s="18"/>
      <c r="L383" s="18"/>
      <c r="M383" s="140"/>
      <c r="N383" s="140"/>
      <c r="O383" s="140"/>
      <c r="P383" s="140"/>
      <c r="Q383" s="140"/>
      <c r="R383" s="140"/>
      <c r="S383" s="140"/>
      <c r="T383" s="140"/>
      <c r="U383" s="18"/>
      <c r="V383" s="18"/>
      <c r="W383" s="18"/>
      <c r="X383" s="139">
        <v>2</v>
      </c>
      <c r="Y383" s="382" t="str">
        <f t="array" ref="Y383">IF(COUNT(IF($M$5:$M$24=$X383,IF($G$5:$G$24=Y$379,$M$5:$M$24,""),""))=0,"-",AVERAGE(IF($M$5:$M$24=$X383,IF($G$5:$G$24=Y$379,$H$5:$L$24,"")))-$X383)</f>
        <v>-</v>
      </c>
      <c r="Z383" s="382" t="str">
        <f t="array" ref="Z383">IF(COUNT(IF($M$5:$M$24=$X383,IF($G$5:$G$24=Z$379,$M$5:$M$24,""),""))=0,"-",AVERAGE(IF($M$5:$M$24=$X383,IF($G$5:$G$24=Z$379,$H$5:$L$24,"")))-$X383)</f>
        <v>-</v>
      </c>
      <c r="AA383" s="382" t="str">
        <f t="array" ref="AA383">IF(COUNT(IF($M$5:$M$24=$X383,IF($G$5:$G$24=AA$379,$M$5:$M$24,""),""))=0,"-",AVERAGE(IF($M$5:$M$24=$X383,IF($G$5:$G$24=AA$379,$H$5:$L$24,"")))-$X383)</f>
        <v>-</v>
      </c>
      <c r="AB383" s="382" t="str">
        <f t="array" ref="AB383">IF(COUNT(IF($M$5:$M$24=$X383,IF($G$5:$G$24=AB$379,$M$5:$M$24,""),""))=0,"-",AVERAGE(IF($M$5:$M$24=$X383,IF($G$5:$G$24=AB$379,$H$5:$L$24,"")))-$X383)</f>
        <v>-</v>
      </c>
      <c r="AC383" s="342">
        <f t="array" ref="AC383">IF(COUNT(IF($M$5:$M$24=$X315,IF($G$5:$G$24=AC$403,$O$5:$O$24,"-")))=0,"-",COUNT(IF($M$5:$M$24=$X315,IF($G$5:$G$24=AC$403,$O$5:$O$24,"-"))))</f>
        <v>3</v>
      </c>
      <c r="AD383" s="342" t="str">
        <f t="array" ref="AD383">IF(COUNT(IF($M$5:$M$24=$X315,IF($G$5:$G$24=AD$403,$O$5:$O$24,"-")))=0,"-",COUNT(IF($M$5:$M$24=$X315,IF($G$5:$G$24=AD$403,$O$5:$O$24,"-"))))</f>
        <v>-</v>
      </c>
      <c r="AE383" s="342" t="str">
        <f t="array" ref="AE383">IF(COUNT(IF($M$5:$M$24=$X315,IF($G$5:$G$24=AE$403,$O$5:$O$24,"-")))=0,"-",COUNT(IF($M$5:$M$24=$X315,IF($G$5:$G$24=AE$403,$O$5:$O$24,"-"))))</f>
        <v>-</v>
      </c>
      <c r="AF383" s="342" t="str">
        <f t="array" ref="AF383">IF(COUNT(IF($M$5:$M$24=$X315,IF($G$5:$G$24=AF$403,$O$5:$O$24,"-")))=0,"-",COUNT(IF($M$5:$M$24=$X315,IF($G$5:$G$24=AF$403,$O$5:$O$24,"-"))))</f>
        <v>-</v>
      </c>
      <c r="AG383" s="342" t="str">
        <f t="array" ref="AG383">IF(COUNT(IF($M$5:$M$24=$X315,IF($G$5:$G$24=AG$403,$O$5:$O$24,"-")))=0,"-",COUNT(IF($M$5:$M$24=$X315,IF($G$5:$G$24=AG$403,$O$5:$O$24,"-"))))</f>
        <v>-</v>
      </c>
      <c r="AH383" s="342" t="str">
        <f t="array" ref="AH383">IF(COUNT(IF($M$5:$M$24=$X315,IF($G$5:$G$24=AH$403,$O$5:$O$24,"-")))=0,"-",COUNT(IF($M$5:$M$24=$X315,IF($G$5:$G$24=AH$403,$O$5:$O$24,"-"))))</f>
        <v>-</v>
      </c>
      <c r="AI383" s="342" t="str">
        <f t="array" ref="AI383">IF(COUNT(IF($M$5:$M$24=$X315,IF($G$5:$G$24=AI$403,$O$5:$O$24,"-")))=0,"-",COUNT(IF($M$5:$M$24=$X315,IF($G$5:$G$24=AI$403,$O$5:$O$24,"-"))))</f>
        <v>-</v>
      </c>
      <c r="AJ383" s="342">
        <f t="array" ref="AJ383">IF(COUNT(IF($M$5:$M$24=$X315,IF($G$5:$G$24=AJ$403,$O$5:$O$24,"-")))=0,"-",COUNT(IF($M$5:$M$24=$X315,IF($G$5:$G$24=AJ$403,$O$5:$O$24,"-"))))</f>
        <v>1</v>
      </c>
      <c r="AK383" s="343">
        <f t="shared" ref="AK383:AK398" si="48">SUM(Y383:AJ383)</f>
        <v>4</v>
      </c>
      <c r="AL383" s="18"/>
      <c r="AM383" s="18"/>
      <c r="AN383" s="18"/>
      <c r="AO383" s="18"/>
      <c r="AP383" s="18"/>
      <c r="AQ383" s="18"/>
      <c r="AR383" s="18"/>
      <c r="AS383" s="18"/>
      <c r="AT383" s="18"/>
      <c r="AU383" s="18"/>
      <c r="AV383" s="18"/>
      <c r="AW383" s="18"/>
      <c r="AX383" s="18"/>
      <c r="BA383" s="11"/>
      <c r="BB383" s="11"/>
      <c r="BC383" s="11"/>
      <c r="BD383" s="11"/>
      <c r="BE383" s="11"/>
      <c r="BF383" s="11"/>
      <c r="BG383" s="11"/>
      <c r="BH383" s="11"/>
      <c r="BI383" s="11"/>
      <c r="BJ383" s="11"/>
      <c r="BK383" s="11"/>
      <c r="BL383" s="11"/>
      <c r="BM383" s="11"/>
      <c r="BN383" s="11"/>
      <c r="BO383" s="11"/>
      <c r="BP383" s="11"/>
    </row>
    <row r="384" spans="1:68">
      <c r="A384" s="18"/>
      <c r="B384" s="18"/>
      <c r="C384" s="18"/>
      <c r="D384" s="18"/>
      <c r="E384" s="88"/>
      <c r="F384" s="88"/>
      <c r="G384" s="18"/>
      <c r="H384" s="89"/>
      <c r="I384" s="89"/>
      <c r="J384" s="18"/>
      <c r="K384" s="18"/>
      <c r="L384" s="18"/>
      <c r="M384" s="140"/>
      <c r="N384" s="140"/>
      <c r="O384" s="140"/>
      <c r="P384" s="140"/>
      <c r="Q384" s="140"/>
      <c r="R384" s="140"/>
      <c r="S384" s="140"/>
      <c r="T384" s="140"/>
      <c r="U384" s="18"/>
      <c r="V384" s="18"/>
      <c r="W384" s="18"/>
      <c r="X384" s="139">
        <v>3</v>
      </c>
      <c r="Y384" s="382" t="str">
        <f t="array" ref="Y384">IF(COUNT(IF($M$5:$M$24=$X384,IF($G$5:$G$24=Y$379,$M$5:$M$24,""),""))=0,"-",AVERAGE(IF($M$5:$M$24=$X384,IF($G$5:$G$24=Y$379,$H$5:$L$24,"")))-$X384)</f>
        <v>-</v>
      </c>
      <c r="Z384" s="382" t="str">
        <f t="array" ref="Z384">IF(COUNT(IF($M$5:$M$24=$X384,IF($G$5:$G$24=Z$379,$M$5:$M$24,""),""))=0,"-",AVERAGE(IF($M$5:$M$24=$X384,IF($G$5:$G$24=Z$379,$H$5:$L$24,"")))-$X384)</f>
        <v>-</v>
      </c>
      <c r="AA384" s="382" t="str">
        <f t="array" ref="AA384">IF(COUNT(IF($M$5:$M$24=$X384,IF($G$5:$G$24=AA$379,$M$5:$M$24,""),""))=0,"-",AVERAGE(IF($M$5:$M$24=$X384,IF($G$5:$G$24=AA$379,$H$5:$L$24,"")))-$X384)</f>
        <v>-</v>
      </c>
      <c r="AB384" s="382" t="str">
        <f t="array" ref="AB384">IF(COUNT(IF($M$5:$M$24=$X384,IF($G$5:$G$24=AB$379,$M$5:$M$24,""),""))=0,"-",AVERAGE(IF($M$5:$M$24=$X384,IF($G$5:$G$24=AB$379,$H$5:$L$24,"")))-$X384)</f>
        <v>-</v>
      </c>
      <c r="AC384" s="342" t="str">
        <f t="array" ref="AC384">IF(COUNT(IF($M$5:$M$24=$X316,IF($G$5:$G$24=AC$403,$O$5:$O$24,"-")))=0,"-",COUNT(IF($M$5:$M$24=$X316,IF($G$5:$G$24=AC$403,$O$5:$O$24,"-"))))</f>
        <v>-</v>
      </c>
      <c r="AD384" s="342" t="str">
        <f t="array" ref="AD384">IF(COUNT(IF($M$5:$M$24=$X316,IF($G$5:$G$24=AD$403,$O$5:$O$24,"-")))=0,"-",COUNT(IF($M$5:$M$24=$X316,IF($G$5:$G$24=AD$403,$O$5:$O$24,"-"))))</f>
        <v>-</v>
      </c>
      <c r="AE384" s="342" t="str">
        <f t="array" ref="AE384">IF(COUNT(IF($M$5:$M$24=$X316,IF($G$5:$G$24=AE$403,$O$5:$O$24,"-")))=0,"-",COUNT(IF($M$5:$M$24=$X316,IF($G$5:$G$24=AE$403,$O$5:$O$24,"-"))))</f>
        <v>-</v>
      </c>
      <c r="AF384" s="342" t="str">
        <f t="array" ref="AF384">IF(COUNT(IF($M$5:$M$24=$X316,IF($G$5:$G$24=AF$403,$O$5:$O$24,"-")))=0,"-",COUNT(IF($M$5:$M$24=$X316,IF($G$5:$G$24=AF$403,$O$5:$O$24,"-"))))</f>
        <v>-</v>
      </c>
      <c r="AG384" s="342" t="str">
        <f t="array" ref="AG384">IF(COUNT(IF($M$5:$M$24=$X316,IF($G$5:$G$24=AG$403,$O$5:$O$24,"-")))=0,"-",COUNT(IF($M$5:$M$24=$X316,IF($G$5:$G$24=AG$403,$O$5:$O$24,"-"))))</f>
        <v>-</v>
      </c>
      <c r="AH384" s="342" t="str">
        <f t="array" ref="AH384">IF(COUNT(IF($M$5:$M$24=$X316,IF($G$5:$G$24=AH$403,$O$5:$O$24,"-")))=0,"-",COUNT(IF($M$5:$M$24=$X316,IF($G$5:$G$24=AH$403,$O$5:$O$24,"-"))))</f>
        <v>-</v>
      </c>
      <c r="AI384" s="342" t="str">
        <f t="array" ref="AI384">IF(COUNT(IF($M$5:$M$24=$X316,IF($G$5:$G$24=AI$403,$O$5:$O$24,"-")))=0,"-",COUNT(IF($M$5:$M$24=$X316,IF($G$5:$G$24=AI$403,$O$5:$O$24,"-"))))</f>
        <v>-</v>
      </c>
      <c r="AJ384" s="342" t="str">
        <f t="array" ref="AJ384">IF(COUNT(IF($M$5:$M$24=$X316,IF($G$5:$G$24=AJ$403,$O$5:$O$24,"-")))=0,"-",COUNT(IF($M$5:$M$24=$X316,IF($G$5:$G$24=AJ$403,$O$5:$O$24,"-"))))</f>
        <v>-</v>
      </c>
      <c r="AK384" s="344">
        <f t="shared" si="48"/>
        <v>0</v>
      </c>
      <c r="AL384" s="18"/>
      <c r="AM384" s="18"/>
      <c r="AN384" s="18"/>
      <c r="AO384" s="18"/>
      <c r="AP384" s="18"/>
      <c r="AQ384" s="18"/>
      <c r="AR384" s="18"/>
      <c r="AS384" s="18"/>
      <c r="AT384" s="18"/>
      <c r="AU384" s="18"/>
      <c r="AV384" s="18"/>
      <c r="AW384" s="18"/>
      <c r="AX384" s="18"/>
      <c r="BA384" s="11"/>
      <c r="BB384" s="11"/>
      <c r="BC384" s="11"/>
      <c r="BD384" s="11"/>
      <c r="BE384" s="11"/>
      <c r="BF384" s="11"/>
      <c r="BG384" s="11"/>
      <c r="BH384" s="11"/>
      <c r="BI384" s="11"/>
      <c r="BJ384" s="11"/>
      <c r="BK384" s="11"/>
      <c r="BL384" s="11"/>
      <c r="BM384" s="11"/>
      <c r="BN384" s="11"/>
      <c r="BO384" s="11"/>
      <c r="BP384" s="11"/>
    </row>
    <row r="385" spans="1:68">
      <c r="A385" s="18"/>
      <c r="B385" s="18"/>
      <c r="C385" s="18"/>
      <c r="D385" s="18"/>
      <c r="E385" s="88"/>
      <c r="F385" s="88"/>
      <c r="G385" s="18"/>
      <c r="H385" s="89"/>
      <c r="I385" s="89"/>
      <c r="J385" s="18"/>
      <c r="K385" s="18"/>
      <c r="L385" s="18"/>
      <c r="M385" s="140"/>
      <c r="N385" s="140"/>
      <c r="O385" s="140"/>
      <c r="P385" s="140"/>
      <c r="Q385" s="140"/>
      <c r="R385" s="140"/>
      <c r="S385" s="140"/>
      <c r="T385" s="140"/>
      <c r="U385" s="18"/>
      <c r="V385" s="18"/>
      <c r="W385" s="18"/>
      <c r="X385" s="139">
        <v>4</v>
      </c>
      <c r="Y385" s="382">
        <f t="array" ref="Y385">IF(COUNT(IF($M$5:$M$24=$X385,IF($G$5:$G$24=Y$379,$M$5:$M$24,""),""))=0,"-",AVERAGE(IF($M$5:$M$24=$X385,IF($G$5:$G$24=Y$379,$H$5:$L$24,"")))-$X385)</f>
        <v>-0.39999999999999991</v>
      </c>
      <c r="Z385" s="382" t="str">
        <f t="array" ref="Z385">IF(COUNT(IF($M$5:$M$24=$X385,IF($G$5:$G$24=Z$379,$M$5:$M$24,""),""))=0,"-",AVERAGE(IF($M$5:$M$24=$X385,IF($G$5:$G$24=Z$379,$H$5:$L$24,"")))-$X385)</f>
        <v>-</v>
      </c>
      <c r="AA385" s="382" t="str">
        <f t="array" ref="AA385">IF(COUNT(IF($M$5:$M$24=$X385,IF($G$5:$G$24=AA$379,$M$5:$M$24,""),""))=0,"-",AVERAGE(IF($M$5:$M$24=$X385,IF($G$5:$G$24=AA$379,$H$5:$L$24,"")))-$X385)</f>
        <v>-</v>
      </c>
      <c r="AB385" s="382" t="str">
        <f t="array" ref="AB385">IF(COUNT(IF($M$5:$M$24=$X385,IF($G$5:$G$24=AB$379,$M$5:$M$24,""),""))=0,"-",AVERAGE(IF($M$5:$M$24=$X385,IF($G$5:$G$24=AB$379,$H$5:$L$24,"")))-$X385)</f>
        <v>-</v>
      </c>
      <c r="AC385" s="342" t="str">
        <f t="array" ref="AC385">IF(COUNT(IF($M$5:$M$24=$X317,IF($G$5:$G$24=AC$403,$O$5:$O$24,"-")))=0,"-",COUNT(IF($M$5:$M$24=$X317,IF($G$5:$G$24=AC$403,$O$5:$O$24,"-"))))</f>
        <v>-</v>
      </c>
      <c r="AD385" s="342" t="str">
        <f t="array" ref="AD385">IF(COUNT(IF($M$5:$M$24=$X317,IF($G$5:$G$24=AD$403,$O$5:$O$24,"-")))=0,"-",COUNT(IF($M$5:$M$24=$X317,IF($G$5:$G$24=AD$403,$O$5:$O$24,"-"))))</f>
        <v>-</v>
      </c>
      <c r="AE385" s="342" t="str">
        <f t="array" ref="AE385">IF(COUNT(IF($M$5:$M$24=$X317,IF($G$5:$G$24=AE$403,$O$5:$O$24,"-")))=0,"-",COUNT(IF($M$5:$M$24=$X317,IF($G$5:$G$24=AE$403,$O$5:$O$24,"-"))))</f>
        <v>-</v>
      </c>
      <c r="AF385" s="342" t="str">
        <f t="array" ref="AF385">IF(COUNT(IF($M$5:$M$24=$X317,IF($G$5:$G$24=AF$403,$O$5:$O$24,"-")))=0,"-",COUNT(IF($M$5:$M$24=$X317,IF($G$5:$G$24=AF$403,$O$5:$O$24,"-"))))</f>
        <v>-</v>
      </c>
      <c r="AG385" s="342" t="str">
        <f t="array" ref="AG385">IF(COUNT(IF($M$5:$M$24=$X317,IF($G$5:$G$24=AG$403,$O$5:$O$24,"-")))=0,"-",COUNT(IF($M$5:$M$24=$X317,IF($G$5:$G$24=AG$403,$O$5:$O$24,"-"))))</f>
        <v>-</v>
      </c>
      <c r="AH385" s="342" t="str">
        <f t="array" ref="AH385">IF(COUNT(IF($M$5:$M$24=$X317,IF($G$5:$G$24=AH$403,$O$5:$O$24,"-")))=0,"-",COUNT(IF($M$5:$M$24=$X317,IF($G$5:$G$24=AH$403,$O$5:$O$24,"-"))))</f>
        <v>-</v>
      </c>
      <c r="AI385" s="342" t="str">
        <f t="array" ref="AI385">IF(COUNT(IF($M$5:$M$24=$X317,IF($G$5:$G$24=AI$403,$O$5:$O$24,"-")))=0,"-",COUNT(IF($M$5:$M$24=$X317,IF($G$5:$G$24=AI$403,$O$5:$O$24,"-"))))</f>
        <v>-</v>
      </c>
      <c r="AJ385" s="342" t="str">
        <f t="array" ref="AJ385">IF(COUNT(IF($M$5:$M$24=$X317,IF($G$5:$G$24=AJ$403,$O$5:$O$24,"-")))=0,"-",COUNT(IF($M$5:$M$24=$X317,IF($G$5:$G$24=AJ$403,$O$5:$O$24,"-"))))</f>
        <v>-</v>
      </c>
      <c r="AK385" s="344">
        <f t="shared" si="48"/>
        <v>-0.39999999999999991</v>
      </c>
      <c r="AL385" s="18"/>
      <c r="AM385" s="18"/>
      <c r="AN385" s="18"/>
      <c r="AO385" s="18"/>
      <c r="AP385" s="18"/>
      <c r="AQ385" s="18"/>
      <c r="AR385" s="18"/>
      <c r="AS385" s="18"/>
      <c r="AT385" s="18"/>
      <c r="AU385" s="18"/>
      <c r="AV385" s="18"/>
      <c r="AW385" s="18"/>
      <c r="AX385" s="18"/>
      <c r="BA385" s="11"/>
      <c r="BB385" s="11"/>
      <c r="BC385" s="11"/>
      <c r="BD385" s="11"/>
      <c r="BE385" s="11"/>
      <c r="BF385" s="11"/>
      <c r="BG385" s="11"/>
      <c r="BH385" s="11"/>
      <c r="BI385" s="11"/>
      <c r="BJ385" s="11"/>
      <c r="BK385" s="11"/>
      <c r="BL385" s="11"/>
      <c r="BM385" s="11"/>
      <c r="BN385" s="11"/>
      <c r="BO385" s="11"/>
      <c r="BP385" s="11"/>
    </row>
    <row r="386" spans="1:68">
      <c r="A386" s="18"/>
      <c r="B386" s="18"/>
      <c r="C386" s="18"/>
      <c r="D386" s="18"/>
      <c r="E386" s="88"/>
      <c r="F386" s="88"/>
      <c r="G386" s="18"/>
      <c r="H386" s="89"/>
      <c r="I386" s="89"/>
      <c r="J386" s="18"/>
      <c r="K386" s="18"/>
      <c r="L386" s="18"/>
      <c r="M386" s="140"/>
      <c r="N386" s="140"/>
      <c r="O386" s="140"/>
      <c r="P386" s="140"/>
      <c r="Q386" s="140"/>
      <c r="R386" s="140"/>
      <c r="S386" s="140"/>
      <c r="T386" s="140"/>
      <c r="U386" s="18"/>
      <c r="V386" s="18"/>
      <c r="W386" s="18"/>
      <c r="X386" s="139">
        <v>5</v>
      </c>
      <c r="Y386" s="382">
        <f t="array" ref="Y386">IF(COUNT(IF($M$5:$M$24=$X386,IF($G$5:$G$24=Y$379,$M$5:$M$24,""),""))=0,"-",AVERAGE(IF($M$5:$M$24=$X386,IF($G$5:$G$24=Y$379,$H$5:$L$24,"")))-$X386)</f>
        <v>0.20000000000000018</v>
      </c>
      <c r="Z386" s="382" t="str">
        <f t="array" ref="Z386">IF(COUNT(IF($M$5:$M$24=$X386,IF($G$5:$G$24=Z$379,$M$5:$M$24,""),""))=0,"-",AVERAGE(IF($M$5:$M$24=$X386,IF($G$5:$G$24=Z$379,$H$5:$L$24,"")))-$X386)</f>
        <v>-</v>
      </c>
      <c r="AA386" s="382" t="str">
        <f t="array" ref="AA386">IF(COUNT(IF($M$5:$M$24=$X386,IF($G$5:$G$24=AA$379,$M$5:$M$24,""),""))=0,"-",AVERAGE(IF($M$5:$M$24=$X386,IF($G$5:$G$24=AA$379,$H$5:$L$24,"")))-$X386)</f>
        <v>-</v>
      </c>
      <c r="AB386" s="382" t="str">
        <f t="array" ref="AB386">IF(COUNT(IF($M$5:$M$24=$X386,IF($G$5:$G$24=AB$379,$M$5:$M$24,""),""))=0,"-",AVERAGE(IF($M$5:$M$24=$X386,IF($G$5:$G$24=AB$379,$H$5:$L$24,"")))-$X386)</f>
        <v>-</v>
      </c>
      <c r="AC386" s="342" t="str">
        <f t="array" ref="AC386">IF(COUNT(IF($M$5:$M$24=$X318,IF($G$5:$G$24=AC$403,$O$5:$O$24,"-")))=0,"-",COUNT(IF($M$5:$M$24=$X318,IF($G$5:$G$24=AC$403,$O$5:$O$24,"-"))))</f>
        <v>-</v>
      </c>
      <c r="AD386" s="342" t="str">
        <f t="array" ref="AD386">IF(COUNT(IF($M$5:$M$24=$X318,IF($G$5:$G$24=AD$403,$O$5:$O$24,"-")))=0,"-",COUNT(IF($M$5:$M$24=$X318,IF($G$5:$G$24=AD$403,$O$5:$O$24,"-"))))</f>
        <v>-</v>
      </c>
      <c r="AE386" s="342" t="str">
        <f t="array" ref="AE386">IF(COUNT(IF($M$5:$M$24=$X318,IF($G$5:$G$24=AE$403,$O$5:$O$24,"-")))=0,"-",COUNT(IF($M$5:$M$24=$X318,IF($G$5:$G$24=AE$403,$O$5:$O$24,"-"))))</f>
        <v>-</v>
      </c>
      <c r="AF386" s="342" t="str">
        <f t="array" ref="AF386">IF(COUNT(IF($M$5:$M$24=$X318,IF($G$5:$G$24=AF$403,$O$5:$O$24,"-")))=0,"-",COUNT(IF($M$5:$M$24=$X318,IF($G$5:$G$24=AF$403,$O$5:$O$24,"-"))))</f>
        <v>-</v>
      </c>
      <c r="AG386" s="342" t="str">
        <f t="array" ref="AG386">IF(COUNT(IF($M$5:$M$24=$X318,IF($G$5:$G$24=AG$403,$O$5:$O$24,"-")))=0,"-",COUNT(IF($M$5:$M$24=$X318,IF($G$5:$G$24=AG$403,$O$5:$O$24,"-"))))</f>
        <v>-</v>
      </c>
      <c r="AH386" s="342" t="str">
        <f t="array" ref="AH386">IF(COUNT(IF($M$5:$M$24=$X318,IF($G$5:$G$24=AH$403,$O$5:$O$24,"-")))=0,"-",COUNT(IF($M$5:$M$24=$X318,IF($G$5:$G$24=AH$403,$O$5:$O$24,"-"))))</f>
        <v>-</v>
      </c>
      <c r="AI386" s="342" t="str">
        <f t="array" ref="AI386">IF(COUNT(IF($M$5:$M$24=$X318,IF($G$5:$G$24=AI$403,$O$5:$O$24,"-")))=0,"-",COUNT(IF($M$5:$M$24=$X318,IF($G$5:$G$24=AI$403,$O$5:$O$24,"-"))))</f>
        <v>-</v>
      </c>
      <c r="AJ386" s="342" t="str">
        <f t="array" ref="AJ386">IF(COUNT(IF($M$5:$M$24=$X318,IF($G$5:$G$24=AJ$403,$O$5:$O$24,"-")))=0,"-",COUNT(IF($M$5:$M$24=$X318,IF($G$5:$G$24=AJ$403,$O$5:$O$24,"-"))))</f>
        <v>-</v>
      </c>
      <c r="AK386" s="344">
        <f t="shared" si="48"/>
        <v>0.20000000000000018</v>
      </c>
      <c r="AL386" s="18"/>
      <c r="AM386" s="18"/>
      <c r="AN386" s="18"/>
      <c r="AO386" s="18"/>
      <c r="AP386" s="18"/>
      <c r="AQ386" s="18"/>
      <c r="AR386" s="18"/>
      <c r="AS386" s="18"/>
      <c r="AT386" s="18"/>
      <c r="AU386" s="18"/>
      <c r="AV386" s="18"/>
      <c r="AW386" s="18"/>
      <c r="AX386" s="18"/>
      <c r="BA386" s="11"/>
      <c r="BB386" s="11"/>
      <c r="BC386" s="11"/>
      <c r="BD386" s="11"/>
      <c r="BE386" s="11"/>
      <c r="BF386" s="11"/>
      <c r="BG386" s="11"/>
      <c r="BH386" s="11"/>
      <c r="BI386" s="11"/>
      <c r="BJ386" s="11"/>
      <c r="BK386" s="11"/>
      <c r="BL386" s="11"/>
      <c r="BM386" s="11"/>
      <c r="BN386" s="11"/>
      <c r="BO386" s="11"/>
      <c r="BP386" s="11"/>
    </row>
    <row r="387" spans="1:68">
      <c r="A387" s="18"/>
      <c r="B387" s="18"/>
      <c r="C387" s="18"/>
      <c r="D387" s="18"/>
      <c r="E387" s="88"/>
      <c r="F387" s="88"/>
      <c r="G387" s="18"/>
      <c r="H387" s="89"/>
      <c r="I387" s="89"/>
      <c r="J387" s="18"/>
      <c r="K387" s="18"/>
      <c r="L387" s="18"/>
      <c r="M387" s="140"/>
      <c r="N387" s="140"/>
      <c r="O387" s="140"/>
      <c r="P387" s="140"/>
      <c r="Q387" s="140"/>
      <c r="R387" s="140"/>
      <c r="S387" s="140"/>
      <c r="T387" s="140"/>
      <c r="U387" s="18"/>
      <c r="V387" s="18"/>
      <c r="W387" s="18"/>
      <c r="X387" s="139">
        <v>6</v>
      </c>
      <c r="Y387" s="382">
        <f t="array" ref="Y387">IF(COUNT(IF($M$5:$M$24=$X387,IF($G$5:$G$24=Y$379,$M$5:$M$24,""),""))=0,"-",AVERAGE(IF($M$5:$M$24=$X387,IF($G$5:$G$24=Y$379,$H$5:$L$24,"")))-$X387)</f>
        <v>-0.26666666666666661</v>
      </c>
      <c r="Z387" s="382" t="str">
        <f t="array" ref="Z387">IF(COUNT(IF($M$5:$M$24=$X387,IF($G$5:$G$24=Z$379,$M$5:$M$24,""),""))=0,"-",AVERAGE(IF($M$5:$M$24=$X387,IF($G$5:$G$24=Z$379,$H$5:$L$24,"")))-$X387)</f>
        <v>-</v>
      </c>
      <c r="AA387" s="382" t="str">
        <f t="array" ref="AA387">IF(COUNT(IF($M$5:$M$24=$X387,IF($G$5:$G$24=AA$379,$M$5:$M$24,""),""))=0,"-",AVERAGE(IF($M$5:$M$24=$X387,IF($G$5:$G$24=AA$379,$H$5:$L$24,"")))-$X387)</f>
        <v>-</v>
      </c>
      <c r="AB387" s="382" t="str">
        <f t="array" ref="AB387">IF(COUNT(IF($M$5:$M$24=$X387,IF($G$5:$G$24=AB$379,$M$5:$M$24,""),""))=0,"-",AVERAGE(IF($M$5:$M$24=$X387,IF($G$5:$G$24=AB$379,$H$5:$L$24,"")))-$X387)</f>
        <v>-</v>
      </c>
      <c r="AC387" s="342" t="str">
        <f t="array" ref="AC387">IF(COUNT(IF($M$5:$M$24=$X319,IF($G$5:$G$24=AC$403,$O$5:$O$24,"-")))=0,"-",COUNT(IF($M$5:$M$24=$X319,IF($G$5:$G$24=AC$403,$O$5:$O$24,"-"))))</f>
        <v>-</v>
      </c>
      <c r="AD387" s="342" t="str">
        <f t="array" ref="AD387">IF(COUNT(IF($M$5:$M$24=$X319,IF($G$5:$G$24=AD$403,$O$5:$O$24,"-")))=0,"-",COUNT(IF($M$5:$M$24=$X319,IF($G$5:$G$24=AD$403,$O$5:$O$24,"-"))))</f>
        <v>-</v>
      </c>
      <c r="AE387" s="342" t="str">
        <f t="array" ref="AE387">IF(COUNT(IF($M$5:$M$24=$X319,IF($G$5:$G$24=AE$403,$O$5:$O$24,"-")))=0,"-",COUNT(IF($M$5:$M$24=$X319,IF($G$5:$G$24=AE$403,$O$5:$O$24,"-"))))</f>
        <v>-</v>
      </c>
      <c r="AF387" s="342" t="str">
        <f t="array" ref="AF387">IF(COUNT(IF($M$5:$M$24=$X319,IF($G$5:$G$24=AF$403,$O$5:$O$24,"-")))=0,"-",COUNT(IF($M$5:$M$24=$X319,IF($G$5:$G$24=AF$403,$O$5:$O$24,"-"))))</f>
        <v>-</v>
      </c>
      <c r="AG387" s="342" t="str">
        <f t="array" ref="AG387">IF(COUNT(IF($M$5:$M$24=$X319,IF($G$5:$G$24=AG$403,$O$5:$O$24,"-")))=0,"-",COUNT(IF($M$5:$M$24=$X319,IF($G$5:$G$24=AG$403,$O$5:$O$24,"-"))))</f>
        <v>-</v>
      </c>
      <c r="AH387" s="342" t="str">
        <f t="array" ref="AH387">IF(COUNT(IF($M$5:$M$24=$X319,IF($G$5:$G$24=AH$403,$O$5:$O$24,"-")))=0,"-",COUNT(IF($M$5:$M$24=$X319,IF($G$5:$G$24=AH$403,$O$5:$O$24,"-"))))</f>
        <v>-</v>
      </c>
      <c r="AI387" s="342" t="str">
        <f t="array" ref="AI387">IF(COUNT(IF($M$5:$M$24=$X319,IF($G$5:$G$24=AI$403,$O$5:$O$24,"-")))=0,"-",COUNT(IF($M$5:$M$24=$X319,IF($G$5:$G$24=AI$403,$O$5:$O$24,"-"))))</f>
        <v>-</v>
      </c>
      <c r="AJ387" s="342" t="str">
        <f t="array" ref="AJ387">IF(COUNT(IF($M$5:$M$24=$X319,IF($G$5:$G$24=AJ$403,$O$5:$O$24,"-")))=0,"-",COUNT(IF($M$5:$M$24=$X319,IF($G$5:$G$24=AJ$403,$O$5:$O$24,"-"))))</f>
        <v>-</v>
      </c>
      <c r="AK387" s="344">
        <f t="shared" si="48"/>
        <v>-0.26666666666666661</v>
      </c>
      <c r="AL387" s="18"/>
      <c r="AM387" s="18"/>
      <c r="AN387" s="18"/>
      <c r="AO387" s="18"/>
      <c r="AP387" s="18"/>
      <c r="AQ387" s="18"/>
      <c r="AR387" s="18"/>
      <c r="AS387" s="18"/>
      <c r="AT387" s="18"/>
      <c r="AU387" s="18"/>
      <c r="AV387" s="18"/>
      <c r="AW387" s="18"/>
      <c r="AX387" s="18"/>
      <c r="BA387" s="11"/>
      <c r="BB387" s="11"/>
      <c r="BC387" s="11"/>
      <c r="BD387" s="11"/>
      <c r="BE387" s="11"/>
      <c r="BF387" s="11"/>
      <c r="BG387" s="11"/>
      <c r="BH387" s="11"/>
      <c r="BI387" s="11"/>
      <c r="BJ387" s="11"/>
      <c r="BK387" s="11"/>
      <c r="BL387" s="11"/>
      <c r="BM387" s="11"/>
      <c r="BN387" s="11"/>
      <c r="BO387" s="11"/>
      <c r="BP387" s="11"/>
    </row>
    <row r="388" spans="1:68">
      <c r="A388" s="18"/>
      <c r="B388" s="18"/>
      <c r="C388" s="18"/>
      <c r="D388" s="18"/>
      <c r="E388" s="88"/>
      <c r="F388" s="88"/>
      <c r="G388" s="18"/>
      <c r="H388" s="89"/>
      <c r="I388" s="89"/>
      <c r="J388" s="18"/>
      <c r="K388" s="18"/>
      <c r="L388" s="18"/>
      <c r="M388" s="140"/>
      <c r="N388" s="140"/>
      <c r="O388" s="140"/>
      <c r="P388" s="140"/>
      <c r="Q388" s="140"/>
      <c r="R388" s="140"/>
      <c r="S388" s="140"/>
      <c r="T388" s="140"/>
      <c r="U388" s="18"/>
      <c r="V388" s="18"/>
      <c r="W388" s="18"/>
      <c r="X388" s="139">
        <v>7</v>
      </c>
      <c r="Y388" s="382" t="str">
        <f t="array" ref="Y388">IF(COUNT(IF($M$5:$M$24=$X388,IF($G$5:$G$24=Y$379,$M$5:$M$24,""),""))=0,"-",AVERAGE(IF($M$5:$M$24=$X388,IF($G$5:$G$24=Y$379,$H$5:$L$24,"")))-$X388)</f>
        <v>-</v>
      </c>
      <c r="Z388" s="382" t="str">
        <f t="array" ref="Z388">IF(COUNT(IF($M$5:$M$24=$X388,IF($G$5:$G$24=Z$379,$M$5:$M$24,""),""))=0,"-",AVERAGE(IF($M$5:$M$24=$X388,IF($G$5:$G$24=Z$379,$H$5:$L$24,"")))-$X388)</f>
        <v>-</v>
      </c>
      <c r="AA388" s="382" t="str">
        <f t="array" ref="AA388">IF(COUNT(IF($M$5:$M$24=$X388,IF($G$5:$G$24=AA$379,$M$5:$M$24,""),""))=0,"-",AVERAGE(IF($M$5:$M$24=$X388,IF($G$5:$G$24=AA$379,$H$5:$L$24,"")))-$X388)</f>
        <v>-</v>
      </c>
      <c r="AB388" s="382" t="str">
        <f t="array" ref="AB388">IF(COUNT(IF($M$5:$M$24=$X388,IF($G$5:$G$24=AB$379,$M$5:$M$24,""),""))=0,"-",AVERAGE(IF($M$5:$M$24=$X388,IF($G$5:$G$24=AB$379,$H$5:$L$24,"")))-$X388)</f>
        <v>-</v>
      </c>
      <c r="AC388" s="342">
        <f t="array" ref="AC388">IF(COUNT(IF($M$5:$M$24=$X320,IF($G$5:$G$24=AC$403,$O$5:$O$24,"-")))=0,"-",COUNT(IF($M$5:$M$24=$X320,IF($G$5:$G$24=AC$403,$O$5:$O$24,"-"))))</f>
        <v>4</v>
      </c>
      <c r="AD388" s="342" t="str">
        <f t="array" ref="AD388">IF(COUNT(IF($M$5:$M$24=$X320,IF($G$5:$G$24=AD$403,$O$5:$O$24,"-")))=0,"-",COUNT(IF($M$5:$M$24=$X320,IF($G$5:$G$24=AD$403,$O$5:$O$24,"-"))))</f>
        <v>-</v>
      </c>
      <c r="AE388" s="342">
        <f t="array" ref="AE388">IF(COUNT(IF($M$5:$M$24=$X320,IF($G$5:$G$24=AE$403,$O$5:$O$24,"-")))=0,"-",COUNT(IF($M$5:$M$24=$X320,IF($G$5:$G$24=AE$403,$O$5:$O$24,"-"))))</f>
        <v>1</v>
      </c>
      <c r="AF388" s="342" t="str">
        <f t="array" ref="AF388">IF(COUNT(IF($M$5:$M$24=$X320,IF($G$5:$G$24=AF$403,$O$5:$O$24,"-")))=0,"-",COUNT(IF($M$5:$M$24=$X320,IF($G$5:$G$24=AF$403,$O$5:$O$24,"-"))))</f>
        <v>-</v>
      </c>
      <c r="AG388" s="342" t="str">
        <f t="array" ref="AG388">IF(COUNT(IF($M$5:$M$24=$X320,IF($G$5:$G$24=AG$403,$O$5:$O$24,"-")))=0,"-",COUNT(IF($M$5:$M$24=$X320,IF($G$5:$G$24=AG$403,$O$5:$O$24,"-"))))</f>
        <v>-</v>
      </c>
      <c r="AH388" s="342" t="str">
        <f t="array" ref="AH388">IF(COUNT(IF($M$5:$M$24=$X320,IF($G$5:$G$24=AH$403,$O$5:$O$24,"-")))=0,"-",COUNT(IF($M$5:$M$24=$X320,IF($G$5:$G$24=AH$403,$O$5:$O$24,"-"))))</f>
        <v>-</v>
      </c>
      <c r="AI388" s="342" t="str">
        <f t="array" ref="AI388">IF(COUNT(IF($M$5:$M$24=$X320,IF($G$5:$G$24=AI$403,$O$5:$O$24,"-")))=0,"-",COUNT(IF($M$5:$M$24=$X320,IF($G$5:$G$24=AI$403,$O$5:$O$24,"-"))))</f>
        <v>-</v>
      </c>
      <c r="AJ388" s="342">
        <f t="array" ref="AJ388">IF(COUNT(IF($M$5:$M$24=$X320,IF($G$5:$G$24=AJ$403,$O$5:$O$24,"-")))=0,"-",COUNT(IF($M$5:$M$24=$X320,IF($G$5:$G$24=AJ$403,$O$5:$O$24,"-"))))</f>
        <v>2</v>
      </c>
      <c r="AK388" s="344">
        <f t="shared" si="48"/>
        <v>7</v>
      </c>
      <c r="AL388" s="18"/>
      <c r="AM388" s="18"/>
      <c r="AN388" s="18"/>
      <c r="AO388" s="18"/>
      <c r="AP388" s="18"/>
      <c r="AQ388" s="18"/>
      <c r="AR388" s="18"/>
      <c r="AS388" s="18"/>
      <c r="AT388" s="18"/>
      <c r="AU388" s="18"/>
      <c r="AV388" s="18"/>
      <c r="AW388" s="18"/>
      <c r="AX388" s="18"/>
      <c r="BA388" s="11"/>
      <c r="BB388" s="11"/>
      <c r="BC388" s="11"/>
      <c r="BD388" s="11"/>
      <c r="BE388" s="11"/>
      <c r="BF388" s="11"/>
      <c r="BG388" s="11"/>
      <c r="BH388" s="11"/>
      <c r="BI388" s="11"/>
      <c r="BJ388" s="11"/>
      <c r="BK388" s="11"/>
      <c r="BL388" s="11"/>
      <c r="BM388" s="11"/>
      <c r="BN388" s="11"/>
      <c r="BO388" s="11"/>
      <c r="BP388" s="11"/>
    </row>
    <row r="389" spans="1:68">
      <c r="A389" s="18"/>
      <c r="B389" s="18"/>
      <c r="C389" s="18"/>
      <c r="D389" s="18"/>
      <c r="E389" s="88"/>
      <c r="F389" s="88"/>
      <c r="G389" s="18"/>
      <c r="H389" s="89"/>
      <c r="I389" s="89"/>
      <c r="J389" s="18"/>
      <c r="K389" s="18"/>
      <c r="L389" s="18"/>
      <c r="M389" s="140"/>
      <c r="N389" s="140"/>
      <c r="O389" s="140"/>
      <c r="P389" s="140"/>
      <c r="Q389" s="140"/>
      <c r="R389" s="140"/>
      <c r="S389" s="140"/>
      <c r="T389" s="140"/>
      <c r="U389" s="18"/>
      <c r="V389" s="18"/>
      <c r="W389" s="18"/>
      <c r="X389" s="139">
        <v>8</v>
      </c>
      <c r="Y389" s="382" t="str">
        <f t="array" ref="Y389">IF(COUNT(IF($M$5:$M$24=$X389,IF($G$5:$G$24=Y$379,$M$5:$M$24,""),""))=0,"-",AVERAGE(IF($M$5:$M$24=$X389,IF($G$5:$G$24=Y$379,$H$5:$L$24,"")))-$X389)</f>
        <v>-</v>
      </c>
      <c r="Z389" s="382" t="str">
        <f t="array" ref="Z389">IF(COUNT(IF($M$5:$M$24=$X389,IF($G$5:$G$24=Z$379,$M$5:$M$24,""),""))=0,"-",AVERAGE(IF($M$5:$M$24=$X389,IF($G$5:$G$24=Z$379,$H$5:$L$24,"")))-$X389)</f>
        <v>-</v>
      </c>
      <c r="AA389" s="382" t="str">
        <f t="array" ref="AA389">IF(COUNT(IF($M$5:$M$24=$X389,IF($G$5:$G$24=AA$379,$M$5:$M$24,""),""))=0,"-",AVERAGE(IF($M$5:$M$24=$X389,IF($G$5:$G$24=AA$379,$H$5:$L$24,"")))-$X389)</f>
        <v>-</v>
      </c>
      <c r="AB389" s="382" t="str">
        <f t="array" ref="AB389">IF(COUNT(IF($M$5:$M$24=$X389,IF($G$5:$G$24=AB$379,$M$5:$M$24,""),""))=0,"-",AVERAGE(IF($M$5:$M$24=$X389,IF($G$5:$G$24=AB$379,$H$5:$L$24,"")))-$X389)</f>
        <v>-</v>
      </c>
      <c r="AC389" s="342" t="str">
        <f t="array" ref="AC389">IF(COUNT(IF($M$5:$M$24=$X321,IF($G$5:$G$24=AC$403,$O$5:$O$24,"-")))=0,"-",COUNT(IF($M$5:$M$24=$X321,IF($G$5:$G$24=AC$403,$O$5:$O$24,"-"))))</f>
        <v>-</v>
      </c>
      <c r="AD389" s="342" t="str">
        <f t="array" ref="AD389">IF(COUNT(IF($M$5:$M$24=$X321,IF($G$5:$G$24=AD$403,$O$5:$O$24,"-")))=0,"-",COUNT(IF($M$5:$M$24=$X321,IF($G$5:$G$24=AD$403,$O$5:$O$24,"-"))))</f>
        <v>-</v>
      </c>
      <c r="AE389" s="342" t="str">
        <f t="array" ref="AE389">IF(COUNT(IF($M$5:$M$24=$X321,IF($G$5:$G$24=AE$403,$O$5:$O$24,"-")))=0,"-",COUNT(IF($M$5:$M$24=$X321,IF($G$5:$G$24=AE$403,$O$5:$O$24,"-"))))</f>
        <v>-</v>
      </c>
      <c r="AF389" s="342" t="str">
        <f t="array" ref="AF389">IF(COUNT(IF($M$5:$M$24=$X321,IF($G$5:$G$24=AF$403,$O$5:$O$24,"-")))=0,"-",COUNT(IF($M$5:$M$24=$X321,IF($G$5:$G$24=AF$403,$O$5:$O$24,"-"))))</f>
        <v>-</v>
      </c>
      <c r="AG389" s="342" t="str">
        <f t="array" ref="AG389">IF(COUNT(IF($M$5:$M$24=$X321,IF($G$5:$G$24=AG$403,$O$5:$O$24,"-")))=0,"-",COUNT(IF($M$5:$M$24=$X321,IF($G$5:$G$24=AG$403,$O$5:$O$24,"-"))))</f>
        <v>-</v>
      </c>
      <c r="AH389" s="342" t="str">
        <f t="array" ref="AH389">IF(COUNT(IF($M$5:$M$24=$X321,IF($G$5:$G$24=AH$403,$O$5:$O$24,"-")))=0,"-",COUNT(IF($M$5:$M$24=$X321,IF($G$5:$G$24=AH$403,$O$5:$O$24,"-"))))</f>
        <v>-</v>
      </c>
      <c r="AI389" s="342" t="str">
        <f t="array" ref="AI389">IF(COUNT(IF($M$5:$M$24=$X321,IF($G$5:$G$24=AI$403,$O$5:$O$24,"-")))=0,"-",COUNT(IF($M$5:$M$24=$X321,IF($G$5:$G$24=AI$403,$O$5:$O$24,"-"))))</f>
        <v>-</v>
      </c>
      <c r="AJ389" s="342" t="str">
        <f t="array" ref="AJ389">IF(COUNT(IF($M$5:$M$24=$X321,IF($G$5:$G$24=AJ$403,$O$5:$O$24,"-")))=0,"-",COUNT(IF($M$5:$M$24=$X321,IF($G$5:$G$24=AJ$403,$O$5:$O$24,"-"))))</f>
        <v>-</v>
      </c>
      <c r="AK389" s="344">
        <f t="shared" si="48"/>
        <v>0</v>
      </c>
      <c r="AL389" s="18"/>
      <c r="AM389" s="18"/>
      <c r="AN389" s="18"/>
      <c r="AO389" s="18"/>
      <c r="AP389" s="18"/>
      <c r="AQ389" s="18"/>
      <c r="AR389" s="18"/>
      <c r="AS389" s="18"/>
      <c r="AT389" s="18"/>
      <c r="AU389" s="18"/>
      <c r="AV389" s="18"/>
      <c r="AW389" s="18"/>
      <c r="AX389" s="18"/>
      <c r="BA389" s="11"/>
      <c r="BB389" s="11"/>
      <c r="BC389" s="11"/>
      <c r="BD389" s="11"/>
      <c r="BE389" s="11"/>
      <c r="BF389" s="11"/>
      <c r="BG389" s="11"/>
      <c r="BH389" s="11"/>
      <c r="BI389" s="11"/>
      <c r="BJ389" s="11"/>
      <c r="BK389" s="11"/>
      <c r="BL389" s="11"/>
      <c r="BM389" s="11"/>
      <c r="BN389" s="11"/>
      <c r="BO389" s="11"/>
      <c r="BP389" s="11"/>
    </row>
    <row r="390" spans="1:68">
      <c r="A390" s="18"/>
      <c r="B390" s="18"/>
      <c r="C390" s="18"/>
      <c r="D390" s="18"/>
      <c r="E390" s="88"/>
      <c r="F390" s="88"/>
      <c r="G390" s="18"/>
      <c r="H390" s="89"/>
      <c r="I390" s="89"/>
      <c r="J390" s="18"/>
      <c r="K390" s="18"/>
      <c r="L390" s="18"/>
      <c r="M390" s="140"/>
      <c r="N390" s="140"/>
      <c r="O390" s="140"/>
      <c r="P390" s="140"/>
      <c r="Q390" s="140"/>
      <c r="R390" s="140"/>
      <c r="S390" s="140"/>
      <c r="T390" s="140"/>
      <c r="U390" s="18"/>
      <c r="V390" s="18"/>
      <c r="W390" s="18"/>
      <c r="X390" s="139">
        <v>9</v>
      </c>
      <c r="Y390" s="382" t="str">
        <f t="array" ref="Y390">IF(COUNT(IF($M$5:$M$24=$X390,IF($G$5:$G$24=Y$379,$M$5:$M$24,""),""))=0,"-",AVERAGE(IF($M$5:$M$24=$X390,IF($G$5:$G$24=Y$379,$H$5:$L$24,"")))-$X390)</f>
        <v>-</v>
      </c>
      <c r="Z390" s="382" t="str">
        <f t="array" ref="Z390">IF(COUNT(IF($M$5:$M$24=$X390,IF($G$5:$G$24=Z$379,$M$5:$M$24,""),""))=0,"-",AVERAGE(IF($M$5:$M$24=$X390,IF($G$5:$G$24=Z$379,$H$5:$L$24,"")))-$X390)</f>
        <v>-</v>
      </c>
      <c r="AA390" s="382" t="str">
        <f t="array" ref="AA390">IF(COUNT(IF($M$5:$M$24=$X390,IF($G$5:$G$24=AA$379,$M$5:$M$24,""),""))=0,"-",AVERAGE(IF($M$5:$M$24=$X390,IF($G$5:$G$24=AA$379,$H$5:$L$24,"")))-$X390)</f>
        <v>-</v>
      </c>
      <c r="AB390" s="382" t="str">
        <f t="array" ref="AB390">IF(COUNT(IF($M$5:$M$24=$X390,IF($G$5:$G$24=AB$379,$M$5:$M$24,""),""))=0,"-",AVERAGE(IF($M$5:$M$24=$X390,IF($G$5:$G$24=AB$379,$H$5:$L$24,"")))-$X390)</f>
        <v>-</v>
      </c>
      <c r="AC390" s="342">
        <f t="array" ref="AC390">IF(COUNT(IF($M$5:$M$24=$X322,IF($G$5:$G$24=AC$403,$O$5:$O$24,"-")))=0,"-",COUNT(IF($M$5:$M$24=$X322,IF($G$5:$G$24=AC$403,$O$5:$O$24,"-"))))</f>
        <v>1</v>
      </c>
      <c r="AD390" s="342" t="str">
        <f t="array" ref="AD390">IF(COUNT(IF($M$5:$M$24=$X322,IF($G$5:$G$24=AD$403,$O$5:$O$24,"-")))=0,"-",COUNT(IF($M$5:$M$24=$X322,IF($G$5:$G$24=AD$403,$O$5:$O$24,"-"))))</f>
        <v>-</v>
      </c>
      <c r="AE390" s="342" t="str">
        <f t="array" ref="AE390">IF(COUNT(IF($M$5:$M$24=$X322,IF($G$5:$G$24=AE$403,$O$5:$O$24,"-")))=0,"-",COUNT(IF($M$5:$M$24=$X322,IF($G$5:$G$24=AE$403,$O$5:$O$24,"-"))))</f>
        <v>-</v>
      </c>
      <c r="AF390" s="342" t="str">
        <f t="array" ref="AF390">IF(COUNT(IF($M$5:$M$24=$X322,IF($G$5:$G$24=AF$403,$O$5:$O$24,"-")))=0,"-",COUNT(IF($M$5:$M$24=$X322,IF($G$5:$G$24=AF$403,$O$5:$O$24,"-"))))</f>
        <v>-</v>
      </c>
      <c r="AG390" s="342" t="str">
        <f t="array" ref="AG390">IF(COUNT(IF($M$5:$M$24=$X322,IF($G$5:$G$24=AG$403,$O$5:$O$24,"-")))=0,"-",COUNT(IF($M$5:$M$24=$X322,IF($G$5:$G$24=AG$403,$O$5:$O$24,"-"))))</f>
        <v>-</v>
      </c>
      <c r="AH390" s="342" t="str">
        <f t="array" ref="AH390">IF(COUNT(IF($M$5:$M$24=$X322,IF($G$5:$G$24=AH$403,$O$5:$O$24,"-")))=0,"-",COUNT(IF($M$5:$M$24=$X322,IF($G$5:$G$24=AH$403,$O$5:$O$24,"-"))))</f>
        <v>-</v>
      </c>
      <c r="AI390" s="342" t="str">
        <f t="array" ref="AI390">IF(COUNT(IF($M$5:$M$24=$X322,IF($G$5:$G$24=AI$403,$O$5:$O$24,"-")))=0,"-",COUNT(IF($M$5:$M$24=$X322,IF($G$5:$G$24=AI$403,$O$5:$O$24,"-"))))</f>
        <v>-</v>
      </c>
      <c r="AJ390" s="342" t="str">
        <f t="array" ref="AJ390">IF(COUNT(IF($M$5:$M$24=$X322,IF($G$5:$G$24=AJ$403,$O$5:$O$24,"-")))=0,"-",COUNT(IF($M$5:$M$24=$X322,IF($G$5:$G$24=AJ$403,$O$5:$O$24,"-"))))</f>
        <v>-</v>
      </c>
      <c r="AK390" s="344">
        <f t="shared" si="48"/>
        <v>1</v>
      </c>
      <c r="AL390" s="18"/>
      <c r="AM390" s="18"/>
      <c r="AN390" s="18"/>
      <c r="AO390" s="18"/>
      <c r="AP390" s="18"/>
      <c r="AQ390" s="18"/>
      <c r="AR390" s="18"/>
      <c r="AS390" s="18"/>
      <c r="AT390" s="18"/>
      <c r="AU390" s="18"/>
      <c r="AV390" s="18"/>
      <c r="AW390" s="18"/>
      <c r="AX390" s="18"/>
      <c r="BA390" s="11"/>
      <c r="BB390" s="11"/>
      <c r="BC390" s="11"/>
      <c r="BD390" s="11"/>
      <c r="BE390" s="11"/>
      <c r="BF390" s="11"/>
      <c r="BG390" s="11"/>
      <c r="BH390" s="11"/>
      <c r="BI390" s="11"/>
      <c r="BJ390" s="11"/>
      <c r="BK390" s="11"/>
      <c r="BL390" s="11"/>
      <c r="BM390" s="11"/>
      <c r="BN390" s="11"/>
      <c r="BO390" s="11"/>
      <c r="BP390" s="11"/>
    </row>
    <row r="391" spans="1:68">
      <c r="A391" s="18"/>
      <c r="B391" s="18"/>
      <c r="C391" s="18"/>
      <c r="D391" s="18"/>
      <c r="E391" s="88"/>
      <c r="F391" s="88"/>
      <c r="G391" s="18"/>
      <c r="H391" s="89"/>
      <c r="I391" s="89"/>
      <c r="J391" s="18"/>
      <c r="K391" s="18"/>
      <c r="L391" s="18"/>
      <c r="M391" s="140"/>
      <c r="N391" s="140"/>
      <c r="O391" s="140"/>
      <c r="P391" s="140"/>
      <c r="Q391" s="140"/>
      <c r="R391" s="140"/>
      <c r="S391" s="140"/>
      <c r="T391" s="140"/>
      <c r="U391" s="18"/>
      <c r="V391" s="18"/>
      <c r="W391" s="18"/>
      <c r="X391" s="139">
        <v>10</v>
      </c>
      <c r="Y391" s="382" t="str">
        <f t="array" ref="Y391">IF(COUNT(IF($M$5:$M$24=$X391,IF($G$5:$G$24=Y$379,$M$5:$M$24,""),""))=0,"-",AVERAGE(IF($M$5:$M$24=$X391,IF($G$5:$G$24=Y$379,$H$5:$L$24,"")))-$X391)</f>
        <v>-</v>
      </c>
      <c r="Z391" s="382" t="str">
        <f t="array" ref="Z391">IF(COUNT(IF($M$5:$M$24=$X391,IF($G$5:$G$24=Z$379,$M$5:$M$24,""),""))=0,"-",AVERAGE(IF($M$5:$M$24=$X391,IF($G$5:$G$24=Z$379,$H$5:$L$24,"")))-$X391)</f>
        <v>-</v>
      </c>
      <c r="AA391" s="382" t="str">
        <f t="array" ref="AA391">IF(COUNT(IF($M$5:$M$24=$X391,IF($G$5:$G$24=AA$379,$M$5:$M$24,""),""))=0,"-",AVERAGE(IF($M$5:$M$24=$X391,IF($G$5:$G$24=AA$379,$H$5:$L$24,"")))-$X391)</f>
        <v>-</v>
      </c>
      <c r="AB391" s="382" t="str">
        <f t="array" ref="AB391">IF(COUNT(IF($M$5:$M$24=$X391,IF($G$5:$G$24=AB$379,$M$5:$M$24,""),""))=0,"-",AVERAGE(IF($M$5:$M$24=$X391,IF($G$5:$G$24=AB$379,$H$5:$L$24,"")))-$X391)</f>
        <v>-</v>
      </c>
      <c r="AC391" s="342" t="str">
        <f t="array" ref="AC391">IF(COUNT(IF($M$5:$M$24=$X323,IF($G$5:$G$24=AC$403,$O$5:$O$24,"-")))=0,"-",COUNT(IF($M$5:$M$24=$X323,IF($G$5:$G$24=AC$403,$O$5:$O$24,"-"))))</f>
        <v>-</v>
      </c>
      <c r="AD391" s="342" t="str">
        <f t="array" ref="AD391">IF(COUNT(IF($M$5:$M$24=$X323,IF($G$5:$G$24=AD$403,$O$5:$O$24,"-")))=0,"-",COUNT(IF($M$5:$M$24=$X323,IF($G$5:$G$24=AD$403,$O$5:$O$24,"-"))))</f>
        <v>-</v>
      </c>
      <c r="AE391" s="342" t="str">
        <f t="array" ref="AE391">IF(COUNT(IF($M$5:$M$24=$X323,IF($G$5:$G$24=AE$403,$O$5:$O$24,"-")))=0,"-",COUNT(IF($M$5:$M$24=$X323,IF($G$5:$G$24=AE$403,$O$5:$O$24,"-"))))</f>
        <v>-</v>
      </c>
      <c r="AF391" s="342" t="str">
        <f t="array" ref="AF391">IF(COUNT(IF($M$5:$M$24=$X323,IF($G$5:$G$24=AF$403,$O$5:$O$24,"-")))=0,"-",COUNT(IF($M$5:$M$24=$X323,IF($G$5:$G$24=AF$403,$O$5:$O$24,"-"))))</f>
        <v>-</v>
      </c>
      <c r="AG391" s="342" t="str">
        <f t="array" ref="AG391">IF(COUNT(IF($M$5:$M$24=$X323,IF($G$5:$G$24=AG$403,$O$5:$O$24,"-")))=0,"-",COUNT(IF($M$5:$M$24=$X323,IF($G$5:$G$24=AG$403,$O$5:$O$24,"-"))))</f>
        <v>-</v>
      </c>
      <c r="AH391" s="342" t="str">
        <f t="array" ref="AH391">IF(COUNT(IF($M$5:$M$24=$X323,IF($G$5:$G$24=AH$403,$O$5:$O$24,"-")))=0,"-",COUNT(IF($M$5:$M$24=$X323,IF($G$5:$G$24=AH$403,$O$5:$O$24,"-"))))</f>
        <v>-</v>
      </c>
      <c r="AI391" s="342" t="str">
        <f t="array" ref="AI391">IF(COUNT(IF($M$5:$M$24=$X323,IF($G$5:$G$24=AI$403,$O$5:$O$24,"-")))=0,"-",COUNT(IF($M$5:$M$24=$X323,IF($G$5:$G$24=AI$403,$O$5:$O$24,"-"))))</f>
        <v>-</v>
      </c>
      <c r="AJ391" s="342" t="str">
        <f t="array" ref="AJ391">IF(COUNT(IF($M$5:$M$24=$X323,IF($G$5:$G$24=AJ$403,$O$5:$O$24,"-")))=0,"-",COUNT(IF($M$5:$M$24=$X323,IF($G$5:$G$24=AJ$403,$O$5:$O$24,"-"))))</f>
        <v>-</v>
      </c>
      <c r="AK391" s="344">
        <f t="shared" si="48"/>
        <v>0</v>
      </c>
      <c r="AL391" s="18"/>
      <c r="AM391" s="18"/>
      <c r="AN391" s="18"/>
      <c r="AO391" s="18"/>
      <c r="AP391" s="18"/>
      <c r="AQ391" s="18"/>
      <c r="AR391" s="18"/>
      <c r="AS391" s="18"/>
      <c r="AT391" s="18"/>
      <c r="AU391" s="18"/>
      <c r="AV391" s="18"/>
      <c r="AW391" s="18"/>
      <c r="AX391" s="18"/>
      <c r="BA391" s="11"/>
      <c r="BB391" s="11"/>
      <c r="BC391" s="11"/>
      <c r="BD391" s="11"/>
      <c r="BE391" s="11"/>
      <c r="BF391" s="11"/>
      <c r="BG391" s="11"/>
      <c r="BH391" s="11"/>
      <c r="BI391" s="11"/>
      <c r="BJ391" s="11"/>
      <c r="BK391" s="11"/>
      <c r="BL391" s="11"/>
      <c r="BM391" s="11"/>
      <c r="BN391" s="11"/>
      <c r="BO391" s="11"/>
      <c r="BP391" s="11"/>
    </row>
    <row r="392" spans="1:68">
      <c r="A392" s="18"/>
      <c r="B392" s="18"/>
      <c r="C392" s="18"/>
      <c r="D392" s="18"/>
      <c r="E392" s="88"/>
      <c r="F392" s="88"/>
      <c r="G392" s="18"/>
      <c r="H392" s="89"/>
      <c r="I392" s="89"/>
      <c r="J392" s="18"/>
      <c r="K392" s="18"/>
      <c r="L392" s="18"/>
      <c r="M392" s="140"/>
      <c r="N392" s="140"/>
      <c r="O392" s="140"/>
      <c r="P392" s="140"/>
      <c r="Q392" s="140"/>
      <c r="R392" s="140"/>
      <c r="S392" s="140"/>
      <c r="T392" s="140"/>
      <c r="U392" s="18"/>
      <c r="V392" s="18"/>
      <c r="W392" s="18"/>
      <c r="X392" s="139">
        <v>11</v>
      </c>
      <c r="Y392" s="382" t="str">
        <f t="array" ref="Y392">IF(COUNT(IF($M$5:$M$24=$X392,IF($G$5:$G$24=Y$379,$M$5:$M$24,""),""))=0,"-",AVERAGE(IF($M$5:$M$24=$X392,IF($G$5:$G$24=Y$379,$H$5:$L$24,"")))-$X392)</f>
        <v>-</v>
      </c>
      <c r="Z392" s="382" t="str">
        <f t="array" ref="Z392">IF(COUNT(IF($M$5:$M$24=$X392,IF($G$5:$G$24=Z$379,$M$5:$M$24,""),""))=0,"-",AVERAGE(IF($M$5:$M$24=$X392,IF($G$5:$G$24=Z$379,$H$5:$L$24,"")))-$X392)</f>
        <v>-</v>
      </c>
      <c r="AA392" s="382" t="str">
        <f t="array" ref="AA392">IF(COUNT(IF($M$5:$M$24=$X392,IF($G$5:$G$24=AA$379,$M$5:$M$24,""),""))=0,"-",AVERAGE(IF($M$5:$M$24=$X392,IF($G$5:$G$24=AA$379,$H$5:$L$24,"")))-$X392)</f>
        <v>-</v>
      </c>
      <c r="AB392" s="382" t="str">
        <f t="array" ref="AB392">IF(COUNT(IF($M$5:$M$24=$X392,IF($G$5:$G$24=AB$379,$M$5:$M$24,""),""))=0,"-",AVERAGE(IF($M$5:$M$24=$X392,IF($G$5:$G$24=AB$379,$H$5:$L$24,"")))-$X392)</f>
        <v>-</v>
      </c>
      <c r="AC392" s="342" t="str">
        <f t="array" ref="AC392">IF(COUNT(IF($M$5:$M$24=$X324,IF($G$5:$G$24=AC$403,$O$5:$O$24,"-")))=0,"-",COUNT(IF($M$5:$M$24=$X324,IF($G$5:$G$24=AC$403,$O$5:$O$24,"-"))))</f>
        <v>-</v>
      </c>
      <c r="AD392" s="342" t="str">
        <f t="array" ref="AD392">IF(COUNT(IF($M$5:$M$24=$X324,IF($G$5:$G$24=AD$403,$O$5:$O$24,"-")))=0,"-",COUNT(IF($M$5:$M$24=$X324,IF($G$5:$G$24=AD$403,$O$5:$O$24,"-"))))</f>
        <v>-</v>
      </c>
      <c r="AE392" s="342" t="str">
        <f t="array" ref="AE392">IF(COUNT(IF($M$5:$M$24=$X324,IF($G$5:$G$24=AE$403,$O$5:$O$24,"-")))=0,"-",COUNT(IF($M$5:$M$24=$X324,IF($G$5:$G$24=AE$403,$O$5:$O$24,"-"))))</f>
        <v>-</v>
      </c>
      <c r="AF392" s="342" t="str">
        <f t="array" ref="AF392">IF(COUNT(IF($M$5:$M$24=$X324,IF($G$5:$G$24=AF$403,$O$5:$O$24,"-")))=0,"-",COUNT(IF($M$5:$M$24=$X324,IF($G$5:$G$24=AF$403,$O$5:$O$24,"-"))))</f>
        <v>-</v>
      </c>
      <c r="AG392" s="342" t="str">
        <f t="array" ref="AG392">IF(COUNT(IF($M$5:$M$24=$X324,IF($G$5:$G$24=AG$403,$O$5:$O$24,"-")))=0,"-",COUNT(IF($M$5:$M$24=$X324,IF($G$5:$G$24=AG$403,$O$5:$O$24,"-"))))</f>
        <v>-</v>
      </c>
      <c r="AH392" s="342" t="str">
        <f t="array" ref="AH392">IF(COUNT(IF($M$5:$M$24=$X324,IF($G$5:$G$24=AH$403,$O$5:$O$24,"-")))=0,"-",COUNT(IF($M$5:$M$24=$X324,IF($G$5:$G$24=AH$403,$O$5:$O$24,"-"))))</f>
        <v>-</v>
      </c>
      <c r="AI392" s="342" t="str">
        <f t="array" ref="AI392">IF(COUNT(IF($M$5:$M$24=$X324,IF($G$5:$G$24=AI$403,$O$5:$O$24,"-")))=0,"-",COUNT(IF($M$5:$M$24=$X324,IF($G$5:$G$24=AI$403,$O$5:$O$24,"-"))))</f>
        <v>-</v>
      </c>
      <c r="AJ392" s="342" t="str">
        <f t="array" ref="AJ392">IF(COUNT(IF($M$5:$M$24=$X324,IF($G$5:$G$24=AJ$403,$O$5:$O$24,"-")))=0,"-",COUNT(IF($M$5:$M$24=$X324,IF($G$5:$G$24=AJ$403,$O$5:$O$24,"-"))))</f>
        <v>-</v>
      </c>
      <c r="AK392" s="344">
        <f t="shared" si="48"/>
        <v>0</v>
      </c>
      <c r="AL392" s="18"/>
      <c r="AM392" s="18"/>
      <c r="AN392" s="18"/>
      <c r="AO392" s="18"/>
      <c r="AP392" s="18"/>
      <c r="AQ392" s="18"/>
      <c r="AR392" s="18"/>
      <c r="AS392" s="18"/>
      <c r="AT392" s="18"/>
      <c r="AU392" s="18"/>
      <c r="AV392" s="18"/>
      <c r="AW392" s="18"/>
      <c r="AX392" s="18"/>
      <c r="BA392" s="11"/>
      <c r="BB392" s="11"/>
      <c r="BC392" s="11"/>
      <c r="BD392" s="11"/>
      <c r="BE392" s="11"/>
      <c r="BF392" s="11"/>
      <c r="BG392" s="11"/>
      <c r="BH392" s="11"/>
      <c r="BI392" s="11"/>
      <c r="BJ392" s="11"/>
      <c r="BK392" s="11"/>
      <c r="BL392" s="11"/>
      <c r="BM392" s="11"/>
      <c r="BN392" s="11"/>
      <c r="BO392" s="11"/>
      <c r="BP392" s="11"/>
    </row>
    <row r="393" spans="1:68">
      <c r="A393" s="18"/>
      <c r="B393" s="18"/>
      <c r="C393" s="18"/>
      <c r="D393" s="18"/>
      <c r="E393" s="88"/>
      <c r="F393" s="88"/>
      <c r="G393" s="18"/>
      <c r="H393" s="89"/>
      <c r="I393" s="89"/>
      <c r="J393" s="18"/>
      <c r="K393" s="18"/>
      <c r="L393" s="18"/>
      <c r="M393" s="140"/>
      <c r="N393" s="140"/>
      <c r="O393" s="140"/>
      <c r="P393" s="140"/>
      <c r="Q393" s="140"/>
      <c r="R393" s="140"/>
      <c r="S393" s="140"/>
      <c r="T393" s="140"/>
      <c r="U393" s="18"/>
      <c r="V393" s="18"/>
      <c r="W393" s="18"/>
      <c r="X393" s="139">
        <v>12</v>
      </c>
      <c r="Y393" s="382" t="str">
        <f t="array" ref="Y393">IF(COUNT(IF($M$5:$M$24=$X393,IF($G$5:$G$24=Y$379,$M$5:$M$24,""),""))=0,"-",AVERAGE(IF($M$5:$M$24=$X393,IF($G$5:$G$24=Y$379,$H$5:$L$24,"")))-$X393)</f>
        <v>-</v>
      </c>
      <c r="Z393" s="382" t="str">
        <f t="array" ref="Z393">IF(COUNT(IF($M$5:$M$24=$X393,IF($G$5:$G$24=Z$379,$M$5:$M$24,""),""))=0,"-",AVERAGE(IF($M$5:$M$24=$X393,IF($G$5:$G$24=Z$379,$H$5:$L$24,"")))-$X393)</f>
        <v>-</v>
      </c>
      <c r="AA393" s="382" t="str">
        <f t="array" ref="AA393">IF(COUNT(IF($M$5:$M$24=$X393,IF($G$5:$G$24=AA$379,$M$5:$M$24,""),""))=0,"-",AVERAGE(IF($M$5:$M$24=$X393,IF($G$5:$G$24=AA$379,$H$5:$L$24,"")))-$X393)</f>
        <v>-</v>
      </c>
      <c r="AB393" s="382" t="str">
        <f t="array" ref="AB393">IF(COUNT(IF($M$5:$M$24=$X393,IF($G$5:$G$24=AB$379,$M$5:$M$24,""),""))=0,"-",AVERAGE(IF($M$5:$M$24=$X393,IF($G$5:$G$24=AB$379,$H$5:$L$24,"")))-$X393)</f>
        <v>-</v>
      </c>
      <c r="AC393" s="342" t="str">
        <f t="array" ref="AC393">IF(COUNT(IF($M$5:$M$24=$X325,IF($G$5:$G$24=AC$403,$O$5:$O$24,"-")))=0,"-",COUNT(IF($M$5:$M$24=$X325,IF($G$5:$G$24=AC$403,$O$5:$O$24,"-"))))</f>
        <v>-</v>
      </c>
      <c r="AD393" s="342" t="str">
        <f t="array" ref="AD393">IF(COUNT(IF($M$5:$M$24=$X325,IF($G$5:$G$24=AD$403,$O$5:$O$24,"-")))=0,"-",COUNT(IF($M$5:$M$24=$X325,IF($G$5:$G$24=AD$403,$O$5:$O$24,"-"))))</f>
        <v>-</v>
      </c>
      <c r="AE393" s="342" t="str">
        <f t="array" ref="AE393">IF(COUNT(IF($M$5:$M$24=$X325,IF($G$5:$G$24=AE$403,$O$5:$O$24,"-")))=0,"-",COUNT(IF($M$5:$M$24=$X325,IF($G$5:$G$24=AE$403,$O$5:$O$24,"-"))))</f>
        <v>-</v>
      </c>
      <c r="AF393" s="342" t="str">
        <f t="array" ref="AF393">IF(COUNT(IF($M$5:$M$24=$X325,IF($G$5:$G$24=AF$403,$O$5:$O$24,"-")))=0,"-",COUNT(IF($M$5:$M$24=$X325,IF($G$5:$G$24=AF$403,$O$5:$O$24,"-"))))</f>
        <v>-</v>
      </c>
      <c r="AG393" s="342" t="str">
        <f t="array" ref="AG393">IF(COUNT(IF($M$5:$M$24=$X325,IF($G$5:$G$24=AG$403,$O$5:$O$24,"-")))=0,"-",COUNT(IF($M$5:$M$24=$X325,IF($G$5:$G$24=AG$403,$O$5:$O$24,"-"))))</f>
        <v>-</v>
      </c>
      <c r="AH393" s="342" t="str">
        <f t="array" ref="AH393">IF(COUNT(IF($M$5:$M$24=$X325,IF($G$5:$G$24=AH$403,$O$5:$O$24,"-")))=0,"-",COUNT(IF($M$5:$M$24=$X325,IF($G$5:$G$24=AH$403,$O$5:$O$24,"-"))))</f>
        <v>-</v>
      </c>
      <c r="AI393" s="342" t="str">
        <f t="array" ref="AI393">IF(COUNT(IF($M$5:$M$24=$X325,IF($G$5:$G$24=AI$403,$O$5:$O$24,"-")))=0,"-",COUNT(IF($M$5:$M$24=$X325,IF($G$5:$G$24=AI$403,$O$5:$O$24,"-"))))</f>
        <v>-</v>
      </c>
      <c r="AJ393" s="342" t="str">
        <f t="array" ref="AJ393">IF(COUNT(IF($M$5:$M$24=$X325,IF($G$5:$G$24=AJ$403,$O$5:$O$24,"-")))=0,"-",COUNT(IF($M$5:$M$24=$X325,IF($G$5:$G$24=AJ$403,$O$5:$O$24,"-"))))</f>
        <v>-</v>
      </c>
      <c r="AK393" s="344">
        <f t="shared" si="48"/>
        <v>0</v>
      </c>
      <c r="AL393" s="18"/>
      <c r="AM393" s="18"/>
      <c r="AN393" s="18"/>
      <c r="AO393" s="18"/>
      <c r="AP393" s="18"/>
      <c r="AQ393" s="18"/>
      <c r="AR393" s="18"/>
      <c r="AS393" s="18"/>
      <c r="AT393" s="18"/>
      <c r="AU393" s="18"/>
      <c r="AV393" s="18"/>
      <c r="AW393" s="18"/>
      <c r="AX393" s="18"/>
      <c r="BA393" s="11"/>
      <c r="BB393" s="11"/>
      <c r="BC393" s="11"/>
      <c r="BD393" s="11"/>
      <c r="BE393" s="11"/>
      <c r="BF393" s="11"/>
      <c r="BG393" s="11"/>
      <c r="BH393" s="11"/>
      <c r="BI393" s="11"/>
      <c r="BJ393" s="11"/>
      <c r="BK393" s="11"/>
      <c r="BL393" s="11"/>
      <c r="BM393" s="11"/>
      <c r="BN393" s="11"/>
      <c r="BO393" s="11"/>
      <c r="BP393" s="11"/>
    </row>
    <row r="394" spans="1:68">
      <c r="A394" s="18"/>
      <c r="B394" s="18"/>
      <c r="C394" s="18"/>
      <c r="D394" s="18"/>
      <c r="E394" s="88"/>
      <c r="F394" s="88"/>
      <c r="G394" s="18"/>
      <c r="H394" s="89"/>
      <c r="I394" s="89"/>
      <c r="J394" s="18"/>
      <c r="K394" s="18"/>
      <c r="L394" s="18"/>
      <c r="M394" s="140"/>
      <c r="N394" s="140"/>
      <c r="O394" s="140"/>
      <c r="P394" s="140"/>
      <c r="Q394" s="140"/>
      <c r="R394" s="140"/>
      <c r="S394" s="140"/>
      <c r="T394" s="140"/>
      <c r="U394" s="18"/>
      <c r="V394" s="18"/>
      <c r="W394" s="18"/>
      <c r="X394" s="139">
        <v>13</v>
      </c>
      <c r="Y394" s="382" t="str">
        <f t="array" ref="Y394">IF(COUNT(IF($M$5:$M$24=$X394,IF($G$5:$G$24=Y$379,$M$5:$M$24,""),""))=0,"-",AVERAGE(IF($M$5:$M$24=$X394,IF($G$5:$G$24=Y$379,$H$5:$L$24,"")))-$X394)</f>
        <v>-</v>
      </c>
      <c r="Z394" s="382" t="str">
        <f t="array" ref="Z394">IF(COUNT(IF($M$5:$M$24=$X394,IF($G$5:$G$24=Z$379,$M$5:$M$24,""),""))=0,"-",AVERAGE(IF($M$5:$M$24=$X394,IF($G$5:$G$24=Z$379,$H$5:$L$24,"")))-$X394)</f>
        <v>-</v>
      </c>
      <c r="AA394" s="382" t="str">
        <f t="array" ref="AA394">IF(COUNT(IF($M$5:$M$24=$X394,IF($G$5:$G$24=AA$379,$M$5:$M$24,""),""))=0,"-",AVERAGE(IF($M$5:$M$24=$X394,IF($G$5:$G$24=AA$379,$H$5:$L$24,"")))-$X394)</f>
        <v>-</v>
      </c>
      <c r="AB394" s="382" t="str">
        <f t="array" ref="AB394">IF(COUNT(IF($M$5:$M$24=$X394,IF($G$5:$G$24=AB$379,$M$5:$M$24,""),""))=0,"-",AVERAGE(IF($M$5:$M$24=$X394,IF($G$5:$G$24=AB$379,$H$5:$L$24,"")))-$X394)</f>
        <v>-</v>
      </c>
      <c r="AC394" s="342" t="str">
        <f t="array" ref="AC394">IF(COUNT(IF($M$5:$M$24=$X326,IF($G$5:$G$24=AC$403,$O$5:$O$24,"-")))=0,"-",COUNT(IF($M$5:$M$24=$X326,IF($G$5:$G$24=AC$403,$O$5:$O$24,"-"))))</f>
        <v>-</v>
      </c>
      <c r="AD394" s="342" t="str">
        <f t="array" ref="AD394">IF(COUNT(IF($M$5:$M$24=$X326,IF($G$5:$G$24=AD$403,$O$5:$O$24,"-")))=0,"-",COUNT(IF($M$5:$M$24=$X326,IF($G$5:$G$24=AD$403,$O$5:$O$24,"-"))))</f>
        <v>-</v>
      </c>
      <c r="AE394" s="342" t="str">
        <f t="array" ref="AE394">IF(COUNT(IF($M$5:$M$24=$X326,IF($G$5:$G$24=AE$403,$O$5:$O$24,"-")))=0,"-",COUNT(IF($M$5:$M$24=$X326,IF($G$5:$G$24=AE$403,$O$5:$O$24,"-"))))</f>
        <v>-</v>
      </c>
      <c r="AF394" s="342" t="str">
        <f t="array" ref="AF394">IF(COUNT(IF($M$5:$M$24=$X326,IF($G$5:$G$24=AF$403,$O$5:$O$24,"-")))=0,"-",COUNT(IF($M$5:$M$24=$X326,IF($G$5:$G$24=AF$403,$O$5:$O$24,"-"))))</f>
        <v>-</v>
      </c>
      <c r="AG394" s="342" t="str">
        <f t="array" ref="AG394">IF(COUNT(IF($M$5:$M$24=$X326,IF($G$5:$G$24=AG$403,$O$5:$O$24,"-")))=0,"-",COUNT(IF($M$5:$M$24=$X326,IF($G$5:$G$24=AG$403,$O$5:$O$24,"-"))))</f>
        <v>-</v>
      </c>
      <c r="AH394" s="342" t="str">
        <f t="array" ref="AH394">IF(COUNT(IF($M$5:$M$24=$X326,IF($G$5:$G$24=AH$403,$O$5:$O$24,"-")))=0,"-",COUNT(IF($M$5:$M$24=$X326,IF($G$5:$G$24=AH$403,$O$5:$O$24,"-"))))</f>
        <v>-</v>
      </c>
      <c r="AI394" s="342" t="str">
        <f t="array" ref="AI394">IF(COUNT(IF($M$5:$M$24=$X326,IF($G$5:$G$24=AI$403,$O$5:$O$24,"-")))=0,"-",COUNT(IF($M$5:$M$24=$X326,IF($G$5:$G$24=AI$403,$O$5:$O$24,"-"))))</f>
        <v>-</v>
      </c>
      <c r="AJ394" s="342" t="str">
        <f t="array" ref="AJ394">IF(COUNT(IF($M$5:$M$24=$X326,IF($G$5:$G$24=AJ$403,$O$5:$O$24,"-")))=0,"-",COUNT(IF($M$5:$M$24=$X326,IF($G$5:$G$24=AJ$403,$O$5:$O$24,"-"))))</f>
        <v>-</v>
      </c>
      <c r="AK394" s="344">
        <f t="shared" si="48"/>
        <v>0</v>
      </c>
      <c r="AL394" s="18"/>
      <c r="AM394" s="18"/>
      <c r="AN394" s="18"/>
      <c r="AO394" s="18"/>
      <c r="AP394" s="18"/>
      <c r="AQ394" s="18"/>
      <c r="AR394" s="18"/>
      <c r="AS394" s="18"/>
      <c r="AT394" s="18"/>
      <c r="AU394" s="18"/>
      <c r="AV394" s="18"/>
      <c r="AW394" s="18"/>
      <c r="AX394" s="18"/>
      <c r="BA394" s="11"/>
      <c r="BB394" s="11"/>
      <c r="BC394" s="11"/>
      <c r="BD394" s="11"/>
      <c r="BE394" s="11"/>
      <c r="BF394" s="11"/>
      <c r="BG394" s="11"/>
      <c r="BH394" s="11"/>
      <c r="BI394" s="11"/>
      <c r="BJ394" s="11"/>
      <c r="BK394" s="11"/>
      <c r="BL394" s="11"/>
      <c r="BM394" s="11"/>
      <c r="BN394" s="11"/>
      <c r="BO394" s="11"/>
      <c r="BP394" s="11"/>
    </row>
    <row r="395" spans="1:68">
      <c r="A395" s="18"/>
      <c r="B395" s="18"/>
      <c r="C395" s="18"/>
      <c r="D395" s="18"/>
      <c r="E395" s="88"/>
      <c r="F395" s="88"/>
      <c r="G395" s="18"/>
      <c r="H395" s="89"/>
      <c r="I395" s="89"/>
      <c r="J395" s="18"/>
      <c r="K395" s="18"/>
      <c r="L395" s="18"/>
      <c r="M395" s="140"/>
      <c r="N395" s="140"/>
      <c r="O395" s="140"/>
      <c r="P395" s="140"/>
      <c r="Q395" s="140"/>
      <c r="R395" s="140"/>
      <c r="S395" s="140"/>
      <c r="T395" s="140"/>
      <c r="U395" s="18"/>
      <c r="V395" s="18"/>
      <c r="W395" s="18"/>
      <c r="X395" s="139">
        <v>14</v>
      </c>
      <c r="Y395" s="382" t="str">
        <f t="array" ref="Y395">IF(COUNT(IF($M$5:$M$24=$X395,IF($G$5:$G$24=Y$379,$M$5:$M$24,""),""))=0,"-",AVERAGE(IF($M$5:$M$24=$X395,IF($G$5:$G$24=Y$379,$H$5:$L$24,"")))-$X395)</f>
        <v>-</v>
      </c>
      <c r="Z395" s="382" t="str">
        <f t="array" ref="Z395">IF(COUNT(IF($M$5:$M$24=$X395,IF($G$5:$G$24=Z$379,$M$5:$M$24,""),""))=0,"-",AVERAGE(IF($M$5:$M$24=$X395,IF($G$5:$G$24=Z$379,$H$5:$L$24,"")))-$X395)</f>
        <v>-</v>
      </c>
      <c r="AA395" s="382" t="str">
        <f t="array" ref="AA395">IF(COUNT(IF($M$5:$M$24=$X395,IF($G$5:$G$24=AA$379,$M$5:$M$24,""),""))=0,"-",AVERAGE(IF($M$5:$M$24=$X395,IF($G$5:$G$24=AA$379,$H$5:$L$24,"")))-$X395)</f>
        <v>-</v>
      </c>
      <c r="AB395" s="382" t="str">
        <f t="array" ref="AB395">IF(COUNT(IF($M$5:$M$24=$X395,IF($G$5:$G$24=AB$379,$M$5:$M$24,""),""))=0,"-",AVERAGE(IF($M$5:$M$24=$X395,IF($G$5:$G$24=AB$379,$H$5:$L$24,"")))-$X395)</f>
        <v>-</v>
      </c>
      <c r="AC395" s="342" t="str">
        <f t="array" ref="AC395">IF(COUNT(IF($M$5:$M$24=$X327,IF($G$5:$G$24=AC$403,$O$5:$O$24,"-")))=0,"-",COUNT(IF($M$5:$M$24=$X327,IF($G$5:$G$24=AC$403,$O$5:$O$24,"-"))))</f>
        <v>-</v>
      </c>
      <c r="AD395" s="342" t="str">
        <f t="array" ref="AD395">IF(COUNT(IF($M$5:$M$24=$X327,IF($G$5:$G$24=AD$403,$O$5:$O$24,"-")))=0,"-",COUNT(IF($M$5:$M$24=$X327,IF($G$5:$G$24=AD$403,$O$5:$O$24,"-"))))</f>
        <v>-</v>
      </c>
      <c r="AE395" s="342" t="str">
        <f t="array" ref="AE395">IF(COUNT(IF($M$5:$M$24=$X327,IF($G$5:$G$24=AE$403,$O$5:$O$24,"-")))=0,"-",COUNT(IF($M$5:$M$24=$X327,IF($G$5:$G$24=AE$403,$O$5:$O$24,"-"))))</f>
        <v>-</v>
      </c>
      <c r="AF395" s="342" t="str">
        <f t="array" ref="AF395">IF(COUNT(IF($M$5:$M$24=$X327,IF($G$5:$G$24=AF$403,$O$5:$O$24,"-")))=0,"-",COUNT(IF($M$5:$M$24=$X327,IF($G$5:$G$24=AF$403,$O$5:$O$24,"-"))))</f>
        <v>-</v>
      </c>
      <c r="AG395" s="342" t="str">
        <f t="array" ref="AG395">IF(COUNT(IF($M$5:$M$24=$X327,IF($G$5:$G$24=AG$403,$O$5:$O$24,"-")))=0,"-",COUNT(IF($M$5:$M$24=$X327,IF($G$5:$G$24=AG$403,$O$5:$O$24,"-"))))</f>
        <v>-</v>
      </c>
      <c r="AH395" s="342" t="str">
        <f t="array" ref="AH395">IF(COUNT(IF($M$5:$M$24=$X327,IF($G$5:$G$24=AH$403,$O$5:$O$24,"-")))=0,"-",COUNT(IF($M$5:$M$24=$X327,IF($G$5:$G$24=AH$403,$O$5:$O$24,"-"))))</f>
        <v>-</v>
      </c>
      <c r="AI395" s="342" t="str">
        <f t="array" ref="AI395">IF(COUNT(IF($M$5:$M$24=$X327,IF($G$5:$G$24=AI$403,$O$5:$O$24,"-")))=0,"-",COUNT(IF($M$5:$M$24=$X327,IF($G$5:$G$24=AI$403,$O$5:$O$24,"-"))))</f>
        <v>-</v>
      </c>
      <c r="AJ395" s="342" t="str">
        <f t="array" ref="AJ395">IF(COUNT(IF($M$5:$M$24=$X327,IF($G$5:$G$24=AJ$403,$O$5:$O$24,"-")))=0,"-",COUNT(IF($M$5:$M$24=$X327,IF($G$5:$G$24=AJ$403,$O$5:$O$24,"-"))))</f>
        <v>-</v>
      </c>
      <c r="AK395" s="344">
        <f t="shared" si="48"/>
        <v>0</v>
      </c>
      <c r="AL395" s="18"/>
      <c r="AM395" s="18"/>
      <c r="AN395" s="18"/>
      <c r="AO395" s="18"/>
      <c r="AP395" s="18"/>
      <c r="AQ395" s="18"/>
      <c r="AR395" s="18"/>
      <c r="AS395" s="18"/>
      <c r="AT395" s="18"/>
      <c r="AU395" s="18"/>
      <c r="AV395" s="18"/>
      <c r="AW395" s="18"/>
      <c r="AX395" s="18"/>
      <c r="BA395" s="11"/>
      <c r="BB395" s="11"/>
      <c r="BC395" s="11"/>
      <c r="BD395" s="11"/>
      <c r="BE395" s="11"/>
      <c r="BF395" s="11"/>
      <c r="BG395" s="11"/>
      <c r="BH395" s="11"/>
      <c r="BI395" s="11"/>
      <c r="BJ395" s="11"/>
      <c r="BK395" s="11"/>
      <c r="BL395" s="11"/>
      <c r="BM395" s="11"/>
      <c r="BN395" s="11"/>
      <c r="BO395" s="11"/>
      <c r="BP395" s="11"/>
    </row>
    <row r="396" spans="1:68">
      <c r="A396" s="18"/>
      <c r="B396" s="18"/>
      <c r="C396" s="18"/>
      <c r="D396" s="18"/>
      <c r="E396" s="88"/>
      <c r="F396" s="88"/>
      <c r="G396" s="18"/>
      <c r="H396" s="89"/>
      <c r="I396" s="89"/>
      <c r="J396" s="18"/>
      <c r="K396" s="18"/>
      <c r="L396" s="18"/>
      <c r="M396" s="140"/>
      <c r="N396" s="140"/>
      <c r="O396" s="140"/>
      <c r="P396" s="140"/>
      <c r="Q396" s="140"/>
      <c r="R396" s="140"/>
      <c r="S396" s="140"/>
      <c r="T396" s="140"/>
      <c r="U396" s="18"/>
      <c r="V396" s="18"/>
      <c r="W396" s="18"/>
      <c r="X396" s="139">
        <v>15</v>
      </c>
      <c r="Y396" s="382" t="str">
        <f t="array" ref="Y396">IF(COUNT(IF($M$5:$M$24=$X396,IF($G$5:$G$24=Y$379,$M$5:$M$24,""),""))=0,"-",AVERAGE(IF($M$5:$M$24=$X396,IF($G$5:$G$24=Y$379,$H$5:$L$24,"")))-$X396)</f>
        <v>-</v>
      </c>
      <c r="Z396" s="382" t="str">
        <f t="array" ref="Z396">IF(COUNT(IF($M$5:$M$24=$X396,IF($G$5:$G$24=Z$379,$M$5:$M$24,""),""))=0,"-",AVERAGE(IF($M$5:$M$24=$X396,IF($G$5:$G$24=Z$379,$H$5:$L$24,"")))-$X396)</f>
        <v>-</v>
      </c>
      <c r="AA396" s="382" t="str">
        <f t="array" ref="AA396">IF(COUNT(IF($M$5:$M$24=$X396,IF($G$5:$G$24=AA$379,$M$5:$M$24,""),""))=0,"-",AVERAGE(IF($M$5:$M$24=$X396,IF($G$5:$G$24=AA$379,$H$5:$L$24,"")))-$X396)</f>
        <v>-</v>
      </c>
      <c r="AB396" s="382" t="str">
        <f t="array" ref="AB396">IF(COUNT(IF($M$5:$M$24=$X396,IF($G$5:$G$24=AB$379,$M$5:$M$24,""),""))=0,"-",AVERAGE(IF($M$5:$M$24=$X396,IF($G$5:$G$24=AB$379,$H$5:$L$24,"")))-$X396)</f>
        <v>-</v>
      </c>
      <c r="AC396" s="342" t="str">
        <f t="array" ref="AC396">IF(COUNT(IF($M$5:$M$24=$X328,IF($G$5:$G$24=AC$403,$O$5:$O$24,"-")))=0,"-",COUNT(IF($M$5:$M$24=$X328,IF($G$5:$G$24=AC$403,$O$5:$O$24,"-"))))</f>
        <v>-</v>
      </c>
      <c r="AD396" s="342" t="str">
        <f t="array" ref="AD396">IF(COUNT(IF($M$5:$M$24=$X328,IF($G$5:$G$24=AD$403,$O$5:$O$24,"-")))=0,"-",COUNT(IF($M$5:$M$24=$X328,IF($G$5:$G$24=AD$403,$O$5:$O$24,"-"))))</f>
        <v>-</v>
      </c>
      <c r="AE396" s="342" t="str">
        <f t="array" ref="AE396">IF(COUNT(IF($M$5:$M$24=$X328,IF($G$5:$G$24=AE$403,$O$5:$O$24,"-")))=0,"-",COUNT(IF($M$5:$M$24=$X328,IF($G$5:$G$24=AE$403,$O$5:$O$24,"-"))))</f>
        <v>-</v>
      </c>
      <c r="AF396" s="342" t="str">
        <f t="array" ref="AF396">IF(COUNT(IF($M$5:$M$24=$X328,IF($G$5:$G$24=AF$403,$O$5:$O$24,"-")))=0,"-",COUNT(IF($M$5:$M$24=$X328,IF($G$5:$G$24=AF$403,$O$5:$O$24,"-"))))</f>
        <v>-</v>
      </c>
      <c r="AG396" s="342" t="str">
        <f t="array" ref="AG396">IF(COUNT(IF($M$5:$M$24=$X328,IF($G$5:$G$24=AG$403,$O$5:$O$24,"-")))=0,"-",COUNT(IF($M$5:$M$24=$X328,IF($G$5:$G$24=AG$403,$O$5:$O$24,"-"))))</f>
        <v>-</v>
      </c>
      <c r="AH396" s="342" t="str">
        <f t="array" ref="AH396">IF(COUNT(IF($M$5:$M$24=$X328,IF($G$5:$G$24=AH$403,$O$5:$O$24,"-")))=0,"-",COUNT(IF($M$5:$M$24=$X328,IF($G$5:$G$24=AH$403,$O$5:$O$24,"-"))))</f>
        <v>-</v>
      </c>
      <c r="AI396" s="342" t="str">
        <f t="array" ref="AI396">IF(COUNT(IF($M$5:$M$24=$X328,IF($G$5:$G$24=AI$403,$O$5:$O$24,"-")))=0,"-",COUNT(IF($M$5:$M$24=$X328,IF($G$5:$G$24=AI$403,$O$5:$O$24,"-"))))</f>
        <v>-</v>
      </c>
      <c r="AJ396" s="342" t="str">
        <f t="array" ref="AJ396">IF(COUNT(IF($M$5:$M$24=$X328,IF($G$5:$G$24=AJ$403,$O$5:$O$24,"-")))=0,"-",COUNT(IF($M$5:$M$24=$X328,IF($G$5:$G$24=AJ$403,$O$5:$O$24,"-"))))</f>
        <v>-</v>
      </c>
      <c r="AK396" s="344">
        <f t="shared" si="48"/>
        <v>0</v>
      </c>
      <c r="AL396" s="18"/>
      <c r="AM396" s="18"/>
      <c r="AN396" s="18"/>
      <c r="AO396" s="18"/>
      <c r="AP396" s="18"/>
      <c r="AQ396" s="18"/>
      <c r="AR396" s="18"/>
      <c r="AS396" s="18"/>
      <c r="AT396" s="18"/>
      <c r="AU396" s="18"/>
      <c r="AV396" s="18"/>
      <c r="AW396" s="18"/>
      <c r="AX396" s="18"/>
      <c r="BA396" s="11"/>
      <c r="BB396" s="11"/>
      <c r="BC396" s="11"/>
      <c r="BD396" s="11"/>
      <c r="BE396" s="11"/>
      <c r="BF396" s="11"/>
      <c r="BG396" s="11"/>
      <c r="BH396" s="11"/>
      <c r="BI396" s="11"/>
      <c r="BJ396" s="11"/>
      <c r="BK396" s="11"/>
      <c r="BL396" s="11"/>
      <c r="BM396" s="11"/>
      <c r="BN396" s="11"/>
      <c r="BO396" s="11"/>
      <c r="BP396" s="11"/>
    </row>
    <row r="397" spans="1:68">
      <c r="A397" s="18"/>
      <c r="B397" s="18"/>
      <c r="C397" s="18"/>
      <c r="D397" s="18"/>
      <c r="E397" s="88"/>
      <c r="F397" s="88"/>
      <c r="G397" s="18"/>
      <c r="H397" s="89"/>
      <c r="I397" s="89"/>
      <c r="J397" s="18"/>
      <c r="K397" s="18"/>
      <c r="L397" s="18"/>
      <c r="M397" s="140"/>
      <c r="N397" s="140"/>
      <c r="O397" s="140"/>
      <c r="P397" s="140"/>
      <c r="Q397" s="140"/>
      <c r="R397" s="140"/>
      <c r="S397" s="140"/>
      <c r="T397" s="140"/>
      <c r="U397" s="18"/>
      <c r="V397" s="18"/>
      <c r="W397" s="18"/>
      <c r="X397" s="386" t="s">
        <v>5</v>
      </c>
      <c r="Y397" s="387">
        <f>IF(Y$331=0,"-",SUMPRODUCT(Y381:Y396,Y315:Y330)/Y331)</f>
        <v>-0.12499999999999989</v>
      </c>
      <c r="Z397" s="388" t="str">
        <f>IF(Z$331=0,"-",SUMPRODUCT(Z381:Z396,Z315:Z330)/Z331)</f>
        <v>-</v>
      </c>
      <c r="AA397" s="388" t="str">
        <f>IF(AA$331=0,"-",SUMPRODUCT(AA381:AA396,AA315:AA330)/AA331)</f>
        <v>-</v>
      </c>
      <c r="AB397" s="388" t="str">
        <f>IF(AB$331=0,"-",SUMPRODUCT(AB381:AB396,AB315:AB330)/AB331)</f>
        <v>-</v>
      </c>
      <c r="AC397" s="342" t="str">
        <f t="array" ref="AC397">IF(COUNT(IF($M$5:$M$24=$X329,IF($G$5:$G$24=AC$403,$O$5:$O$24,"-")))=0,"-",COUNT(IF($M$5:$M$24=$X329,IF($G$5:$G$24=AC$403,$O$5:$O$24,"-"))))</f>
        <v>-</v>
      </c>
      <c r="AD397" s="342" t="str">
        <f t="array" ref="AD397">IF(COUNT(IF($M$5:$M$24=$X329,IF($G$5:$G$24=AD$403,$O$5:$O$24,"-")))=0,"-",COUNT(IF($M$5:$M$24=$X329,IF($G$5:$G$24=AD$403,$O$5:$O$24,"-"))))</f>
        <v>-</v>
      </c>
      <c r="AE397" s="342" t="str">
        <f t="array" ref="AE397">IF(COUNT(IF($M$5:$M$24=$X329,IF($G$5:$G$24=AE$403,$O$5:$O$24,"-")))=0,"-",COUNT(IF($M$5:$M$24=$X329,IF($G$5:$G$24=AE$403,$O$5:$O$24,"-"))))</f>
        <v>-</v>
      </c>
      <c r="AF397" s="342" t="str">
        <f t="array" ref="AF397">IF(COUNT(IF($M$5:$M$24=$X329,IF($G$5:$G$24=AF$403,$O$5:$O$24,"-")))=0,"-",COUNT(IF($M$5:$M$24=$X329,IF($G$5:$G$24=AF$403,$O$5:$O$24,"-"))))</f>
        <v>-</v>
      </c>
      <c r="AG397" s="342" t="str">
        <f t="array" ref="AG397">IF(COUNT(IF($M$5:$M$24=$X329,IF($G$5:$G$24=AG$403,$O$5:$O$24,"-")))=0,"-",COUNT(IF($M$5:$M$24=$X329,IF($G$5:$G$24=AG$403,$O$5:$O$24,"-"))))</f>
        <v>-</v>
      </c>
      <c r="AH397" s="342" t="str">
        <f t="array" ref="AH397">IF(COUNT(IF($M$5:$M$24=$X329,IF($G$5:$G$24=AH$403,$O$5:$O$24,"-")))=0,"-",COUNT(IF($M$5:$M$24=$X329,IF($G$5:$G$24=AH$403,$O$5:$O$24,"-"))))</f>
        <v>-</v>
      </c>
      <c r="AI397" s="342" t="str">
        <f t="array" ref="AI397">IF(COUNT(IF($M$5:$M$24=$X329,IF($G$5:$G$24=AI$403,$O$5:$O$24,"-")))=0,"-",COUNT(IF($M$5:$M$24=$X329,IF($G$5:$G$24=AI$403,$O$5:$O$24,"-"))))</f>
        <v>-</v>
      </c>
      <c r="AJ397" s="342" t="str">
        <f t="array" ref="AJ397">IF(COUNT(IF($M$5:$M$24=$X329,IF($G$5:$G$24=AJ$403,$O$5:$O$24,"-")))=0,"-",COUNT(IF($M$5:$M$24=$X329,IF($G$5:$G$24=AJ$403,$O$5:$O$24,"-"))))</f>
        <v>-</v>
      </c>
      <c r="AK397" s="344">
        <f t="shared" si="48"/>
        <v>-0.12499999999999989</v>
      </c>
      <c r="AL397" s="18"/>
      <c r="AM397" s="18"/>
      <c r="AN397" s="18"/>
      <c r="AO397" s="18"/>
      <c r="AP397" s="18"/>
      <c r="AQ397" s="18"/>
      <c r="AR397" s="18"/>
      <c r="AS397" s="18"/>
      <c r="AT397" s="18"/>
      <c r="AU397" s="18"/>
      <c r="AV397" s="18"/>
      <c r="AW397" s="18"/>
      <c r="AX397" s="18"/>
      <c r="BA397" s="11"/>
      <c r="BB397" s="11"/>
      <c r="BC397" s="11"/>
      <c r="BD397" s="11"/>
      <c r="BE397" s="11"/>
      <c r="BF397" s="11"/>
      <c r="BG397" s="11"/>
      <c r="BH397" s="11"/>
      <c r="BI397" s="11"/>
      <c r="BJ397" s="11"/>
      <c r="BK397" s="11"/>
      <c r="BL397" s="11"/>
      <c r="BM397" s="11"/>
      <c r="BN397" s="11"/>
      <c r="BO397" s="11"/>
      <c r="BP397" s="11"/>
    </row>
    <row r="398" spans="1:68">
      <c r="A398" s="18"/>
      <c r="B398" s="18"/>
      <c r="C398" s="18"/>
      <c r="D398" s="18"/>
      <c r="E398" s="88"/>
      <c r="F398" s="88"/>
      <c r="G398" s="18"/>
      <c r="H398" s="89"/>
      <c r="I398" s="89"/>
      <c r="J398" s="18"/>
      <c r="K398" s="18"/>
      <c r="L398" s="18"/>
      <c r="M398" s="140"/>
      <c r="N398" s="140"/>
      <c r="O398" s="140"/>
      <c r="P398" s="140"/>
      <c r="Q398" s="140"/>
      <c r="R398" s="140"/>
      <c r="S398" s="140"/>
      <c r="T398" s="140"/>
      <c r="U398" s="18"/>
      <c r="V398" s="18"/>
      <c r="W398" s="18"/>
      <c r="X398" s="364" t="s">
        <v>85</v>
      </c>
      <c r="Y398" s="117"/>
      <c r="Z398" s="117"/>
      <c r="AA398" s="117"/>
      <c r="AB398" s="117"/>
      <c r="AC398" s="342" t="str">
        <f t="array" ref="AC398">IF(COUNT(IF($M$5:$M$24=$X330,IF($G$5:$G$24=AC$403,$O$5:$O$24,"-")))=0,"-",COUNT(IF($M$5:$M$24=$X330,IF($G$5:$G$24=AC$403,$O$5:$O$24,"-"))))</f>
        <v>-</v>
      </c>
      <c r="AD398" s="342" t="str">
        <f t="array" ref="AD398">IF(COUNT(IF($M$5:$M$24=$X330,IF($G$5:$G$24=AD$403,$O$5:$O$24,"-")))=0,"-",COUNT(IF($M$5:$M$24=$X330,IF($G$5:$G$24=AD$403,$O$5:$O$24,"-"))))</f>
        <v>-</v>
      </c>
      <c r="AE398" s="342" t="str">
        <f t="array" ref="AE398">IF(COUNT(IF($M$5:$M$24=$X330,IF($G$5:$G$24=AE$403,$O$5:$O$24,"-")))=0,"-",COUNT(IF($M$5:$M$24=$X330,IF($G$5:$G$24=AE$403,$O$5:$O$24,"-"))))</f>
        <v>-</v>
      </c>
      <c r="AF398" s="342" t="str">
        <f t="array" ref="AF398">IF(COUNT(IF($M$5:$M$24=$X330,IF($G$5:$G$24=AF$403,$O$5:$O$24,"-")))=0,"-",COUNT(IF($M$5:$M$24=$X330,IF($G$5:$G$24=AF$403,$O$5:$O$24,"-"))))</f>
        <v>-</v>
      </c>
      <c r="AG398" s="342" t="str">
        <f t="array" ref="AG398">IF(COUNT(IF($M$5:$M$24=$X330,IF($G$5:$G$24=AG$403,$O$5:$O$24,"-")))=0,"-",COUNT(IF($M$5:$M$24=$X330,IF($G$5:$G$24=AG$403,$O$5:$O$24,"-"))))</f>
        <v>-</v>
      </c>
      <c r="AH398" s="342" t="str">
        <f t="array" ref="AH398">IF(COUNT(IF($M$5:$M$24=$X330,IF($G$5:$G$24=AH$403,$O$5:$O$24,"-")))=0,"-",COUNT(IF($M$5:$M$24=$X330,IF($G$5:$G$24=AH$403,$O$5:$O$24,"-"))))</f>
        <v>-</v>
      </c>
      <c r="AI398" s="342" t="str">
        <f t="array" ref="AI398">IF(COUNT(IF($M$5:$M$24=$X330,IF($G$5:$G$24=AI$403,$O$5:$O$24,"-")))=0,"-",COUNT(IF($M$5:$M$24=$X330,IF($G$5:$G$24=AI$403,$O$5:$O$24,"-"))))</f>
        <v>-</v>
      </c>
      <c r="AJ398" s="342" t="str">
        <f t="array" ref="AJ398">IF(COUNT(IF($M$5:$M$24=$X330,IF($G$5:$G$24=AJ$403,$O$5:$O$24,"-")))=0,"-",COUNT(IF($M$5:$M$24=$X330,IF($G$5:$G$24=AJ$403,$O$5:$O$24,"-"))))</f>
        <v>-</v>
      </c>
      <c r="AK398" s="345">
        <f t="shared" si="48"/>
        <v>0</v>
      </c>
      <c r="AL398" s="18"/>
      <c r="AM398" s="18"/>
      <c r="AN398" s="18"/>
      <c r="AO398" s="18"/>
      <c r="AP398" s="18"/>
      <c r="AQ398" s="18"/>
      <c r="AR398" s="18"/>
      <c r="AS398" s="18"/>
      <c r="AT398" s="18"/>
      <c r="AU398" s="18"/>
      <c r="AV398" s="18"/>
      <c r="AW398" s="18"/>
      <c r="AX398" s="18"/>
      <c r="BA398" s="11"/>
      <c r="BB398" s="11"/>
      <c r="BC398" s="11"/>
      <c r="BD398" s="11"/>
      <c r="BE398" s="11"/>
      <c r="BF398" s="11"/>
      <c r="BG398" s="11"/>
      <c r="BH398" s="11"/>
      <c r="BI398" s="11"/>
      <c r="BJ398" s="11"/>
      <c r="BK398" s="11"/>
      <c r="BL398" s="11"/>
      <c r="BM398" s="11"/>
      <c r="BN398" s="11"/>
      <c r="BO398" s="11"/>
      <c r="BP398" s="11"/>
    </row>
    <row r="399" spans="1:68">
      <c r="A399" s="18"/>
      <c r="B399" s="18"/>
      <c r="C399" s="18"/>
      <c r="D399" s="18"/>
      <c r="E399" s="88"/>
      <c r="F399" s="88"/>
      <c r="G399" s="18"/>
      <c r="H399" s="89"/>
      <c r="I399" s="89"/>
      <c r="J399" s="18"/>
      <c r="K399" s="18"/>
      <c r="L399" s="18"/>
      <c r="M399" s="140"/>
      <c r="N399" s="140"/>
      <c r="O399" s="140"/>
      <c r="P399" s="140"/>
      <c r="Q399" s="140"/>
      <c r="R399" s="247"/>
      <c r="S399" s="247"/>
      <c r="T399" s="247"/>
      <c r="U399" s="18"/>
      <c r="V399" s="18"/>
      <c r="W399" s="18"/>
      <c r="X399" s="18"/>
      <c r="Y399" s="18"/>
      <c r="Z399" s="18"/>
      <c r="AA399" s="18"/>
      <c r="AB399" s="18"/>
      <c r="AC399" s="347">
        <f t="shared" si="45"/>
        <v>8</v>
      </c>
      <c r="AD399" s="347">
        <f t="shared" si="45"/>
        <v>0</v>
      </c>
      <c r="AE399" s="347">
        <f t="shared" si="45"/>
        <v>1</v>
      </c>
      <c r="AF399" s="347">
        <f t="shared" si="45"/>
        <v>0</v>
      </c>
      <c r="AG399" s="347">
        <f t="shared" si="45"/>
        <v>0</v>
      </c>
      <c r="AH399" s="347">
        <f t="shared" si="45"/>
        <v>0</v>
      </c>
      <c r="AI399" s="347">
        <f t="shared" si="45"/>
        <v>0</v>
      </c>
      <c r="AJ399" s="348">
        <f t="shared" si="45"/>
        <v>3</v>
      </c>
      <c r="AK399" s="349">
        <f t="shared" si="45"/>
        <v>11.408333333333333</v>
      </c>
      <c r="AL399" s="18"/>
      <c r="AM399" s="18"/>
      <c r="AN399" s="18"/>
      <c r="AO399" s="18"/>
      <c r="AP399" s="18"/>
      <c r="AQ399" s="18"/>
      <c r="AR399" s="18"/>
      <c r="AS399" s="18"/>
      <c r="AT399" s="18"/>
      <c r="AU399" s="18"/>
      <c r="AV399" s="18"/>
      <c r="AW399" s="18"/>
      <c r="AX399" s="18"/>
      <c r="BA399" s="11"/>
      <c r="BB399" s="11"/>
      <c r="BC399" s="11"/>
      <c r="BD399" s="11"/>
      <c r="BE399" s="11"/>
      <c r="BF399" s="11"/>
      <c r="BG399" s="11"/>
      <c r="BH399" s="11"/>
      <c r="BI399" s="11"/>
      <c r="BJ399" s="11"/>
      <c r="BK399" s="11"/>
      <c r="BL399" s="11"/>
      <c r="BM399" s="11"/>
      <c r="BN399" s="11"/>
      <c r="BO399" s="11"/>
      <c r="BP399" s="11"/>
    </row>
    <row r="400" spans="1:68">
      <c r="A400" s="18"/>
      <c r="B400" s="18"/>
      <c r="C400" s="18"/>
      <c r="D400" s="18"/>
      <c r="E400" s="329"/>
      <c r="F400" s="329"/>
      <c r="G400" s="213"/>
      <c r="H400" s="330"/>
      <c r="I400" s="330"/>
      <c r="J400" s="213"/>
      <c r="K400" s="213"/>
      <c r="L400" s="213"/>
      <c r="M400" s="247"/>
      <c r="N400" s="140"/>
      <c r="O400" s="140"/>
      <c r="P400" s="140"/>
      <c r="Q400" s="140"/>
      <c r="R400" s="333" t="s">
        <v>67</v>
      </c>
      <c r="S400" s="336"/>
      <c r="T400" s="336"/>
      <c r="U400" s="18"/>
      <c r="V400" s="18"/>
      <c r="W400" s="18"/>
      <c r="X400" s="18"/>
      <c r="Y400" s="18"/>
      <c r="Z400" s="18"/>
      <c r="AA400" s="18"/>
      <c r="AB400" s="18"/>
      <c r="AC400" s="350"/>
      <c r="AD400" s="350"/>
      <c r="AE400" s="350"/>
      <c r="AF400" s="350"/>
      <c r="AG400" s="350"/>
      <c r="AH400" s="350"/>
      <c r="AI400" s="350"/>
      <c r="AJ400" s="350"/>
      <c r="AK400" s="351"/>
      <c r="AL400" s="18"/>
      <c r="AM400" s="18"/>
      <c r="AN400" s="18"/>
      <c r="AO400" s="18"/>
      <c r="AP400" s="18"/>
      <c r="AQ400" s="18"/>
      <c r="AR400" s="18"/>
      <c r="AS400" s="18"/>
      <c r="AT400" s="18"/>
      <c r="AU400" s="18"/>
      <c r="AV400" s="18"/>
      <c r="AW400" s="18"/>
      <c r="AX400" s="18"/>
      <c r="BA400" s="11"/>
      <c r="BB400" s="11"/>
      <c r="BC400" s="11"/>
      <c r="BD400" s="11"/>
      <c r="BE400" s="11"/>
      <c r="BF400" s="11"/>
      <c r="BG400" s="11"/>
      <c r="BH400" s="11"/>
      <c r="BI400" s="11"/>
      <c r="BJ400" s="11"/>
      <c r="BK400" s="11"/>
      <c r="BL400" s="11"/>
      <c r="BM400" s="11"/>
      <c r="BN400" s="11"/>
      <c r="BO400" s="11"/>
      <c r="BP400" s="11"/>
    </row>
    <row r="401" spans="1:68" ht="20.25">
      <c r="A401" s="213"/>
      <c r="B401" s="213"/>
      <c r="C401" s="213"/>
      <c r="D401" s="213"/>
      <c r="E401" s="335"/>
      <c r="F401" s="333" t="s">
        <v>67</v>
      </c>
      <c r="G401" s="334"/>
      <c r="H401" s="333" t="s">
        <v>67</v>
      </c>
      <c r="I401" s="333"/>
      <c r="J401" s="334"/>
      <c r="K401" s="334"/>
      <c r="L401" s="334"/>
      <c r="M401" s="336"/>
      <c r="N401" s="247"/>
      <c r="O401" s="247"/>
      <c r="P401" s="140"/>
      <c r="Q401" s="140"/>
      <c r="R401" s="213"/>
      <c r="S401" s="213"/>
      <c r="T401" s="213"/>
      <c r="U401" s="18"/>
      <c r="V401" s="18"/>
      <c r="W401" s="18"/>
      <c r="X401" s="91" t="str">
        <f>$E$1</f>
        <v>Torsklesing HI 2016, GYTESONER</v>
      </c>
      <c r="Y401" s="219"/>
      <c r="Z401" s="328"/>
      <c r="AA401" s="110"/>
      <c r="AB401" s="110"/>
      <c r="AC401" s="350"/>
      <c r="AD401" s="350"/>
      <c r="AE401" s="350"/>
      <c r="AF401" s="350"/>
      <c r="AG401" s="350"/>
      <c r="AH401" s="350"/>
      <c r="AI401" s="350"/>
      <c r="AJ401" s="350"/>
      <c r="AK401" s="351"/>
      <c r="AL401" s="18"/>
      <c r="AM401" s="18"/>
      <c r="AN401" s="18"/>
      <c r="AO401" s="18"/>
      <c r="AP401" s="18"/>
      <c r="AQ401" s="18"/>
      <c r="AR401" s="18"/>
      <c r="AS401" s="18"/>
      <c r="AT401" s="18"/>
      <c r="AU401" s="18"/>
      <c r="AV401" s="18"/>
      <c r="AW401" s="18"/>
      <c r="AX401" s="18"/>
      <c r="BA401" s="11"/>
      <c r="BB401" s="11"/>
      <c r="BC401" s="11"/>
      <c r="BD401" s="11"/>
      <c r="BE401" s="11"/>
      <c r="BF401" s="11"/>
      <c r="BG401" s="11"/>
      <c r="BH401" s="11"/>
      <c r="BI401" s="11"/>
      <c r="BJ401" s="11"/>
      <c r="BK401" s="11"/>
      <c r="BL401" s="11"/>
      <c r="BM401" s="11"/>
      <c r="BN401" s="11"/>
      <c r="BO401" s="11"/>
      <c r="BP401" s="11"/>
    </row>
    <row r="402" spans="1:68" ht="15">
      <c r="A402" s="332" t="s">
        <v>89</v>
      </c>
      <c r="B402" s="213"/>
      <c r="C402" s="334"/>
      <c r="D402" s="333" t="s">
        <v>67</v>
      </c>
      <c r="E402" s="329"/>
      <c r="F402" s="329"/>
      <c r="G402" s="213"/>
      <c r="H402" s="330"/>
      <c r="I402" s="330"/>
      <c r="J402" s="213"/>
      <c r="K402" s="213"/>
      <c r="L402" s="213"/>
      <c r="M402" s="213"/>
      <c r="N402" s="333" t="s">
        <v>67</v>
      </c>
      <c r="O402" s="336"/>
      <c r="P402" s="140"/>
      <c r="Q402" s="247"/>
      <c r="R402" s="140"/>
      <c r="S402" s="140"/>
      <c r="T402" s="140"/>
      <c r="U402" s="213"/>
      <c r="V402" s="213"/>
      <c r="W402" s="18"/>
      <c r="X402" s="331"/>
      <c r="Y402" s="331"/>
      <c r="Z402" s="331"/>
      <c r="AA402" s="110"/>
      <c r="AB402" s="110"/>
      <c r="AC402" s="135"/>
      <c r="AD402" s="117"/>
      <c r="AE402" s="117"/>
      <c r="AF402" s="117"/>
      <c r="AG402" s="117"/>
      <c r="AH402" s="117"/>
      <c r="AI402" s="117"/>
      <c r="AJ402" s="117"/>
      <c r="AK402" s="117"/>
      <c r="AL402" s="18"/>
      <c r="AM402" s="18"/>
      <c r="AN402" s="18"/>
      <c r="AO402" s="18"/>
      <c r="AP402" s="18"/>
      <c r="AQ402" s="18"/>
      <c r="AR402" s="18"/>
      <c r="AS402" s="18"/>
      <c r="AT402" s="18"/>
      <c r="AU402" s="18"/>
      <c r="AV402" s="18"/>
      <c r="AW402" s="18"/>
      <c r="AX402" s="18"/>
      <c r="BA402" s="11"/>
      <c r="BB402" s="11"/>
      <c r="BC402" s="11"/>
      <c r="BD402" s="11"/>
      <c r="BE402" s="11"/>
      <c r="BF402" s="11"/>
      <c r="BG402" s="11"/>
      <c r="BH402" s="11"/>
      <c r="BI402" s="11"/>
      <c r="BJ402" s="11"/>
      <c r="BK402" s="11"/>
      <c r="BL402" s="11"/>
      <c r="BM402" s="11"/>
      <c r="BN402" s="11"/>
      <c r="BO402" s="11"/>
      <c r="BP402" s="11"/>
    </row>
    <row r="403" spans="1:68" ht="18">
      <c r="A403" s="213"/>
      <c r="B403" s="213"/>
      <c r="C403" s="213"/>
      <c r="D403" s="213"/>
      <c r="E403" s="88"/>
      <c r="F403" s="88"/>
      <c r="G403" s="18"/>
      <c r="H403" s="89"/>
      <c r="I403" s="89"/>
      <c r="J403" s="18"/>
      <c r="K403" s="18"/>
      <c r="L403" s="18"/>
      <c r="M403" s="140"/>
      <c r="N403" s="213"/>
      <c r="O403" s="213"/>
      <c r="P403" s="140"/>
      <c r="Q403" s="336"/>
      <c r="R403" s="140"/>
      <c r="S403" s="140"/>
      <c r="T403" s="140"/>
      <c r="U403" s="333" t="s">
        <v>67</v>
      </c>
      <c r="V403" s="334"/>
      <c r="W403" s="18"/>
      <c r="X403" s="219" t="s">
        <v>90</v>
      </c>
      <c r="Y403" s="331"/>
      <c r="Z403" s="331" t="str">
        <f>IF(M3="modal","Otoliths read, CV's, percentage agreement and RELATIVE bias by stratum and MODAL age.","Otoliths read, CV's, percentage agreement and ABSOLUTE bias by stratum and ACTUAL age.")</f>
        <v>Otoliths read, CV's, percentage agreement and RELATIVE bias by stratum and MODAL age.</v>
      </c>
      <c r="AA403" s="110"/>
      <c r="AB403" s="110"/>
      <c r="AC403" s="338">
        <v>5</v>
      </c>
      <c r="AD403" s="338">
        <v>6</v>
      </c>
      <c r="AE403" s="338">
        <v>7</v>
      </c>
      <c r="AF403" s="338">
        <v>8</v>
      </c>
      <c r="AG403" s="338">
        <v>9</v>
      </c>
      <c r="AH403" s="338">
        <v>10</v>
      </c>
      <c r="AI403" s="338">
        <v>11</v>
      </c>
      <c r="AJ403" s="339">
        <v>12</v>
      </c>
      <c r="AK403" s="19" t="s">
        <v>5</v>
      </c>
      <c r="AL403" s="18"/>
      <c r="AM403" s="18"/>
      <c r="AN403" s="18"/>
      <c r="AO403" s="18"/>
      <c r="AP403" s="18"/>
      <c r="AQ403" s="18"/>
      <c r="AR403" s="18"/>
      <c r="AS403" s="18"/>
      <c r="AT403" s="18"/>
      <c r="AU403" s="18"/>
      <c r="AV403" s="18"/>
      <c r="AW403" s="18"/>
      <c r="AX403" s="18"/>
      <c r="BA403" s="11"/>
      <c r="BB403" s="11"/>
      <c r="BC403" s="11"/>
      <c r="BD403" s="11"/>
      <c r="BE403" s="11"/>
      <c r="BF403" s="11"/>
      <c r="BG403" s="11"/>
      <c r="BH403" s="11"/>
      <c r="BI403" s="11"/>
      <c r="BJ403" s="11"/>
      <c r="BK403" s="11"/>
      <c r="BL403" s="11"/>
      <c r="BM403" s="11"/>
      <c r="BN403" s="11"/>
      <c r="BO403" s="11"/>
      <c r="BP403" s="11"/>
    </row>
    <row r="404" spans="1:68" ht="15">
      <c r="A404" s="18"/>
      <c r="B404" s="18"/>
      <c r="C404" s="18"/>
      <c r="D404" s="18"/>
      <c r="E404" s="88"/>
      <c r="F404" s="88"/>
      <c r="G404" s="18"/>
      <c r="H404" s="89"/>
      <c r="I404" s="89"/>
      <c r="J404" s="18"/>
      <c r="K404" s="18"/>
      <c r="L404" s="18"/>
      <c r="M404" s="140"/>
      <c r="N404" s="140"/>
      <c r="O404" s="140"/>
      <c r="P404" s="140"/>
      <c r="Q404" s="213"/>
      <c r="R404" s="140"/>
      <c r="S404" s="140"/>
      <c r="T404" s="140"/>
      <c r="U404" s="213"/>
      <c r="V404" s="213"/>
      <c r="W404" s="18"/>
      <c r="X404" s="331"/>
      <c r="Y404" s="331"/>
      <c r="Z404" s="331"/>
      <c r="AA404" s="110"/>
      <c r="AB404" s="110"/>
      <c r="AC404" s="340" t="s">
        <v>75</v>
      </c>
      <c r="AD404" s="340" t="s">
        <v>76</v>
      </c>
      <c r="AE404" s="340" t="s">
        <v>77</v>
      </c>
      <c r="AF404" s="340" t="s">
        <v>78</v>
      </c>
      <c r="AG404" s="340" t="s">
        <v>79</v>
      </c>
      <c r="AH404" s="340" t="s">
        <v>80</v>
      </c>
      <c r="AI404" s="340" t="s">
        <v>81</v>
      </c>
      <c r="AJ404" s="341" t="s">
        <v>82</v>
      </c>
      <c r="AK404" s="353" t="s">
        <v>14</v>
      </c>
      <c r="AL404" s="18"/>
      <c r="AM404" s="18"/>
      <c r="AN404" s="18"/>
      <c r="AO404" s="18"/>
      <c r="AP404" s="18"/>
      <c r="AQ404" s="18"/>
      <c r="AR404" s="18"/>
      <c r="AS404" s="18"/>
      <c r="AT404" s="18"/>
      <c r="AU404" s="18"/>
      <c r="AV404" s="18"/>
      <c r="AW404" s="18"/>
      <c r="AX404" s="18"/>
      <c r="BA404" s="11"/>
      <c r="BB404" s="11"/>
      <c r="BC404" s="11"/>
      <c r="BD404" s="11"/>
      <c r="BE404" s="11"/>
      <c r="BF404" s="11"/>
      <c r="BG404" s="11"/>
      <c r="BH404" s="11"/>
      <c r="BI404" s="11"/>
      <c r="BJ404" s="11"/>
      <c r="BK404" s="11"/>
      <c r="BL404" s="11"/>
      <c r="BM404" s="11"/>
      <c r="BN404" s="11"/>
      <c r="BO404" s="11"/>
      <c r="BP404" s="11"/>
    </row>
    <row r="405" spans="1:68" ht="15.75">
      <c r="A405" s="18"/>
      <c r="B405" s="18"/>
      <c r="C405" s="18"/>
      <c r="D405" s="18"/>
      <c r="E405" s="88"/>
      <c r="F405" s="88"/>
      <c r="G405" s="18"/>
      <c r="H405" s="89"/>
      <c r="I405" s="89"/>
      <c r="J405" s="18"/>
      <c r="K405" s="18"/>
      <c r="L405" s="18"/>
      <c r="M405" s="140"/>
      <c r="N405" s="140"/>
      <c r="O405" s="140"/>
      <c r="P405" s="140"/>
      <c r="Q405" s="140"/>
      <c r="R405" s="140"/>
      <c r="S405" s="140"/>
      <c r="T405" s="140"/>
      <c r="U405" s="18"/>
      <c r="V405" s="18"/>
      <c r="W405" s="18"/>
      <c r="X405" s="580" t="s">
        <v>69</v>
      </c>
      <c r="Y405" s="581"/>
      <c r="Z405" s="581"/>
      <c r="AA405" s="582"/>
      <c r="AB405" s="110"/>
      <c r="AC405" s="354">
        <f t="array" ref="AC405">IF(COUNT(IF($M$5:$M$24=$X337,IF($G$5:$G$24=AC$403,$O$5:$O$24,""),""))=0,"-",AVERAGE(IF($M$5:$M$24=$X337,IF($G$5:$G$24=AC$403,$O$5:$O$24,""))))</f>
        <v>1.9471474495874965</v>
      </c>
      <c r="AD405" s="354" t="str">
        <f t="array" ref="AD405">IF(COUNT(IF($M$5:$M$24=$X337,IF($G$5:$G$24=AD$403,$O$5:$O$24,""),""))=0,"-",AVERAGE(IF($M$5:$M$24=$X337,IF($G$5:$G$24=AD$403,$O$5:$O$24,""))))</f>
        <v>-</v>
      </c>
      <c r="AE405" s="354" t="str">
        <f t="array" ref="AE405">IF(COUNT(IF($M$5:$M$24=$X337,IF($G$5:$G$24=AE$403,$O$5:$O$24,""),""))=0,"-",AVERAGE(IF($M$5:$M$24=$X337,IF($G$5:$G$24=AE$403,$O$5:$O$24,""))))</f>
        <v>-</v>
      </c>
      <c r="AF405" s="354" t="str">
        <f t="array" ref="AF405">IF(COUNT(IF($M$5:$M$24=$X337,IF($G$5:$G$24=AF$403,$O$5:$O$24,""),""))=0,"-",AVERAGE(IF($M$5:$M$24=$X337,IF($G$5:$G$24=AF$403,$O$5:$O$24,""))))</f>
        <v>-</v>
      </c>
      <c r="AG405" s="354" t="str">
        <f t="array" ref="AG405">IF(COUNT(IF($M$5:$M$24=$X337,IF($G$5:$G$24=AG$403,$O$5:$O$24,""),""))=0,"-",AVERAGE(IF($M$5:$M$24=$X337,IF($G$5:$G$24=AG$403,$O$5:$O$24,""))))</f>
        <v>-</v>
      </c>
      <c r="AH405" s="354" t="str">
        <f t="array" ref="AH405">IF(COUNT(IF($M$5:$M$24=$X337,IF($G$5:$G$24=AH$403,$O$5:$O$24,""),""))=0,"-",AVERAGE(IF($M$5:$M$24=$X337,IF($G$5:$G$24=AH$403,$O$5:$O$24,""))))</f>
        <v>-</v>
      </c>
      <c r="AI405" s="354" t="str">
        <f t="array" ref="AI405">IF(COUNT(IF($M$5:$M$24=$X337,IF($G$5:$G$24=AI$403,$O$5:$O$24,""),""))=0,"-",AVERAGE(IF($M$5:$M$24=$X337,IF($G$5:$G$24=AI$403,$O$5:$O$24,""))))</f>
        <v>-</v>
      </c>
      <c r="AJ405" s="354">
        <f t="array" ref="AJ405">IF(COUNT(IF($M$5:$M$24=$X337,IF($G$5:$G$24=AJ$403,$O$5:$O$24,""),""))=0,"-",AVERAGE(IF($M$5:$M$24=$X337,IF($G$5:$G$24=AJ$403,$O$5:$O$24,""))))</f>
        <v>2.2360679774997871</v>
      </c>
      <c r="AK405" s="355">
        <f t="array" ref="AK405">IF(AK383&gt;1,AVERAGE(IF($M$5:$M$24=$X337,$O$5:$O$24,"-")),"-")</f>
        <v>2.0193775815655695</v>
      </c>
      <c r="AL405" s="18"/>
      <c r="AM405" s="18"/>
      <c r="AN405" s="18"/>
      <c r="AO405" s="18"/>
      <c r="AP405" s="18"/>
      <c r="AQ405" s="18"/>
      <c r="AR405" s="18"/>
      <c r="AS405" s="18"/>
      <c r="AT405" s="18"/>
      <c r="AU405" s="18"/>
      <c r="AV405" s="18"/>
      <c r="AW405" s="18"/>
      <c r="AX405" s="18"/>
      <c r="BA405" s="11"/>
      <c r="BB405" s="11"/>
      <c r="BC405" s="11"/>
      <c r="BD405" s="11"/>
      <c r="BE405" s="11"/>
      <c r="BF405" s="11"/>
      <c r="BG405" s="11"/>
      <c r="BH405" s="11"/>
      <c r="BI405" s="11"/>
      <c r="BJ405" s="11"/>
      <c r="BK405" s="11"/>
      <c r="BL405" s="11"/>
      <c r="BM405" s="11"/>
      <c r="BN405" s="11"/>
      <c r="BO405" s="11"/>
      <c r="BP405" s="11"/>
    </row>
    <row r="406" spans="1:68">
      <c r="A406" s="18"/>
      <c r="B406" s="18"/>
      <c r="C406" s="18"/>
      <c r="D406" s="18"/>
      <c r="E406" s="88"/>
      <c r="F406" s="88"/>
      <c r="G406" s="18"/>
      <c r="H406" s="89"/>
      <c r="I406" s="89"/>
      <c r="J406" s="18"/>
      <c r="K406" s="18"/>
      <c r="L406" s="18"/>
      <c r="M406" s="140"/>
      <c r="N406" s="140"/>
      <c r="O406" s="140"/>
      <c r="P406" s="140"/>
      <c r="Q406" s="140"/>
      <c r="R406" s="140"/>
      <c r="S406" s="140"/>
      <c r="T406" s="140"/>
      <c r="U406" s="18"/>
      <c r="V406" s="18"/>
      <c r="W406" s="18"/>
      <c r="X406" s="128" t="str">
        <f>$M$3</f>
        <v>MODAL</v>
      </c>
      <c r="Y406" s="392"/>
      <c r="Z406" s="392"/>
      <c r="AA406" s="392"/>
      <c r="AB406" s="392"/>
      <c r="AC406" s="354" t="str">
        <f t="array" ref="AC406">IF(COUNT(IF($M$5:$M$24=$X338,IF($G$5:$G$24=AC$403,$O$5:$O$24,""),""))=0,"-",AVERAGE(IF($M$5:$M$24=$X338,IF($G$5:$G$24=AC$403,$O$5:$O$24,""))))</f>
        <v>-</v>
      </c>
      <c r="AD406" s="354" t="str">
        <f t="array" ref="AD406">IF(COUNT(IF($M$5:$M$24=$X338,IF($G$5:$G$24=AD$403,$O$5:$O$24,""),""))=0,"-",AVERAGE(IF($M$5:$M$24=$X338,IF($G$5:$G$24=AD$403,$O$5:$O$24,""))))</f>
        <v>-</v>
      </c>
      <c r="AE406" s="354" t="str">
        <f t="array" ref="AE406">IF(COUNT(IF($M$5:$M$24=$X338,IF($G$5:$G$24=AE$403,$O$5:$O$24,""),""))=0,"-",AVERAGE(IF($M$5:$M$24=$X338,IF($G$5:$G$24=AE$403,$O$5:$O$24,""))))</f>
        <v>-</v>
      </c>
      <c r="AF406" s="354" t="str">
        <f t="array" ref="AF406">IF(COUNT(IF($M$5:$M$24=$X338,IF($G$5:$G$24=AF$403,$O$5:$O$24,""),""))=0,"-",AVERAGE(IF($M$5:$M$24=$X338,IF($G$5:$G$24=AF$403,$O$5:$O$24,""))))</f>
        <v>-</v>
      </c>
      <c r="AG406" s="354" t="str">
        <f t="array" ref="AG406">IF(COUNT(IF($M$5:$M$24=$X338,IF($G$5:$G$24=AG$403,$O$5:$O$24,""),""))=0,"-",AVERAGE(IF($M$5:$M$24=$X338,IF($G$5:$G$24=AG$403,$O$5:$O$24,""))))</f>
        <v>-</v>
      </c>
      <c r="AH406" s="354" t="str">
        <f t="array" ref="AH406">IF(COUNT(IF($M$5:$M$24=$X338,IF($G$5:$G$24=AH$403,$O$5:$O$24,""),""))=0,"-",AVERAGE(IF($M$5:$M$24=$X338,IF($G$5:$G$24=AH$403,$O$5:$O$24,""))))</f>
        <v>-</v>
      </c>
      <c r="AI406" s="354" t="str">
        <f t="array" ref="AI406">IF(COUNT(IF($M$5:$M$24=$X338,IF($G$5:$G$24=AI$403,$O$5:$O$24,""),""))=0,"-",AVERAGE(IF($M$5:$M$24=$X338,IF($G$5:$G$24=AI$403,$O$5:$O$24,""))))</f>
        <v>-</v>
      </c>
      <c r="AJ406" s="354" t="str">
        <f t="array" ref="AJ406">IF(COUNT(IF($M$5:$M$24=$X338,IF($G$5:$G$24=AJ$403,$O$5:$O$24,""),""))=0,"-",AVERAGE(IF($M$5:$M$24=$X338,IF($G$5:$G$24=AJ$403,$O$5:$O$24,""))))</f>
        <v>-</v>
      </c>
      <c r="AK406" s="356" t="str">
        <f t="array" ref="AK406">IF(AK384&gt;1,AVERAGE(IF($M$5:$M$24=$X338,$O$5:$O$24,"-")),"-")</f>
        <v>-</v>
      </c>
      <c r="AL406" s="18"/>
      <c r="AM406" s="18"/>
      <c r="AN406" s="18"/>
      <c r="AO406" s="18"/>
      <c r="AP406" s="18"/>
      <c r="AQ406" s="18"/>
      <c r="AR406" s="18"/>
      <c r="AS406" s="18"/>
      <c r="AT406" s="18"/>
      <c r="AU406" s="18"/>
      <c r="AV406" s="18"/>
      <c r="AW406" s="18"/>
      <c r="AX406" s="18"/>
      <c r="BA406" s="11"/>
      <c r="BB406" s="11"/>
      <c r="BC406" s="11"/>
      <c r="BD406" s="11"/>
      <c r="BE406" s="11"/>
      <c r="BF406" s="11"/>
      <c r="BG406" s="11"/>
      <c r="BH406" s="11"/>
      <c r="BI406" s="11"/>
      <c r="BJ406" s="11"/>
      <c r="BK406" s="11"/>
      <c r="BL406" s="11"/>
      <c r="BM406" s="11"/>
      <c r="BN406" s="11"/>
      <c r="BO406" s="11"/>
      <c r="BP406" s="11"/>
    </row>
    <row r="407" spans="1:68" ht="15">
      <c r="A407" s="18"/>
      <c r="B407" s="18"/>
      <c r="C407" s="18"/>
      <c r="D407" s="18"/>
      <c r="E407" s="88"/>
      <c r="F407" s="88"/>
      <c r="G407" s="18"/>
      <c r="H407" s="89"/>
      <c r="I407" s="89"/>
      <c r="J407" s="18"/>
      <c r="K407" s="18"/>
      <c r="L407" s="18"/>
      <c r="M407" s="140"/>
      <c r="N407" s="140"/>
      <c r="O407" s="140"/>
      <c r="P407" s="140"/>
      <c r="Q407" s="140"/>
      <c r="R407" s="140"/>
      <c r="S407" s="140"/>
      <c r="T407" s="140"/>
      <c r="U407" s="18"/>
      <c r="V407" s="18"/>
      <c r="W407" s="18"/>
      <c r="X407" s="132" t="str">
        <f>$M$4</f>
        <v>(R1-R5)</v>
      </c>
      <c r="Y407" s="552" t="s">
        <v>126</v>
      </c>
      <c r="Z407" s="552" t="s">
        <v>127</v>
      </c>
      <c r="AA407" s="552" t="s">
        <v>128</v>
      </c>
      <c r="AB407" s="552" t="s">
        <v>129</v>
      </c>
      <c r="AC407" s="354" t="str">
        <f t="array" ref="AC407">IF(COUNT(IF($M$5:$M$24=$X339,IF($G$5:$G$24=AC$403,$O$5:$O$24,""),""))=0,"-",AVERAGE(IF($M$5:$M$24=$X339,IF($G$5:$G$24=AC$403,$O$5:$O$24,""))))</f>
        <v>-</v>
      </c>
      <c r="AD407" s="354" t="str">
        <f t="array" ref="AD407">IF(COUNT(IF($M$5:$M$24=$X339,IF($G$5:$G$24=AD$403,$O$5:$O$24,""),""))=0,"-",AVERAGE(IF($M$5:$M$24=$X339,IF($G$5:$G$24=AD$403,$O$5:$O$24,""))))</f>
        <v>-</v>
      </c>
      <c r="AE407" s="354" t="str">
        <f t="array" ref="AE407">IF(COUNT(IF($M$5:$M$24=$X339,IF($G$5:$G$24=AE$403,$O$5:$O$24,""),""))=0,"-",AVERAGE(IF($M$5:$M$24=$X339,IF($G$5:$G$24=AE$403,$O$5:$O$24,""))))</f>
        <v>-</v>
      </c>
      <c r="AF407" s="354" t="str">
        <f t="array" ref="AF407">IF(COUNT(IF($M$5:$M$24=$X339,IF($G$5:$G$24=AF$403,$O$5:$O$24,""),""))=0,"-",AVERAGE(IF($M$5:$M$24=$X339,IF($G$5:$G$24=AF$403,$O$5:$O$24,""))))</f>
        <v>-</v>
      </c>
      <c r="AG407" s="354" t="str">
        <f t="array" ref="AG407">IF(COUNT(IF($M$5:$M$24=$X339,IF($G$5:$G$24=AG$403,$O$5:$O$24,""),""))=0,"-",AVERAGE(IF($M$5:$M$24=$X339,IF($G$5:$G$24=AG$403,$O$5:$O$24,""))))</f>
        <v>-</v>
      </c>
      <c r="AH407" s="354" t="str">
        <f t="array" ref="AH407">IF(COUNT(IF($M$5:$M$24=$X339,IF($G$5:$G$24=AH$403,$O$5:$O$24,""),""))=0,"-",AVERAGE(IF($M$5:$M$24=$X339,IF($G$5:$G$24=AH$403,$O$5:$O$24,""))))</f>
        <v>-</v>
      </c>
      <c r="AI407" s="354" t="str">
        <f t="array" ref="AI407">IF(COUNT(IF($M$5:$M$24=$X339,IF($G$5:$G$24=AI$403,$O$5:$O$24,""),""))=0,"-",AVERAGE(IF($M$5:$M$24=$X339,IF($G$5:$G$24=AI$403,$O$5:$O$24,""))))</f>
        <v>-</v>
      </c>
      <c r="AJ407" s="354" t="str">
        <f t="array" ref="AJ407">IF(COUNT(IF($M$5:$M$24=$X339,IF($G$5:$G$24=AJ$403,$O$5:$O$24,""),""))=0,"-",AVERAGE(IF($M$5:$M$24=$X339,IF($G$5:$G$24=AJ$403,$O$5:$O$24,""))))</f>
        <v>-</v>
      </c>
      <c r="AK407" s="356" t="str">
        <f t="array" ref="AK407">IF(AK385&gt;1,AVERAGE(IF($M$5:$M$24=$X339,$O$5:$O$24,"-")),"-")</f>
        <v>-</v>
      </c>
      <c r="AL407" s="18"/>
      <c r="AM407" s="18"/>
      <c r="AN407" s="18"/>
      <c r="AO407" s="18"/>
      <c r="AP407" s="18"/>
      <c r="AQ407" s="18"/>
      <c r="AR407" s="18"/>
      <c r="AS407" s="18"/>
      <c r="AT407" s="18"/>
      <c r="AU407" s="18"/>
      <c r="AV407" s="18"/>
      <c r="AW407" s="18"/>
      <c r="AX407" s="18"/>
      <c r="BA407" s="11"/>
      <c r="BB407" s="11"/>
      <c r="BC407" s="11"/>
      <c r="BD407" s="11"/>
      <c r="BE407" s="11"/>
      <c r="BF407" s="11"/>
      <c r="BG407" s="11"/>
      <c r="BH407" s="11"/>
      <c r="BI407" s="11"/>
      <c r="BJ407" s="11"/>
      <c r="BK407" s="11"/>
      <c r="BL407" s="11"/>
      <c r="BM407" s="11"/>
      <c r="BN407" s="11"/>
      <c r="BO407" s="11"/>
      <c r="BP407" s="11"/>
    </row>
    <row r="408" spans="1:68">
      <c r="A408" s="18"/>
      <c r="B408" s="18"/>
      <c r="C408" s="18"/>
      <c r="D408" s="18"/>
      <c r="E408" s="88"/>
      <c r="F408" s="88"/>
      <c r="G408" s="18"/>
      <c r="H408" s="89"/>
      <c r="I408" s="89"/>
      <c r="J408" s="18"/>
      <c r="K408" s="18"/>
      <c r="L408" s="18"/>
      <c r="M408" s="140"/>
      <c r="N408" s="140"/>
      <c r="O408" s="140"/>
      <c r="P408" s="140"/>
      <c r="Q408" s="140"/>
      <c r="R408" s="140"/>
      <c r="S408" s="140"/>
      <c r="T408" s="140"/>
      <c r="U408" s="18"/>
      <c r="V408" s="18"/>
      <c r="W408" s="18"/>
      <c r="X408" s="396">
        <v>0</v>
      </c>
      <c r="Y408" s="342" t="str">
        <f t="array" ref="Y408">IF(COUNT(IF($M$5:$M$24=$X408,IF($A$5:$A$24=Y$407,$O$5:$O$24,"-")))=0,"-",COUNT(IF($M$5:$M$24=$X408,IF($A$5:$A$24=Y$407,$O$5:$O$24,"-"))))</f>
        <v>-</v>
      </c>
      <c r="Z408" s="342">
        <f t="array" ref="Z408">IF(COUNT(IF($M$5:$M$24=$X408,IF($A$5:$A$24=Z$407,$O$5:$O$24,"-")))=0,"-",COUNT(IF($M$5:$M$24=$X408,IF($A$5:$A$24=Z$407,$O$5:$O$24,"-"))))</f>
        <v>3</v>
      </c>
      <c r="AA408" s="342" t="str">
        <f t="array" ref="AA408">IF(COUNT(IF($M$5:$M$24=$X408,IF($A$5:$A$24=AA$407,$O$5:$O$24,"-")))=0,"-",COUNT(IF($M$5:$M$24=$X408,IF($A$5:$A$24=AA$407,$O$5:$O$24,"-"))))</f>
        <v>-</v>
      </c>
      <c r="AB408" s="342" t="str">
        <f t="array" ref="AB408">IF(COUNT(IF($M$5:$M$24=$X408,IF($A$5:$A$24=AB$407,$O$5:$O$24,"-")))=0,"-",COUNT(IF($M$5:$M$24=$X408,IF($A$5:$A$24=AB$407,$O$5:$O$24,"-"))))</f>
        <v>-</v>
      </c>
      <c r="AC408" s="354" t="str">
        <f t="array" ref="AC408">IF(COUNT(IF($M$5:$M$24=$X340,IF($G$5:$G$24=AC$403,$O$5:$O$24,""),""))=0,"-",AVERAGE(IF($M$5:$M$24=$X340,IF($G$5:$G$24=AC$403,$O$5:$O$24,""))))</f>
        <v>-</v>
      </c>
      <c r="AD408" s="354" t="str">
        <f t="array" ref="AD408">IF(COUNT(IF($M$5:$M$24=$X340,IF($G$5:$G$24=AD$403,$O$5:$O$24,""),""))=0,"-",AVERAGE(IF($M$5:$M$24=$X340,IF($G$5:$G$24=AD$403,$O$5:$O$24,""))))</f>
        <v>-</v>
      </c>
      <c r="AE408" s="354" t="str">
        <f t="array" ref="AE408">IF(COUNT(IF($M$5:$M$24=$X340,IF($G$5:$G$24=AE$403,$O$5:$O$24,""),""))=0,"-",AVERAGE(IF($M$5:$M$24=$X340,IF($G$5:$G$24=AE$403,$O$5:$O$24,""))))</f>
        <v>-</v>
      </c>
      <c r="AF408" s="354" t="str">
        <f t="array" ref="AF408">IF(COUNT(IF($M$5:$M$24=$X340,IF($G$5:$G$24=AF$403,$O$5:$O$24,""),""))=0,"-",AVERAGE(IF($M$5:$M$24=$X340,IF($G$5:$G$24=AF$403,$O$5:$O$24,""))))</f>
        <v>-</v>
      </c>
      <c r="AG408" s="354" t="str">
        <f t="array" ref="AG408">IF(COUNT(IF($M$5:$M$24=$X340,IF($G$5:$G$24=AG$403,$O$5:$O$24,""),""))=0,"-",AVERAGE(IF($M$5:$M$24=$X340,IF($G$5:$G$24=AG$403,$O$5:$O$24,""))))</f>
        <v>-</v>
      </c>
      <c r="AH408" s="354" t="str">
        <f t="array" ref="AH408">IF(COUNT(IF($M$5:$M$24=$X340,IF($G$5:$G$24=AH$403,$O$5:$O$24,""),""))=0,"-",AVERAGE(IF($M$5:$M$24=$X340,IF($G$5:$G$24=AH$403,$O$5:$O$24,""))))</f>
        <v>-</v>
      </c>
      <c r="AI408" s="354" t="str">
        <f t="array" ref="AI408">IF(COUNT(IF($M$5:$M$24=$X340,IF($G$5:$G$24=AI$403,$O$5:$O$24,""),""))=0,"-",AVERAGE(IF($M$5:$M$24=$X340,IF($G$5:$G$24=AI$403,$O$5:$O$24,""))))</f>
        <v>-</v>
      </c>
      <c r="AJ408" s="354" t="str">
        <f t="array" ref="AJ408">IF(COUNT(IF($M$5:$M$24=$X340,IF($G$5:$G$24=AJ$403,$O$5:$O$24,""),""))=0,"-",AVERAGE(IF($M$5:$M$24=$X340,IF($G$5:$G$24=AJ$403,$O$5:$O$24,""))))</f>
        <v>-</v>
      </c>
      <c r="AK408" s="356" t="str">
        <f t="array" ref="AK408">IF(AK386&gt;1,AVERAGE(IF($M$5:$M$24=$X340,$O$5:$O$24,"-")),"-")</f>
        <v>-</v>
      </c>
      <c r="AL408" s="18"/>
      <c r="AM408" s="18"/>
      <c r="AN408" s="18"/>
      <c r="AO408" s="18"/>
      <c r="AP408" s="18"/>
      <c r="AQ408" s="18"/>
      <c r="AR408" s="18"/>
      <c r="AS408" s="18"/>
      <c r="AT408" s="18"/>
      <c r="AU408" s="18"/>
      <c r="AV408" s="18"/>
      <c r="AW408" s="18"/>
      <c r="AX408" s="18"/>
      <c r="BA408" s="11"/>
      <c r="BB408" s="11"/>
      <c r="BC408" s="11"/>
      <c r="BD408" s="11"/>
      <c r="BE408" s="11"/>
      <c r="BF408" s="11"/>
      <c r="BG408" s="11"/>
      <c r="BH408" s="11"/>
      <c r="BI408" s="11"/>
      <c r="BJ408" s="11"/>
      <c r="BK408" s="11"/>
      <c r="BL408" s="11"/>
      <c r="BM408" s="11"/>
      <c r="BN408" s="11"/>
      <c r="BO408" s="11"/>
      <c r="BP408" s="11"/>
    </row>
    <row r="409" spans="1:68">
      <c r="A409" s="18"/>
      <c r="B409" s="18"/>
      <c r="C409" s="18"/>
      <c r="D409" s="18"/>
      <c r="E409" s="88"/>
      <c r="F409" s="88"/>
      <c r="G409" s="18"/>
      <c r="H409" s="89"/>
      <c r="I409" s="89"/>
      <c r="J409" s="18"/>
      <c r="K409" s="18"/>
      <c r="L409" s="18"/>
      <c r="M409" s="140"/>
      <c r="N409" s="140"/>
      <c r="O409" s="140"/>
      <c r="P409" s="140"/>
      <c r="Q409" s="140"/>
      <c r="R409" s="140"/>
      <c r="S409" s="140"/>
      <c r="T409" s="140"/>
      <c r="U409" s="18"/>
      <c r="V409" s="18"/>
      <c r="W409" s="18"/>
      <c r="X409" s="374">
        <v>1</v>
      </c>
      <c r="Y409" s="342" t="str">
        <f t="array" ref="Y409">IF(COUNT(IF($M$5:$M$24=$X409,IF($A$5:$A$24=Y$407,$O$5:$O$24,"-")))=0,"-",COUNT(IF($M$5:$M$24=$X409,IF($A$5:$A$24=Y$407,$O$5:$O$24,"-"))))</f>
        <v>-</v>
      </c>
      <c r="Z409" s="342" t="str">
        <f t="array" ref="Z409">IF(COUNT(IF($M$5:$M$24=$X409,IF($A$5:$A$24=Z$407,$O$5:$O$24,"-")))=0,"-",COUNT(IF($M$5:$M$24=$X409,IF($A$5:$A$24=Z$407,$O$5:$O$24,"-"))))</f>
        <v>-</v>
      </c>
      <c r="AA409" s="342" t="str">
        <f t="array" ref="AA409">IF(COUNT(IF($M$5:$M$24=$X409,IF($A$5:$A$24=AA$407,$O$5:$O$24,"-")))=0,"-",COUNT(IF($M$5:$M$24=$X409,IF($A$5:$A$24=AA$407,$O$5:$O$24,"-"))))</f>
        <v>-</v>
      </c>
      <c r="AB409" s="342" t="str">
        <f t="array" ref="AB409">IF(COUNT(IF($M$5:$M$24=$X409,IF($A$5:$A$24=AB$407,$O$5:$O$24,"-")))=0,"-",COUNT(IF($M$5:$M$24=$X409,IF($A$5:$A$24=AB$407,$O$5:$O$24,"-"))))</f>
        <v>-</v>
      </c>
      <c r="AC409" s="354" t="str">
        <f t="array" ref="AC409">IF(COUNT(IF($M$5:$M$24=$X341,IF($G$5:$G$24=AC$403,$O$5:$O$24,""),""))=0,"-",AVERAGE(IF($M$5:$M$24=$X341,IF($G$5:$G$24=AC$403,$O$5:$O$24,""))))</f>
        <v>-</v>
      </c>
      <c r="AD409" s="354" t="str">
        <f t="array" ref="AD409">IF(COUNT(IF($M$5:$M$24=$X341,IF($G$5:$G$24=AD$403,$O$5:$O$24,""),""))=0,"-",AVERAGE(IF($M$5:$M$24=$X341,IF($G$5:$G$24=AD$403,$O$5:$O$24,""))))</f>
        <v>-</v>
      </c>
      <c r="AE409" s="354" t="str">
        <f t="array" ref="AE409">IF(COUNT(IF($M$5:$M$24=$X341,IF($G$5:$G$24=AE$403,$O$5:$O$24,""),""))=0,"-",AVERAGE(IF($M$5:$M$24=$X341,IF($G$5:$G$24=AE$403,$O$5:$O$24,""))))</f>
        <v>-</v>
      </c>
      <c r="AF409" s="354" t="str">
        <f t="array" ref="AF409">IF(COUNT(IF($M$5:$M$24=$X341,IF($G$5:$G$24=AF$403,$O$5:$O$24,""),""))=0,"-",AVERAGE(IF($M$5:$M$24=$X341,IF($G$5:$G$24=AF$403,$O$5:$O$24,""))))</f>
        <v>-</v>
      </c>
      <c r="AG409" s="354" t="str">
        <f t="array" ref="AG409">IF(COUNT(IF($M$5:$M$24=$X341,IF($G$5:$G$24=AG$403,$O$5:$O$24,""),""))=0,"-",AVERAGE(IF($M$5:$M$24=$X341,IF($G$5:$G$24=AG$403,$O$5:$O$24,""))))</f>
        <v>-</v>
      </c>
      <c r="AH409" s="354" t="str">
        <f t="array" ref="AH409">IF(COUNT(IF($M$5:$M$24=$X341,IF($G$5:$G$24=AH$403,$O$5:$O$24,""),""))=0,"-",AVERAGE(IF($M$5:$M$24=$X341,IF($G$5:$G$24=AH$403,$O$5:$O$24,""))))</f>
        <v>-</v>
      </c>
      <c r="AI409" s="354" t="str">
        <f t="array" ref="AI409">IF(COUNT(IF($M$5:$M$24=$X341,IF($G$5:$G$24=AI$403,$O$5:$O$24,""),""))=0,"-",AVERAGE(IF($M$5:$M$24=$X341,IF($G$5:$G$24=AI$403,$O$5:$O$24,""))))</f>
        <v>-</v>
      </c>
      <c r="AJ409" s="354" t="str">
        <f t="array" ref="AJ409">IF(COUNT(IF($M$5:$M$24=$X341,IF($G$5:$G$24=AJ$403,$O$5:$O$24,""),""))=0,"-",AVERAGE(IF($M$5:$M$24=$X341,IF($G$5:$G$24=AJ$403,$O$5:$O$24,""))))</f>
        <v>-</v>
      </c>
      <c r="AK409" s="356" t="str">
        <f t="array" ref="AK409">IF(AK387&gt;1,AVERAGE(IF($M$5:$M$24=$X341,$O$5:$O$24,"-")),"-")</f>
        <v>-</v>
      </c>
      <c r="AL409" s="18"/>
      <c r="AM409" s="18"/>
      <c r="AN409" s="18"/>
      <c r="AO409" s="18"/>
      <c r="AP409" s="18"/>
      <c r="AQ409" s="18"/>
      <c r="AR409" s="18"/>
      <c r="AS409" s="18"/>
      <c r="AT409" s="18"/>
      <c r="AU409" s="18"/>
      <c r="AV409" s="18"/>
      <c r="AW409" s="18"/>
      <c r="AX409" s="18"/>
      <c r="BA409" s="11"/>
      <c r="BB409" s="11"/>
      <c r="BC409" s="11"/>
      <c r="BD409" s="11"/>
      <c r="BE409" s="11"/>
      <c r="BF409" s="11"/>
      <c r="BG409" s="11"/>
      <c r="BH409" s="11"/>
      <c r="BI409" s="11"/>
      <c r="BJ409" s="11"/>
      <c r="BK409" s="11"/>
      <c r="BL409" s="11"/>
      <c r="BM409" s="11"/>
      <c r="BN409" s="11"/>
      <c r="BO409" s="11"/>
      <c r="BP409" s="11"/>
    </row>
    <row r="410" spans="1:68">
      <c r="A410" s="18"/>
      <c r="B410" s="18"/>
      <c r="C410" s="18"/>
      <c r="D410" s="18"/>
      <c r="E410" s="88"/>
      <c r="F410" s="88"/>
      <c r="G410" s="18"/>
      <c r="H410" s="89"/>
      <c r="I410" s="89"/>
      <c r="J410" s="18"/>
      <c r="K410" s="18"/>
      <c r="L410" s="18"/>
      <c r="M410" s="140"/>
      <c r="N410" s="140"/>
      <c r="O410" s="140"/>
      <c r="P410" s="140"/>
      <c r="Q410" s="140"/>
      <c r="R410" s="140"/>
      <c r="S410" s="140"/>
      <c r="T410" s="140"/>
      <c r="U410" s="18"/>
      <c r="V410" s="18"/>
      <c r="W410" s="18"/>
      <c r="X410" s="374">
        <v>2</v>
      </c>
      <c r="Y410" s="342" t="str">
        <f t="array" ref="Y410">IF(COUNT(IF($M$5:$M$24=$X410,IF($A$5:$A$24=Y$407,$O$5:$O$24,"-")))=0,"-",COUNT(IF($M$5:$M$24=$X410,IF($A$5:$A$24=Y$407,$O$5:$O$24,"-"))))</f>
        <v>-</v>
      </c>
      <c r="Z410" s="342" t="str">
        <f t="array" ref="Z410">IF(COUNT(IF($M$5:$M$24=$X410,IF($A$5:$A$24=Z$407,$O$5:$O$24,"-")))=0,"-",COUNT(IF($M$5:$M$24=$X410,IF($A$5:$A$24=Z$407,$O$5:$O$24,"-"))))</f>
        <v>-</v>
      </c>
      <c r="AA410" s="342" t="str">
        <f t="array" ref="AA410">IF(COUNT(IF($M$5:$M$24=$X410,IF($A$5:$A$24=AA$407,$O$5:$O$24,"-")))=0,"-",COUNT(IF($M$5:$M$24=$X410,IF($A$5:$A$24=AA$407,$O$5:$O$24,"-"))))</f>
        <v>-</v>
      </c>
      <c r="AB410" s="342" t="str">
        <f t="array" ref="AB410">IF(COUNT(IF($M$5:$M$24=$X410,IF($A$5:$A$24=AB$407,$O$5:$O$24,"-")))=0,"-",COUNT(IF($M$5:$M$24=$X410,IF($A$5:$A$24=AB$407,$O$5:$O$24,"-"))))</f>
        <v>-</v>
      </c>
      <c r="AC410" s="354">
        <f t="array" ref="AC410">IF(COUNT(IF($M$5:$M$24=$X342,IF($G$5:$G$24=AC$403,$O$5:$O$24,""),""))=0,"-",AVERAGE(IF($M$5:$M$24=$X342,IF($G$5:$G$24=AC$403,$O$5:$O$24,""))))</f>
        <v>0.22821773229381914</v>
      </c>
      <c r="AD410" s="354" t="str">
        <f t="array" ref="AD410">IF(COUNT(IF($M$5:$M$24=$X342,IF($G$5:$G$24=AD$403,$O$5:$O$24,""),""))=0,"-",AVERAGE(IF($M$5:$M$24=$X342,IF($G$5:$G$24=AD$403,$O$5:$O$24,""))))</f>
        <v>-</v>
      </c>
      <c r="AE410" s="354">
        <f t="array" ref="AE410">IF(COUNT(IF($M$5:$M$24=$X342,IF($G$5:$G$24=AE$403,$O$5:$O$24,""),""))=0,"-",AVERAGE(IF($M$5:$M$24=$X342,IF($G$5:$G$24=AE$403,$O$5:$O$24,""))))</f>
        <v>0.16089615894886097</v>
      </c>
      <c r="AF410" s="354" t="str">
        <f t="array" ref="AF410">IF(COUNT(IF($M$5:$M$24=$X342,IF($G$5:$G$24=AF$403,$O$5:$O$24,""),""))=0,"-",AVERAGE(IF($M$5:$M$24=$X342,IF($G$5:$G$24=AF$403,$O$5:$O$24,""))))</f>
        <v>-</v>
      </c>
      <c r="AG410" s="354" t="str">
        <f t="array" ref="AG410">IF(COUNT(IF($M$5:$M$24=$X342,IF($G$5:$G$24=AG$403,$O$5:$O$24,""),""))=0,"-",AVERAGE(IF($M$5:$M$24=$X342,IF($G$5:$G$24=AG$403,$O$5:$O$24,""))))</f>
        <v>-</v>
      </c>
      <c r="AH410" s="354" t="str">
        <f t="array" ref="AH410">IF(COUNT(IF($M$5:$M$24=$X342,IF($G$5:$G$24=AH$403,$O$5:$O$24,""),""))=0,"-",AVERAGE(IF($M$5:$M$24=$X342,IF($G$5:$G$24=AH$403,$O$5:$O$24,""))))</f>
        <v>-</v>
      </c>
      <c r="AI410" s="354" t="str">
        <f t="array" ref="AI410">IF(COUNT(IF($M$5:$M$24=$X342,IF($G$5:$G$24=AI$403,$O$5:$O$24,""),""))=0,"-",AVERAGE(IF($M$5:$M$24=$X342,IF($G$5:$G$24=AI$403,$O$5:$O$24,""))))</f>
        <v>-</v>
      </c>
      <c r="AJ410" s="354">
        <f t="array" ref="AJ410">IF(COUNT(IF($M$5:$M$24=$X342,IF($G$5:$G$24=AJ$403,$O$5:$O$24,""),""))=0,"-",AVERAGE(IF($M$5:$M$24=$X342,IF($G$5:$G$24=AJ$403,$O$5:$O$24,""))))</f>
        <v>0.33080704444346754</v>
      </c>
      <c r="AK410" s="356">
        <f t="array" ref="AK410">IF(AK388&gt;1,AVERAGE(IF($M$5:$M$24=$X342,$O$5:$O$24,"-")),"-")</f>
        <v>0.18331887765655666</v>
      </c>
      <c r="AL410" s="18"/>
      <c r="AM410" s="18"/>
      <c r="AN410" s="18"/>
      <c r="AO410" s="18"/>
      <c r="AP410" s="18"/>
      <c r="AQ410" s="18"/>
      <c r="AR410" s="18"/>
      <c r="AS410" s="18"/>
      <c r="AT410" s="18"/>
      <c r="AU410" s="18"/>
      <c r="AV410" s="18"/>
      <c r="AW410" s="18"/>
      <c r="AX410" s="18"/>
      <c r="BA410" s="11"/>
      <c r="BB410" s="11"/>
      <c r="BC410" s="11"/>
      <c r="BD410" s="11"/>
      <c r="BE410" s="11"/>
      <c r="BF410" s="11"/>
      <c r="BG410" s="11"/>
      <c r="BH410" s="11"/>
      <c r="BI410" s="11"/>
      <c r="BJ410" s="11"/>
      <c r="BK410" s="11"/>
      <c r="BL410" s="11"/>
      <c r="BM410" s="11"/>
      <c r="BN410" s="11"/>
      <c r="BO410" s="11"/>
      <c r="BP410" s="11"/>
    </row>
    <row r="411" spans="1:68">
      <c r="A411" s="18"/>
      <c r="B411" s="18"/>
      <c r="C411" s="18"/>
      <c r="D411" s="18"/>
      <c r="E411" s="88"/>
      <c r="F411" s="88"/>
      <c r="G411" s="18"/>
      <c r="H411" s="89"/>
      <c r="I411" s="89"/>
      <c r="J411" s="18"/>
      <c r="K411" s="18"/>
      <c r="L411" s="18"/>
      <c r="M411" s="140"/>
      <c r="N411" s="140"/>
      <c r="O411" s="140"/>
      <c r="P411" s="140"/>
      <c r="Q411" s="140"/>
      <c r="R411" s="140"/>
      <c r="S411" s="140"/>
      <c r="T411" s="140"/>
      <c r="U411" s="18"/>
      <c r="V411" s="18"/>
      <c r="W411" s="18"/>
      <c r="X411" s="374">
        <v>3</v>
      </c>
      <c r="Y411" s="342" t="str">
        <f t="array" ref="Y411">IF(COUNT(IF($M$5:$M$24=$X411,IF($A$5:$A$24=Y$407,$O$5:$O$24,"-")))=0,"-",COUNT(IF($M$5:$M$24=$X411,IF($A$5:$A$24=Y$407,$O$5:$O$24,"-"))))</f>
        <v>-</v>
      </c>
      <c r="Z411" s="342" t="str">
        <f t="array" ref="Z411">IF(COUNT(IF($M$5:$M$24=$X411,IF($A$5:$A$24=Z$407,$O$5:$O$24,"-")))=0,"-",COUNT(IF($M$5:$M$24=$X411,IF($A$5:$A$24=Z$407,$O$5:$O$24,"-"))))</f>
        <v>-</v>
      </c>
      <c r="AA411" s="342" t="str">
        <f t="array" ref="AA411">IF(COUNT(IF($M$5:$M$24=$X411,IF($A$5:$A$24=AA$407,$O$5:$O$24,"-")))=0,"-",COUNT(IF($M$5:$M$24=$X411,IF($A$5:$A$24=AA$407,$O$5:$O$24,"-"))))</f>
        <v>-</v>
      </c>
      <c r="AB411" s="342" t="str">
        <f t="array" ref="AB411">IF(COUNT(IF($M$5:$M$24=$X411,IF($A$5:$A$24=AB$407,$O$5:$O$24,"-")))=0,"-",COUNT(IF($M$5:$M$24=$X411,IF($A$5:$A$24=AB$407,$O$5:$O$24,"-"))))</f>
        <v>-</v>
      </c>
      <c r="AC411" s="354" t="str">
        <f t="array" ref="AC411">IF(COUNT(IF($M$5:$M$24=$X343,IF($G$5:$G$24=AC$403,$O$5:$O$24,""),""))=0,"-",AVERAGE(IF($M$5:$M$24=$X343,IF($G$5:$G$24=AC$403,$O$5:$O$24,""))))</f>
        <v>-</v>
      </c>
      <c r="AD411" s="354" t="str">
        <f t="array" ref="AD411">IF(COUNT(IF($M$5:$M$24=$X343,IF($G$5:$G$24=AD$403,$O$5:$O$24,""),""))=0,"-",AVERAGE(IF($M$5:$M$24=$X343,IF($G$5:$G$24=AD$403,$O$5:$O$24,""))))</f>
        <v>-</v>
      </c>
      <c r="AE411" s="354" t="str">
        <f t="array" ref="AE411">IF(COUNT(IF($M$5:$M$24=$X343,IF($G$5:$G$24=AE$403,$O$5:$O$24,""),""))=0,"-",AVERAGE(IF($M$5:$M$24=$X343,IF($G$5:$G$24=AE$403,$O$5:$O$24,""))))</f>
        <v>-</v>
      </c>
      <c r="AF411" s="354" t="str">
        <f t="array" ref="AF411">IF(COUNT(IF($M$5:$M$24=$X343,IF($G$5:$G$24=AF$403,$O$5:$O$24,""),""))=0,"-",AVERAGE(IF($M$5:$M$24=$X343,IF($G$5:$G$24=AF$403,$O$5:$O$24,""))))</f>
        <v>-</v>
      </c>
      <c r="AG411" s="354" t="str">
        <f t="array" ref="AG411">IF(COUNT(IF($M$5:$M$24=$X343,IF($G$5:$G$24=AG$403,$O$5:$O$24,""),""))=0,"-",AVERAGE(IF($M$5:$M$24=$X343,IF($G$5:$G$24=AG$403,$O$5:$O$24,""))))</f>
        <v>-</v>
      </c>
      <c r="AH411" s="354" t="str">
        <f t="array" ref="AH411">IF(COUNT(IF($M$5:$M$24=$X343,IF($G$5:$G$24=AH$403,$O$5:$O$24,""),""))=0,"-",AVERAGE(IF($M$5:$M$24=$X343,IF($G$5:$G$24=AH$403,$O$5:$O$24,""))))</f>
        <v>-</v>
      </c>
      <c r="AI411" s="354" t="str">
        <f t="array" ref="AI411">IF(COUNT(IF($M$5:$M$24=$X343,IF($G$5:$G$24=AI$403,$O$5:$O$24,""),""))=0,"-",AVERAGE(IF($M$5:$M$24=$X343,IF($G$5:$G$24=AI$403,$O$5:$O$24,""))))</f>
        <v>-</v>
      </c>
      <c r="AJ411" s="354" t="str">
        <f t="array" ref="AJ411">IF(COUNT(IF($M$5:$M$24=$X343,IF($G$5:$G$24=AJ$403,$O$5:$O$24,""),""))=0,"-",AVERAGE(IF($M$5:$M$24=$X343,IF($G$5:$G$24=AJ$403,$O$5:$O$24,""))))</f>
        <v>-</v>
      </c>
      <c r="AK411" s="356" t="str">
        <f t="array" ref="AK411">IF(AK389&gt;1,AVERAGE(IF($M$5:$M$24=$X343,$O$5:$O$24,"-")),"-")</f>
        <v>-</v>
      </c>
      <c r="AL411" s="18"/>
      <c r="AM411" s="18"/>
      <c r="AN411" s="18"/>
      <c r="AO411" s="18"/>
      <c r="AP411" s="18"/>
      <c r="AQ411" s="18"/>
      <c r="AR411" s="18"/>
      <c r="AS411" s="18"/>
      <c r="AT411" s="18"/>
      <c r="AU411" s="18"/>
      <c r="AV411" s="18"/>
      <c r="AW411" s="18"/>
      <c r="AX411" s="18"/>
      <c r="BA411" s="11"/>
      <c r="BB411" s="11"/>
      <c r="BC411" s="11"/>
      <c r="BD411" s="11"/>
      <c r="BE411" s="11"/>
      <c r="BF411" s="11"/>
      <c r="BG411" s="11"/>
      <c r="BH411" s="11"/>
      <c r="BI411" s="11"/>
      <c r="BJ411" s="11"/>
      <c r="BK411" s="11"/>
      <c r="BL411" s="11"/>
      <c r="BM411" s="11"/>
      <c r="BN411" s="11"/>
      <c r="BO411" s="11"/>
      <c r="BP411" s="11"/>
    </row>
    <row r="412" spans="1:68">
      <c r="A412" s="18"/>
      <c r="B412" s="18"/>
      <c r="C412" s="18"/>
      <c r="D412" s="18"/>
      <c r="E412" s="88"/>
      <c r="F412" s="88"/>
      <c r="G412" s="18"/>
      <c r="H412" s="89"/>
      <c r="I412" s="89"/>
      <c r="J412" s="18"/>
      <c r="K412" s="18"/>
      <c r="L412" s="18"/>
      <c r="M412" s="140"/>
      <c r="N412" s="140"/>
      <c r="O412" s="140"/>
      <c r="P412" s="140"/>
      <c r="Q412" s="140"/>
      <c r="R412" s="140"/>
      <c r="S412" s="140"/>
      <c r="T412" s="140"/>
      <c r="U412" s="18"/>
      <c r="V412" s="18"/>
      <c r="W412" s="18"/>
      <c r="X412" s="374">
        <v>4</v>
      </c>
      <c r="Y412" s="342">
        <f t="array" ref="Y412">IF(COUNT(IF($M$5:$M$24=$X412,IF($A$5:$A$24=Y$407,$O$5:$O$24,"-")))=0,"-",COUNT(IF($M$5:$M$24=$X412,IF($A$5:$A$24=Y$407,$O$5:$O$24,"-"))))</f>
        <v>2</v>
      </c>
      <c r="Z412" s="342" t="str">
        <f t="array" ref="Z412">IF(COUNT(IF($M$5:$M$24=$X412,IF($A$5:$A$24=Z$407,$O$5:$O$24,"-")))=0,"-",COUNT(IF($M$5:$M$24=$X412,IF($A$5:$A$24=Z$407,$O$5:$O$24,"-"))))</f>
        <v>-</v>
      </c>
      <c r="AA412" s="342" t="str">
        <f t="array" ref="AA412">IF(COUNT(IF($M$5:$M$24=$X412,IF($A$5:$A$24=AA$407,$O$5:$O$24,"-")))=0,"-",COUNT(IF($M$5:$M$24=$X412,IF($A$5:$A$24=AA$407,$O$5:$O$24,"-"))))</f>
        <v>-</v>
      </c>
      <c r="AB412" s="342" t="str">
        <f t="array" ref="AB412">IF(COUNT(IF($M$5:$M$24=$X412,IF($A$5:$A$24=AB$407,$O$5:$O$24,"-")))=0,"-",COUNT(IF($M$5:$M$24=$X412,IF($A$5:$A$24=AB$407,$O$5:$O$24,"-"))))</f>
        <v>-</v>
      </c>
      <c r="AC412" s="354">
        <f t="array" ref="AC412">IF(COUNT(IF($M$5:$M$24=$X344,IF($G$5:$G$24=AC$403,$O$5:$O$24,""),""))=0,"-",AVERAGE(IF($M$5:$M$24=$X344,IF($G$5:$G$24=AC$403,$O$5:$O$24,""))))</f>
        <v>0.13975424859373659</v>
      </c>
      <c r="AD412" s="354" t="str">
        <f t="array" ref="AD412">IF(COUNT(IF($M$5:$M$24=$X344,IF($G$5:$G$24=AD$403,$O$5:$O$24,""),""))=0,"-",AVERAGE(IF($M$5:$M$24=$X344,IF($G$5:$G$24=AD$403,$O$5:$O$24,""))))</f>
        <v>-</v>
      </c>
      <c r="AE412" s="354" t="str">
        <f t="array" ref="AE412">IF(COUNT(IF($M$5:$M$24=$X344,IF($G$5:$G$24=AE$403,$O$5:$O$24,""),""))=0,"-",AVERAGE(IF($M$5:$M$24=$X344,IF($G$5:$G$24=AE$403,$O$5:$O$24,""))))</f>
        <v>-</v>
      </c>
      <c r="AF412" s="354" t="str">
        <f t="array" ref="AF412">IF(COUNT(IF($M$5:$M$24=$X344,IF($G$5:$G$24=AF$403,$O$5:$O$24,""),""))=0,"-",AVERAGE(IF($M$5:$M$24=$X344,IF($G$5:$G$24=AF$403,$O$5:$O$24,""))))</f>
        <v>-</v>
      </c>
      <c r="AG412" s="354" t="str">
        <f t="array" ref="AG412">IF(COUNT(IF($M$5:$M$24=$X344,IF($G$5:$G$24=AG$403,$O$5:$O$24,""),""))=0,"-",AVERAGE(IF($M$5:$M$24=$X344,IF($G$5:$G$24=AG$403,$O$5:$O$24,""))))</f>
        <v>-</v>
      </c>
      <c r="AH412" s="354" t="str">
        <f t="array" ref="AH412">IF(COUNT(IF($M$5:$M$24=$X344,IF($G$5:$G$24=AH$403,$O$5:$O$24,""),""))=0,"-",AVERAGE(IF($M$5:$M$24=$X344,IF($G$5:$G$24=AH$403,$O$5:$O$24,""))))</f>
        <v>-</v>
      </c>
      <c r="AI412" s="354" t="str">
        <f t="array" ref="AI412">IF(COUNT(IF($M$5:$M$24=$X344,IF($G$5:$G$24=AI$403,$O$5:$O$24,""),""))=0,"-",AVERAGE(IF($M$5:$M$24=$X344,IF($G$5:$G$24=AI$403,$O$5:$O$24,""))))</f>
        <v>-</v>
      </c>
      <c r="AJ412" s="354" t="str">
        <f t="array" ref="AJ412">IF(COUNT(IF($M$5:$M$24=$X344,IF($G$5:$G$24=AJ$403,$O$5:$O$24,""),""))=0,"-",AVERAGE(IF($M$5:$M$24=$X344,IF($G$5:$G$24=AJ$403,$O$5:$O$24,""))))</f>
        <v>-</v>
      </c>
      <c r="AK412" s="356" t="str">
        <f t="array" ref="AK412">IF(AK390&gt;1,AVERAGE(IF($M$5:$M$24=$X344,$O$5:$O$24,"-")),"-")</f>
        <v>-</v>
      </c>
      <c r="AL412" s="18"/>
      <c r="AM412" s="18"/>
      <c r="AN412" s="18"/>
      <c r="AO412" s="18"/>
      <c r="AP412" s="18"/>
      <c r="AQ412" s="18"/>
      <c r="AR412" s="18"/>
      <c r="AS412" s="18"/>
      <c r="AT412" s="18"/>
      <c r="AU412" s="18"/>
      <c r="AV412" s="18"/>
      <c r="AW412" s="18"/>
      <c r="AX412" s="18"/>
      <c r="BA412" s="11"/>
      <c r="BB412" s="11"/>
      <c r="BC412" s="11"/>
      <c r="BD412" s="11"/>
      <c r="BE412" s="11"/>
      <c r="BF412" s="11"/>
      <c r="BG412" s="11"/>
      <c r="BH412" s="11"/>
      <c r="BI412" s="11"/>
      <c r="BJ412" s="11"/>
      <c r="BK412" s="11"/>
      <c r="BL412" s="11"/>
      <c r="BM412" s="11"/>
      <c r="BN412" s="11"/>
      <c r="BO412" s="11"/>
      <c r="BP412" s="11"/>
    </row>
    <row r="413" spans="1:68">
      <c r="A413" s="18"/>
      <c r="B413" s="18"/>
      <c r="C413" s="18"/>
      <c r="D413" s="18"/>
      <c r="E413" s="88"/>
      <c r="F413" s="88"/>
      <c r="G413" s="18"/>
      <c r="H413" s="89"/>
      <c r="I413" s="89"/>
      <c r="J413" s="18"/>
      <c r="K413" s="18"/>
      <c r="L413" s="18"/>
      <c r="M413" s="140"/>
      <c r="N413" s="140"/>
      <c r="O413" s="140"/>
      <c r="P413" s="140"/>
      <c r="Q413" s="140"/>
      <c r="R413" s="140"/>
      <c r="S413" s="140"/>
      <c r="T413" s="140"/>
      <c r="U413" s="18"/>
      <c r="V413" s="18"/>
      <c r="W413" s="18"/>
      <c r="X413" s="374">
        <v>5</v>
      </c>
      <c r="Y413" s="342">
        <f t="array" ref="Y413">IF(COUNT(IF($M$5:$M$24=$X413,IF($A$5:$A$24=Y$407,$O$5:$O$24,"-")))=0,"-",COUNT(IF($M$5:$M$24=$X413,IF($A$5:$A$24=Y$407,$O$5:$O$24,"-"))))</f>
        <v>3</v>
      </c>
      <c r="Z413" s="342">
        <f t="array" ref="Z413">IF(COUNT(IF($M$5:$M$24=$X413,IF($A$5:$A$24=Z$407,$O$5:$O$24,"-")))=0,"-",COUNT(IF($M$5:$M$24=$X413,IF($A$5:$A$24=Z$407,$O$5:$O$24,"-"))))</f>
        <v>4</v>
      </c>
      <c r="AA413" s="342">
        <f t="array" ref="AA413">IF(COUNT(IF($M$5:$M$24=$X413,IF($A$5:$A$24=AA$407,$O$5:$O$24,"-")))=0,"-",COUNT(IF($M$5:$M$24=$X413,IF($A$5:$A$24=AA$407,$O$5:$O$24,"-"))))</f>
        <v>1</v>
      </c>
      <c r="AB413" s="342" t="str">
        <f t="array" ref="AB413">IF(COUNT(IF($M$5:$M$24=$X413,IF($A$5:$A$24=AB$407,$O$5:$O$24,"-")))=0,"-",COUNT(IF($M$5:$M$24=$X413,IF($A$5:$A$24=AB$407,$O$5:$O$24,"-"))))</f>
        <v>-</v>
      </c>
      <c r="AC413" s="354" t="str">
        <f t="array" ref="AC413">IF(COUNT(IF($M$5:$M$24=$X345,IF($G$5:$G$24=AC$403,$O$5:$O$24,""),""))=0,"-",AVERAGE(IF($M$5:$M$24=$X345,IF($G$5:$G$24=AC$403,$O$5:$O$24,""))))</f>
        <v>-</v>
      </c>
      <c r="AD413" s="354" t="str">
        <f t="array" ref="AD413">IF(COUNT(IF($M$5:$M$24=$X345,IF($G$5:$G$24=AD$403,$O$5:$O$24,""),""))=0,"-",AVERAGE(IF($M$5:$M$24=$X345,IF($G$5:$G$24=AD$403,$O$5:$O$24,""))))</f>
        <v>-</v>
      </c>
      <c r="AE413" s="354" t="str">
        <f t="array" ref="AE413">IF(COUNT(IF($M$5:$M$24=$X345,IF($G$5:$G$24=AE$403,$O$5:$O$24,""),""))=0,"-",AVERAGE(IF($M$5:$M$24=$X345,IF($G$5:$G$24=AE$403,$O$5:$O$24,""))))</f>
        <v>-</v>
      </c>
      <c r="AF413" s="354" t="str">
        <f t="array" ref="AF413">IF(COUNT(IF($M$5:$M$24=$X345,IF($G$5:$G$24=AF$403,$O$5:$O$24,""),""))=0,"-",AVERAGE(IF($M$5:$M$24=$X345,IF($G$5:$G$24=AF$403,$O$5:$O$24,""))))</f>
        <v>-</v>
      </c>
      <c r="AG413" s="354" t="str">
        <f t="array" ref="AG413">IF(COUNT(IF($M$5:$M$24=$X345,IF($G$5:$G$24=AG$403,$O$5:$O$24,""),""))=0,"-",AVERAGE(IF($M$5:$M$24=$X345,IF($G$5:$G$24=AG$403,$O$5:$O$24,""))))</f>
        <v>-</v>
      </c>
      <c r="AH413" s="354" t="str">
        <f t="array" ref="AH413">IF(COUNT(IF($M$5:$M$24=$X345,IF($G$5:$G$24=AH$403,$O$5:$O$24,""),""))=0,"-",AVERAGE(IF($M$5:$M$24=$X345,IF($G$5:$G$24=AH$403,$O$5:$O$24,""))))</f>
        <v>-</v>
      </c>
      <c r="AI413" s="354" t="str">
        <f t="array" ref="AI413">IF(COUNT(IF($M$5:$M$24=$X345,IF($G$5:$G$24=AI$403,$O$5:$O$24,""),""))=0,"-",AVERAGE(IF($M$5:$M$24=$X345,IF($G$5:$G$24=AI$403,$O$5:$O$24,""))))</f>
        <v>-</v>
      </c>
      <c r="AJ413" s="354" t="str">
        <f t="array" ref="AJ413">IF(COUNT(IF($M$5:$M$24=$X345,IF($G$5:$G$24=AJ$403,$O$5:$O$24,""),""))=0,"-",AVERAGE(IF($M$5:$M$24=$X345,IF($G$5:$G$24=AJ$403,$O$5:$O$24,""))))</f>
        <v>-</v>
      </c>
      <c r="AK413" s="356" t="str">
        <f t="array" ref="AK413">IF(AK391&gt;1,AVERAGE(IF($M$5:$M$24=$X345,$O$5:$O$24,"-")),"-")</f>
        <v>-</v>
      </c>
      <c r="AL413" s="18"/>
      <c r="AM413" s="18"/>
      <c r="AN413" s="18"/>
      <c r="AO413" s="18"/>
      <c r="AP413" s="18"/>
      <c r="AQ413" s="18"/>
      <c r="AR413" s="18"/>
      <c r="AS413" s="18"/>
      <c r="AT413" s="18"/>
      <c r="AU413" s="18"/>
      <c r="AV413" s="18"/>
      <c r="AW413" s="18"/>
      <c r="AX413" s="18"/>
      <c r="BA413" s="11"/>
      <c r="BB413" s="11"/>
      <c r="BC413" s="11"/>
      <c r="BD413" s="11"/>
      <c r="BE413" s="11"/>
      <c r="BF413" s="11"/>
      <c r="BG413" s="11"/>
      <c r="BH413" s="11"/>
      <c r="BI413" s="11"/>
      <c r="BJ413" s="11"/>
      <c r="BK413" s="11"/>
      <c r="BL413" s="11"/>
      <c r="BM413" s="11"/>
      <c r="BN413" s="11"/>
      <c r="BO413" s="11"/>
      <c r="BP413" s="11"/>
    </row>
    <row r="414" spans="1:68">
      <c r="A414" s="18"/>
      <c r="B414" s="18"/>
      <c r="C414" s="18"/>
      <c r="D414" s="18"/>
      <c r="E414" s="88"/>
      <c r="F414" s="88"/>
      <c r="G414" s="18"/>
      <c r="H414" s="89"/>
      <c r="I414" s="89"/>
      <c r="J414" s="18"/>
      <c r="K414" s="18"/>
      <c r="L414" s="18"/>
      <c r="M414" s="140"/>
      <c r="N414" s="140"/>
      <c r="O414" s="140"/>
      <c r="P414" s="140"/>
      <c r="Q414" s="140"/>
      <c r="R414" s="140"/>
      <c r="S414" s="140"/>
      <c r="T414" s="140"/>
      <c r="U414" s="18"/>
      <c r="V414" s="18"/>
      <c r="W414" s="18"/>
      <c r="X414" s="374">
        <v>6</v>
      </c>
      <c r="Y414" s="342">
        <f t="array" ref="Y414">IF(COUNT(IF($M$5:$M$24=$X414,IF($A$5:$A$24=Y$407,$O$5:$O$24,"-")))=0,"-",COUNT(IF($M$5:$M$24=$X414,IF($A$5:$A$24=Y$407,$O$5:$O$24,"-"))))</f>
        <v>3</v>
      </c>
      <c r="Z414" s="342" t="str">
        <f t="array" ref="Z414">IF(COUNT(IF($M$5:$M$24=$X414,IF($A$5:$A$24=Z$407,$O$5:$O$24,"-")))=0,"-",COUNT(IF($M$5:$M$24=$X414,IF($A$5:$A$24=Z$407,$O$5:$O$24,"-"))))</f>
        <v>-</v>
      </c>
      <c r="AA414" s="342" t="str">
        <f t="array" ref="AA414">IF(COUNT(IF($M$5:$M$24=$X414,IF($A$5:$A$24=AA$407,$O$5:$O$24,"-")))=0,"-",COUNT(IF($M$5:$M$24=$X414,IF($A$5:$A$24=AA$407,$O$5:$O$24,"-"))))</f>
        <v>-</v>
      </c>
      <c r="AB414" s="342" t="str">
        <f t="array" ref="AB414">IF(COUNT(IF($M$5:$M$24=$X414,IF($A$5:$A$24=AB$407,$O$5:$O$24,"-")))=0,"-",COUNT(IF($M$5:$M$24=$X414,IF($A$5:$A$24=AB$407,$O$5:$O$24,"-"))))</f>
        <v>-</v>
      </c>
      <c r="AC414" s="354" t="str">
        <f t="array" ref="AC414">IF(COUNT(IF($M$5:$M$24=$X346,IF($G$5:$G$24=AC$403,$O$5:$O$24,""),""))=0,"-",AVERAGE(IF($M$5:$M$24=$X346,IF($G$5:$G$24=AC$403,$O$5:$O$24,""))))</f>
        <v>-</v>
      </c>
      <c r="AD414" s="354" t="str">
        <f t="array" ref="AD414">IF(COUNT(IF($M$5:$M$24=$X346,IF($G$5:$G$24=AD$403,$O$5:$O$24,""),""))=0,"-",AVERAGE(IF($M$5:$M$24=$X346,IF($G$5:$G$24=AD$403,$O$5:$O$24,""))))</f>
        <v>-</v>
      </c>
      <c r="AE414" s="354" t="str">
        <f t="array" ref="AE414">IF(COUNT(IF($M$5:$M$24=$X346,IF($G$5:$G$24=AE$403,$O$5:$O$24,""),""))=0,"-",AVERAGE(IF($M$5:$M$24=$X346,IF($G$5:$G$24=AE$403,$O$5:$O$24,""))))</f>
        <v>-</v>
      </c>
      <c r="AF414" s="354" t="str">
        <f t="array" ref="AF414">IF(COUNT(IF($M$5:$M$24=$X346,IF($G$5:$G$24=AF$403,$O$5:$O$24,""),""))=0,"-",AVERAGE(IF($M$5:$M$24=$X346,IF($G$5:$G$24=AF$403,$O$5:$O$24,""))))</f>
        <v>-</v>
      </c>
      <c r="AG414" s="354" t="str">
        <f t="array" ref="AG414">IF(COUNT(IF($M$5:$M$24=$X346,IF($G$5:$G$24=AG$403,$O$5:$O$24,""),""))=0,"-",AVERAGE(IF($M$5:$M$24=$X346,IF($G$5:$G$24=AG$403,$O$5:$O$24,""))))</f>
        <v>-</v>
      </c>
      <c r="AH414" s="354" t="str">
        <f t="array" ref="AH414">IF(COUNT(IF($M$5:$M$24=$X346,IF($G$5:$G$24=AH$403,$O$5:$O$24,""),""))=0,"-",AVERAGE(IF($M$5:$M$24=$X346,IF($G$5:$G$24=AH$403,$O$5:$O$24,""))))</f>
        <v>-</v>
      </c>
      <c r="AI414" s="354" t="str">
        <f t="array" ref="AI414">IF(COUNT(IF($M$5:$M$24=$X346,IF($G$5:$G$24=AI$403,$O$5:$O$24,""),""))=0,"-",AVERAGE(IF($M$5:$M$24=$X346,IF($G$5:$G$24=AI$403,$O$5:$O$24,""))))</f>
        <v>-</v>
      </c>
      <c r="AJ414" s="354" t="str">
        <f t="array" ref="AJ414">IF(COUNT(IF($M$5:$M$24=$X346,IF($G$5:$G$24=AJ$403,$O$5:$O$24,""),""))=0,"-",AVERAGE(IF($M$5:$M$24=$X346,IF($G$5:$G$24=AJ$403,$O$5:$O$24,""))))</f>
        <v>-</v>
      </c>
      <c r="AK414" s="356" t="str">
        <f t="array" ref="AK414">IF(AK392&gt;1,AVERAGE(IF($M$5:$M$24=$X346,$O$5:$O$24,"-")),"-")</f>
        <v>-</v>
      </c>
      <c r="AL414" s="18"/>
      <c r="AM414" s="18"/>
      <c r="AN414" s="18"/>
      <c r="AO414" s="18"/>
      <c r="AP414" s="18"/>
      <c r="AQ414" s="18"/>
      <c r="AR414" s="18"/>
      <c r="AS414" s="18"/>
      <c r="AT414" s="18"/>
      <c r="AU414" s="18"/>
      <c r="AV414" s="18"/>
      <c r="AW414" s="18"/>
      <c r="AX414" s="18"/>
      <c r="BA414" s="11"/>
      <c r="BB414" s="11"/>
      <c r="BC414" s="11"/>
      <c r="BD414" s="11"/>
      <c r="BE414" s="11"/>
      <c r="BF414" s="11"/>
      <c r="BG414" s="11"/>
      <c r="BH414" s="11"/>
      <c r="BI414" s="11"/>
      <c r="BJ414" s="11"/>
      <c r="BK414" s="11"/>
      <c r="BL414" s="11"/>
      <c r="BM414" s="11"/>
      <c r="BN414" s="11"/>
      <c r="BO414" s="11"/>
      <c r="BP414" s="11"/>
    </row>
    <row r="415" spans="1:68">
      <c r="A415" s="18"/>
      <c r="B415" s="18"/>
      <c r="C415" s="18"/>
      <c r="D415" s="18"/>
      <c r="E415" s="88"/>
      <c r="F415" s="88"/>
      <c r="G415" s="18"/>
      <c r="H415" s="89"/>
      <c r="I415" s="89"/>
      <c r="J415" s="18"/>
      <c r="K415" s="18"/>
      <c r="L415" s="18"/>
      <c r="M415" s="140"/>
      <c r="N415" s="140"/>
      <c r="O415" s="140"/>
      <c r="P415" s="140"/>
      <c r="Q415" s="140"/>
      <c r="R415" s="140"/>
      <c r="S415" s="140"/>
      <c r="T415" s="140"/>
      <c r="U415" s="18"/>
      <c r="V415" s="18"/>
      <c r="W415" s="18"/>
      <c r="X415" s="374">
        <v>7</v>
      </c>
      <c r="Y415" s="342" t="str">
        <f t="array" ref="Y415">IF(COUNT(IF($M$5:$M$24=$X415,IF($A$5:$A$24=Y$407,$O$5:$O$24,"-")))=0,"-",COUNT(IF($M$5:$M$24=$X415,IF($A$5:$A$24=Y$407,$O$5:$O$24,"-"))))</f>
        <v>-</v>
      </c>
      <c r="Z415" s="342">
        <f t="array" ref="Z415">IF(COUNT(IF($M$5:$M$24=$X415,IF($A$5:$A$24=Z$407,$O$5:$O$24,"-")))=0,"-",COUNT(IF($M$5:$M$24=$X415,IF($A$5:$A$24=Z$407,$O$5:$O$24,"-"))))</f>
        <v>1</v>
      </c>
      <c r="AA415" s="342" t="str">
        <f t="array" ref="AA415">IF(COUNT(IF($M$5:$M$24=$X415,IF($A$5:$A$24=AA$407,$O$5:$O$24,"-")))=0,"-",COUNT(IF($M$5:$M$24=$X415,IF($A$5:$A$24=AA$407,$O$5:$O$24,"-"))))</f>
        <v>-</v>
      </c>
      <c r="AB415" s="342" t="str">
        <f t="array" ref="AB415">IF(COUNT(IF($M$5:$M$24=$X415,IF($A$5:$A$24=AB$407,$O$5:$O$24,"-")))=0,"-",COUNT(IF($M$5:$M$24=$X415,IF($A$5:$A$24=AB$407,$O$5:$O$24,"-"))))</f>
        <v>-</v>
      </c>
      <c r="AC415" s="354" t="str">
        <f t="array" ref="AC415">IF(COUNT(IF($M$5:$M$24=$X347,IF($G$5:$G$24=AC$403,$O$5:$O$24,""),""))=0,"-",AVERAGE(IF($M$5:$M$24=$X347,IF($G$5:$G$24=AC$403,$O$5:$O$24,""))))</f>
        <v>-</v>
      </c>
      <c r="AD415" s="354" t="str">
        <f t="array" ref="AD415">IF(COUNT(IF($M$5:$M$24=$X347,IF($G$5:$G$24=AD$403,$O$5:$O$24,""),""))=0,"-",AVERAGE(IF($M$5:$M$24=$X347,IF($G$5:$G$24=AD$403,$O$5:$O$24,""))))</f>
        <v>-</v>
      </c>
      <c r="AE415" s="354" t="str">
        <f t="array" ref="AE415">IF(COUNT(IF($M$5:$M$24=$X347,IF($G$5:$G$24=AE$403,$O$5:$O$24,""),""))=0,"-",AVERAGE(IF($M$5:$M$24=$X347,IF($G$5:$G$24=AE$403,$O$5:$O$24,""))))</f>
        <v>-</v>
      </c>
      <c r="AF415" s="354" t="str">
        <f t="array" ref="AF415">IF(COUNT(IF($M$5:$M$24=$X347,IF($G$5:$G$24=AF$403,$O$5:$O$24,""),""))=0,"-",AVERAGE(IF($M$5:$M$24=$X347,IF($G$5:$G$24=AF$403,$O$5:$O$24,""))))</f>
        <v>-</v>
      </c>
      <c r="AG415" s="354" t="str">
        <f t="array" ref="AG415">IF(COUNT(IF($M$5:$M$24=$X347,IF($G$5:$G$24=AG$403,$O$5:$O$24,""),""))=0,"-",AVERAGE(IF($M$5:$M$24=$X347,IF($G$5:$G$24=AG$403,$O$5:$O$24,""))))</f>
        <v>-</v>
      </c>
      <c r="AH415" s="354" t="str">
        <f t="array" ref="AH415">IF(COUNT(IF($M$5:$M$24=$X347,IF($G$5:$G$24=AH$403,$O$5:$O$24,""),""))=0,"-",AVERAGE(IF($M$5:$M$24=$X347,IF($G$5:$G$24=AH$403,$O$5:$O$24,""))))</f>
        <v>-</v>
      </c>
      <c r="AI415" s="354" t="str">
        <f t="array" ref="AI415">IF(COUNT(IF($M$5:$M$24=$X347,IF($G$5:$G$24=AI$403,$O$5:$O$24,""),""))=0,"-",AVERAGE(IF($M$5:$M$24=$X347,IF($G$5:$G$24=AI$403,$O$5:$O$24,""))))</f>
        <v>-</v>
      </c>
      <c r="AJ415" s="354" t="str">
        <f t="array" ref="AJ415">IF(COUNT(IF($M$5:$M$24=$X347,IF($G$5:$G$24=AJ$403,$O$5:$O$24,""),""))=0,"-",AVERAGE(IF($M$5:$M$24=$X347,IF($G$5:$G$24=AJ$403,$O$5:$O$24,""))))</f>
        <v>-</v>
      </c>
      <c r="AK415" s="356" t="str">
        <f t="array" ref="AK415">IF(AK393&gt;1,AVERAGE(IF($M$5:$M$24=$X347,$O$5:$O$24,"-")),"-")</f>
        <v>-</v>
      </c>
      <c r="AL415" s="18"/>
      <c r="AM415" s="18"/>
      <c r="AN415" s="18"/>
      <c r="AO415" s="18"/>
      <c r="AP415" s="18"/>
      <c r="AQ415" s="18"/>
      <c r="AR415" s="18"/>
      <c r="AS415" s="18"/>
      <c r="AT415" s="18"/>
      <c r="AU415" s="18"/>
      <c r="AV415" s="18"/>
      <c r="AW415" s="18"/>
      <c r="AX415" s="18"/>
      <c r="BA415" s="11"/>
      <c r="BB415" s="11"/>
      <c r="BC415" s="11"/>
      <c r="BD415" s="11"/>
      <c r="BE415" s="11"/>
      <c r="BF415" s="11"/>
      <c r="BG415" s="11"/>
      <c r="BH415" s="11"/>
      <c r="BI415" s="11"/>
      <c r="BJ415" s="11"/>
      <c r="BK415" s="11"/>
      <c r="BL415" s="11"/>
      <c r="BM415" s="11"/>
      <c r="BN415" s="11"/>
      <c r="BO415" s="11"/>
      <c r="BP415" s="11"/>
    </row>
    <row r="416" spans="1:68">
      <c r="A416" s="18"/>
      <c r="B416" s="18"/>
      <c r="C416" s="18"/>
      <c r="D416" s="18"/>
      <c r="E416" s="88"/>
      <c r="F416" s="88"/>
      <c r="G416" s="18"/>
      <c r="H416" s="89"/>
      <c r="I416" s="89"/>
      <c r="J416" s="18"/>
      <c r="K416" s="18"/>
      <c r="L416" s="18"/>
      <c r="M416" s="140"/>
      <c r="N416" s="140"/>
      <c r="O416" s="140"/>
      <c r="P416" s="140"/>
      <c r="Q416" s="140"/>
      <c r="R416" s="140"/>
      <c r="S416" s="140"/>
      <c r="T416" s="140"/>
      <c r="U416" s="18"/>
      <c r="V416" s="18"/>
      <c r="W416" s="18"/>
      <c r="X416" s="374">
        <v>8</v>
      </c>
      <c r="Y416" s="342" t="str">
        <f t="array" ref="Y416">IF(COUNT(IF($M$5:$M$24=$X416,IF($A$5:$A$24=Y$407,$O$5:$O$24,"-")))=0,"-",COUNT(IF($M$5:$M$24=$X416,IF($A$5:$A$24=Y$407,$O$5:$O$24,"-"))))</f>
        <v>-</v>
      </c>
      <c r="Z416" s="342" t="str">
        <f t="array" ref="Z416">IF(COUNT(IF($M$5:$M$24=$X416,IF($A$5:$A$24=Z$407,$O$5:$O$24,"-")))=0,"-",COUNT(IF($M$5:$M$24=$X416,IF($A$5:$A$24=Z$407,$O$5:$O$24,"-"))))</f>
        <v>-</v>
      </c>
      <c r="AA416" s="342" t="str">
        <f t="array" ref="AA416">IF(COUNT(IF($M$5:$M$24=$X416,IF($A$5:$A$24=AA$407,$O$5:$O$24,"-")))=0,"-",COUNT(IF($M$5:$M$24=$X416,IF($A$5:$A$24=AA$407,$O$5:$O$24,"-"))))</f>
        <v>-</v>
      </c>
      <c r="AB416" s="342" t="str">
        <f t="array" ref="AB416">IF(COUNT(IF($M$5:$M$24=$X416,IF($A$5:$A$24=AB$407,$O$5:$O$24,"-")))=0,"-",COUNT(IF($M$5:$M$24=$X416,IF($A$5:$A$24=AB$407,$O$5:$O$24,"-"))))</f>
        <v>-</v>
      </c>
      <c r="AC416" s="354" t="str">
        <f t="array" ref="AC416">IF(COUNT(IF($M$5:$M$24=$X348,IF($G$5:$G$24=AC$403,$O$5:$O$24,""),""))=0,"-",AVERAGE(IF($M$5:$M$24=$X348,IF($G$5:$G$24=AC$403,$O$5:$O$24,""))))</f>
        <v>-</v>
      </c>
      <c r="AD416" s="354" t="str">
        <f t="array" ref="AD416">IF(COUNT(IF($M$5:$M$24=$X348,IF($G$5:$G$24=AD$403,$O$5:$O$24,""),""))=0,"-",AVERAGE(IF($M$5:$M$24=$X348,IF($G$5:$G$24=AD$403,$O$5:$O$24,""))))</f>
        <v>-</v>
      </c>
      <c r="AE416" s="354" t="str">
        <f t="array" ref="AE416">IF(COUNT(IF($M$5:$M$24=$X348,IF($G$5:$G$24=AE$403,$O$5:$O$24,""),""))=0,"-",AVERAGE(IF($M$5:$M$24=$X348,IF($G$5:$G$24=AE$403,$O$5:$O$24,""))))</f>
        <v>-</v>
      </c>
      <c r="AF416" s="354" t="str">
        <f t="array" ref="AF416">IF(COUNT(IF($M$5:$M$24=$X348,IF($G$5:$G$24=AF$403,$O$5:$O$24,""),""))=0,"-",AVERAGE(IF($M$5:$M$24=$X348,IF($G$5:$G$24=AF$403,$O$5:$O$24,""))))</f>
        <v>-</v>
      </c>
      <c r="AG416" s="354" t="str">
        <f t="array" ref="AG416">IF(COUNT(IF($M$5:$M$24=$X348,IF($G$5:$G$24=AG$403,$O$5:$O$24,""),""))=0,"-",AVERAGE(IF($M$5:$M$24=$X348,IF($G$5:$G$24=AG$403,$O$5:$O$24,""))))</f>
        <v>-</v>
      </c>
      <c r="AH416" s="354" t="str">
        <f t="array" ref="AH416">IF(COUNT(IF($M$5:$M$24=$X348,IF($G$5:$G$24=AH$403,$O$5:$O$24,""),""))=0,"-",AVERAGE(IF($M$5:$M$24=$X348,IF($G$5:$G$24=AH$403,$O$5:$O$24,""))))</f>
        <v>-</v>
      </c>
      <c r="AI416" s="354" t="str">
        <f t="array" ref="AI416">IF(COUNT(IF($M$5:$M$24=$X348,IF($G$5:$G$24=AI$403,$O$5:$O$24,""),""))=0,"-",AVERAGE(IF($M$5:$M$24=$X348,IF($G$5:$G$24=AI$403,$O$5:$O$24,""))))</f>
        <v>-</v>
      </c>
      <c r="AJ416" s="354" t="str">
        <f t="array" ref="AJ416">IF(COUNT(IF($M$5:$M$24=$X348,IF($G$5:$G$24=AJ$403,$O$5:$O$24,""),""))=0,"-",AVERAGE(IF($M$5:$M$24=$X348,IF($G$5:$G$24=AJ$403,$O$5:$O$24,""))))</f>
        <v>-</v>
      </c>
      <c r="AK416" s="356" t="str">
        <f t="array" ref="AK416">IF(AK394&gt;1,AVERAGE(IF($M$5:$M$24=$X348,$O$5:$O$24,"-")),"-")</f>
        <v>-</v>
      </c>
      <c r="AL416" s="18"/>
      <c r="AM416" s="18"/>
      <c r="AN416" s="18"/>
      <c r="AO416" s="18"/>
      <c r="AP416" s="18"/>
      <c r="AQ416" s="18"/>
      <c r="AR416" s="18"/>
      <c r="AS416" s="18"/>
      <c r="AT416" s="18"/>
      <c r="AU416" s="18"/>
      <c r="AV416" s="18"/>
      <c r="AW416" s="18"/>
      <c r="AX416" s="18"/>
      <c r="BA416" s="11"/>
      <c r="BB416" s="11"/>
      <c r="BC416" s="11"/>
      <c r="BD416" s="11"/>
      <c r="BE416" s="11"/>
      <c r="BF416" s="11"/>
      <c r="BG416" s="11"/>
      <c r="BH416" s="11"/>
      <c r="BI416" s="11"/>
      <c r="BJ416" s="11"/>
      <c r="BK416" s="11"/>
      <c r="BL416" s="11"/>
      <c r="BM416" s="11"/>
      <c r="BN416" s="11"/>
      <c r="BO416" s="11"/>
      <c r="BP416" s="11"/>
    </row>
    <row r="417" spans="1:68">
      <c r="A417" s="18"/>
      <c r="B417" s="18"/>
      <c r="C417" s="18"/>
      <c r="D417" s="18"/>
      <c r="E417" s="88"/>
      <c r="F417" s="88"/>
      <c r="G417" s="18"/>
      <c r="H417" s="89"/>
      <c r="I417" s="89"/>
      <c r="J417" s="18"/>
      <c r="K417" s="18"/>
      <c r="L417" s="18"/>
      <c r="M417" s="140"/>
      <c r="N417" s="140"/>
      <c r="O417" s="140"/>
      <c r="P417" s="140"/>
      <c r="Q417" s="140"/>
      <c r="R417" s="140"/>
      <c r="S417" s="140"/>
      <c r="T417" s="140"/>
      <c r="U417" s="18"/>
      <c r="V417" s="18"/>
      <c r="W417" s="18"/>
      <c r="X417" s="374">
        <v>9</v>
      </c>
      <c r="Y417" s="342" t="str">
        <f t="array" ref="Y417">IF(COUNT(IF($M$5:$M$24=$X417,IF($A$5:$A$24=Y$407,$O$5:$O$24,"-")))=0,"-",COUNT(IF($M$5:$M$24=$X417,IF($A$5:$A$24=Y$407,$O$5:$O$24,"-"))))</f>
        <v>-</v>
      </c>
      <c r="Z417" s="342" t="str">
        <f t="array" ref="Z417">IF(COUNT(IF($M$5:$M$24=$X417,IF($A$5:$A$24=Z$407,$O$5:$O$24,"-")))=0,"-",COUNT(IF($M$5:$M$24=$X417,IF($A$5:$A$24=Z$407,$O$5:$O$24,"-"))))</f>
        <v>-</v>
      </c>
      <c r="AA417" s="342" t="str">
        <f t="array" ref="AA417">IF(COUNT(IF($M$5:$M$24=$X417,IF($A$5:$A$24=AA$407,$O$5:$O$24,"-")))=0,"-",COUNT(IF($M$5:$M$24=$X417,IF($A$5:$A$24=AA$407,$O$5:$O$24,"-"))))</f>
        <v>-</v>
      </c>
      <c r="AB417" s="342" t="str">
        <f t="array" ref="AB417">IF(COUNT(IF($M$5:$M$24=$X417,IF($A$5:$A$24=AB$407,$O$5:$O$24,"-")))=0,"-",COUNT(IF($M$5:$M$24=$X417,IF($A$5:$A$24=AB$407,$O$5:$O$24,"-"))))</f>
        <v>-</v>
      </c>
      <c r="AC417" s="354" t="str">
        <f t="array" ref="AC417">IF(COUNT(IF($M$5:$M$24=$X349,IF($G$5:$G$24=AC$403,$O$5:$O$24,""),""))=0,"-",AVERAGE(IF($M$5:$M$24=$X349,IF($G$5:$G$24=AC$403,$O$5:$O$24,""))))</f>
        <v>-</v>
      </c>
      <c r="AD417" s="354" t="str">
        <f t="array" ref="AD417">IF(COUNT(IF($M$5:$M$24=$X349,IF($G$5:$G$24=AD$403,$O$5:$O$24,""),""))=0,"-",AVERAGE(IF($M$5:$M$24=$X349,IF($G$5:$G$24=AD$403,$O$5:$O$24,""))))</f>
        <v>-</v>
      </c>
      <c r="AE417" s="354" t="str">
        <f t="array" ref="AE417">IF(COUNT(IF($M$5:$M$24=$X349,IF($G$5:$G$24=AE$403,$O$5:$O$24,""),""))=0,"-",AVERAGE(IF($M$5:$M$24=$X349,IF($G$5:$G$24=AE$403,$O$5:$O$24,""))))</f>
        <v>-</v>
      </c>
      <c r="AF417" s="354" t="str">
        <f t="array" ref="AF417">IF(COUNT(IF($M$5:$M$24=$X349,IF($G$5:$G$24=AF$403,$O$5:$O$24,""),""))=0,"-",AVERAGE(IF($M$5:$M$24=$X349,IF($G$5:$G$24=AF$403,$O$5:$O$24,""))))</f>
        <v>-</v>
      </c>
      <c r="AG417" s="354" t="str">
        <f t="array" ref="AG417">IF(COUNT(IF($M$5:$M$24=$X349,IF($G$5:$G$24=AG$403,$O$5:$O$24,""),""))=0,"-",AVERAGE(IF($M$5:$M$24=$X349,IF($G$5:$G$24=AG$403,$O$5:$O$24,""))))</f>
        <v>-</v>
      </c>
      <c r="AH417" s="354" t="str">
        <f t="array" ref="AH417">IF(COUNT(IF($M$5:$M$24=$X349,IF($G$5:$G$24=AH$403,$O$5:$O$24,""),""))=0,"-",AVERAGE(IF($M$5:$M$24=$X349,IF($G$5:$G$24=AH$403,$O$5:$O$24,""))))</f>
        <v>-</v>
      </c>
      <c r="AI417" s="354" t="str">
        <f t="array" ref="AI417">IF(COUNT(IF($M$5:$M$24=$X349,IF($G$5:$G$24=AI$403,$O$5:$O$24,""),""))=0,"-",AVERAGE(IF($M$5:$M$24=$X349,IF($G$5:$G$24=AI$403,$O$5:$O$24,""))))</f>
        <v>-</v>
      </c>
      <c r="AJ417" s="354" t="str">
        <f t="array" ref="AJ417">IF(COUNT(IF($M$5:$M$24=$X349,IF($G$5:$G$24=AJ$403,$O$5:$O$24,""),""))=0,"-",AVERAGE(IF($M$5:$M$24=$X349,IF($G$5:$G$24=AJ$403,$O$5:$O$24,""))))</f>
        <v>-</v>
      </c>
      <c r="AK417" s="356" t="str">
        <f t="array" ref="AK417">IF(AK395&gt;1,AVERAGE(IF($M$5:$M$24=$X349,$O$5:$O$24,"-")),"-")</f>
        <v>-</v>
      </c>
      <c r="AL417" s="18"/>
      <c r="AM417" s="18"/>
      <c r="AN417" s="18"/>
      <c r="AO417" s="18"/>
      <c r="AP417" s="18"/>
      <c r="AQ417" s="18"/>
      <c r="AR417" s="18"/>
      <c r="AS417" s="18"/>
      <c r="AT417" s="18"/>
      <c r="AU417" s="18"/>
      <c r="AV417" s="18"/>
      <c r="AW417" s="18"/>
      <c r="AX417" s="18"/>
      <c r="BA417" s="11"/>
      <c r="BB417" s="11"/>
      <c r="BC417" s="11"/>
      <c r="BD417" s="11"/>
      <c r="BE417" s="11"/>
      <c r="BF417" s="11"/>
      <c r="BG417" s="11"/>
      <c r="BH417" s="11"/>
      <c r="BI417" s="11"/>
      <c r="BJ417" s="11"/>
      <c r="BK417" s="11"/>
      <c r="BL417" s="11"/>
      <c r="BM417" s="11"/>
      <c r="BN417" s="11"/>
      <c r="BO417" s="11"/>
      <c r="BP417" s="11"/>
    </row>
    <row r="418" spans="1:68">
      <c r="A418" s="18"/>
      <c r="B418" s="18"/>
      <c r="C418" s="18"/>
      <c r="D418" s="18"/>
      <c r="E418" s="88"/>
      <c r="F418" s="88"/>
      <c r="G418" s="18"/>
      <c r="H418" s="89"/>
      <c r="I418" s="89"/>
      <c r="J418" s="18"/>
      <c r="K418" s="18"/>
      <c r="L418" s="18"/>
      <c r="M418" s="140"/>
      <c r="N418" s="140"/>
      <c r="O418" s="140"/>
      <c r="P418" s="140"/>
      <c r="Q418" s="140"/>
      <c r="R418" s="140"/>
      <c r="S418" s="140"/>
      <c r="T418" s="140"/>
      <c r="U418" s="18"/>
      <c r="V418" s="18"/>
      <c r="W418" s="18"/>
      <c r="X418" s="374">
        <v>10</v>
      </c>
      <c r="Y418" s="342" t="str">
        <f t="array" ref="Y418">IF(COUNT(IF($M$5:$M$24=$X418,IF($A$5:$A$24=Y$407,$O$5:$O$24,"-")))=0,"-",COUNT(IF($M$5:$M$24=$X418,IF($A$5:$A$24=Y$407,$O$5:$O$24,"-"))))</f>
        <v>-</v>
      </c>
      <c r="Z418" s="342" t="str">
        <f t="array" ref="Z418">IF(COUNT(IF($M$5:$M$24=$X418,IF($A$5:$A$24=Z$407,$O$5:$O$24,"-")))=0,"-",COUNT(IF($M$5:$M$24=$X418,IF($A$5:$A$24=Z$407,$O$5:$O$24,"-"))))</f>
        <v>-</v>
      </c>
      <c r="AA418" s="342" t="str">
        <f t="array" ref="AA418">IF(COUNT(IF($M$5:$M$24=$X418,IF($A$5:$A$24=AA$407,$O$5:$O$24,"-")))=0,"-",COUNT(IF($M$5:$M$24=$X418,IF($A$5:$A$24=AA$407,$O$5:$O$24,"-"))))</f>
        <v>-</v>
      </c>
      <c r="AB418" s="342" t="str">
        <f t="array" ref="AB418">IF(COUNT(IF($M$5:$M$24=$X418,IF($A$5:$A$24=AB$407,$O$5:$O$24,"-")))=0,"-",COUNT(IF($M$5:$M$24=$X418,IF($A$5:$A$24=AB$407,$O$5:$O$24,"-"))))</f>
        <v>-</v>
      </c>
      <c r="AC418" s="354" t="str">
        <f t="array" ref="AC418">IF(COUNT(IF($M$5:$M$24=$X350,IF($G$5:$G$24=AC$403,$O$5:$O$24,""),""))=0,"-",AVERAGE(IF($M$5:$M$24=$X350,IF($G$5:$G$24=AC$403,$O$5:$O$24,""))))</f>
        <v>-</v>
      </c>
      <c r="AD418" s="354" t="str">
        <f t="array" ref="AD418">IF(COUNT(IF($M$5:$M$24=$X350,IF($G$5:$G$24=AD$403,$O$5:$O$24,""),""))=0,"-",AVERAGE(IF($M$5:$M$24=$X350,IF($G$5:$G$24=AD$403,$O$5:$O$24,""))))</f>
        <v>-</v>
      </c>
      <c r="AE418" s="354" t="str">
        <f t="array" ref="AE418">IF(COUNT(IF($M$5:$M$24=$X350,IF($G$5:$G$24=AE$403,$O$5:$O$24,""),""))=0,"-",AVERAGE(IF($M$5:$M$24=$X350,IF($G$5:$G$24=AE$403,$O$5:$O$24,""))))</f>
        <v>-</v>
      </c>
      <c r="AF418" s="354" t="str">
        <f t="array" ref="AF418">IF(COUNT(IF($M$5:$M$24=$X350,IF($G$5:$G$24=AF$403,$O$5:$O$24,""),""))=0,"-",AVERAGE(IF($M$5:$M$24=$X350,IF($G$5:$G$24=AF$403,$O$5:$O$24,""))))</f>
        <v>-</v>
      </c>
      <c r="AG418" s="354" t="str">
        <f t="array" ref="AG418">IF(COUNT(IF($M$5:$M$24=$X350,IF($G$5:$G$24=AG$403,$O$5:$O$24,""),""))=0,"-",AVERAGE(IF($M$5:$M$24=$X350,IF($G$5:$G$24=AG$403,$O$5:$O$24,""))))</f>
        <v>-</v>
      </c>
      <c r="AH418" s="354" t="str">
        <f t="array" ref="AH418">IF(COUNT(IF($M$5:$M$24=$X350,IF($G$5:$G$24=AH$403,$O$5:$O$24,""),""))=0,"-",AVERAGE(IF($M$5:$M$24=$X350,IF($G$5:$G$24=AH$403,$O$5:$O$24,""))))</f>
        <v>-</v>
      </c>
      <c r="AI418" s="354" t="str">
        <f t="array" ref="AI418">IF(COUNT(IF($M$5:$M$24=$X350,IF($G$5:$G$24=AI$403,$O$5:$O$24,""),""))=0,"-",AVERAGE(IF($M$5:$M$24=$X350,IF($G$5:$G$24=AI$403,$O$5:$O$24,""))))</f>
        <v>-</v>
      </c>
      <c r="AJ418" s="354" t="str">
        <f t="array" ref="AJ418">IF(COUNT(IF($M$5:$M$24=$X350,IF($G$5:$G$24=AJ$403,$O$5:$O$24,""),""))=0,"-",AVERAGE(IF($M$5:$M$24=$X350,IF($G$5:$G$24=AJ$403,$O$5:$O$24,""))))</f>
        <v>-</v>
      </c>
      <c r="AK418" s="356" t="str">
        <f t="array" ref="AK418">IF(AK396&gt;1,AVERAGE(IF($M$5:$M$24=$X350,$O$5:$O$24,"-")),"-")</f>
        <v>-</v>
      </c>
      <c r="AL418" s="18"/>
      <c r="AM418" s="18"/>
      <c r="AN418" s="18"/>
      <c r="AO418" s="18"/>
      <c r="AP418" s="18"/>
      <c r="AQ418" s="18"/>
      <c r="AR418" s="18"/>
      <c r="AS418" s="18"/>
      <c r="AT418" s="18"/>
      <c r="AU418" s="18"/>
      <c r="AV418" s="18"/>
      <c r="AW418" s="18"/>
      <c r="AX418" s="18"/>
      <c r="BA418" s="11"/>
      <c r="BB418" s="11"/>
      <c r="BC418" s="11"/>
      <c r="BD418" s="11"/>
      <c r="BE418" s="11"/>
      <c r="BF418" s="11"/>
      <c r="BG418" s="11"/>
      <c r="BH418" s="11"/>
      <c r="BI418" s="11"/>
      <c r="BJ418" s="11"/>
      <c r="BK418" s="11"/>
      <c r="BL418" s="11"/>
      <c r="BM418" s="11"/>
      <c r="BN418" s="11"/>
      <c r="BO418" s="11"/>
      <c r="BP418" s="11"/>
    </row>
    <row r="419" spans="1:68">
      <c r="A419" s="18"/>
      <c r="B419" s="18"/>
      <c r="C419" s="18"/>
      <c r="D419" s="18"/>
      <c r="E419" s="88"/>
      <c r="F419" s="88"/>
      <c r="G419" s="18"/>
      <c r="H419" s="89"/>
      <c r="I419" s="89"/>
      <c r="J419" s="18"/>
      <c r="K419" s="18"/>
      <c r="L419" s="18"/>
      <c r="M419" s="140"/>
      <c r="N419" s="140"/>
      <c r="O419" s="140"/>
      <c r="P419" s="140"/>
      <c r="Q419" s="140"/>
      <c r="R419" s="140"/>
      <c r="S419" s="140"/>
      <c r="T419" s="140"/>
      <c r="U419" s="18"/>
      <c r="V419" s="18"/>
      <c r="W419" s="18"/>
      <c r="X419" s="374">
        <v>11</v>
      </c>
      <c r="Y419" s="342" t="str">
        <f t="array" ref="Y419">IF(COUNT(IF($M$5:$M$24=$X419,IF($A$5:$A$24=Y$407,$O$5:$O$24,"-")))=0,"-",COUNT(IF($M$5:$M$24=$X419,IF($A$5:$A$24=Y$407,$O$5:$O$24,"-"))))</f>
        <v>-</v>
      </c>
      <c r="Z419" s="342" t="str">
        <f t="array" ref="Z419">IF(COUNT(IF($M$5:$M$24=$X419,IF($A$5:$A$24=Z$407,$O$5:$O$24,"-")))=0,"-",COUNT(IF($M$5:$M$24=$X419,IF($A$5:$A$24=Z$407,$O$5:$O$24,"-"))))</f>
        <v>-</v>
      </c>
      <c r="AA419" s="342" t="str">
        <f t="array" ref="AA419">IF(COUNT(IF($M$5:$M$24=$X419,IF($A$5:$A$24=AA$407,$O$5:$O$24,"-")))=0,"-",COUNT(IF($M$5:$M$24=$X419,IF($A$5:$A$24=AA$407,$O$5:$O$24,"-"))))</f>
        <v>-</v>
      </c>
      <c r="AB419" s="342" t="str">
        <f t="array" ref="AB419">IF(COUNT(IF($M$5:$M$24=$X419,IF($A$5:$A$24=AB$407,$O$5:$O$24,"-")))=0,"-",COUNT(IF($M$5:$M$24=$X419,IF($A$5:$A$24=AB$407,$O$5:$O$24,"-"))))</f>
        <v>-</v>
      </c>
      <c r="AC419" s="354" t="str">
        <f t="array" ref="AC419">IF(COUNT(IF($M$5:$M$24=$X351,IF($G$5:$G$24=AC$403,$O$5:$O$24,""),""))=0,"-",AVERAGE(IF($M$5:$M$24=$X351,IF($G$5:$G$24=AC$403,$O$5:$O$24,""))))</f>
        <v>-</v>
      </c>
      <c r="AD419" s="354" t="str">
        <f t="array" ref="AD419">IF(COUNT(IF($M$5:$M$24=$X351,IF($G$5:$G$24=AD$403,$O$5:$O$24,""),""))=0,"-",AVERAGE(IF($M$5:$M$24=$X351,IF($G$5:$G$24=AD$403,$O$5:$O$24,""))))</f>
        <v>-</v>
      </c>
      <c r="AE419" s="354" t="str">
        <f t="array" ref="AE419">IF(COUNT(IF($M$5:$M$24=$X351,IF($G$5:$G$24=AE$403,$O$5:$O$24,""),""))=0,"-",AVERAGE(IF($M$5:$M$24=$X351,IF($G$5:$G$24=AE$403,$O$5:$O$24,""))))</f>
        <v>-</v>
      </c>
      <c r="AF419" s="354" t="str">
        <f t="array" ref="AF419">IF(COUNT(IF($M$5:$M$24=$X351,IF($G$5:$G$24=AF$403,$O$5:$O$24,""),""))=0,"-",AVERAGE(IF($M$5:$M$24=$X351,IF($G$5:$G$24=AF$403,$O$5:$O$24,""))))</f>
        <v>-</v>
      </c>
      <c r="AG419" s="354" t="str">
        <f t="array" ref="AG419">IF(COUNT(IF($M$5:$M$24=$X351,IF($G$5:$G$24=AG$403,$O$5:$O$24,""),""))=0,"-",AVERAGE(IF($M$5:$M$24=$X351,IF($G$5:$G$24=AG$403,$O$5:$O$24,""))))</f>
        <v>-</v>
      </c>
      <c r="AH419" s="354" t="str">
        <f t="array" ref="AH419">IF(COUNT(IF($M$5:$M$24=$X351,IF($G$5:$G$24=AH$403,$O$5:$O$24,""),""))=0,"-",AVERAGE(IF($M$5:$M$24=$X351,IF($G$5:$G$24=AH$403,$O$5:$O$24,""))))</f>
        <v>-</v>
      </c>
      <c r="AI419" s="354" t="str">
        <f t="array" ref="AI419">IF(COUNT(IF($M$5:$M$24=$X351,IF($G$5:$G$24=AI$403,$O$5:$O$24,""),""))=0,"-",AVERAGE(IF($M$5:$M$24=$X351,IF($G$5:$G$24=AI$403,$O$5:$O$24,""))))</f>
        <v>-</v>
      </c>
      <c r="AJ419" s="354" t="str">
        <f t="array" ref="AJ419">IF(COUNT(IF($M$5:$M$24=$X351,IF($G$5:$G$24=AJ$403,$O$5:$O$24,""),""))=0,"-",AVERAGE(IF($M$5:$M$24=$X351,IF($G$5:$G$24=AJ$403,$O$5:$O$24,""))))</f>
        <v>-</v>
      </c>
      <c r="AK419" s="356" t="str">
        <f t="array" ref="AK419">IF(AK397&gt;1,AVERAGE(IF($M$5:$M$24=$X351,$O$5:$O$24,"-")),"-")</f>
        <v>-</v>
      </c>
      <c r="AL419" s="18"/>
      <c r="AM419" s="18"/>
      <c r="AN419" s="18"/>
      <c r="AO419" s="18"/>
      <c r="AP419" s="18"/>
      <c r="AQ419" s="18"/>
      <c r="AR419" s="18"/>
      <c r="AS419" s="18"/>
      <c r="AT419" s="18"/>
      <c r="AU419" s="18"/>
      <c r="AV419" s="18"/>
      <c r="AW419" s="18"/>
      <c r="AX419" s="18"/>
      <c r="BA419" s="11"/>
      <c r="BB419" s="11"/>
      <c r="BC419" s="11"/>
      <c r="BD419" s="11"/>
      <c r="BE419" s="11"/>
      <c r="BF419" s="11"/>
      <c r="BG419" s="11"/>
      <c r="BH419" s="11"/>
      <c r="BI419" s="11"/>
      <c r="BJ419" s="11"/>
      <c r="BK419" s="11"/>
      <c r="BL419" s="11"/>
      <c r="BM419" s="11"/>
      <c r="BN419" s="11"/>
      <c r="BO419" s="11"/>
      <c r="BP419" s="11"/>
    </row>
    <row r="420" spans="1:68">
      <c r="A420" s="18"/>
      <c r="B420" s="18"/>
      <c r="C420" s="18"/>
      <c r="D420" s="18"/>
      <c r="E420" s="88"/>
      <c r="F420" s="88"/>
      <c r="G420" s="18"/>
      <c r="H420" s="89"/>
      <c r="I420" s="89"/>
      <c r="J420" s="18"/>
      <c r="K420" s="18"/>
      <c r="L420" s="18"/>
      <c r="M420" s="140"/>
      <c r="N420" s="140"/>
      <c r="O420" s="140"/>
      <c r="P420" s="140"/>
      <c r="Q420" s="140"/>
      <c r="R420" s="140"/>
      <c r="S420" s="140"/>
      <c r="T420" s="140"/>
      <c r="U420" s="18"/>
      <c r="V420" s="18"/>
      <c r="W420" s="18"/>
      <c r="X420" s="374">
        <v>12</v>
      </c>
      <c r="Y420" s="342" t="str">
        <f t="array" ref="Y420">IF(COUNT(IF($M$5:$M$24=$X420,IF($A$5:$A$24=Y$407,$O$5:$O$24,"-")))=0,"-",COUNT(IF($M$5:$M$24=$X420,IF($A$5:$A$24=Y$407,$O$5:$O$24,"-"))))</f>
        <v>-</v>
      </c>
      <c r="Z420" s="342" t="str">
        <f t="array" ref="Z420">IF(COUNT(IF($M$5:$M$24=$X420,IF($A$5:$A$24=Z$407,$O$5:$O$24,"-")))=0,"-",COUNT(IF($M$5:$M$24=$X420,IF($A$5:$A$24=Z$407,$O$5:$O$24,"-"))))</f>
        <v>-</v>
      </c>
      <c r="AA420" s="342" t="str">
        <f t="array" ref="AA420">IF(COUNT(IF($M$5:$M$24=$X420,IF($A$5:$A$24=AA$407,$O$5:$O$24,"-")))=0,"-",COUNT(IF($M$5:$M$24=$X420,IF($A$5:$A$24=AA$407,$O$5:$O$24,"-"))))</f>
        <v>-</v>
      </c>
      <c r="AB420" s="342" t="str">
        <f t="array" ref="AB420">IF(COUNT(IF($M$5:$M$24=$X420,IF($A$5:$A$24=AB$407,$O$5:$O$24,"-")))=0,"-",COUNT(IF($M$5:$M$24=$X420,IF($A$5:$A$24=AB$407,$O$5:$O$24,"-"))))</f>
        <v>-</v>
      </c>
      <c r="AC420" s="354" t="str">
        <f t="array" ref="AC420">IF(COUNT(IF($M$5:$M$24=$X352,IF($G$5:$G$24=AC$403,$O$5:$O$24,""),""))=0,"-",AVERAGE(IF($M$5:$M$24=$X352,IF($G$5:$G$24=AC$403,$O$5:$O$24,""))))</f>
        <v>-</v>
      </c>
      <c r="AD420" s="354" t="str">
        <f t="array" ref="AD420">IF(COUNT(IF($M$5:$M$24=$X352,IF($G$5:$G$24=AD$403,$O$5:$O$24,""),""))=0,"-",AVERAGE(IF($M$5:$M$24=$X352,IF($G$5:$G$24=AD$403,$O$5:$O$24,""))))</f>
        <v>-</v>
      </c>
      <c r="AE420" s="354" t="str">
        <f t="array" ref="AE420">IF(COUNT(IF($M$5:$M$24=$X352,IF($G$5:$G$24=AE$403,$O$5:$O$24,""),""))=0,"-",AVERAGE(IF($M$5:$M$24=$X352,IF($G$5:$G$24=AE$403,$O$5:$O$24,""))))</f>
        <v>-</v>
      </c>
      <c r="AF420" s="354" t="str">
        <f t="array" ref="AF420">IF(COUNT(IF($M$5:$M$24=$X352,IF($G$5:$G$24=AF$403,$O$5:$O$24,""),""))=0,"-",AVERAGE(IF($M$5:$M$24=$X352,IF($G$5:$G$24=AF$403,$O$5:$O$24,""))))</f>
        <v>-</v>
      </c>
      <c r="AG420" s="354" t="str">
        <f t="array" ref="AG420">IF(COUNT(IF($M$5:$M$24=$X352,IF($G$5:$G$24=AG$403,$O$5:$O$24,""),""))=0,"-",AVERAGE(IF($M$5:$M$24=$X352,IF($G$5:$G$24=AG$403,$O$5:$O$24,""))))</f>
        <v>-</v>
      </c>
      <c r="AH420" s="354" t="str">
        <f t="array" ref="AH420">IF(COUNT(IF($M$5:$M$24=$X352,IF($G$5:$G$24=AH$403,$O$5:$O$24,""),""))=0,"-",AVERAGE(IF($M$5:$M$24=$X352,IF($G$5:$G$24=AH$403,$O$5:$O$24,""))))</f>
        <v>-</v>
      </c>
      <c r="AI420" s="354" t="str">
        <f t="array" ref="AI420">IF(COUNT(IF($M$5:$M$24=$X352,IF($G$5:$G$24=AI$403,$O$5:$O$24,""),""))=0,"-",AVERAGE(IF($M$5:$M$24=$X352,IF($G$5:$G$24=AI$403,$O$5:$O$24,""))))</f>
        <v>-</v>
      </c>
      <c r="AJ420" s="354" t="str">
        <f t="array" ref="AJ420">IF(COUNT(IF($M$5:$M$24=$X352,IF($G$5:$G$24=AJ$403,$O$5:$O$24,""),""))=0,"-",AVERAGE(IF($M$5:$M$24=$X352,IF($G$5:$G$24=AJ$403,$O$5:$O$24,""))))</f>
        <v>-</v>
      </c>
      <c r="AK420" s="357" t="str">
        <f t="array" ref="AK420">IF(AK398&gt;1,AVERAGE(IF($M$5:$M$24=$X352,$O$5:$O$24,"-")),"-")</f>
        <v>-</v>
      </c>
      <c r="AL420" s="18"/>
      <c r="AM420" s="18"/>
      <c r="AN420" s="18"/>
      <c r="AO420" s="18"/>
      <c r="AP420" s="18"/>
      <c r="AQ420" s="18"/>
      <c r="AR420" s="18"/>
      <c r="AS420" s="18"/>
      <c r="AT420" s="18"/>
      <c r="AU420" s="18"/>
      <c r="AV420" s="18"/>
      <c r="AW420" s="18"/>
      <c r="AX420" s="18"/>
      <c r="BA420" s="11"/>
      <c r="BB420" s="11"/>
      <c r="BC420" s="11"/>
      <c r="BD420" s="11"/>
      <c r="BE420" s="11"/>
      <c r="BF420" s="11"/>
      <c r="BG420" s="11"/>
      <c r="BH420" s="11"/>
      <c r="BI420" s="11"/>
      <c r="BJ420" s="11"/>
      <c r="BK420" s="11"/>
      <c r="BL420" s="11"/>
      <c r="BM420" s="11"/>
      <c r="BN420" s="11"/>
      <c r="BO420" s="11"/>
      <c r="BP420" s="11"/>
    </row>
    <row r="421" spans="1:68">
      <c r="A421" s="18"/>
      <c r="B421" s="18"/>
      <c r="C421" s="18"/>
      <c r="D421" s="18"/>
      <c r="E421" s="88"/>
      <c r="F421" s="88"/>
      <c r="G421" s="18"/>
      <c r="H421" s="89"/>
      <c r="I421" s="89"/>
      <c r="J421" s="18"/>
      <c r="K421" s="18"/>
      <c r="L421" s="18"/>
      <c r="M421" s="140"/>
      <c r="N421" s="140"/>
      <c r="O421" s="140"/>
      <c r="P421" s="140"/>
      <c r="Q421" s="140"/>
      <c r="R421" s="140"/>
      <c r="S421" s="140"/>
      <c r="T421" s="140"/>
      <c r="U421" s="18"/>
      <c r="V421" s="18"/>
      <c r="W421" s="18"/>
      <c r="X421" s="374">
        <v>13</v>
      </c>
      <c r="Y421" s="342" t="str">
        <f t="array" ref="Y421">IF(COUNT(IF($M$5:$M$24=$X421,IF($A$5:$A$24=Y$407,$O$5:$O$24,"-")))=0,"-",COUNT(IF($M$5:$M$24=$X421,IF($A$5:$A$24=Y$407,$O$5:$O$24,"-"))))</f>
        <v>-</v>
      </c>
      <c r="Z421" s="342" t="str">
        <f t="array" ref="Z421">IF(COUNT(IF($M$5:$M$24=$X421,IF($A$5:$A$24=Z$407,$O$5:$O$24,"-")))=0,"-",COUNT(IF($M$5:$M$24=$X421,IF($A$5:$A$24=Z$407,$O$5:$O$24,"-"))))</f>
        <v>-</v>
      </c>
      <c r="AA421" s="342" t="str">
        <f t="array" ref="AA421">IF(COUNT(IF($M$5:$M$24=$X421,IF($A$5:$A$24=AA$407,$O$5:$O$24,"-")))=0,"-",COUNT(IF($M$5:$M$24=$X421,IF($A$5:$A$24=AA$407,$O$5:$O$24,"-"))))</f>
        <v>-</v>
      </c>
      <c r="AB421" s="342" t="str">
        <f t="array" ref="AB421">IF(COUNT(IF($M$5:$M$24=$X421,IF($A$5:$A$24=AB$407,$O$5:$O$24,"-")))=0,"-",COUNT(IF($M$5:$M$24=$X421,IF($A$5:$A$24=AB$407,$O$5:$O$24,"-"))))</f>
        <v>-</v>
      </c>
      <c r="AC421" s="360">
        <f t="shared" ref="AC421:AK421" si="49">IF(AC$399=0,"-",SUMPRODUCT(AC405:AC420,AC383:AC398)/AC399)</f>
        <v>0.86175844081643793</v>
      </c>
      <c r="AD421" s="360" t="str">
        <f t="shared" si="49"/>
        <v>-</v>
      </c>
      <c r="AE421" s="360">
        <f t="shared" si="49"/>
        <v>0.16089615894886097</v>
      </c>
      <c r="AF421" s="360" t="str">
        <f t="shared" si="49"/>
        <v>-</v>
      </c>
      <c r="AG421" s="360" t="str">
        <f t="shared" si="49"/>
        <v>-</v>
      </c>
      <c r="AH421" s="360" t="str">
        <f t="shared" si="49"/>
        <v>-</v>
      </c>
      <c r="AI421" s="360" t="str">
        <f t="shared" si="49"/>
        <v>-</v>
      </c>
      <c r="AJ421" s="361">
        <f t="shared" si="49"/>
        <v>0.96589402212890751</v>
      </c>
      <c r="AK421" s="362">
        <f t="shared" si="49"/>
        <v>0.82051796667858357</v>
      </c>
      <c r="AL421" s="18"/>
      <c r="AM421" s="18"/>
      <c r="AN421" s="18"/>
      <c r="AO421" s="18"/>
      <c r="AP421" s="18"/>
      <c r="AQ421" s="18"/>
      <c r="AR421" s="18"/>
      <c r="AS421" s="18"/>
      <c r="AT421" s="18"/>
      <c r="AU421" s="18"/>
      <c r="AV421" s="18"/>
      <c r="AW421" s="18"/>
      <c r="AX421" s="18"/>
      <c r="BA421" s="11"/>
      <c r="BB421" s="11"/>
      <c r="BC421" s="11"/>
      <c r="BD421" s="11"/>
      <c r="BE421" s="11"/>
      <c r="BF421" s="11"/>
      <c r="BG421" s="11"/>
      <c r="BH421" s="11"/>
      <c r="BI421" s="11"/>
      <c r="BJ421" s="11"/>
      <c r="BK421" s="11"/>
      <c r="BL421" s="11"/>
      <c r="BM421" s="11"/>
      <c r="BN421" s="11"/>
      <c r="BO421" s="11"/>
      <c r="BP421" s="11"/>
    </row>
    <row r="422" spans="1:68">
      <c r="A422" s="18"/>
      <c r="B422" s="18"/>
      <c r="C422" s="18"/>
      <c r="D422" s="18"/>
      <c r="E422" s="88"/>
      <c r="F422" s="88"/>
      <c r="G422" s="18"/>
      <c r="H422" s="89"/>
      <c r="I422" s="89"/>
      <c r="J422" s="18"/>
      <c r="K422" s="18"/>
      <c r="L422" s="18"/>
      <c r="M422" s="140"/>
      <c r="N422" s="140"/>
      <c r="O422" s="140"/>
      <c r="P422" s="140"/>
      <c r="Q422" s="140"/>
      <c r="R422" s="140"/>
      <c r="S422" s="140"/>
      <c r="T422" s="140"/>
      <c r="U422" s="18"/>
      <c r="V422" s="18"/>
      <c r="W422" s="18"/>
      <c r="X422" s="374">
        <v>14</v>
      </c>
      <c r="Y422" s="342" t="str">
        <f t="array" ref="Y422">IF(COUNT(IF($M$5:$M$24=$X422,IF($A$5:$A$24=Y$407,$O$5:$O$24,"-")))=0,"-",COUNT(IF($M$5:$M$24=$X422,IF($A$5:$A$24=Y$407,$O$5:$O$24,"-"))))</f>
        <v>-</v>
      </c>
      <c r="Z422" s="342" t="str">
        <f t="array" ref="Z422">IF(COUNT(IF($M$5:$M$24=$X422,IF($A$5:$A$24=Z$407,$O$5:$O$24,"-")))=0,"-",COUNT(IF($M$5:$M$24=$X422,IF($A$5:$A$24=Z$407,$O$5:$O$24,"-"))))</f>
        <v>-</v>
      </c>
      <c r="AA422" s="342" t="str">
        <f t="array" ref="AA422">IF(COUNT(IF($M$5:$M$24=$X422,IF($A$5:$A$24=AA$407,$O$5:$O$24,"-")))=0,"-",COUNT(IF($M$5:$M$24=$X422,IF($A$5:$A$24=AA$407,$O$5:$O$24,"-"))))</f>
        <v>-</v>
      </c>
      <c r="AB422" s="342" t="str">
        <f t="array" ref="AB422">IF(COUNT(IF($M$5:$M$24=$X422,IF($A$5:$A$24=AB$407,$O$5:$O$24,"-")))=0,"-",COUNT(IF($M$5:$M$24=$X422,IF($A$5:$A$24=AB$407,$O$5:$O$24,"-"))))</f>
        <v>-</v>
      </c>
      <c r="AC422" s="117"/>
      <c r="AD422" s="117"/>
      <c r="AE422" s="117"/>
      <c r="AF422" s="117"/>
      <c r="AG422" s="117"/>
      <c r="AH422" s="117"/>
      <c r="AI422" s="117"/>
      <c r="AJ422" s="117"/>
      <c r="AK422" s="117"/>
      <c r="AL422" s="18"/>
      <c r="AM422" s="18"/>
      <c r="AN422" s="18"/>
      <c r="AO422" s="18"/>
      <c r="AP422" s="18"/>
      <c r="AQ422" s="18"/>
      <c r="AR422" s="18"/>
      <c r="AS422" s="18"/>
      <c r="AT422" s="18"/>
      <c r="AU422" s="18"/>
      <c r="AV422" s="18"/>
      <c r="AW422" s="18"/>
      <c r="AX422" s="18"/>
      <c r="BA422" s="11"/>
      <c r="BB422" s="11"/>
      <c r="BC422" s="11"/>
      <c r="BD422" s="11"/>
      <c r="BE422" s="11"/>
      <c r="BF422" s="11"/>
      <c r="BG422" s="11"/>
      <c r="BH422" s="11"/>
      <c r="BI422" s="11"/>
      <c r="BJ422" s="11"/>
      <c r="BK422" s="11"/>
      <c r="BL422" s="11"/>
      <c r="BM422" s="11"/>
      <c r="BN422" s="11"/>
      <c r="BO422" s="11"/>
      <c r="BP422" s="11"/>
    </row>
    <row r="423" spans="1:68">
      <c r="A423" s="18"/>
      <c r="B423" s="18"/>
      <c r="C423" s="18"/>
      <c r="D423" s="18"/>
      <c r="E423" s="88"/>
      <c r="F423" s="88"/>
      <c r="G423" s="18"/>
      <c r="H423" s="89"/>
      <c r="I423" s="89"/>
      <c r="J423" s="18"/>
      <c r="K423" s="18"/>
      <c r="L423" s="18"/>
      <c r="M423" s="140"/>
      <c r="N423" s="140"/>
      <c r="O423" s="140"/>
      <c r="P423" s="140"/>
      <c r="Q423" s="140"/>
      <c r="R423" s="140"/>
      <c r="S423" s="140"/>
      <c r="T423" s="140"/>
      <c r="U423" s="18"/>
      <c r="V423" s="18"/>
      <c r="W423" s="18"/>
      <c r="X423" s="374">
        <v>15</v>
      </c>
      <c r="Y423" s="342" t="str">
        <f t="array" ref="Y423">IF(COUNT(IF($M$5:$M$24=$X423,IF($A$5:$A$24=Y$407,$O$5:$O$24,"-")))=0,"-",COUNT(IF($M$5:$M$24=$X423,IF($A$5:$A$24=Y$407,$O$5:$O$24,"-"))))</f>
        <v>-</v>
      </c>
      <c r="Z423" s="342" t="str">
        <f t="array" ref="Z423">IF(COUNT(IF($M$5:$M$24=$X423,IF($A$5:$A$24=Z$407,$O$5:$O$24,"-")))=0,"-",COUNT(IF($M$5:$M$24=$X423,IF($A$5:$A$24=Z$407,$O$5:$O$24,"-"))))</f>
        <v>-</v>
      </c>
      <c r="AA423" s="342" t="str">
        <f t="array" ref="AA423">IF(COUNT(IF($M$5:$M$24=$X423,IF($A$5:$A$24=AA$407,$O$5:$O$24,"-")))=0,"-",COUNT(IF($M$5:$M$24=$X423,IF($A$5:$A$24=AA$407,$O$5:$O$24,"-"))))</f>
        <v>-</v>
      </c>
      <c r="AB423" s="342" t="str">
        <f t="array" ref="AB423">IF(COUNT(IF($M$5:$M$24=$X423,IF($A$5:$A$24=AB$407,$O$5:$O$24,"-")))=0,"-",COUNT(IF($M$5:$M$24=$X423,IF($A$5:$A$24=AB$407,$O$5:$O$24,"-"))))</f>
        <v>-</v>
      </c>
      <c r="AC423" s="350"/>
      <c r="AD423" s="350"/>
      <c r="AE423" s="350"/>
      <c r="AF423" s="350"/>
      <c r="AG423" s="350"/>
      <c r="AH423" s="350"/>
      <c r="AI423" s="350"/>
      <c r="AJ423" s="350"/>
      <c r="AK423" s="351"/>
      <c r="AL423" s="18"/>
      <c r="AM423" s="18"/>
      <c r="AN423" s="18"/>
      <c r="AO423" s="18"/>
      <c r="AP423" s="18"/>
      <c r="AQ423" s="18"/>
      <c r="AR423" s="18"/>
      <c r="AS423" s="18"/>
      <c r="AT423" s="18"/>
      <c r="AU423" s="18"/>
      <c r="AV423" s="18"/>
      <c r="AW423" s="18"/>
      <c r="AX423" s="18"/>
      <c r="BA423" s="11"/>
      <c r="BB423" s="11"/>
      <c r="BC423" s="11"/>
      <c r="BD423" s="11"/>
      <c r="BE423" s="11"/>
      <c r="BF423" s="11"/>
      <c r="BG423" s="11"/>
      <c r="BH423" s="11"/>
      <c r="BI423" s="11"/>
      <c r="BJ423" s="11"/>
      <c r="BK423" s="11"/>
      <c r="BL423" s="11"/>
      <c r="BM423" s="11"/>
      <c r="BN423" s="11"/>
      <c r="BO423" s="11"/>
      <c r="BP423" s="11"/>
    </row>
    <row r="424" spans="1:68">
      <c r="A424" s="18"/>
      <c r="B424" s="18"/>
      <c r="C424" s="18"/>
      <c r="D424" s="18"/>
      <c r="E424" s="88"/>
      <c r="F424" s="88"/>
      <c r="G424" s="18"/>
      <c r="H424" s="89"/>
      <c r="I424" s="89"/>
      <c r="J424" s="18"/>
      <c r="K424" s="18"/>
      <c r="L424" s="18"/>
      <c r="M424" s="140"/>
      <c r="N424" s="140"/>
      <c r="O424" s="140"/>
      <c r="P424" s="140"/>
      <c r="Q424" s="140"/>
      <c r="R424" s="140"/>
      <c r="S424" s="140"/>
      <c r="T424" s="140"/>
      <c r="U424" s="18"/>
      <c r="V424" s="18"/>
      <c r="W424" s="18"/>
      <c r="X424" s="400" t="s">
        <v>35</v>
      </c>
      <c r="Y424" s="346">
        <f t="shared" ref="Y424:AK492" si="50">SUM(Y408:Y423)</f>
        <v>8</v>
      </c>
      <c r="Z424" s="347">
        <f t="shared" si="50"/>
        <v>8</v>
      </c>
      <c r="AA424" s="347">
        <f t="shared" si="50"/>
        <v>1</v>
      </c>
      <c r="AB424" s="347">
        <f t="shared" si="50"/>
        <v>0</v>
      </c>
      <c r="AC424" s="135"/>
      <c r="AD424" s="117"/>
      <c r="AE424" s="117"/>
      <c r="AF424" s="117"/>
      <c r="AG424" s="117"/>
      <c r="AH424" s="117"/>
      <c r="AI424" s="117"/>
      <c r="AJ424" s="117"/>
      <c r="AK424" s="117"/>
      <c r="AL424" s="18"/>
      <c r="AM424" s="18"/>
      <c r="AN424" s="18"/>
      <c r="AO424" s="18"/>
      <c r="AP424" s="18"/>
      <c r="AQ424" s="18"/>
      <c r="AR424" s="18"/>
      <c r="AS424" s="18"/>
      <c r="AT424" s="18"/>
      <c r="AU424" s="18"/>
      <c r="AV424" s="18"/>
      <c r="AW424" s="18"/>
      <c r="AX424" s="18"/>
      <c r="BA424" s="11"/>
      <c r="BB424" s="11"/>
      <c r="BC424" s="11"/>
      <c r="BD424" s="11"/>
      <c r="BE424" s="11"/>
      <c r="BF424" s="11"/>
      <c r="BG424" s="11"/>
      <c r="BH424" s="11"/>
      <c r="BI424" s="11"/>
      <c r="BJ424" s="11"/>
      <c r="BK424" s="11"/>
      <c r="BL424" s="11"/>
      <c r="BM424" s="11"/>
      <c r="BN424" s="11"/>
      <c r="BO424" s="11"/>
      <c r="BP424" s="11"/>
    </row>
    <row r="425" spans="1:68">
      <c r="A425" s="18"/>
      <c r="B425" s="18"/>
      <c r="C425" s="18"/>
      <c r="D425" s="18"/>
      <c r="E425" s="88"/>
      <c r="F425" s="88"/>
      <c r="G425" s="18"/>
      <c r="H425" s="89"/>
      <c r="I425" s="89"/>
      <c r="J425" s="18"/>
      <c r="K425" s="18"/>
      <c r="L425" s="18"/>
      <c r="M425" s="140"/>
      <c r="N425" s="140"/>
      <c r="O425" s="140"/>
      <c r="P425" s="140"/>
      <c r="Q425" s="140"/>
      <c r="R425" s="140"/>
      <c r="S425" s="140"/>
      <c r="T425" s="140"/>
      <c r="U425" s="18"/>
      <c r="V425" s="18"/>
      <c r="W425" s="18"/>
      <c r="X425" s="167"/>
      <c r="Y425" s="350"/>
      <c r="Z425" s="350"/>
      <c r="AA425" s="350"/>
      <c r="AB425" s="350"/>
      <c r="AC425" s="338">
        <v>5</v>
      </c>
      <c r="AD425" s="338">
        <v>6</v>
      </c>
      <c r="AE425" s="338">
        <v>7</v>
      </c>
      <c r="AF425" s="338">
        <v>8</v>
      </c>
      <c r="AG425" s="338">
        <v>9</v>
      </c>
      <c r="AH425" s="338">
        <v>10</v>
      </c>
      <c r="AI425" s="338">
        <v>11</v>
      </c>
      <c r="AJ425" s="339">
        <v>12</v>
      </c>
      <c r="AK425" s="366" t="s">
        <v>86</v>
      </c>
      <c r="AL425" s="18"/>
      <c r="AM425" s="18"/>
      <c r="AN425" s="18"/>
      <c r="AO425" s="18"/>
      <c r="AP425" s="18"/>
      <c r="AQ425" s="18"/>
      <c r="AR425" s="18"/>
      <c r="AS425" s="18"/>
      <c r="AT425" s="18"/>
      <c r="AU425" s="18"/>
      <c r="AV425" s="18"/>
      <c r="AW425" s="18"/>
      <c r="AX425" s="18"/>
      <c r="BA425" s="11"/>
      <c r="BB425" s="11"/>
      <c r="BC425" s="11"/>
      <c r="BD425" s="11"/>
      <c r="BE425" s="11"/>
      <c r="BF425" s="11"/>
      <c r="BG425" s="11"/>
      <c r="BH425" s="11"/>
      <c r="BI425" s="11"/>
      <c r="BJ425" s="11"/>
      <c r="BK425" s="11"/>
      <c r="BL425" s="11"/>
      <c r="BM425" s="11"/>
      <c r="BN425" s="11"/>
      <c r="BO425" s="11"/>
      <c r="BP425" s="11"/>
    </row>
    <row r="426" spans="1:68">
      <c r="A426" s="18"/>
      <c r="B426" s="18"/>
      <c r="C426" s="18"/>
      <c r="D426" s="18"/>
      <c r="E426" s="88"/>
      <c r="F426" s="88"/>
      <c r="G426" s="18"/>
      <c r="H426" s="89"/>
      <c r="I426" s="89"/>
      <c r="J426" s="18"/>
      <c r="K426" s="18"/>
      <c r="L426" s="18"/>
      <c r="M426" s="140"/>
      <c r="N426" s="140"/>
      <c r="O426" s="140"/>
      <c r="P426" s="140"/>
      <c r="Q426" s="140"/>
      <c r="R426" s="140"/>
      <c r="S426" s="140"/>
      <c r="T426" s="140"/>
      <c r="U426" s="18"/>
      <c r="V426" s="18"/>
      <c r="W426" s="18"/>
      <c r="X426" s="167"/>
      <c r="Y426" s="350"/>
      <c r="Z426" s="350"/>
      <c r="AA426" s="350"/>
      <c r="AB426" s="350"/>
      <c r="AC426" s="369" t="str">
        <f t="shared" si="46"/>
        <v>May</v>
      </c>
      <c r="AD426" s="369" t="str">
        <f t="shared" si="46"/>
        <v>Jun</v>
      </c>
      <c r="AE426" s="369" t="str">
        <f t="shared" si="46"/>
        <v>Jul</v>
      </c>
      <c r="AF426" s="369" t="str">
        <f t="shared" si="46"/>
        <v>Aug</v>
      </c>
      <c r="AG426" s="369" t="str">
        <f t="shared" si="46"/>
        <v>Sep</v>
      </c>
      <c r="AH426" s="369" t="str">
        <f t="shared" si="46"/>
        <v>Oct</v>
      </c>
      <c r="AI426" s="369" t="str">
        <f t="shared" si="46"/>
        <v>Nov</v>
      </c>
      <c r="AJ426" s="370" t="str">
        <f t="shared" si="46"/>
        <v>Dec</v>
      </c>
      <c r="AK426" s="371" t="s">
        <v>87</v>
      </c>
      <c r="AL426" s="18"/>
      <c r="AM426" s="18"/>
      <c r="AN426" s="18"/>
      <c r="AO426" s="18"/>
      <c r="AP426" s="18"/>
      <c r="AQ426" s="18"/>
      <c r="AR426" s="18"/>
      <c r="AS426" s="18"/>
      <c r="AT426" s="18"/>
      <c r="AU426" s="18"/>
      <c r="AV426" s="18"/>
      <c r="AW426" s="18"/>
      <c r="AX426" s="18"/>
      <c r="BA426" s="11"/>
      <c r="BB426" s="11"/>
      <c r="BC426" s="11"/>
      <c r="BD426" s="11"/>
      <c r="BE426" s="11"/>
      <c r="BF426" s="11"/>
      <c r="BG426" s="11"/>
      <c r="BH426" s="11"/>
      <c r="BI426" s="11"/>
      <c r="BJ426" s="11"/>
      <c r="BK426" s="11"/>
      <c r="BL426" s="11"/>
      <c r="BM426" s="11"/>
      <c r="BN426" s="11"/>
      <c r="BO426" s="11"/>
      <c r="BP426" s="11"/>
    </row>
    <row r="427" spans="1:68">
      <c r="A427" s="18"/>
      <c r="B427" s="18"/>
      <c r="C427" s="18"/>
      <c r="D427" s="18"/>
      <c r="E427" s="88"/>
      <c r="F427" s="88"/>
      <c r="G427" s="18"/>
      <c r="H427" s="89"/>
      <c r="I427" s="89"/>
      <c r="J427" s="18"/>
      <c r="K427" s="18"/>
      <c r="L427" s="18"/>
      <c r="M427" s="140"/>
      <c r="N427" s="140"/>
      <c r="O427" s="140"/>
      <c r="P427" s="140"/>
      <c r="Q427" s="140"/>
      <c r="R427" s="140"/>
      <c r="S427" s="140"/>
      <c r="T427" s="140"/>
      <c r="U427" s="18"/>
      <c r="V427" s="18"/>
      <c r="W427" s="18"/>
      <c r="X427" s="204"/>
      <c r="Y427" s="205"/>
      <c r="Z427" s="540" t="s">
        <v>38</v>
      </c>
      <c r="AA427" s="205"/>
      <c r="AB427" s="402"/>
      <c r="AC427" s="373">
        <f t="array" ref="AC427">IF(AC383="-","-",COUNT(IF($M$5:$M$24=$H$5:$L$24,IF($H$5:$L$24=$X359,IF($G$5:$G$24=AC$381,$H$5:$L$24,""),""),""))/COUNT(IF($M$5:$M$24=$X359,IF($G$5:$G$24=AC$381,$H$5:$L$24,""),"")))</f>
        <v>0.73333333333333328</v>
      </c>
      <c r="AD427" s="373" t="str">
        <f t="array" ref="AD427">IF(AD383="-","-",COUNT(IF($M$5:$M$24=$H$5:$L$24,IF($H$5:$L$24=$X359,IF($G$5:$G$24=AD$381,$H$5:$L$24,""),""),""))/COUNT(IF($M$5:$M$24=$X359,IF($G$5:$G$24=AD$381,$H$5:$L$24,""),"")))</f>
        <v>-</v>
      </c>
      <c r="AE427" s="373" t="str">
        <f t="array" ref="AE427">IF(AE383="-","-",COUNT(IF($M$5:$M$24=$H$5:$L$24,IF($H$5:$L$24=$X359,IF($G$5:$G$24=AE$381,$H$5:$L$24,""),""),""))/COUNT(IF($M$5:$M$24=$X359,IF($G$5:$G$24=AE$381,$H$5:$L$24,""),"")))</f>
        <v>-</v>
      </c>
      <c r="AF427" s="373" t="str">
        <f t="array" ref="AF427">IF(AF383="-","-",COUNT(IF($M$5:$M$24=$H$5:$L$24,IF($H$5:$L$24=$X359,IF($G$5:$G$24=AF$381,$H$5:$L$24,""),""),""))/COUNT(IF($M$5:$M$24=$X359,IF($G$5:$G$24=AF$381,$H$5:$L$24,""),"")))</f>
        <v>-</v>
      </c>
      <c r="AG427" s="373" t="str">
        <f t="array" ref="AG427">IF(AG383="-","-",COUNT(IF($M$5:$M$24=$H$5:$L$24,IF($H$5:$L$24=$X359,IF($G$5:$G$24=AG$381,$H$5:$L$24,""),""),""))/COUNT(IF($M$5:$M$24=$X359,IF($G$5:$G$24=AG$381,$H$5:$L$24,""),"")))</f>
        <v>-</v>
      </c>
      <c r="AH427" s="373" t="str">
        <f t="array" ref="AH427">IF(AH383="-","-",COUNT(IF($M$5:$M$24=$H$5:$L$24,IF($H$5:$L$24=$X359,IF($G$5:$G$24=AH$381,$H$5:$L$24,""),""),""))/COUNT(IF($M$5:$M$24=$X359,IF($G$5:$G$24=AH$381,$H$5:$L$24,""),"")))</f>
        <v>-</v>
      </c>
      <c r="AI427" s="373" t="str">
        <f t="array" ref="AI427">IF(AI383="-","-",COUNT(IF($M$5:$M$24=$H$5:$L$24,IF($H$5:$L$24=$X359,IF($G$5:$G$24=AI$381,$H$5:$L$24,""),""),""))/COUNT(IF($M$5:$M$24=$X359,IF($G$5:$G$24=AI$381,$H$5:$L$24,""),"")))</f>
        <v>-</v>
      </c>
      <c r="AJ427" s="373">
        <f t="array" ref="AJ427">IF(AJ383="-","-",COUNT(IF($M$5:$M$24=$H$5:$L$24,IF($H$5:$L$24=$X359,IF($G$5:$G$24=AJ$381,$H$5:$L$24,""),""),""))/COUNT(IF($M$5:$M$24=$X359,IF($G$5:$G$24=AJ$381,$H$5:$L$24,""),"")))</f>
        <v>0.8</v>
      </c>
      <c r="AK427" s="151">
        <f t="array" ref="AK427">IF(AK383=0,"-",COUNT(IF($M$5:$M$24=$H$5:$L$24,IF($H$5:$L$24=$X359,$H$5:$L$24,""),""))/COUNT(IF($M$5:$M$24=$X359,$H$5:$L$24,"")))</f>
        <v>0.75</v>
      </c>
      <c r="AL427" s="18"/>
      <c r="AM427" s="18"/>
      <c r="AN427" s="18"/>
      <c r="AO427" s="18"/>
      <c r="AP427" s="18"/>
      <c r="AQ427" s="18"/>
      <c r="AR427" s="18"/>
      <c r="AS427" s="18"/>
      <c r="AT427" s="18"/>
      <c r="AU427" s="18"/>
      <c r="AV427" s="18"/>
      <c r="AW427" s="18"/>
      <c r="AX427" s="18"/>
      <c r="BA427" s="11"/>
      <c r="BB427" s="11"/>
      <c r="BC427" s="11"/>
      <c r="BD427" s="11"/>
      <c r="BE427" s="11"/>
      <c r="BF427" s="11"/>
      <c r="BG427" s="11"/>
      <c r="BH427" s="11"/>
      <c r="BI427" s="11"/>
      <c r="BJ427" s="11"/>
      <c r="BK427" s="11"/>
      <c r="BL427" s="11"/>
      <c r="BM427" s="11"/>
      <c r="BN427" s="11"/>
      <c r="BO427" s="11"/>
      <c r="BP427" s="11"/>
    </row>
    <row r="428" spans="1:68">
      <c r="A428" s="18"/>
      <c r="B428" s="18"/>
      <c r="C428" s="18"/>
      <c r="D428" s="18"/>
      <c r="E428" s="88"/>
      <c r="F428" s="88"/>
      <c r="G428" s="18"/>
      <c r="H428" s="89"/>
      <c r="I428" s="89"/>
      <c r="J428" s="18"/>
      <c r="K428" s="18"/>
      <c r="L428" s="18"/>
      <c r="M428" s="140"/>
      <c r="N428" s="140"/>
      <c r="O428" s="140"/>
      <c r="P428" s="140"/>
      <c r="Q428" s="140"/>
      <c r="R428" s="140"/>
      <c r="S428" s="140"/>
      <c r="T428" s="140"/>
      <c r="U428" s="18"/>
      <c r="V428" s="18"/>
      <c r="W428" s="18"/>
      <c r="X428" s="365" t="str">
        <f>$M$3</f>
        <v>MODAL</v>
      </c>
      <c r="Y428" s="539"/>
      <c r="Z428" s="540"/>
      <c r="AA428" s="540"/>
      <c r="AB428" s="540"/>
      <c r="AC428" s="373" t="str">
        <f t="array" ref="AC428">IF(AC384="-","-",COUNT(IF($M$5:$M$24=$H$5:$L$24,IF($H$5:$L$24=$X360,IF($G$5:$G$24=AC$381,$H$5:$L$24,""),""),""))/COUNT(IF($M$5:$M$24=$X360,IF($G$5:$G$24=AC$381,$H$5:$L$24,""),"")))</f>
        <v>-</v>
      </c>
      <c r="AD428" s="373" t="str">
        <f t="array" ref="AD428">IF(AD384="-","-",COUNT(IF($M$5:$M$24=$H$5:$L$24,IF($H$5:$L$24=$X360,IF($G$5:$G$24=AD$381,$H$5:$L$24,""),""),""))/COUNT(IF($M$5:$M$24=$X360,IF($G$5:$G$24=AD$381,$H$5:$L$24,""),"")))</f>
        <v>-</v>
      </c>
      <c r="AE428" s="373" t="str">
        <f t="array" ref="AE428">IF(AE384="-","-",COUNT(IF($M$5:$M$24=$H$5:$L$24,IF($H$5:$L$24=$X360,IF($G$5:$G$24=AE$381,$H$5:$L$24,""),""),""))/COUNT(IF($M$5:$M$24=$X360,IF($G$5:$G$24=AE$381,$H$5:$L$24,""),"")))</f>
        <v>-</v>
      </c>
      <c r="AF428" s="373" t="str">
        <f t="array" ref="AF428">IF(AF384="-","-",COUNT(IF($M$5:$M$24=$H$5:$L$24,IF($H$5:$L$24=$X360,IF($G$5:$G$24=AF$381,$H$5:$L$24,""),""),""))/COUNT(IF($M$5:$M$24=$X360,IF($G$5:$G$24=AF$381,$H$5:$L$24,""),"")))</f>
        <v>-</v>
      </c>
      <c r="AG428" s="373" t="str">
        <f t="array" ref="AG428">IF(AG384="-","-",COUNT(IF($M$5:$M$24=$H$5:$L$24,IF($H$5:$L$24=$X360,IF($G$5:$G$24=AG$381,$H$5:$L$24,""),""),""))/COUNT(IF($M$5:$M$24=$X360,IF($G$5:$G$24=AG$381,$H$5:$L$24,""),"")))</f>
        <v>-</v>
      </c>
      <c r="AH428" s="373" t="str">
        <f t="array" ref="AH428">IF(AH384="-","-",COUNT(IF($M$5:$M$24=$H$5:$L$24,IF($H$5:$L$24=$X360,IF($G$5:$G$24=AH$381,$H$5:$L$24,""),""),""))/COUNT(IF($M$5:$M$24=$X360,IF($G$5:$G$24=AH$381,$H$5:$L$24,""),"")))</f>
        <v>-</v>
      </c>
      <c r="AI428" s="373" t="str">
        <f t="array" ref="AI428">IF(AI384="-","-",COUNT(IF($M$5:$M$24=$H$5:$L$24,IF($H$5:$L$24=$X360,IF($G$5:$G$24=AI$381,$H$5:$L$24,""),""),""))/COUNT(IF($M$5:$M$24=$X360,IF($G$5:$G$24=AI$381,$H$5:$L$24,""),"")))</f>
        <v>-</v>
      </c>
      <c r="AJ428" s="373" t="str">
        <f t="array" ref="AJ428">IF(AJ384="-","-",COUNT(IF($M$5:$M$24=$H$5:$L$24,IF($H$5:$L$24=$X360,IF($G$5:$G$24=AJ$381,$H$5:$L$24,""),""),""))/COUNT(IF($M$5:$M$24=$X360,IF($G$5:$G$24=AJ$381,$H$5:$L$24,""),"")))</f>
        <v>-</v>
      </c>
      <c r="AK428" s="154" t="str">
        <f t="array" ref="AK428">IF(AK384=0,"-",COUNT(IF($M$5:$M$24=$H$5:$L$24,IF($H$5:$L$24=$X360,$H$5:$L$24,""),""))/COUNT(IF($M$5:$M$24=$X360,$H$5:$L$24,"")))</f>
        <v>-</v>
      </c>
      <c r="AL428" s="18"/>
      <c r="AM428" s="18"/>
      <c r="AN428" s="18"/>
      <c r="AO428" s="18"/>
      <c r="AP428" s="18"/>
      <c r="AQ428" s="18"/>
      <c r="AR428" s="18"/>
      <c r="AS428" s="18"/>
      <c r="AT428" s="18"/>
      <c r="AU428" s="18"/>
      <c r="AV428" s="18"/>
      <c r="AW428" s="18"/>
      <c r="AX428" s="18"/>
      <c r="BA428" s="11"/>
      <c r="BB428" s="11"/>
      <c r="BC428" s="11"/>
      <c r="BD428" s="11"/>
      <c r="BE428" s="11"/>
      <c r="BF428" s="11"/>
      <c r="BG428" s="11"/>
      <c r="BH428" s="11"/>
      <c r="BI428" s="11"/>
      <c r="BJ428" s="11"/>
      <c r="BK428" s="11"/>
      <c r="BL428" s="11"/>
      <c r="BM428" s="11"/>
      <c r="BN428" s="11"/>
      <c r="BO428" s="11"/>
      <c r="BP428" s="11"/>
    </row>
    <row r="429" spans="1:68">
      <c r="A429" s="18"/>
      <c r="B429" s="18"/>
      <c r="C429" s="18"/>
      <c r="D429" s="18"/>
      <c r="E429" s="88"/>
      <c r="F429" s="88"/>
      <c r="G429" s="18"/>
      <c r="H429" s="89"/>
      <c r="I429" s="89"/>
      <c r="J429" s="18"/>
      <c r="K429" s="18"/>
      <c r="L429" s="18"/>
      <c r="M429" s="140"/>
      <c r="N429" s="140"/>
      <c r="O429" s="140"/>
      <c r="P429" s="140"/>
      <c r="Q429" s="140"/>
      <c r="R429" s="140"/>
      <c r="S429" s="140"/>
      <c r="T429" s="140"/>
      <c r="U429" s="18"/>
      <c r="V429" s="18"/>
      <c r="W429" s="18"/>
      <c r="X429" s="403" t="str">
        <f>$M$4</f>
        <v>(R1-R5)</v>
      </c>
      <c r="Y429" s="404" t="str">
        <f t="shared" ref="Y429:AJ497" si="51">Y407</f>
        <v>N58°11' E04°24</v>
      </c>
      <c r="Z429" s="405" t="str">
        <f t="shared" si="51"/>
        <v>N57°22' E05°59</v>
      </c>
      <c r="AA429" s="405" t="str">
        <f t="shared" si="51"/>
        <v>N57°34' E06°08</v>
      </c>
      <c r="AB429" s="405" t="str">
        <f t="shared" si="51"/>
        <v>N57°38' E05°31</v>
      </c>
      <c r="AC429" s="373" t="str">
        <f t="array" ref="AC429">IF(AC385="-","-",COUNT(IF($M$5:$M$24=$H$5:$L$24,IF($H$5:$L$24=$X361,IF($G$5:$G$24=AC$381,$H$5:$L$24,""),""),""))/COUNT(IF($M$5:$M$24=$X361,IF($G$5:$G$24=AC$381,$H$5:$L$24,""),"")))</f>
        <v>-</v>
      </c>
      <c r="AD429" s="373" t="str">
        <f t="array" ref="AD429">IF(AD385="-","-",COUNT(IF($M$5:$M$24=$H$5:$L$24,IF($H$5:$L$24=$X361,IF($G$5:$G$24=AD$381,$H$5:$L$24,""),""),""))/COUNT(IF($M$5:$M$24=$X361,IF($G$5:$G$24=AD$381,$H$5:$L$24,""),"")))</f>
        <v>-</v>
      </c>
      <c r="AE429" s="373" t="str">
        <f t="array" ref="AE429">IF(AE385="-","-",COUNT(IF($M$5:$M$24=$H$5:$L$24,IF($H$5:$L$24=$X361,IF($G$5:$G$24=AE$381,$H$5:$L$24,""),""),""))/COUNT(IF($M$5:$M$24=$X361,IF($G$5:$G$24=AE$381,$H$5:$L$24,""),"")))</f>
        <v>-</v>
      </c>
      <c r="AF429" s="373" t="str">
        <f t="array" ref="AF429">IF(AF385="-","-",COUNT(IF($M$5:$M$24=$H$5:$L$24,IF($H$5:$L$24=$X361,IF($G$5:$G$24=AF$381,$H$5:$L$24,""),""),""))/COUNT(IF($M$5:$M$24=$X361,IF($G$5:$G$24=AF$381,$H$5:$L$24,""),"")))</f>
        <v>-</v>
      </c>
      <c r="AG429" s="373" t="str">
        <f t="array" ref="AG429">IF(AG385="-","-",COUNT(IF($M$5:$M$24=$H$5:$L$24,IF($H$5:$L$24=$X361,IF($G$5:$G$24=AG$381,$H$5:$L$24,""),""),""))/COUNT(IF($M$5:$M$24=$X361,IF($G$5:$G$24=AG$381,$H$5:$L$24,""),"")))</f>
        <v>-</v>
      </c>
      <c r="AH429" s="373" t="str">
        <f t="array" ref="AH429">IF(AH385="-","-",COUNT(IF($M$5:$M$24=$H$5:$L$24,IF($H$5:$L$24=$X361,IF($G$5:$G$24=AH$381,$H$5:$L$24,""),""),""))/COUNT(IF($M$5:$M$24=$X361,IF($G$5:$G$24=AH$381,$H$5:$L$24,""),"")))</f>
        <v>-</v>
      </c>
      <c r="AI429" s="373" t="str">
        <f t="array" ref="AI429">IF(AI385="-","-",COUNT(IF($M$5:$M$24=$H$5:$L$24,IF($H$5:$L$24=$X361,IF($G$5:$G$24=AI$381,$H$5:$L$24,""),""),""))/COUNT(IF($M$5:$M$24=$X361,IF($G$5:$G$24=AI$381,$H$5:$L$24,""),"")))</f>
        <v>-</v>
      </c>
      <c r="AJ429" s="373" t="str">
        <f t="array" ref="AJ429">IF(AJ385="-","-",COUNT(IF($M$5:$M$24=$H$5:$L$24,IF($H$5:$L$24=$X361,IF($G$5:$G$24=AJ$381,$H$5:$L$24,""),""),""))/COUNT(IF($M$5:$M$24=$X361,IF($G$5:$G$24=AJ$381,$H$5:$L$24,""),"")))</f>
        <v>-</v>
      </c>
      <c r="AK429" s="154" t="e">
        <f t="array" ref="AK429">IF(AK385=0,"-",COUNT(IF($M$5:$M$24=$H$5:$L$24,IF($H$5:$L$24=$X361,$H$5:$L$24,""),""))/COUNT(IF($M$5:$M$24=$X361,$H$5:$L$24,"")))</f>
        <v>#DIV/0!</v>
      </c>
      <c r="AL429" s="18"/>
      <c r="AM429" s="18"/>
      <c r="AN429" s="18"/>
      <c r="AO429" s="18"/>
      <c r="AP429" s="18"/>
      <c r="AQ429" s="18"/>
      <c r="AR429" s="18"/>
      <c r="AS429" s="18"/>
      <c r="AT429" s="18"/>
      <c r="AU429" s="18"/>
      <c r="AV429" s="18"/>
      <c r="AW429" s="18"/>
      <c r="AX429" s="18"/>
      <c r="BA429" s="11"/>
      <c r="BB429" s="11"/>
      <c r="BC429" s="11"/>
      <c r="BD429" s="11"/>
      <c r="BE429" s="11"/>
      <c r="BF429" s="11"/>
      <c r="BG429" s="11"/>
      <c r="BH429" s="11"/>
      <c r="BI429" s="11"/>
      <c r="BJ429" s="11"/>
      <c r="BK429" s="11"/>
      <c r="BL429" s="11"/>
      <c r="BM429" s="11"/>
      <c r="BN429" s="11"/>
      <c r="BO429" s="11"/>
      <c r="BP429" s="11"/>
    </row>
    <row r="430" spans="1:68">
      <c r="A430" s="18"/>
      <c r="B430" s="18"/>
      <c r="C430" s="18"/>
      <c r="D430" s="18"/>
      <c r="E430" s="88"/>
      <c r="F430" s="88"/>
      <c r="G430" s="18"/>
      <c r="H430" s="89"/>
      <c r="I430" s="89"/>
      <c r="J430" s="18"/>
      <c r="K430" s="18"/>
      <c r="L430" s="18"/>
      <c r="M430" s="140"/>
      <c r="N430" s="140"/>
      <c r="O430" s="140"/>
      <c r="P430" s="140"/>
      <c r="Q430" s="140"/>
      <c r="R430" s="140"/>
      <c r="S430" s="140"/>
      <c r="T430" s="140"/>
      <c r="U430" s="18"/>
      <c r="V430" s="18"/>
      <c r="W430" s="18"/>
      <c r="X430" s="396">
        <v>0</v>
      </c>
      <c r="Y430" s="354" t="str">
        <f t="array" ref="Y430">IF(COUNT(IF($M$5:$M$24=$X430,IF($A$5:$A$24=Y$429,$O$5:$O$24,""),""))=0,"-",AVERAGE(IF($M$5:$M$24=$X430,IF($A$5:$A$24=Y$429,$O$5:$O$24,""))))</f>
        <v>-</v>
      </c>
      <c r="Z430" s="354">
        <f t="array" ref="Z430">IF(COUNT(IF($M$5:$M$24=$X430,IF($A$5:$A$24=Z$429,$O$5:$O$24,""),""))=0,"-",AVERAGE(IF($M$5:$M$24=$X430,IF($A$5:$A$24=Z$429,$O$5:$O$24,""))))</f>
        <v>1.9471474495874965</v>
      </c>
      <c r="AA430" s="354" t="str">
        <f t="array" ref="AA430">IF(COUNT(IF($M$5:$M$24=$X430,IF($A$5:$A$24=AA$429,$O$5:$O$24,""),""))=0,"-",AVERAGE(IF($M$5:$M$24=$X430,IF($A$5:$A$24=AA$429,$O$5:$O$24,""))))</f>
        <v>-</v>
      </c>
      <c r="AB430" s="354" t="str">
        <f t="array" ref="AB430">IF(COUNT(IF($M$5:$M$24=$X430,IF($A$5:$A$24=AB$429,$O$5:$O$24,""),""))=0,"-",AVERAGE(IF($M$5:$M$24=$X430,IF($A$5:$A$24=AB$429,$O$5:$O$24,""))))</f>
        <v>-</v>
      </c>
      <c r="AC430" s="373" t="str">
        <f t="array" ref="AC430">IF(AC386="-","-",COUNT(IF($M$5:$M$24=$H$5:$L$24,IF($H$5:$L$24=$X362,IF($G$5:$G$24=AC$381,$H$5:$L$24,""),""),""))/COUNT(IF($M$5:$M$24=$X362,IF($G$5:$G$24=AC$381,$H$5:$L$24,""),"")))</f>
        <v>-</v>
      </c>
      <c r="AD430" s="373" t="str">
        <f t="array" ref="AD430">IF(AD386="-","-",COUNT(IF($M$5:$M$24=$H$5:$L$24,IF($H$5:$L$24=$X362,IF($G$5:$G$24=AD$381,$H$5:$L$24,""),""),""))/COUNT(IF($M$5:$M$24=$X362,IF($G$5:$G$24=AD$381,$H$5:$L$24,""),"")))</f>
        <v>-</v>
      </c>
      <c r="AE430" s="373" t="str">
        <f t="array" ref="AE430">IF(AE386="-","-",COUNT(IF($M$5:$M$24=$H$5:$L$24,IF($H$5:$L$24=$X362,IF($G$5:$G$24=AE$381,$H$5:$L$24,""),""),""))/COUNT(IF($M$5:$M$24=$X362,IF($G$5:$G$24=AE$381,$H$5:$L$24,""),"")))</f>
        <v>-</v>
      </c>
      <c r="AF430" s="373" t="str">
        <f t="array" ref="AF430">IF(AF386="-","-",COUNT(IF($M$5:$M$24=$H$5:$L$24,IF($H$5:$L$24=$X362,IF($G$5:$G$24=AF$381,$H$5:$L$24,""),""),""))/COUNT(IF($M$5:$M$24=$X362,IF($G$5:$G$24=AF$381,$H$5:$L$24,""),"")))</f>
        <v>-</v>
      </c>
      <c r="AG430" s="373" t="str">
        <f t="array" ref="AG430">IF(AG386="-","-",COUNT(IF($M$5:$M$24=$H$5:$L$24,IF($H$5:$L$24=$X362,IF($G$5:$G$24=AG$381,$H$5:$L$24,""),""),""))/COUNT(IF($M$5:$M$24=$X362,IF($G$5:$G$24=AG$381,$H$5:$L$24,""),"")))</f>
        <v>-</v>
      </c>
      <c r="AH430" s="373" t="str">
        <f t="array" ref="AH430">IF(AH386="-","-",COUNT(IF($M$5:$M$24=$H$5:$L$24,IF($H$5:$L$24=$X362,IF($G$5:$G$24=AH$381,$H$5:$L$24,""),""),""))/COUNT(IF($M$5:$M$24=$X362,IF($G$5:$G$24=AH$381,$H$5:$L$24,""),"")))</f>
        <v>-</v>
      </c>
      <c r="AI430" s="373" t="str">
        <f t="array" ref="AI430">IF(AI386="-","-",COUNT(IF($M$5:$M$24=$H$5:$L$24,IF($H$5:$L$24=$X362,IF($G$5:$G$24=AI$381,$H$5:$L$24,""),""),""))/COUNT(IF($M$5:$M$24=$X362,IF($G$5:$G$24=AI$381,$H$5:$L$24,""),"")))</f>
        <v>-</v>
      </c>
      <c r="AJ430" s="373" t="str">
        <f t="array" ref="AJ430">IF(AJ386="-","-",COUNT(IF($M$5:$M$24=$H$5:$L$24,IF($H$5:$L$24=$X362,IF($G$5:$G$24=AJ$381,$H$5:$L$24,""),""),""))/COUNT(IF($M$5:$M$24=$X362,IF($G$5:$G$24=AJ$381,$H$5:$L$24,""),"")))</f>
        <v>-</v>
      </c>
      <c r="AK430" s="154" t="e">
        <f t="array" ref="AK430">IF(AK386=0,"-",COUNT(IF($M$5:$M$24=$H$5:$L$24,IF($H$5:$L$24=$X362,$H$5:$L$24,""),""))/COUNT(IF($M$5:$M$24=$X362,$H$5:$L$24,"")))</f>
        <v>#DIV/0!</v>
      </c>
      <c r="AL430" s="18"/>
      <c r="AM430" s="18"/>
      <c r="AN430" s="18"/>
      <c r="AO430" s="18"/>
      <c r="AP430" s="18"/>
      <c r="AQ430" s="18"/>
      <c r="AR430" s="18"/>
      <c r="AS430" s="18"/>
      <c r="AT430" s="18"/>
      <c r="AU430" s="18"/>
      <c r="AV430" s="18"/>
      <c r="AW430" s="18"/>
      <c r="AX430" s="18"/>
      <c r="BA430" s="11"/>
      <c r="BB430" s="11"/>
      <c r="BC430" s="11"/>
      <c r="BD430" s="11"/>
      <c r="BE430" s="11"/>
      <c r="BF430" s="11"/>
      <c r="BG430" s="11"/>
      <c r="BH430" s="11"/>
      <c r="BI430" s="11"/>
      <c r="BJ430" s="11"/>
      <c r="BK430" s="11"/>
      <c r="BL430" s="11"/>
      <c r="BM430" s="11"/>
      <c r="BN430" s="11"/>
      <c r="BO430" s="11"/>
      <c r="BP430" s="11"/>
    </row>
    <row r="431" spans="1:68">
      <c r="A431" s="18"/>
      <c r="B431" s="18"/>
      <c r="C431" s="18"/>
      <c r="D431" s="18"/>
      <c r="E431" s="88"/>
      <c r="F431" s="88"/>
      <c r="G431" s="18"/>
      <c r="H431" s="89"/>
      <c r="I431" s="89"/>
      <c r="J431" s="18"/>
      <c r="K431" s="18"/>
      <c r="L431" s="18"/>
      <c r="M431" s="140"/>
      <c r="N431" s="140"/>
      <c r="O431" s="140"/>
      <c r="P431" s="140"/>
      <c r="Q431" s="140"/>
      <c r="R431" s="140"/>
      <c r="S431" s="140"/>
      <c r="T431" s="140"/>
      <c r="U431" s="18"/>
      <c r="V431" s="18"/>
      <c r="W431" s="18"/>
      <c r="X431" s="374">
        <v>1</v>
      </c>
      <c r="Y431" s="354" t="str">
        <f t="array" ref="Y431">IF(COUNT(IF($M$5:$M$24=$X431,IF($A$5:$A$24=Y$429,$O$5:$O$24,""),""))=0,"-",AVERAGE(IF($M$5:$M$24=$X431,IF($A$5:$A$24=Y$429,$O$5:$O$24,""))))</f>
        <v>-</v>
      </c>
      <c r="Z431" s="354" t="str">
        <f t="array" ref="Z431">IF(COUNT(IF($M$5:$M$24=$X431,IF($A$5:$A$24=Z$429,$O$5:$O$24,""),""))=0,"-",AVERAGE(IF($M$5:$M$24=$X431,IF($A$5:$A$24=Z$429,$O$5:$O$24,""))))</f>
        <v>-</v>
      </c>
      <c r="AA431" s="354" t="str">
        <f t="array" ref="AA431">IF(COUNT(IF($M$5:$M$24=$X431,IF($A$5:$A$24=AA$429,$O$5:$O$24,""),""))=0,"-",AVERAGE(IF($M$5:$M$24=$X431,IF($A$5:$A$24=AA$429,$O$5:$O$24,""))))</f>
        <v>-</v>
      </c>
      <c r="AB431" s="354" t="str">
        <f t="array" ref="AB431">IF(COUNT(IF($M$5:$M$24=$X431,IF($A$5:$A$24=AB$429,$O$5:$O$24,""),""))=0,"-",AVERAGE(IF($M$5:$M$24=$X431,IF($A$5:$A$24=AB$429,$O$5:$O$24,""))))</f>
        <v>-</v>
      </c>
      <c r="AC431" s="373" t="str">
        <f t="array" ref="AC431">IF(AC387="-","-",COUNT(IF($M$5:$M$24=$H$5:$L$24,IF($H$5:$L$24=$X363,IF($G$5:$G$24=AC$381,$H$5:$L$24,""),""),""))/COUNT(IF($M$5:$M$24=$X363,IF($G$5:$G$24=AC$381,$H$5:$L$24,""),"")))</f>
        <v>-</v>
      </c>
      <c r="AD431" s="373" t="str">
        <f t="array" ref="AD431">IF(AD387="-","-",COUNT(IF($M$5:$M$24=$H$5:$L$24,IF($H$5:$L$24=$X363,IF($G$5:$G$24=AD$381,$H$5:$L$24,""),""),""))/COUNT(IF($M$5:$M$24=$X363,IF($G$5:$G$24=AD$381,$H$5:$L$24,""),"")))</f>
        <v>-</v>
      </c>
      <c r="AE431" s="373" t="str">
        <f t="array" ref="AE431">IF(AE387="-","-",COUNT(IF($M$5:$M$24=$H$5:$L$24,IF($H$5:$L$24=$X363,IF($G$5:$G$24=AE$381,$H$5:$L$24,""),""),""))/COUNT(IF($M$5:$M$24=$X363,IF($G$5:$G$24=AE$381,$H$5:$L$24,""),"")))</f>
        <v>-</v>
      </c>
      <c r="AF431" s="373" t="str">
        <f t="array" ref="AF431">IF(AF387="-","-",COUNT(IF($M$5:$M$24=$H$5:$L$24,IF($H$5:$L$24=$X363,IF($G$5:$G$24=AF$381,$H$5:$L$24,""),""),""))/COUNT(IF($M$5:$M$24=$X363,IF($G$5:$G$24=AF$381,$H$5:$L$24,""),"")))</f>
        <v>-</v>
      </c>
      <c r="AG431" s="373" t="str">
        <f t="array" ref="AG431">IF(AG387="-","-",COUNT(IF($M$5:$M$24=$H$5:$L$24,IF($H$5:$L$24=$X363,IF($G$5:$G$24=AG$381,$H$5:$L$24,""),""),""))/COUNT(IF($M$5:$M$24=$X363,IF($G$5:$G$24=AG$381,$H$5:$L$24,""),"")))</f>
        <v>-</v>
      </c>
      <c r="AH431" s="373" t="str">
        <f t="array" ref="AH431">IF(AH387="-","-",COUNT(IF($M$5:$M$24=$H$5:$L$24,IF($H$5:$L$24=$X363,IF($G$5:$G$24=AH$381,$H$5:$L$24,""),""),""))/COUNT(IF($M$5:$M$24=$X363,IF($G$5:$G$24=AH$381,$H$5:$L$24,""),"")))</f>
        <v>-</v>
      </c>
      <c r="AI431" s="373" t="str">
        <f t="array" ref="AI431">IF(AI387="-","-",COUNT(IF($M$5:$M$24=$H$5:$L$24,IF($H$5:$L$24=$X363,IF($G$5:$G$24=AI$381,$H$5:$L$24,""),""),""))/COUNT(IF($M$5:$M$24=$X363,IF($G$5:$G$24=AI$381,$H$5:$L$24,""),"")))</f>
        <v>-</v>
      </c>
      <c r="AJ431" s="373" t="str">
        <f t="array" ref="AJ431">IF(AJ387="-","-",COUNT(IF($M$5:$M$24=$H$5:$L$24,IF($H$5:$L$24=$X363,IF($G$5:$G$24=AJ$381,$H$5:$L$24,""),""),""))/COUNT(IF($M$5:$M$24=$X363,IF($G$5:$G$24=AJ$381,$H$5:$L$24,""),"")))</f>
        <v>-</v>
      </c>
      <c r="AK431" s="154">
        <f t="array" ref="AK431">IF(AK387=0,"-",COUNT(IF($M$5:$M$24=$H$5:$L$24,IF($H$5:$L$24=$X363,$H$5:$L$24,""),""))/COUNT(IF($M$5:$M$24=$X363,$H$5:$L$24,"")))</f>
        <v>0.9</v>
      </c>
      <c r="AL431" s="18"/>
      <c r="AM431" s="18"/>
      <c r="AN431" s="18"/>
      <c r="AO431" s="18"/>
      <c r="AP431" s="18"/>
      <c r="AQ431" s="18"/>
      <c r="AR431" s="18"/>
      <c r="AS431" s="18"/>
      <c r="AT431" s="18"/>
      <c r="AU431" s="18"/>
      <c r="AV431" s="18"/>
      <c r="AW431" s="18"/>
      <c r="AX431" s="18"/>
      <c r="BA431" s="11"/>
      <c r="BB431" s="11"/>
      <c r="BC431" s="11"/>
      <c r="BD431" s="11"/>
      <c r="BE431" s="11"/>
      <c r="BF431" s="11"/>
      <c r="BG431" s="11"/>
      <c r="BH431" s="11"/>
      <c r="BI431" s="11"/>
      <c r="BJ431" s="11"/>
      <c r="BK431" s="11"/>
      <c r="BL431" s="11"/>
      <c r="BM431" s="11"/>
      <c r="BN431" s="11"/>
      <c r="BO431" s="11"/>
      <c r="BP431" s="11"/>
    </row>
    <row r="432" spans="1:68">
      <c r="A432" s="18"/>
      <c r="B432" s="18"/>
      <c r="C432" s="18"/>
      <c r="D432" s="18"/>
      <c r="E432" s="88"/>
      <c r="F432" s="88"/>
      <c r="G432" s="18"/>
      <c r="H432" s="89"/>
      <c r="I432" s="89"/>
      <c r="J432" s="18"/>
      <c r="K432" s="18"/>
      <c r="L432" s="18"/>
      <c r="M432" s="140"/>
      <c r="N432" s="140"/>
      <c r="O432" s="140"/>
      <c r="P432" s="140"/>
      <c r="Q432" s="140"/>
      <c r="R432" s="140"/>
      <c r="S432" s="140"/>
      <c r="T432" s="140"/>
      <c r="U432" s="18"/>
      <c r="V432" s="18"/>
      <c r="W432" s="18"/>
      <c r="X432" s="374">
        <v>2</v>
      </c>
      <c r="Y432" s="354" t="str">
        <f t="array" ref="Y432">IF(COUNT(IF($M$5:$M$24=$X432,IF($A$5:$A$24=Y$429,$O$5:$O$24,""),""))=0,"-",AVERAGE(IF($M$5:$M$24=$X432,IF($A$5:$A$24=Y$429,$O$5:$O$24,""))))</f>
        <v>-</v>
      </c>
      <c r="Z432" s="354" t="str">
        <f t="array" ref="Z432">IF(COUNT(IF($M$5:$M$24=$X432,IF($A$5:$A$24=Z$429,$O$5:$O$24,""),""))=0,"-",AVERAGE(IF($M$5:$M$24=$X432,IF($A$5:$A$24=Z$429,$O$5:$O$24,""))))</f>
        <v>-</v>
      </c>
      <c r="AA432" s="354" t="str">
        <f t="array" ref="AA432">IF(COUNT(IF($M$5:$M$24=$X432,IF($A$5:$A$24=AA$429,$O$5:$O$24,""),""))=0,"-",AVERAGE(IF($M$5:$M$24=$X432,IF($A$5:$A$24=AA$429,$O$5:$O$24,""))))</f>
        <v>-</v>
      </c>
      <c r="AB432" s="354" t="str">
        <f t="array" ref="AB432">IF(COUNT(IF($M$5:$M$24=$X432,IF($A$5:$A$24=AB$429,$O$5:$O$24,""),""))=0,"-",AVERAGE(IF($M$5:$M$24=$X432,IF($A$5:$A$24=AB$429,$O$5:$O$24,""))))</f>
        <v>-</v>
      </c>
      <c r="AC432" s="373">
        <f t="array" ref="AC432">IF(AC388="-","-",COUNT(IF($M$5:$M$24=$H$5:$L$24,IF($H$5:$L$24=$X364,IF($G$5:$G$24=AC$381,$H$5:$L$24,""),""),""))/COUNT(IF($M$5:$M$24=$X364,IF($G$5:$G$24=AC$381,$H$5:$L$24,""),"")))</f>
        <v>0.9</v>
      </c>
      <c r="AD432" s="373" t="str">
        <f t="array" ref="AD432">IF(AD388="-","-",COUNT(IF($M$5:$M$24=$H$5:$L$24,IF($H$5:$L$24=$X364,IF($G$5:$G$24=AD$381,$H$5:$L$24,""),""),""))/COUNT(IF($M$5:$M$24=$X364,IF($G$5:$G$24=AD$381,$H$5:$L$24,""),"")))</f>
        <v>-</v>
      </c>
      <c r="AE432" s="373">
        <f t="array" ref="AE432">IF(AE388="-","-",COUNT(IF($M$5:$M$24=$H$5:$L$24,IF($H$5:$L$24=$X364,IF($G$5:$G$24=AE$381,$H$5:$L$24,""),""),""))/COUNT(IF($M$5:$M$24=$X364,IF($G$5:$G$24=AE$381,$H$5:$L$24,""),"")))</f>
        <v>0.4</v>
      </c>
      <c r="AF432" s="373" t="str">
        <f t="array" ref="AF432">IF(AF388="-","-",COUNT(IF($M$5:$M$24=$H$5:$L$24,IF($H$5:$L$24=$X364,IF($G$5:$G$24=AF$381,$H$5:$L$24,""),""),""))/COUNT(IF($M$5:$M$24=$X364,IF($G$5:$G$24=AF$381,$H$5:$L$24,""),"")))</f>
        <v>-</v>
      </c>
      <c r="AG432" s="373" t="str">
        <f t="array" ref="AG432">IF(AG388="-","-",COUNT(IF($M$5:$M$24=$H$5:$L$24,IF($H$5:$L$24=$X364,IF($G$5:$G$24=AG$381,$H$5:$L$24,""),""),""))/COUNT(IF($M$5:$M$24=$X364,IF($G$5:$G$24=AG$381,$H$5:$L$24,""),"")))</f>
        <v>-</v>
      </c>
      <c r="AH432" s="373" t="str">
        <f t="array" ref="AH432">IF(AH388="-","-",COUNT(IF($M$5:$M$24=$H$5:$L$24,IF($H$5:$L$24=$X364,IF($G$5:$G$24=AH$381,$H$5:$L$24,""),""),""))/COUNT(IF($M$5:$M$24=$X364,IF($G$5:$G$24=AH$381,$H$5:$L$24,""),"")))</f>
        <v>-</v>
      </c>
      <c r="AI432" s="373" t="str">
        <f t="array" ref="AI432">IF(AI388="-","-",COUNT(IF($M$5:$M$24=$H$5:$L$24,IF($H$5:$L$24=$X364,IF($G$5:$G$24=AI$381,$H$5:$L$24,""),""),""))/COUNT(IF($M$5:$M$24=$X364,IF($G$5:$G$24=AI$381,$H$5:$L$24,""),"")))</f>
        <v>-</v>
      </c>
      <c r="AJ432" s="373">
        <f t="array" ref="AJ432">IF(AJ388="-","-",COUNT(IF($M$5:$M$24=$H$5:$L$24,IF($H$5:$L$24=$X364,IF($G$5:$G$24=AJ$381,$H$5:$L$24,""),""),""))/COUNT(IF($M$5:$M$24=$X364,IF($G$5:$G$24=AJ$381,$H$5:$L$24,""),"")))</f>
        <v>0.7</v>
      </c>
      <c r="AK432" s="154">
        <f t="array" ref="AK432">IF(AK388=0,"-",COUNT(IF($M$5:$M$24=$H$5:$L$24,IF($H$5:$L$24=$X364,$H$5:$L$24,""),""))/COUNT(IF($M$5:$M$24=$X364,$H$5:$L$24,"")))</f>
        <v>0.78</v>
      </c>
      <c r="AL432" s="18"/>
      <c r="AM432" s="18"/>
      <c r="AN432" s="18"/>
      <c r="AO432" s="18"/>
      <c r="AP432" s="18"/>
      <c r="AQ432" s="18"/>
      <c r="AR432" s="18"/>
      <c r="AS432" s="18"/>
      <c r="AT432" s="18"/>
      <c r="AU432" s="18"/>
      <c r="AV432" s="18"/>
      <c r="AW432" s="18"/>
      <c r="AX432" s="18"/>
      <c r="BA432" s="11"/>
      <c r="BB432" s="11"/>
      <c r="BC432" s="11"/>
      <c r="BD432" s="11"/>
      <c r="BE432" s="11"/>
      <c r="BF432" s="11"/>
      <c r="BG432" s="11"/>
      <c r="BH432" s="11"/>
      <c r="BI432" s="11"/>
      <c r="BJ432" s="11"/>
      <c r="BK432" s="11"/>
      <c r="BL432" s="11"/>
      <c r="BM432" s="11"/>
      <c r="BN432" s="11"/>
      <c r="BO432" s="11"/>
      <c r="BP432" s="11"/>
    </row>
    <row r="433" spans="1:68">
      <c r="A433" s="18"/>
      <c r="B433" s="18"/>
      <c r="C433" s="18"/>
      <c r="D433" s="18"/>
      <c r="E433" s="88"/>
      <c r="F433" s="88"/>
      <c r="G433" s="18"/>
      <c r="H433" s="89"/>
      <c r="I433" s="89"/>
      <c r="J433" s="18"/>
      <c r="K433" s="18"/>
      <c r="L433" s="18"/>
      <c r="M433" s="140"/>
      <c r="N433" s="140"/>
      <c r="O433" s="140"/>
      <c r="P433" s="140"/>
      <c r="Q433" s="140"/>
      <c r="R433" s="140"/>
      <c r="S433" s="140"/>
      <c r="T433" s="140"/>
      <c r="U433" s="18"/>
      <c r="V433" s="18"/>
      <c r="W433" s="18"/>
      <c r="X433" s="374">
        <v>3</v>
      </c>
      <c r="Y433" s="354" t="str">
        <f t="array" ref="Y433">IF(COUNT(IF($M$5:$M$24=$X433,IF($A$5:$A$24=Y$429,$O$5:$O$24,""),""))=0,"-",AVERAGE(IF($M$5:$M$24=$X433,IF($A$5:$A$24=Y$429,$O$5:$O$24,""))))</f>
        <v>-</v>
      </c>
      <c r="Z433" s="354" t="str">
        <f t="array" ref="Z433">IF(COUNT(IF($M$5:$M$24=$X433,IF($A$5:$A$24=Z$429,$O$5:$O$24,""),""))=0,"-",AVERAGE(IF($M$5:$M$24=$X433,IF($A$5:$A$24=Z$429,$O$5:$O$24,""))))</f>
        <v>-</v>
      </c>
      <c r="AA433" s="354" t="str">
        <f t="array" ref="AA433">IF(COUNT(IF($M$5:$M$24=$X433,IF($A$5:$A$24=AA$429,$O$5:$O$24,""),""))=0,"-",AVERAGE(IF($M$5:$M$24=$X433,IF($A$5:$A$24=AA$429,$O$5:$O$24,""))))</f>
        <v>-</v>
      </c>
      <c r="AB433" s="354" t="str">
        <f t="array" ref="AB433">IF(COUNT(IF($M$5:$M$24=$X433,IF($A$5:$A$24=AB$429,$O$5:$O$24,""),""))=0,"-",AVERAGE(IF($M$5:$M$24=$X433,IF($A$5:$A$24=AB$429,$O$5:$O$24,""))))</f>
        <v>-</v>
      </c>
      <c r="AC433" s="373" t="str">
        <f t="array" ref="AC433">IF(AC389="-","-",COUNT(IF($M$5:$M$24=$H$5:$L$24,IF($H$5:$L$24=$X365,IF($G$5:$G$24=AC$381,$H$5:$L$24,""),""),""))/COUNT(IF($M$5:$M$24=$X365,IF($G$5:$G$24=AC$381,$H$5:$L$24,""),"")))</f>
        <v>-</v>
      </c>
      <c r="AD433" s="373" t="str">
        <f t="array" ref="AD433">IF(AD389="-","-",COUNT(IF($M$5:$M$24=$H$5:$L$24,IF($H$5:$L$24=$X365,IF($G$5:$G$24=AD$381,$H$5:$L$24,""),""),""))/COUNT(IF($M$5:$M$24=$X365,IF($G$5:$G$24=AD$381,$H$5:$L$24,""),"")))</f>
        <v>-</v>
      </c>
      <c r="AE433" s="373" t="str">
        <f t="array" ref="AE433">IF(AE389="-","-",COUNT(IF($M$5:$M$24=$H$5:$L$24,IF($H$5:$L$24=$X365,IF($G$5:$G$24=AE$381,$H$5:$L$24,""),""),""))/COUNT(IF($M$5:$M$24=$X365,IF($G$5:$G$24=AE$381,$H$5:$L$24,""),"")))</f>
        <v>-</v>
      </c>
      <c r="AF433" s="373" t="str">
        <f t="array" ref="AF433">IF(AF389="-","-",COUNT(IF($M$5:$M$24=$H$5:$L$24,IF($H$5:$L$24=$X365,IF($G$5:$G$24=AF$381,$H$5:$L$24,""),""),""))/COUNT(IF($M$5:$M$24=$X365,IF($G$5:$G$24=AF$381,$H$5:$L$24,""),"")))</f>
        <v>-</v>
      </c>
      <c r="AG433" s="373" t="str">
        <f t="array" ref="AG433">IF(AG389="-","-",COUNT(IF($M$5:$M$24=$H$5:$L$24,IF($H$5:$L$24=$X365,IF($G$5:$G$24=AG$381,$H$5:$L$24,""),""),""))/COUNT(IF($M$5:$M$24=$X365,IF($G$5:$G$24=AG$381,$H$5:$L$24,""),"")))</f>
        <v>-</v>
      </c>
      <c r="AH433" s="373" t="str">
        <f t="array" ref="AH433">IF(AH389="-","-",COUNT(IF($M$5:$M$24=$H$5:$L$24,IF($H$5:$L$24=$X365,IF($G$5:$G$24=AH$381,$H$5:$L$24,""),""),""))/COUNT(IF($M$5:$M$24=$X365,IF($G$5:$G$24=AH$381,$H$5:$L$24,""),"")))</f>
        <v>-</v>
      </c>
      <c r="AI433" s="373" t="str">
        <f t="array" ref="AI433">IF(AI389="-","-",COUNT(IF($M$5:$M$24=$H$5:$L$24,IF($H$5:$L$24=$X365,IF($G$5:$G$24=AI$381,$H$5:$L$24,""),""),""))/COUNT(IF($M$5:$M$24=$X365,IF($G$5:$G$24=AI$381,$H$5:$L$24,""),"")))</f>
        <v>-</v>
      </c>
      <c r="AJ433" s="373" t="str">
        <f t="array" ref="AJ433">IF(AJ389="-","-",COUNT(IF($M$5:$M$24=$H$5:$L$24,IF($H$5:$L$24=$X365,IF($G$5:$G$24=AJ$381,$H$5:$L$24,""),""),""))/COUNT(IF($M$5:$M$24=$X365,IF($G$5:$G$24=AJ$381,$H$5:$L$24,""),"")))</f>
        <v>-</v>
      </c>
      <c r="AK433" s="154" t="str">
        <f t="array" ref="AK433">IF(AK389=0,"-",COUNT(IF($M$5:$M$24=$H$5:$L$24,IF($H$5:$L$24=$X365,$H$5:$L$24,""),""))/COUNT(IF($M$5:$M$24=$X365,$H$5:$L$24,"")))</f>
        <v>-</v>
      </c>
      <c r="AL433" s="18"/>
      <c r="AM433" s="18"/>
      <c r="AN433" s="18"/>
      <c r="AO433" s="18"/>
      <c r="AP433" s="18"/>
      <c r="AQ433" s="18"/>
      <c r="AR433" s="18"/>
      <c r="AS433" s="18"/>
      <c r="AT433" s="18"/>
      <c r="AU433" s="18"/>
      <c r="AV433" s="18"/>
      <c r="AW433" s="18"/>
      <c r="AX433" s="18"/>
      <c r="BA433" s="11"/>
      <c r="BB433" s="11"/>
      <c r="BC433" s="11"/>
      <c r="BD433" s="11"/>
      <c r="BE433" s="11"/>
      <c r="BF433" s="11"/>
      <c r="BG433" s="11"/>
      <c r="BH433" s="11"/>
      <c r="BI433" s="11"/>
      <c r="BJ433" s="11"/>
      <c r="BK433" s="11"/>
      <c r="BL433" s="11"/>
      <c r="BM433" s="11"/>
      <c r="BN433" s="11"/>
      <c r="BO433" s="11"/>
      <c r="BP433" s="11"/>
    </row>
    <row r="434" spans="1:68">
      <c r="A434" s="18"/>
      <c r="B434" s="18"/>
      <c r="C434" s="18"/>
      <c r="D434" s="18"/>
      <c r="E434" s="88"/>
      <c r="F434" s="88"/>
      <c r="G434" s="18"/>
      <c r="H434" s="89"/>
      <c r="I434" s="89"/>
      <c r="J434" s="18"/>
      <c r="K434" s="18"/>
      <c r="L434" s="18"/>
      <c r="M434" s="140"/>
      <c r="N434" s="140"/>
      <c r="O434" s="140"/>
      <c r="P434" s="140"/>
      <c r="Q434" s="140"/>
      <c r="R434" s="140"/>
      <c r="S434" s="140"/>
      <c r="T434" s="140"/>
      <c r="U434" s="18"/>
      <c r="V434" s="18"/>
      <c r="W434" s="18"/>
      <c r="X434" s="374">
        <v>4</v>
      </c>
      <c r="Y434" s="354">
        <f t="array" ref="Y434">IF(COUNT(IF($M$5:$M$24=$X434,IF($A$5:$A$24=Y$429,$O$5:$O$24,""),""))=0,"-",AVERAGE(IF($M$5:$M$24=$X434,IF($A$5:$A$24=Y$429,$O$5:$O$24,""))))</f>
        <v>0.27950849718747356</v>
      </c>
      <c r="Z434" s="354" t="str">
        <f t="array" ref="Z434">IF(COUNT(IF($M$5:$M$24=$X434,IF($A$5:$A$24=Z$429,$O$5:$O$24,""),""))=0,"-",AVERAGE(IF($M$5:$M$24=$X434,IF($A$5:$A$24=Z$429,$O$5:$O$24,""))))</f>
        <v>-</v>
      </c>
      <c r="AA434" s="354" t="str">
        <f t="array" ref="AA434">IF(COUNT(IF($M$5:$M$24=$X434,IF($A$5:$A$24=AA$429,$O$5:$O$24,""),""))=0,"-",AVERAGE(IF($M$5:$M$24=$X434,IF($A$5:$A$24=AA$429,$O$5:$O$24,""))))</f>
        <v>-</v>
      </c>
      <c r="AB434" s="354" t="str">
        <f t="array" ref="AB434">IF(COUNT(IF($M$5:$M$24=$X434,IF($A$5:$A$24=AB$429,$O$5:$O$24,""),""))=0,"-",AVERAGE(IF($M$5:$M$24=$X434,IF($A$5:$A$24=AB$429,$O$5:$O$24,""))))</f>
        <v>-</v>
      </c>
      <c r="AC434" s="373">
        <f t="array" ref="AC434">IF(AC390="-","-",COUNT(IF($M$5:$M$24=$H$5:$L$24,IF($H$5:$L$24=$X366,IF($G$5:$G$24=AC$381,$H$5:$L$24,""),""),""))/COUNT(IF($M$5:$M$24=$X366,IF($G$5:$G$24=AC$381,$H$5:$L$24,""),"")))</f>
        <v>0.6</v>
      </c>
      <c r="AD434" s="373" t="str">
        <f t="array" ref="AD434">IF(AD390="-","-",COUNT(IF($M$5:$M$24=$H$5:$L$24,IF($H$5:$L$24=$X366,IF($G$5:$G$24=AD$381,$H$5:$L$24,""),""),""))/COUNT(IF($M$5:$M$24=$X366,IF($G$5:$G$24=AD$381,$H$5:$L$24,""),"")))</f>
        <v>-</v>
      </c>
      <c r="AE434" s="373" t="str">
        <f t="array" ref="AE434">IF(AE390="-","-",COUNT(IF($M$5:$M$24=$H$5:$L$24,IF($H$5:$L$24=$X366,IF($G$5:$G$24=AE$381,$H$5:$L$24,""),""),""))/COUNT(IF($M$5:$M$24=$X366,IF($G$5:$G$24=AE$381,$H$5:$L$24,""),"")))</f>
        <v>-</v>
      </c>
      <c r="AF434" s="373" t="str">
        <f t="array" ref="AF434">IF(AF390="-","-",COUNT(IF($M$5:$M$24=$H$5:$L$24,IF($H$5:$L$24=$X366,IF($G$5:$G$24=AF$381,$H$5:$L$24,""),""),""))/COUNT(IF($M$5:$M$24=$X366,IF($G$5:$G$24=AF$381,$H$5:$L$24,""),"")))</f>
        <v>-</v>
      </c>
      <c r="AG434" s="373" t="str">
        <f t="array" ref="AG434">IF(AG390="-","-",COUNT(IF($M$5:$M$24=$H$5:$L$24,IF($H$5:$L$24=$X366,IF($G$5:$G$24=AG$381,$H$5:$L$24,""),""),""))/COUNT(IF($M$5:$M$24=$X366,IF($G$5:$G$24=AG$381,$H$5:$L$24,""),"")))</f>
        <v>-</v>
      </c>
      <c r="AH434" s="373" t="str">
        <f t="array" ref="AH434">IF(AH390="-","-",COUNT(IF($M$5:$M$24=$H$5:$L$24,IF($H$5:$L$24=$X366,IF($G$5:$G$24=AH$381,$H$5:$L$24,""),""),""))/COUNT(IF($M$5:$M$24=$X366,IF($G$5:$G$24=AH$381,$H$5:$L$24,""),"")))</f>
        <v>-</v>
      </c>
      <c r="AI434" s="373" t="str">
        <f t="array" ref="AI434">IF(AI390="-","-",COUNT(IF($M$5:$M$24=$H$5:$L$24,IF($H$5:$L$24=$X366,IF($G$5:$G$24=AI$381,$H$5:$L$24,""),""),""))/COUNT(IF($M$5:$M$24=$X366,IF($G$5:$G$24=AI$381,$H$5:$L$24,""),"")))</f>
        <v>-</v>
      </c>
      <c r="AJ434" s="373" t="str">
        <f t="array" ref="AJ434">IF(AJ390="-","-",COUNT(IF($M$5:$M$24=$H$5:$L$24,IF($H$5:$L$24=$X366,IF($G$5:$G$24=AJ$381,$H$5:$L$24,""),""),""))/COUNT(IF($M$5:$M$24=$X366,IF($G$5:$G$24=AJ$381,$H$5:$L$24,""),"")))</f>
        <v>-</v>
      </c>
      <c r="AK434" s="154">
        <f t="array" ref="AK434">IF(AK390=0,"-",COUNT(IF($M$5:$M$24=$H$5:$L$24,IF($H$5:$L$24=$X366,$H$5:$L$24,""),""))/COUNT(IF($M$5:$M$24=$X366,$H$5:$L$24,"")))</f>
        <v>0.6</v>
      </c>
      <c r="AL434" s="18"/>
      <c r="AM434" s="18"/>
      <c r="AN434" s="18"/>
      <c r="AO434" s="18"/>
      <c r="AP434" s="18"/>
      <c r="AQ434" s="18"/>
      <c r="AR434" s="18"/>
      <c r="AS434" s="18"/>
      <c r="AT434" s="18"/>
      <c r="AU434" s="18"/>
      <c r="AV434" s="18"/>
      <c r="AW434" s="18"/>
      <c r="AX434" s="18"/>
      <c r="BA434" s="11"/>
      <c r="BB434" s="11"/>
      <c r="BC434" s="11"/>
      <c r="BD434" s="11"/>
      <c r="BE434" s="11"/>
      <c r="BF434" s="11"/>
      <c r="BG434" s="11"/>
      <c r="BH434" s="11"/>
      <c r="BI434" s="11"/>
      <c r="BJ434" s="11"/>
      <c r="BK434" s="11"/>
      <c r="BL434" s="11"/>
      <c r="BM434" s="11"/>
      <c r="BN434" s="11"/>
      <c r="BO434" s="11"/>
      <c r="BP434" s="11"/>
    </row>
    <row r="435" spans="1:68">
      <c r="A435" s="18"/>
      <c r="B435" s="18"/>
      <c r="C435" s="18"/>
      <c r="D435" s="18"/>
      <c r="E435" s="88"/>
      <c r="F435" s="88"/>
      <c r="G435" s="18"/>
      <c r="H435" s="89"/>
      <c r="I435" s="89"/>
      <c r="J435" s="18"/>
      <c r="K435" s="18"/>
      <c r="L435" s="18"/>
      <c r="M435" s="140"/>
      <c r="N435" s="140"/>
      <c r="O435" s="140"/>
      <c r="P435" s="140"/>
      <c r="Q435" s="140"/>
      <c r="R435" s="140"/>
      <c r="S435" s="140"/>
      <c r="T435" s="140"/>
      <c r="U435" s="18"/>
      <c r="V435" s="18"/>
      <c r="W435" s="18"/>
      <c r="X435" s="374">
        <v>5</v>
      </c>
      <c r="Y435" s="354">
        <f t="array" ref="Y435">IF(COUNT(IF($M$5:$M$24=$X435,IF($A$5:$A$24=Y$429,$O$5:$O$24,""),""))=0,"-",AVERAGE(IF($M$5:$M$24=$X435,IF($A$5:$A$24=Y$429,$O$5:$O$24,""))))</f>
        <v>3.2602533184831313E-2</v>
      </c>
      <c r="Z435" s="354">
        <f t="array" ref="Z435">IF(COUNT(IF($M$5:$M$24=$X435,IF($A$5:$A$24=Z$429,$O$5:$O$24,""),""))=0,"-",AVERAGE(IF($M$5:$M$24=$X435,IF($A$5:$A$24=Z$429,$O$5:$O$24,""))))</f>
        <v>0.22821773229381914</v>
      </c>
      <c r="AA435" s="354">
        <f t="array" ref="AA435">IF(COUNT(IF($M$5:$M$24=$X435,IF($A$5:$A$24=AA$429,$O$5:$O$24,""),""))=0,"-",AVERAGE(IF($M$5:$M$24=$X435,IF($A$5:$A$24=AA$429,$O$5:$O$24,""))))</f>
        <v>0.16089615894886097</v>
      </c>
      <c r="AB435" s="354" t="str">
        <f t="array" ref="AB435">IF(COUNT(IF($M$5:$M$24=$X435,IF($A$5:$A$24=AB$429,$O$5:$O$24,""),""))=0,"-",AVERAGE(IF($M$5:$M$24=$X435,IF($A$5:$A$24=AB$429,$O$5:$O$24,""))))</f>
        <v>-</v>
      </c>
      <c r="AC435" s="373" t="str">
        <f t="array" ref="AC435">IF(AC391="-","-",COUNT(IF($M$5:$M$24=$H$5:$L$24,IF($H$5:$L$24=$X367,IF($G$5:$G$24=AC$381,$H$5:$L$24,""),""),""))/COUNT(IF($M$5:$M$24=$X367,IF($G$5:$G$24=AC$381,$H$5:$L$24,""),"")))</f>
        <v>-</v>
      </c>
      <c r="AD435" s="373" t="str">
        <f t="array" ref="AD435">IF(AD391="-","-",COUNT(IF($M$5:$M$24=$H$5:$L$24,IF($H$5:$L$24=$X367,IF($G$5:$G$24=AD$381,$H$5:$L$24,""),""),""))/COUNT(IF($M$5:$M$24=$X367,IF($G$5:$G$24=AD$381,$H$5:$L$24,""),"")))</f>
        <v>-</v>
      </c>
      <c r="AE435" s="373" t="str">
        <f t="array" ref="AE435">IF(AE391="-","-",COUNT(IF($M$5:$M$24=$H$5:$L$24,IF($H$5:$L$24=$X367,IF($G$5:$G$24=AE$381,$H$5:$L$24,""),""),""))/COUNT(IF($M$5:$M$24=$X367,IF($G$5:$G$24=AE$381,$H$5:$L$24,""),"")))</f>
        <v>-</v>
      </c>
      <c r="AF435" s="373" t="str">
        <f t="array" ref="AF435">IF(AF391="-","-",COUNT(IF($M$5:$M$24=$H$5:$L$24,IF($H$5:$L$24=$X367,IF($G$5:$G$24=AF$381,$H$5:$L$24,""),""),""))/COUNT(IF($M$5:$M$24=$X367,IF($G$5:$G$24=AF$381,$H$5:$L$24,""),"")))</f>
        <v>-</v>
      </c>
      <c r="AG435" s="373" t="str">
        <f t="array" ref="AG435">IF(AG391="-","-",COUNT(IF($M$5:$M$24=$H$5:$L$24,IF($H$5:$L$24=$X367,IF($G$5:$G$24=AG$381,$H$5:$L$24,""),""),""))/COUNT(IF($M$5:$M$24=$X367,IF($G$5:$G$24=AG$381,$H$5:$L$24,""),"")))</f>
        <v>-</v>
      </c>
      <c r="AH435" s="373" t="str">
        <f t="array" ref="AH435">IF(AH391="-","-",COUNT(IF($M$5:$M$24=$H$5:$L$24,IF($H$5:$L$24=$X367,IF($G$5:$G$24=AH$381,$H$5:$L$24,""),""),""))/COUNT(IF($M$5:$M$24=$X367,IF($G$5:$G$24=AH$381,$H$5:$L$24,""),"")))</f>
        <v>-</v>
      </c>
      <c r="AI435" s="373" t="str">
        <f t="array" ref="AI435">IF(AI391="-","-",COUNT(IF($M$5:$M$24=$H$5:$L$24,IF($H$5:$L$24=$X367,IF($G$5:$G$24=AI$381,$H$5:$L$24,""),""),""))/COUNT(IF($M$5:$M$24=$X367,IF($G$5:$G$24=AI$381,$H$5:$L$24,""),"")))</f>
        <v>-</v>
      </c>
      <c r="AJ435" s="373" t="str">
        <f t="array" ref="AJ435">IF(AJ391="-","-",COUNT(IF($M$5:$M$24=$H$5:$L$24,IF($H$5:$L$24=$X367,IF($G$5:$G$24=AJ$381,$H$5:$L$24,""),""),""))/COUNT(IF($M$5:$M$24=$X367,IF($G$5:$G$24=AJ$381,$H$5:$L$24,""),"")))</f>
        <v>-</v>
      </c>
      <c r="AK435" s="154" t="str">
        <f t="array" ref="AK435">IF(AK391=0,"-",COUNT(IF($M$5:$M$24=$H$5:$L$24,IF($H$5:$L$24=$X367,$H$5:$L$24,""),""))/COUNT(IF($M$5:$M$24=$X367,$H$5:$L$24,"")))</f>
        <v>-</v>
      </c>
      <c r="AL435" s="18"/>
      <c r="AM435" s="18"/>
      <c r="AN435" s="18"/>
      <c r="AO435" s="18"/>
      <c r="AP435" s="18"/>
      <c r="AQ435" s="18"/>
      <c r="AR435" s="18"/>
      <c r="AS435" s="18"/>
      <c r="AT435" s="18"/>
      <c r="AU435" s="18"/>
      <c r="AV435" s="18"/>
      <c r="AW435" s="18"/>
      <c r="AX435" s="18"/>
      <c r="BA435" s="11"/>
      <c r="BB435" s="11"/>
      <c r="BC435" s="11"/>
      <c r="BD435" s="11"/>
      <c r="BE435" s="11"/>
      <c r="BF435" s="11"/>
      <c r="BG435" s="11"/>
      <c r="BH435" s="11"/>
      <c r="BI435" s="11"/>
      <c r="BJ435" s="11"/>
      <c r="BK435" s="11"/>
      <c r="BL435" s="11"/>
      <c r="BM435" s="11"/>
      <c r="BN435" s="11"/>
      <c r="BO435" s="11"/>
      <c r="BP435" s="11"/>
    </row>
    <row r="436" spans="1:68">
      <c r="A436" s="18"/>
      <c r="B436" s="18"/>
      <c r="C436" s="18"/>
      <c r="D436" s="18"/>
      <c r="E436" s="88"/>
      <c r="F436" s="88"/>
      <c r="G436" s="18"/>
      <c r="H436" s="89"/>
      <c r="I436" s="89"/>
      <c r="J436" s="18"/>
      <c r="K436" s="18"/>
      <c r="L436" s="18"/>
      <c r="M436" s="140"/>
      <c r="N436" s="140"/>
      <c r="O436" s="140"/>
      <c r="P436" s="140"/>
      <c r="Q436" s="140"/>
      <c r="R436" s="140"/>
      <c r="S436" s="140"/>
      <c r="T436" s="140"/>
      <c r="U436" s="18"/>
      <c r="V436" s="18"/>
      <c r="W436" s="18"/>
      <c r="X436" s="374">
        <v>6</v>
      </c>
      <c r="Y436" s="354">
        <f t="array" ref="Y436">IF(COUNT(IF($M$5:$M$24=$X436,IF($A$5:$A$24=Y$429,$O$5:$O$24,""),""))=0,"-",AVERAGE(IF($M$5:$M$24=$X436,IF($A$5:$A$24=Y$429,$O$5:$O$24,""))))</f>
        <v>5.3632052982953655E-2</v>
      </c>
      <c r="Z436" s="354" t="str">
        <f t="array" ref="Z436">IF(COUNT(IF($M$5:$M$24=$X436,IF($A$5:$A$24=Z$429,$O$5:$O$24,""),""))=0,"-",AVERAGE(IF($M$5:$M$24=$X436,IF($A$5:$A$24=Z$429,$O$5:$O$24,""))))</f>
        <v>-</v>
      </c>
      <c r="AA436" s="354" t="str">
        <f t="array" ref="AA436">IF(COUNT(IF($M$5:$M$24=$X436,IF($A$5:$A$24=AA$429,$O$5:$O$24,""),""))=0,"-",AVERAGE(IF($M$5:$M$24=$X436,IF($A$5:$A$24=AA$429,$O$5:$O$24,""))))</f>
        <v>-</v>
      </c>
      <c r="AB436" s="354" t="str">
        <f t="array" ref="AB436">IF(COUNT(IF($M$5:$M$24=$X436,IF($A$5:$A$24=AB$429,$O$5:$O$24,""),""))=0,"-",AVERAGE(IF($M$5:$M$24=$X436,IF($A$5:$A$24=AB$429,$O$5:$O$24,""))))</f>
        <v>-</v>
      </c>
      <c r="AC436" s="373" t="str">
        <f t="array" ref="AC436">IF(AC392="-","-",COUNT(IF($M$5:$M$24=$H$5:$L$24,IF($H$5:$L$24=$X368,IF($G$5:$G$24=AC$381,$H$5:$L$24,""),""),""))/COUNT(IF($M$5:$M$24=$X368,IF($G$5:$G$24=AC$381,$H$5:$L$24,""),"")))</f>
        <v>-</v>
      </c>
      <c r="AD436" s="373" t="str">
        <f t="array" ref="AD436">IF(AD392="-","-",COUNT(IF($M$5:$M$24=$H$5:$L$24,IF($H$5:$L$24=$X368,IF($G$5:$G$24=AD$381,$H$5:$L$24,""),""),""))/COUNT(IF($M$5:$M$24=$X368,IF($G$5:$G$24=AD$381,$H$5:$L$24,""),"")))</f>
        <v>-</v>
      </c>
      <c r="AE436" s="373" t="str">
        <f t="array" ref="AE436">IF(AE392="-","-",COUNT(IF($M$5:$M$24=$H$5:$L$24,IF($H$5:$L$24=$X368,IF($G$5:$G$24=AE$381,$H$5:$L$24,""),""),""))/COUNT(IF($M$5:$M$24=$X368,IF($G$5:$G$24=AE$381,$H$5:$L$24,""),"")))</f>
        <v>-</v>
      </c>
      <c r="AF436" s="373" t="str">
        <f t="array" ref="AF436">IF(AF392="-","-",COUNT(IF($M$5:$M$24=$H$5:$L$24,IF($H$5:$L$24=$X368,IF($G$5:$G$24=AF$381,$H$5:$L$24,""),""),""))/COUNT(IF($M$5:$M$24=$X368,IF($G$5:$G$24=AF$381,$H$5:$L$24,""),"")))</f>
        <v>-</v>
      </c>
      <c r="AG436" s="373" t="str">
        <f t="array" ref="AG436">IF(AG392="-","-",COUNT(IF($M$5:$M$24=$H$5:$L$24,IF($H$5:$L$24=$X368,IF($G$5:$G$24=AG$381,$H$5:$L$24,""),""),""))/COUNT(IF($M$5:$M$24=$X368,IF($G$5:$G$24=AG$381,$H$5:$L$24,""),"")))</f>
        <v>-</v>
      </c>
      <c r="AH436" s="373" t="str">
        <f t="array" ref="AH436">IF(AH392="-","-",COUNT(IF($M$5:$M$24=$H$5:$L$24,IF($H$5:$L$24=$X368,IF($G$5:$G$24=AH$381,$H$5:$L$24,""),""),""))/COUNT(IF($M$5:$M$24=$X368,IF($G$5:$G$24=AH$381,$H$5:$L$24,""),"")))</f>
        <v>-</v>
      </c>
      <c r="AI436" s="373" t="str">
        <f t="array" ref="AI436">IF(AI392="-","-",COUNT(IF($M$5:$M$24=$H$5:$L$24,IF($H$5:$L$24=$X368,IF($G$5:$G$24=AI$381,$H$5:$L$24,""),""),""))/COUNT(IF($M$5:$M$24=$X368,IF($G$5:$G$24=AI$381,$H$5:$L$24,""),"")))</f>
        <v>-</v>
      </c>
      <c r="AJ436" s="373" t="str">
        <f t="array" ref="AJ436">IF(AJ392="-","-",COUNT(IF($M$5:$M$24=$H$5:$L$24,IF($H$5:$L$24=$X368,IF($G$5:$G$24=AJ$381,$H$5:$L$24,""),""),""))/COUNT(IF($M$5:$M$24=$X368,IF($G$5:$G$24=AJ$381,$H$5:$L$24,""),"")))</f>
        <v>-</v>
      </c>
      <c r="AK436" s="154" t="str">
        <f t="array" ref="AK436">IF(AK392=0,"-",COUNT(IF($M$5:$M$24=$H$5:$L$24,IF($H$5:$L$24=$X368,$H$5:$L$24,""),""))/COUNT(IF($M$5:$M$24=$X368,$H$5:$L$24,"")))</f>
        <v>-</v>
      </c>
      <c r="AL436" s="18"/>
      <c r="AM436" s="18"/>
      <c r="AN436" s="18"/>
      <c r="AO436" s="18"/>
      <c r="AP436" s="18"/>
      <c r="AQ436" s="18"/>
      <c r="AR436" s="18"/>
      <c r="AS436" s="18"/>
      <c r="AT436" s="18"/>
      <c r="AU436" s="18"/>
      <c r="AV436" s="18"/>
      <c r="AW436" s="18"/>
      <c r="AX436" s="18"/>
      <c r="BA436" s="11"/>
      <c r="BB436" s="11"/>
      <c r="BC436" s="11"/>
      <c r="BD436" s="11"/>
      <c r="BE436" s="11"/>
      <c r="BF436" s="11"/>
      <c r="BG436" s="11"/>
      <c r="BH436" s="11"/>
      <c r="BI436" s="11"/>
      <c r="BJ436" s="11"/>
      <c r="BK436" s="11"/>
      <c r="BL436" s="11"/>
      <c r="BM436" s="11"/>
      <c r="BN436" s="11"/>
      <c r="BO436" s="11"/>
      <c r="BP436" s="11"/>
    </row>
    <row r="437" spans="1:68">
      <c r="A437" s="18"/>
      <c r="B437" s="18"/>
      <c r="C437" s="18"/>
      <c r="D437" s="18"/>
      <c r="E437" s="88"/>
      <c r="F437" s="88"/>
      <c r="G437" s="18"/>
      <c r="H437" s="89"/>
      <c r="I437" s="89"/>
      <c r="J437" s="18"/>
      <c r="K437" s="18"/>
      <c r="L437" s="18"/>
      <c r="M437" s="140"/>
      <c r="N437" s="140"/>
      <c r="O437" s="140"/>
      <c r="P437" s="140"/>
      <c r="Q437" s="140"/>
      <c r="R437" s="140"/>
      <c r="S437" s="140"/>
      <c r="T437" s="140"/>
      <c r="U437" s="18"/>
      <c r="V437" s="18"/>
      <c r="W437" s="18"/>
      <c r="X437" s="374">
        <v>7</v>
      </c>
      <c r="Y437" s="354" t="str">
        <f t="array" ref="Y437">IF(COUNT(IF($M$5:$M$24=$X437,IF($A$5:$A$24=Y$429,$O$5:$O$24,""),""))=0,"-",AVERAGE(IF($M$5:$M$24=$X437,IF($A$5:$A$24=Y$429,$O$5:$O$24,""))))</f>
        <v>-</v>
      </c>
      <c r="Z437" s="354">
        <f t="array" ref="Z437">IF(COUNT(IF($M$5:$M$24=$X437,IF($A$5:$A$24=Z$429,$O$5:$O$24,""),""))=0,"-",AVERAGE(IF($M$5:$M$24=$X437,IF($A$5:$A$24=Z$429,$O$5:$O$24,""))))</f>
        <v>0.13975424859373659</v>
      </c>
      <c r="AA437" s="354" t="str">
        <f t="array" ref="AA437">IF(COUNT(IF($M$5:$M$24=$X437,IF($A$5:$A$24=AA$429,$O$5:$O$24,""),""))=0,"-",AVERAGE(IF($M$5:$M$24=$X437,IF($A$5:$A$24=AA$429,$O$5:$O$24,""))))</f>
        <v>-</v>
      </c>
      <c r="AB437" s="354" t="str">
        <f t="array" ref="AB437">IF(COUNT(IF($M$5:$M$24=$X437,IF($A$5:$A$24=AB$429,$O$5:$O$24,""),""))=0,"-",AVERAGE(IF($M$5:$M$24=$X437,IF($A$5:$A$24=AB$429,$O$5:$O$24,""))))</f>
        <v>-</v>
      </c>
      <c r="AC437" s="373" t="str">
        <f t="array" ref="AC437">IF(AC393="-","-",COUNT(IF($M$5:$M$24=$H$5:$L$24,IF($H$5:$L$24=$X369,IF($G$5:$G$24=AC$381,$H$5:$L$24,""),""),""))/COUNT(IF($M$5:$M$24=$X369,IF($G$5:$G$24=AC$381,$H$5:$L$24,""),"")))</f>
        <v>-</v>
      </c>
      <c r="AD437" s="373" t="str">
        <f t="array" ref="AD437">IF(AD393="-","-",COUNT(IF($M$5:$M$24=$H$5:$L$24,IF($H$5:$L$24=$X369,IF($G$5:$G$24=AD$381,$H$5:$L$24,""),""),""))/COUNT(IF($M$5:$M$24=$X369,IF($G$5:$G$24=AD$381,$H$5:$L$24,""),"")))</f>
        <v>-</v>
      </c>
      <c r="AE437" s="373" t="str">
        <f t="array" ref="AE437">IF(AE393="-","-",COUNT(IF($M$5:$M$24=$H$5:$L$24,IF($H$5:$L$24=$X369,IF($G$5:$G$24=AE$381,$H$5:$L$24,""),""),""))/COUNT(IF($M$5:$M$24=$X369,IF($G$5:$G$24=AE$381,$H$5:$L$24,""),"")))</f>
        <v>-</v>
      </c>
      <c r="AF437" s="373" t="str">
        <f t="array" ref="AF437">IF(AF393="-","-",COUNT(IF($M$5:$M$24=$H$5:$L$24,IF($H$5:$L$24=$X369,IF($G$5:$G$24=AF$381,$H$5:$L$24,""),""),""))/COUNT(IF($M$5:$M$24=$X369,IF($G$5:$G$24=AF$381,$H$5:$L$24,""),"")))</f>
        <v>-</v>
      </c>
      <c r="AG437" s="373" t="str">
        <f t="array" ref="AG437">IF(AG393="-","-",COUNT(IF($M$5:$M$24=$H$5:$L$24,IF($H$5:$L$24=$X369,IF($G$5:$G$24=AG$381,$H$5:$L$24,""),""),""))/COUNT(IF($M$5:$M$24=$X369,IF($G$5:$G$24=AG$381,$H$5:$L$24,""),"")))</f>
        <v>-</v>
      </c>
      <c r="AH437" s="373" t="str">
        <f t="array" ref="AH437">IF(AH393="-","-",COUNT(IF($M$5:$M$24=$H$5:$L$24,IF($H$5:$L$24=$X369,IF($G$5:$G$24=AH$381,$H$5:$L$24,""),""),""))/COUNT(IF($M$5:$M$24=$X369,IF($G$5:$G$24=AH$381,$H$5:$L$24,""),"")))</f>
        <v>-</v>
      </c>
      <c r="AI437" s="373" t="str">
        <f t="array" ref="AI437">IF(AI393="-","-",COUNT(IF($M$5:$M$24=$H$5:$L$24,IF($H$5:$L$24=$X369,IF($G$5:$G$24=AI$381,$H$5:$L$24,""),""),""))/COUNT(IF($M$5:$M$24=$X369,IF($G$5:$G$24=AI$381,$H$5:$L$24,""),"")))</f>
        <v>-</v>
      </c>
      <c r="AJ437" s="373" t="str">
        <f t="array" ref="AJ437">IF(AJ393="-","-",COUNT(IF($M$5:$M$24=$H$5:$L$24,IF($H$5:$L$24=$X369,IF($G$5:$G$24=AJ$381,$H$5:$L$24,""),""),""))/COUNT(IF($M$5:$M$24=$X369,IF($G$5:$G$24=AJ$381,$H$5:$L$24,""),"")))</f>
        <v>-</v>
      </c>
      <c r="AK437" s="154" t="str">
        <f t="array" ref="AK437">IF(AK393=0,"-",COUNT(IF($M$5:$M$24=$H$5:$L$24,IF($H$5:$L$24=$X369,$H$5:$L$24,""),""))/COUNT(IF($M$5:$M$24=$X369,$H$5:$L$24,"")))</f>
        <v>-</v>
      </c>
      <c r="AL437" s="18"/>
      <c r="AM437" s="18"/>
      <c r="AN437" s="18"/>
      <c r="AO437" s="18"/>
      <c r="AP437" s="18"/>
      <c r="AQ437" s="18"/>
      <c r="AR437" s="18"/>
      <c r="AS437" s="18"/>
      <c r="AT437" s="18"/>
      <c r="AU437" s="18"/>
      <c r="AV437" s="18"/>
      <c r="AW437" s="18"/>
      <c r="AX437" s="18"/>
      <c r="BA437" s="11"/>
      <c r="BB437" s="11"/>
      <c r="BC437" s="11"/>
      <c r="BD437" s="11"/>
      <c r="BE437" s="11"/>
      <c r="BF437" s="11"/>
      <c r="BG437" s="11"/>
      <c r="BH437" s="11"/>
      <c r="BI437" s="11"/>
      <c r="BJ437" s="11"/>
      <c r="BK437" s="11"/>
      <c r="BL437" s="11"/>
      <c r="BM437" s="11"/>
      <c r="BN437" s="11"/>
      <c r="BO437" s="11"/>
      <c r="BP437" s="11"/>
    </row>
    <row r="438" spans="1:68">
      <c r="A438" s="18"/>
      <c r="B438" s="18"/>
      <c r="C438" s="18"/>
      <c r="D438" s="18"/>
      <c r="E438" s="88"/>
      <c r="F438" s="88"/>
      <c r="G438" s="18"/>
      <c r="H438" s="89"/>
      <c r="I438" s="89"/>
      <c r="J438" s="18"/>
      <c r="K438" s="18"/>
      <c r="L438" s="18"/>
      <c r="M438" s="140"/>
      <c r="N438" s="140"/>
      <c r="O438" s="140"/>
      <c r="P438" s="140"/>
      <c r="Q438" s="140"/>
      <c r="R438" s="140"/>
      <c r="S438" s="140"/>
      <c r="T438" s="140"/>
      <c r="U438" s="18"/>
      <c r="V438" s="18"/>
      <c r="W438" s="18"/>
      <c r="X438" s="374">
        <v>8</v>
      </c>
      <c r="Y438" s="354" t="str">
        <f t="array" ref="Y438">IF(COUNT(IF($M$5:$M$24=$X438,IF($A$5:$A$24=Y$429,$O$5:$O$24,""),""))=0,"-",AVERAGE(IF($M$5:$M$24=$X438,IF($A$5:$A$24=Y$429,$O$5:$O$24,""))))</f>
        <v>-</v>
      </c>
      <c r="Z438" s="354" t="str">
        <f t="array" ref="Z438">IF(COUNT(IF($M$5:$M$24=$X438,IF($A$5:$A$24=Z$429,$O$5:$O$24,""),""))=0,"-",AVERAGE(IF($M$5:$M$24=$X438,IF($A$5:$A$24=Z$429,$O$5:$O$24,""))))</f>
        <v>-</v>
      </c>
      <c r="AA438" s="354" t="str">
        <f t="array" ref="AA438">IF(COUNT(IF($M$5:$M$24=$X438,IF($A$5:$A$24=AA$429,$O$5:$O$24,""),""))=0,"-",AVERAGE(IF($M$5:$M$24=$X438,IF($A$5:$A$24=AA$429,$O$5:$O$24,""))))</f>
        <v>-</v>
      </c>
      <c r="AB438" s="354" t="str">
        <f t="array" ref="AB438">IF(COUNT(IF($M$5:$M$24=$X438,IF($A$5:$A$24=AB$429,$O$5:$O$24,""),""))=0,"-",AVERAGE(IF($M$5:$M$24=$X438,IF($A$5:$A$24=AB$429,$O$5:$O$24,""))))</f>
        <v>-</v>
      </c>
      <c r="AC438" s="373" t="str">
        <f t="array" ref="AC438">IF(AC394="-","-",COUNT(IF($M$5:$M$24=$H$5:$L$24,IF($H$5:$L$24=$X370,IF($G$5:$G$24=AC$381,$H$5:$L$24,""),""),""))/COUNT(IF($M$5:$M$24=$X370,IF($G$5:$G$24=AC$381,$H$5:$L$24,""),"")))</f>
        <v>-</v>
      </c>
      <c r="AD438" s="373" t="str">
        <f t="array" ref="AD438">IF(AD394="-","-",COUNT(IF($M$5:$M$24=$H$5:$L$24,IF($H$5:$L$24=$X370,IF($G$5:$G$24=AD$381,$H$5:$L$24,""),""),""))/COUNT(IF($M$5:$M$24=$X370,IF($G$5:$G$24=AD$381,$H$5:$L$24,""),"")))</f>
        <v>-</v>
      </c>
      <c r="AE438" s="373" t="str">
        <f t="array" ref="AE438">IF(AE394="-","-",COUNT(IF($M$5:$M$24=$H$5:$L$24,IF($H$5:$L$24=$X370,IF($G$5:$G$24=AE$381,$H$5:$L$24,""),""),""))/COUNT(IF($M$5:$M$24=$X370,IF($G$5:$G$24=AE$381,$H$5:$L$24,""),"")))</f>
        <v>-</v>
      </c>
      <c r="AF438" s="373" t="str">
        <f t="array" ref="AF438">IF(AF394="-","-",COUNT(IF($M$5:$M$24=$H$5:$L$24,IF($H$5:$L$24=$X370,IF($G$5:$G$24=AF$381,$H$5:$L$24,""),""),""))/COUNT(IF($M$5:$M$24=$X370,IF($G$5:$G$24=AF$381,$H$5:$L$24,""),"")))</f>
        <v>-</v>
      </c>
      <c r="AG438" s="373" t="str">
        <f t="array" ref="AG438">IF(AG394="-","-",COUNT(IF($M$5:$M$24=$H$5:$L$24,IF($H$5:$L$24=$X370,IF($G$5:$G$24=AG$381,$H$5:$L$24,""),""),""))/COUNT(IF($M$5:$M$24=$X370,IF($G$5:$G$24=AG$381,$H$5:$L$24,""),"")))</f>
        <v>-</v>
      </c>
      <c r="AH438" s="373" t="str">
        <f t="array" ref="AH438">IF(AH394="-","-",COUNT(IF($M$5:$M$24=$H$5:$L$24,IF($H$5:$L$24=$X370,IF($G$5:$G$24=AH$381,$H$5:$L$24,""),""),""))/COUNT(IF($M$5:$M$24=$X370,IF($G$5:$G$24=AH$381,$H$5:$L$24,""),"")))</f>
        <v>-</v>
      </c>
      <c r="AI438" s="373" t="str">
        <f t="array" ref="AI438">IF(AI394="-","-",COUNT(IF($M$5:$M$24=$H$5:$L$24,IF($H$5:$L$24=$X370,IF($G$5:$G$24=AI$381,$H$5:$L$24,""),""),""))/COUNT(IF($M$5:$M$24=$X370,IF($G$5:$G$24=AI$381,$H$5:$L$24,""),"")))</f>
        <v>-</v>
      </c>
      <c r="AJ438" s="373" t="str">
        <f t="array" ref="AJ438">IF(AJ394="-","-",COUNT(IF($M$5:$M$24=$H$5:$L$24,IF($H$5:$L$24=$X370,IF($G$5:$G$24=AJ$381,$H$5:$L$24,""),""),""))/COUNT(IF($M$5:$M$24=$X370,IF($G$5:$G$24=AJ$381,$H$5:$L$24,""),"")))</f>
        <v>-</v>
      </c>
      <c r="AK438" s="154" t="str">
        <f t="array" ref="AK438">IF(AK394=0,"-",COUNT(IF($M$5:$M$24=$H$5:$L$24,IF($H$5:$L$24=$X370,$H$5:$L$24,""),""))/COUNT(IF($M$5:$M$24=$X370,$H$5:$L$24,"")))</f>
        <v>-</v>
      </c>
      <c r="AL438" s="18"/>
      <c r="AM438" s="18"/>
      <c r="AN438" s="18"/>
      <c r="AO438" s="18"/>
      <c r="AP438" s="18"/>
      <c r="AQ438" s="18"/>
      <c r="AR438" s="18"/>
      <c r="AS438" s="18"/>
      <c r="AT438" s="18"/>
      <c r="AU438" s="18"/>
      <c r="AV438" s="18"/>
      <c r="AW438" s="18"/>
      <c r="AX438" s="18"/>
      <c r="BA438" s="11"/>
      <c r="BB438" s="11"/>
      <c r="BC438" s="11"/>
      <c r="BD438" s="11"/>
      <c r="BE438" s="11"/>
      <c r="BF438" s="11"/>
      <c r="BG438" s="11"/>
      <c r="BH438" s="11"/>
      <c r="BI438" s="11"/>
      <c r="BJ438" s="11"/>
      <c r="BK438" s="11"/>
      <c r="BL438" s="11"/>
      <c r="BM438" s="11"/>
      <c r="BN438" s="11"/>
      <c r="BO438" s="11"/>
      <c r="BP438" s="11"/>
    </row>
    <row r="439" spans="1:68">
      <c r="A439" s="18"/>
      <c r="B439" s="18"/>
      <c r="C439" s="18"/>
      <c r="D439" s="18"/>
      <c r="E439" s="88"/>
      <c r="F439" s="88"/>
      <c r="G439" s="18"/>
      <c r="H439" s="89"/>
      <c r="I439" s="89"/>
      <c r="J439" s="18"/>
      <c r="K439" s="18"/>
      <c r="L439" s="18"/>
      <c r="M439" s="140"/>
      <c r="N439" s="140"/>
      <c r="O439" s="140"/>
      <c r="P439" s="140"/>
      <c r="Q439" s="140"/>
      <c r="R439" s="140"/>
      <c r="S439" s="140"/>
      <c r="T439" s="140"/>
      <c r="U439" s="18"/>
      <c r="V439" s="18"/>
      <c r="W439" s="18"/>
      <c r="X439" s="374">
        <v>9</v>
      </c>
      <c r="Y439" s="354" t="str">
        <f t="array" ref="Y439">IF(COUNT(IF($M$5:$M$24=$X439,IF($A$5:$A$24=Y$429,$O$5:$O$24,""),""))=0,"-",AVERAGE(IF($M$5:$M$24=$X439,IF($A$5:$A$24=Y$429,$O$5:$O$24,""))))</f>
        <v>-</v>
      </c>
      <c r="Z439" s="354" t="str">
        <f t="array" ref="Z439">IF(COUNT(IF($M$5:$M$24=$X439,IF($A$5:$A$24=Z$429,$O$5:$O$24,""),""))=0,"-",AVERAGE(IF($M$5:$M$24=$X439,IF($A$5:$A$24=Z$429,$O$5:$O$24,""))))</f>
        <v>-</v>
      </c>
      <c r="AA439" s="354" t="str">
        <f t="array" ref="AA439">IF(COUNT(IF($M$5:$M$24=$X439,IF($A$5:$A$24=AA$429,$O$5:$O$24,""),""))=0,"-",AVERAGE(IF($M$5:$M$24=$X439,IF($A$5:$A$24=AA$429,$O$5:$O$24,""))))</f>
        <v>-</v>
      </c>
      <c r="AB439" s="354" t="str">
        <f t="array" ref="AB439">IF(COUNT(IF($M$5:$M$24=$X439,IF($A$5:$A$24=AB$429,$O$5:$O$24,""),""))=0,"-",AVERAGE(IF($M$5:$M$24=$X439,IF($A$5:$A$24=AB$429,$O$5:$O$24,""))))</f>
        <v>-</v>
      </c>
      <c r="AC439" s="373" t="str">
        <f t="array" ref="AC439">IF(AC395="-","-",COUNT(IF($M$5:$M$24=$H$5:$L$24,IF($H$5:$L$24=$X371,IF($G$5:$G$24=AC$381,$H$5:$L$24,""),""),""))/COUNT(IF($M$5:$M$24=$X371,IF($G$5:$G$24=AC$381,$H$5:$L$24,""),"")))</f>
        <v>-</v>
      </c>
      <c r="AD439" s="373" t="str">
        <f t="array" ref="AD439">IF(AD395="-","-",COUNT(IF($M$5:$M$24=$H$5:$L$24,IF($H$5:$L$24=$X371,IF($G$5:$G$24=AD$381,$H$5:$L$24,""),""),""))/COUNT(IF($M$5:$M$24=$X371,IF($G$5:$G$24=AD$381,$H$5:$L$24,""),"")))</f>
        <v>-</v>
      </c>
      <c r="AE439" s="373" t="str">
        <f t="array" ref="AE439">IF(AE395="-","-",COUNT(IF($M$5:$M$24=$H$5:$L$24,IF($H$5:$L$24=$X371,IF($G$5:$G$24=AE$381,$H$5:$L$24,""),""),""))/COUNT(IF($M$5:$M$24=$X371,IF($G$5:$G$24=AE$381,$H$5:$L$24,""),"")))</f>
        <v>-</v>
      </c>
      <c r="AF439" s="373" t="str">
        <f t="array" ref="AF439">IF(AF395="-","-",COUNT(IF($M$5:$M$24=$H$5:$L$24,IF($H$5:$L$24=$X371,IF($G$5:$G$24=AF$381,$H$5:$L$24,""),""),""))/COUNT(IF($M$5:$M$24=$X371,IF($G$5:$G$24=AF$381,$H$5:$L$24,""),"")))</f>
        <v>-</v>
      </c>
      <c r="AG439" s="373" t="str">
        <f t="array" ref="AG439">IF(AG395="-","-",COUNT(IF($M$5:$M$24=$H$5:$L$24,IF($H$5:$L$24=$X371,IF($G$5:$G$24=AG$381,$H$5:$L$24,""),""),""))/COUNT(IF($M$5:$M$24=$X371,IF($G$5:$G$24=AG$381,$H$5:$L$24,""),"")))</f>
        <v>-</v>
      </c>
      <c r="AH439" s="373" t="str">
        <f t="array" ref="AH439">IF(AH395="-","-",COUNT(IF($M$5:$M$24=$H$5:$L$24,IF($H$5:$L$24=$X371,IF($G$5:$G$24=AH$381,$H$5:$L$24,""),""),""))/COUNT(IF($M$5:$M$24=$X371,IF($G$5:$G$24=AH$381,$H$5:$L$24,""),"")))</f>
        <v>-</v>
      </c>
      <c r="AI439" s="373" t="str">
        <f t="array" ref="AI439">IF(AI395="-","-",COUNT(IF($M$5:$M$24=$H$5:$L$24,IF($H$5:$L$24=$X371,IF($G$5:$G$24=AI$381,$H$5:$L$24,""),""),""))/COUNT(IF($M$5:$M$24=$X371,IF($G$5:$G$24=AI$381,$H$5:$L$24,""),"")))</f>
        <v>-</v>
      </c>
      <c r="AJ439" s="373" t="str">
        <f t="array" ref="AJ439">IF(AJ395="-","-",COUNT(IF($M$5:$M$24=$H$5:$L$24,IF($H$5:$L$24=$X371,IF($G$5:$G$24=AJ$381,$H$5:$L$24,""),""),""))/COUNT(IF($M$5:$M$24=$X371,IF($G$5:$G$24=AJ$381,$H$5:$L$24,""),"")))</f>
        <v>-</v>
      </c>
      <c r="AK439" s="154" t="str">
        <f t="array" ref="AK439">IF(AK395=0,"-",COUNT(IF($M$5:$M$24=$H$5:$L$24,IF($H$5:$L$24=$X371,$H$5:$L$24,""),""))/COUNT(IF($M$5:$M$24=$X371,$H$5:$L$24,"")))</f>
        <v>-</v>
      </c>
      <c r="AL439" s="18"/>
      <c r="AM439" s="18"/>
      <c r="AN439" s="18"/>
      <c r="AO439" s="18"/>
      <c r="AP439" s="18"/>
      <c r="AQ439" s="18"/>
      <c r="AR439" s="18"/>
      <c r="AS439" s="18"/>
      <c r="AT439" s="18"/>
      <c r="AU439" s="18"/>
      <c r="AV439" s="18"/>
      <c r="AW439" s="18"/>
      <c r="AX439" s="18"/>
      <c r="BA439" s="11"/>
      <c r="BB439" s="11"/>
      <c r="BC439" s="11"/>
      <c r="BD439" s="11"/>
      <c r="BE439" s="11"/>
      <c r="BF439" s="11"/>
      <c r="BG439" s="11"/>
      <c r="BH439" s="11"/>
      <c r="BI439" s="11"/>
      <c r="BJ439" s="11"/>
      <c r="BK439" s="11"/>
      <c r="BL439" s="11"/>
      <c r="BM439" s="11"/>
      <c r="BN439" s="11"/>
      <c r="BO439" s="11"/>
      <c r="BP439" s="11"/>
    </row>
    <row r="440" spans="1:68">
      <c r="A440" s="18"/>
      <c r="B440" s="18"/>
      <c r="C440" s="18"/>
      <c r="D440" s="18"/>
      <c r="E440" s="88"/>
      <c r="F440" s="88"/>
      <c r="G440" s="18"/>
      <c r="H440" s="89"/>
      <c r="I440" s="89"/>
      <c r="J440" s="18"/>
      <c r="K440" s="18"/>
      <c r="L440" s="18"/>
      <c r="M440" s="140"/>
      <c r="N440" s="140"/>
      <c r="O440" s="140"/>
      <c r="P440" s="140"/>
      <c r="Q440" s="140"/>
      <c r="R440" s="140"/>
      <c r="S440" s="140"/>
      <c r="T440" s="140"/>
      <c r="U440" s="18"/>
      <c r="V440" s="18"/>
      <c r="W440" s="18"/>
      <c r="X440" s="374">
        <v>10</v>
      </c>
      <c r="Y440" s="354" t="str">
        <f t="array" ref="Y440">IF(COUNT(IF($M$5:$M$24=$X440,IF($A$5:$A$24=Y$429,$O$5:$O$24,""),""))=0,"-",AVERAGE(IF($M$5:$M$24=$X440,IF($A$5:$A$24=Y$429,$O$5:$O$24,""))))</f>
        <v>-</v>
      </c>
      <c r="Z440" s="354" t="str">
        <f t="array" ref="Z440">IF(COUNT(IF($M$5:$M$24=$X440,IF($A$5:$A$24=Z$429,$O$5:$O$24,""),""))=0,"-",AVERAGE(IF($M$5:$M$24=$X440,IF($A$5:$A$24=Z$429,$O$5:$O$24,""))))</f>
        <v>-</v>
      </c>
      <c r="AA440" s="354" t="str">
        <f t="array" ref="AA440">IF(COUNT(IF($M$5:$M$24=$X440,IF($A$5:$A$24=AA$429,$O$5:$O$24,""),""))=0,"-",AVERAGE(IF($M$5:$M$24=$X440,IF($A$5:$A$24=AA$429,$O$5:$O$24,""))))</f>
        <v>-</v>
      </c>
      <c r="AB440" s="354" t="str">
        <f t="array" ref="AB440">IF(COUNT(IF($M$5:$M$24=$X440,IF($A$5:$A$24=AB$429,$O$5:$O$24,""),""))=0,"-",AVERAGE(IF($M$5:$M$24=$X440,IF($A$5:$A$24=AB$429,$O$5:$O$24,""))))</f>
        <v>-</v>
      </c>
      <c r="AC440" s="373" t="str">
        <f t="array" ref="AC440">IF(AC396="-","-",COUNT(IF($M$5:$M$24=$H$5:$L$24,IF($H$5:$L$24=$X372,IF($G$5:$G$24=AC$381,$H$5:$L$24,""),""),""))/COUNT(IF($M$5:$M$24=$X372,IF($G$5:$G$24=AC$381,$H$5:$L$24,""),"")))</f>
        <v>-</v>
      </c>
      <c r="AD440" s="373" t="str">
        <f t="array" ref="AD440">IF(AD396="-","-",COUNT(IF($M$5:$M$24=$H$5:$L$24,IF($H$5:$L$24=$X372,IF($G$5:$G$24=AD$381,$H$5:$L$24,""),""),""))/COUNT(IF($M$5:$M$24=$X372,IF($G$5:$G$24=AD$381,$H$5:$L$24,""),"")))</f>
        <v>-</v>
      </c>
      <c r="AE440" s="373" t="str">
        <f t="array" ref="AE440">IF(AE396="-","-",COUNT(IF($M$5:$M$24=$H$5:$L$24,IF($H$5:$L$24=$X372,IF($G$5:$G$24=AE$381,$H$5:$L$24,""),""),""))/COUNT(IF($M$5:$M$24=$X372,IF($G$5:$G$24=AE$381,$H$5:$L$24,""),"")))</f>
        <v>-</v>
      </c>
      <c r="AF440" s="373" t="str">
        <f t="array" ref="AF440">IF(AF396="-","-",COUNT(IF($M$5:$M$24=$H$5:$L$24,IF($H$5:$L$24=$X372,IF($G$5:$G$24=AF$381,$H$5:$L$24,""),""),""))/COUNT(IF($M$5:$M$24=$X372,IF($G$5:$G$24=AF$381,$H$5:$L$24,""),"")))</f>
        <v>-</v>
      </c>
      <c r="AG440" s="373" t="str">
        <f t="array" ref="AG440">IF(AG396="-","-",COUNT(IF($M$5:$M$24=$H$5:$L$24,IF($H$5:$L$24=$X372,IF($G$5:$G$24=AG$381,$H$5:$L$24,""),""),""))/COUNT(IF($M$5:$M$24=$X372,IF($G$5:$G$24=AG$381,$H$5:$L$24,""),"")))</f>
        <v>-</v>
      </c>
      <c r="AH440" s="373" t="str">
        <f t="array" ref="AH440">IF(AH396="-","-",COUNT(IF($M$5:$M$24=$H$5:$L$24,IF($H$5:$L$24=$X372,IF($G$5:$G$24=AH$381,$H$5:$L$24,""),""),""))/COUNT(IF($M$5:$M$24=$X372,IF($G$5:$G$24=AH$381,$H$5:$L$24,""),"")))</f>
        <v>-</v>
      </c>
      <c r="AI440" s="373" t="str">
        <f t="array" ref="AI440">IF(AI396="-","-",COUNT(IF($M$5:$M$24=$H$5:$L$24,IF($H$5:$L$24=$X372,IF($G$5:$G$24=AI$381,$H$5:$L$24,""),""),""))/COUNT(IF($M$5:$M$24=$X372,IF($G$5:$G$24=AI$381,$H$5:$L$24,""),"")))</f>
        <v>-</v>
      </c>
      <c r="AJ440" s="373" t="str">
        <f t="array" ref="AJ440">IF(AJ396="-","-",COUNT(IF($M$5:$M$24=$H$5:$L$24,IF($H$5:$L$24=$X372,IF($G$5:$G$24=AJ$381,$H$5:$L$24,""),""),""))/COUNT(IF($M$5:$M$24=$X372,IF($G$5:$G$24=AJ$381,$H$5:$L$24,""),"")))</f>
        <v>-</v>
      </c>
      <c r="AK440" s="154" t="str">
        <f t="array" ref="AK440">IF(AK396=0,"-",COUNT(IF($M$5:$M$24=$H$5:$L$24,IF($H$5:$L$24=$X372,$H$5:$L$24,""),""))/COUNT(IF($M$5:$M$24=$X372,$H$5:$L$24,"")))</f>
        <v>-</v>
      </c>
      <c r="AL440" s="18"/>
      <c r="AM440" s="18"/>
      <c r="AN440" s="18"/>
      <c r="AO440" s="18"/>
      <c r="AP440" s="18"/>
      <c r="AQ440" s="18"/>
      <c r="AR440" s="18"/>
      <c r="AS440" s="18"/>
      <c r="AT440" s="18"/>
      <c r="AU440" s="18"/>
      <c r="AV440" s="18"/>
      <c r="AW440" s="18"/>
      <c r="AX440" s="18"/>
      <c r="BA440" s="11"/>
      <c r="BB440" s="11"/>
      <c r="BC440" s="11"/>
      <c r="BD440" s="11"/>
      <c r="BE440" s="11"/>
      <c r="BF440" s="11"/>
      <c r="BG440" s="11"/>
      <c r="BH440" s="11"/>
      <c r="BI440" s="11"/>
      <c r="BJ440" s="11"/>
      <c r="BK440" s="11"/>
      <c r="BL440" s="11"/>
      <c r="BM440" s="11"/>
      <c r="BN440" s="11"/>
      <c r="BO440" s="11"/>
      <c r="BP440" s="11"/>
    </row>
    <row r="441" spans="1:68">
      <c r="A441" s="18"/>
      <c r="B441" s="18"/>
      <c r="C441" s="18"/>
      <c r="D441" s="18"/>
      <c r="E441" s="88"/>
      <c r="F441" s="88"/>
      <c r="G441" s="18"/>
      <c r="H441" s="89"/>
      <c r="I441" s="89"/>
      <c r="J441" s="18"/>
      <c r="K441" s="18"/>
      <c r="L441" s="18"/>
      <c r="M441" s="140"/>
      <c r="N441" s="140"/>
      <c r="O441" s="140"/>
      <c r="P441" s="140"/>
      <c r="Q441" s="140"/>
      <c r="R441" s="140"/>
      <c r="S441" s="140"/>
      <c r="T441" s="140"/>
      <c r="U441" s="18"/>
      <c r="V441" s="18"/>
      <c r="W441" s="18"/>
      <c r="X441" s="374">
        <v>11</v>
      </c>
      <c r="Y441" s="354" t="str">
        <f t="array" ref="Y441">IF(COUNT(IF($M$5:$M$24=$X441,IF($A$5:$A$24=Y$429,$O$5:$O$24,""),""))=0,"-",AVERAGE(IF($M$5:$M$24=$X441,IF($A$5:$A$24=Y$429,$O$5:$O$24,""))))</f>
        <v>-</v>
      </c>
      <c r="Z441" s="354" t="str">
        <f t="array" ref="Z441">IF(COUNT(IF($M$5:$M$24=$X441,IF($A$5:$A$24=Z$429,$O$5:$O$24,""),""))=0,"-",AVERAGE(IF($M$5:$M$24=$X441,IF($A$5:$A$24=Z$429,$O$5:$O$24,""))))</f>
        <v>-</v>
      </c>
      <c r="AA441" s="354" t="str">
        <f t="array" ref="AA441">IF(COUNT(IF($M$5:$M$24=$X441,IF($A$5:$A$24=AA$429,$O$5:$O$24,""),""))=0,"-",AVERAGE(IF($M$5:$M$24=$X441,IF($A$5:$A$24=AA$429,$O$5:$O$24,""))))</f>
        <v>-</v>
      </c>
      <c r="AB441" s="354" t="str">
        <f t="array" ref="AB441">IF(COUNT(IF($M$5:$M$24=$X441,IF($A$5:$A$24=AB$429,$O$5:$O$24,""),""))=0,"-",AVERAGE(IF($M$5:$M$24=$X441,IF($A$5:$A$24=AB$429,$O$5:$O$24,""))))</f>
        <v>-</v>
      </c>
      <c r="AC441" s="373" t="str">
        <f t="array" ref="AC441">IF(AC397="-","-",COUNT(IF($M$5:$M$24=$H$5:$L$24,IF($H$5:$L$24=$X373,IF($G$5:$G$24=AC$381,$H$5:$L$24,""),""),""))/COUNT(IF($M$5:$M$24=$X373,IF($G$5:$G$24=AC$381,$H$5:$L$24,""),"")))</f>
        <v>-</v>
      </c>
      <c r="AD441" s="373" t="str">
        <f t="array" ref="AD441">IF(AD397="-","-",COUNT(IF($M$5:$M$24=$H$5:$L$24,IF($H$5:$L$24=$X373,IF($G$5:$G$24=AD$381,$H$5:$L$24,""),""),""))/COUNT(IF($M$5:$M$24=$X373,IF($G$5:$G$24=AD$381,$H$5:$L$24,""),"")))</f>
        <v>-</v>
      </c>
      <c r="AE441" s="373" t="str">
        <f t="array" ref="AE441">IF(AE397="-","-",COUNT(IF($M$5:$M$24=$H$5:$L$24,IF($H$5:$L$24=$X373,IF($G$5:$G$24=AE$381,$H$5:$L$24,""),""),""))/COUNT(IF($M$5:$M$24=$X373,IF($G$5:$G$24=AE$381,$H$5:$L$24,""),"")))</f>
        <v>-</v>
      </c>
      <c r="AF441" s="373" t="str">
        <f t="array" ref="AF441">IF(AF397="-","-",COUNT(IF($M$5:$M$24=$H$5:$L$24,IF($H$5:$L$24=$X373,IF($G$5:$G$24=AF$381,$H$5:$L$24,""),""),""))/COUNT(IF($M$5:$M$24=$X373,IF($G$5:$G$24=AF$381,$H$5:$L$24,""),"")))</f>
        <v>-</v>
      </c>
      <c r="AG441" s="373" t="str">
        <f t="array" ref="AG441">IF(AG397="-","-",COUNT(IF($M$5:$M$24=$H$5:$L$24,IF($H$5:$L$24=$X373,IF($G$5:$G$24=AG$381,$H$5:$L$24,""),""),""))/COUNT(IF($M$5:$M$24=$X373,IF($G$5:$G$24=AG$381,$H$5:$L$24,""),"")))</f>
        <v>-</v>
      </c>
      <c r="AH441" s="373" t="str">
        <f t="array" ref="AH441">IF(AH397="-","-",COUNT(IF($M$5:$M$24=$H$5:$L$24,IF($H$5:$L$24=$X373,IF($G$5:$G$24=AH$381,$H$5:$L$24,""),""),""))/COUNT(IF($M$5:$M$24=$X373,IF($G$5:$G$24=AH$381,$H$5:$L$24,""),"")))</f>
        <v>-</v>
      </c>
      <c r="AI441" s="373" t="str">
        <f t="array" ref="AI441">IF(AI397="-","-",COUNT(IF($M$5:$M$24=$H$5:$L$24,IF($H$5:$L$24=$X373,IF($G$5:$G$24=AI$381,$H$5:$L$24,""),""),""))/COUNT(IF($M$5:$M$24=$X373,IF($G$5:$G$24=AI$381,$H$5:$L$24,""),"")))</f>
        <v>-</v>
      </c>
      <c r="AJ441" s="373" t="str">
        <f t="array" ref="AJ441">IF(AJ397="-","-",COUNT(IF($M$5:$M$24=$H$5:$L$24,IF($H$5:$L$24=$X373,IF($G$5:$G$24=AJ$381,$H$5:$L$24,""),""),""))/COUNT(IF($M$5:$M$24=$X373,IF($G$5:$G$24=AJ$381,$H$5:$L$24,""),"")))</f>
        <v>-</v>
      </c>
      <c r="AK441" s="154" t="e">
        <f t="array" ref="AK441">IF(AK397=0,"-",COUNT(IF($M$5:$M$24=$H$5:$L$24,IF($H$5:$L$24=$X373,$H$5:$L$24,""),""))/COUNT(IF($M$5:$M$24=$X373,$H$5:$L$24,"")))</f>
        <v>#DIV/0!</v>
      </c>
      <c r="AL441" s="18"/>
      <c r="AM441" s="18"/>
      <c r="AN441" s="18"/>
      <c r="AO441" s="18"/>
      <c r="AP441" s="18"/>
      <c r="AQ441" s="18"/>
      <c r="AR441" s="18"/>
      <c r="AS441" s="18"/>
      <c r="AT441" s="18"/>
      <c r="AU441" s="18"/>
      <c r="AV441" s="18"/>
      <c r="AW441" s="18"/>
      <c r="AX441" s="18"/>
      <c r="BA441" s="11"/>
      <c r="BB441" s="11"/>
      <c r="BC441" s="11"/>
      <c r="BD441" s="11"/>
      <c r="BE441" s="11"/>
      <c r="BF441" s="11"/>
      <c r="BG441" s="11"/>
      <c r="BH441" s="11"/>
      <c r="BI441" s="11"/>
      <c r="BJ441" s="11"/>
      <c r="BK441" s="11"/>
      <c r="BL441" s="11"/>
      <c r="BM441" s="11"/>
      <c r="BN441" s="11"/>
      <c r="BO441" s="11"/>
      <c r="BP441" s="11"/>
    </row>
    <row r="442" spans="1:68">
      <c r="A442" s="18"/>
      <c r="B442" s="18"/>
      <c r="C442" s="18"/>
      <c r="D442" s="18"/>
      <c r="E442" s="88"/>
      <c r="F442" s="88"/>
      <c r="G442" s="18"/>
      <c r="H442" s="89"/>
      <c r="I442" s="89"/>
      <c r="J442" s="18"/>
      <c r="K442" s="18"/>
      <c r="L442" s="18"/>
      <c r="M442" s="140"/>
      <c r="N442" s="140"/>
      <c r="O442" s="140"/>
      <c r="P442" s="140"/>
      <c r="Q442" s="140"/>
      <c r="R442" s="140"/>
      <c r="S442" s="140"/>
      <c r="T442" s="140"/>
      <c r="U442" s="18"/>
      <c r="V442" s="18"/>
      <c r="W442" s="18"/>
      <c r="X442" s="374">
        <v>12</v>
      </c>
      <c r="Y442" s="354" t="str">
        <f t="array" ref="Y442">IF(COUNT(IF($M$5:$M$24=$X442,IF($A$5:$A$24=Y$429,$O$5:$O$24,""),""))=0,"-",AVERAGE(IF($M$5:$M$24=$X442,IF($A$5:$A$24=Y$429,$O$5:$O$24,""))))</f>
        <v>-</v>
      </c>
      <c r="Z442" s="354" t="str">
        <f t="array" ref="Z442">IF(COUNT(IF($M$5:$M$24=$X442,IF($A$5:$A$24=Z$429,$O$5:$O$24,""),""))=0,"-",AVERAGE(IF($M$5:$M$24=$X442,IF($A$5:$A$24=Z$429,$O$5:$O$24,""))))</f>
        <v>-</v>
      </c>
      <c r="AA442" s="354" t="str">
        <f t="array" ref="AA442">IF(COUNT(IF($M$5:$M$24=$X442,IF($A$5:$A$24=AA$429,$O$5:$O$24,""),""))=0,"-",AVERAGE(IF($M$5:$M$24=$X442,IF($A$5:$A$24=AA$429,$O$5:$O$24,""))))</f>
        <v>-</v>
      </c>
      <c r="AB442" s="354" t="str">
        <f t="array" ref="AB442">IF(COUNT(IF($M$5:$M$24=$X442,IF($A$5:$A$24=AB$429,$O$5:$O$24,""),""))=0,"-",AVERAGE(IF($M$5:$M$24=$X442,IF($A$5:$A$24=AB$429,$O$5:$O$24,""))))</f>
        <v>-</v>
      </c>
      <c r="AC442" s="373" t="str">
        <f t="array" ref="AC442">IF(AC398="-","-",COUNT(IF($M$5:$M$24=$H$5:$L$24,IF($H$5:$L$24=$X374,IF($G$5:$G$24=AC$381,$H$5:$L$24,""),""),""))/COUNT(IF($M$5:$M$24=$X374,IF($G$5:$G$24=AC$381,$H$5:$L$24,""),"")))</f>
        <v>-</v>
      </c>
      <c r="AD442" s="373" t="str">
        <f t="array" ref="AD442">IF(AD398="-","-",COUNT(IF($M$5:$M$24=$H$5:$L$24,IF($H$5:$L$24=$X374,IF($G$5:$G$24=AD$381,$H$5:$L$24,""),""),""))/COUNT(IF($M$5:$M$24=$X374,IF($G$5:$G$24=AD$381,$H$5:$L$24,""),"")))</f>
        <v>-</v>
      </c>
      <c r="AE442" s="373" t="str">
        <f t="array" ref="AE442">IF(AE398="-","-",COUNT(IF($M$5:$M$24=$H$5:$L$24,IF($H$5:$L$24=$X374,IF($G$5:$G$24=AE$381,$H$5:$L$24,""),""),""))/COUNT(IF($M$5:$M$24=$X374,IF($G$5:$G$24=AE$381,$H$5:$L$24,""),"")))</f>
        <v>-</v>
      </c>
      <c r="AF442" s="373" t="str">
        <f t="array" ref="AF442">IF(AF398="-","-",COUNT(IF($M$5:$M$24=$H$5:$L$24,IF($H$5:$L$24=$X374,IF($G$5:$G$24=AF$381,$H$5:$L$24,""),""),""))/COUNT(IF($M$5:$M$24=$X374,IF($G$5:$G$24=AF$381,$H$5:$L$24,""),"")))</f>
        <v>-</v>
      </c>
      <c r="AG442" s="373" t="str">
        <f t="array" ref="AG442">IF(AG398="-","-",COUNT(IF($M$5:$M$24=$H$5:$L$24,IF($H$5:$L$24=$X374,IF($G$5:$G$24=AG$381,$H$5:$L$24,""),""),""))/COUNT(IF($M$5:$M$24=$X374,IF($G$5:$G$24=AG$381,$H$5:$L$24,""),"")))</f>
        <v>-</v>
      </c>
      <c r="AH442" s="373" t="str">
        <f t="array" ref="AH442">IF(AH398="-","-",COUNT(IF($M$5:$M$24=$H$5:$L$24,IF($H$5:$L$24=$X374,IF($G$5:$G$24=AH$381,$H$5:$L$24,""),""),""))/COUNT(IF($M$5:$M$24=$X374,IF($G$5:$G$24=AH$381,$H$5:$L$24,""),"")))</f>
        <v>-</v>
      </c>
      <c r="AI442" s="373" t="str">
        <f t="array" ref="AI442">IF(AI398="-","-",COUNT(IF($M$5:$M$24=$H$5:$L$24,IF($H$5:$L$24=$X374,IF($G$5:$G$24=AI$381,$H$5:$L$24,""),""),""))/COUNT(IF($M$5:$M$24=$X374,IF($G$5:$G$24=AI$381,$H$5:$L$24,""),"")))</f>
        <v>-</v>
      </c>
      <c r="AJ442" s="373" t="str">
        <f t="array" ref="AJ442">IF(AJ398="-","-",COUNT(IF($M$5:$M$24=$H$5:$L$24,IF($H$5:$L$24=$X374,IF($G$5:$G$24=AJ$381,$H$5:$L$24,""),""),""))/COUNT(IF($M$5:$M$24=$X374,IF($G$5:$G$24=AJ$381,$H$5:$L$24,""),"")))</f>
        <v>-</v>
      </c>
      <c r="AK442" s="154" t="str">
        <f t="array" ref="AK442">IF(AK398=0,"-",COUNT(IF($M$5:$M$24=$H$5:$L$24,IF($H$5:$L$24=$X374,$H$5:$L$24,""),""))/COUNT(IF($M$5:$M$24=$X374,$H$5:$L$24,"")))</f>
        <v>-</v>
      </c>
      <c r="AL442" s="18"/>
      <c r="AM442" s="18"/>
      <c r="AN442" s="18"/>
      <c r="AO442" s="18"/>
      <c r="AP442" s="18"/>
      <c r="AQ442" s="18"/>
      <c r="AR442" s="18"/>
      <c r="AS442" s="18"/>
      <c r="AT442" s="18"/>
      <c r="AU442" s="18"/>
      <c r="AV442" s="18"/>
      <c r="AW442" s="18"/>
      <c r="AX442" s="18"/>
      <c r="BA442" s="11"/>
      <c r="BB442" s="11"/>
      <c r="BC442" s="11"/>
      <c r="BD442" s="11"/>
      <c r="BE442" s="11"/>
      <c r="BF442" s="11"/>
      <c r="BG442" s="11"/>
      <c r="BH442" s="11"/>
      <c r="BI442" s="11"/>
      <c r="BJ442" s="11"/>
      <c r="BK442" s="11"/>
      <c r="BL442" s="11"/>
      <c r="BM442" s="11"/>
      <c r="BN442" s="11"/>
      <c r="BO442" s="11"/>
      <c r="BP442" s="11"/>
    </row>
    <row r="443" spans="1:68">
      <c r="A443" s="18"/>
      <c r="B443" s="18"/>
      <c r="C443" s="18"/>
      <c r="D443" s="18"/>
      <c r="E443" s="88"/>
      <c r="F443" s="88"/>
      <c r="G443" s="18"/>
      <c r="H443" s="89"/>
      <c r="I443" s="89"/>
      <c r="J443" s="18"/>
      <c r="K443" s="18"/>
      <c r="L443" s="18"/>
      <c r="M443" s="140"/>
      <c r="N443" s="140"/>
      <c r="O443" s="140"/>
      <c r="P443" s="140"/>
      <c r="Q443" s="140"/>
      <c r="R443" s="140"/>
      <c r="S443" s="140"/>
      <c r="T443" s="140"/>
      <c r="U443" s="18"/>
      <c r="V443" s="18"/>
      <c r="W443" s="18"/>
      <c r="X443" s="374">
        <v>13</v>
      </c>
      <c r="Y443" s="354" t="str">
        <f t="array" ref="Y443">IF(COUNT(IF($M$5:$M$24=$X443,IF($A$5:$A$24=Y$429,$O$5:$O$24,""),""))=0,"-",AVERAGE(IF($M$5:$M$24=$X443,IF($A$5:$A$24=Y$429,$O$5:$O$24,""))))</f>
        <v>-</v>
      </c>
      <c r="Z443" s="354" t="str">
        <f t="array" ref="Z443">IF(COUNT(IF($M$5:$M$24=$X443,IF($A$5:$A$24=Z$429,$O$5:$O$24,""),""))=0,"-",AVERAGE(IF($M$5:$M$24=$X443,IF($A$5:$A$24=Z$429,$O$5:$O$24,""))))</f>
        <v>-</v>
      </c>
      <c r="AA443" s="354" t="str">
        <f t="array" ref="AA443">IF(COUNT(IF($M$5:$M$24=$X443,IF($A$5:$A$24=AA$429,$O$5:$O$24,""),""))=0,"-",AVERAGE(IF($M$5:$M$24=$X443,IF($A$5:$A$24=AA$429,$O$5:$O$24,""))))</f>
        <v>-</v>
      </c>
      <c r="AB443" s="354" t="str">
        <f t="array" ref="AB443">IF(COUNT(IF($M$5:$M$24=$X443,IF($A$5:$A$24=AB$429,$O$5:$O$24,""),""))=0,"-",AVERAGE(IF($M$5:$M$24=$X443,IF($A$5:$A$24=AB$429,$O$5:$O$24,""))))</f>
        <v>-</v>
      </c>
      <c r="AC443" s="378">
        <f t="shared" si="47"/>
        <v>0.79999999999999993</v>
      </c>
      <c r="AD443" s="378" t="str">
        <f t="shared" si="47"/>
        <v>-</v>
      </c>
      <c r="AE443" s="378">
        <f t="shared" si="47"/>
        <v>0.4</v>
      </c>
      <c r="AF443" s="378" t="str">
        <f t="shared" si="47"/>
        <v>-</v>
      </c>
      <c r="AG443" s="378" t="str">
        <f t="shared" si="47"/>
        <v>-</v>
      </c>
      <c r="AH443" s="378" t="str">
        <f t="shared" si="47"/>
        <v>-</v>
      </c>
      <c r="AI443" s="378" t="str">
        <f t="shared" si="47"/>
        <v>-</v>
      </c>
      <c r="AJ443" s="379">
        <f t="shared" si="47"/>
        <v>0.73333333333333339</v>
      </c>
      <c r="AK443" s="380" t="e">
        <f t="shared" si="47"/>
        <v>#DIV/0!</v>
      </c>
      <c r="AL443" s="123"/>
      <c r="AM443" s="18"/>
      <c r="AN443" s="18"/>
      <c r="AO443" s="18"/>
      <c r="AP443" s="18"/>
      <c r="AQ443" s="18"/>
      <c r="AR443" s="18"/>
      <c r="AS443" s="18"/>
      <c r="AT443" s="18"/>
      <c r="AU443" s="18"/>
      <c r="AV443" s="18"/>
      <c r="AW443" s="18"/>
      <c r="AX443" s="18"/>
      <c r="BA443" s="11"/>
      <c r="BB443" s="11"/>
      <c r="BC443" s="11"/>
      <c r="BD443" s="11"/>
      <c r="BE443" s="11"/>
      <c r="BF443" s="11"/>
      <c r="BG443" s="11"/>
      <c r="BH443" s="11"/>
      <c r="BI443" s="11"/>
      <c r="BJ443" s="11"/>
      <c r="BK443" s="11"/>
      <c r="BL443" s="11"/>
      <c r="BM443" s="11"/>
      <c r="BN443" s="11"/>
      <c r="BO443" s="11"/>
      <c r="BP443" s="11"/>
    </row>
    <row r="444" spans="1:68">
      <c r="A444" s="18"/>
      <c r="B444" s="18"/>
      <c r="C444" s="18"/>
      <c r="D444" s="18"/>
      <c r="E444" s="88"/>
      <c r="F444" s="88"/>
      <c r="G444" s="18"/>
      <c r="H444" s="89"/>
      <c r="I444" s="89"/>
      <c r="J444" s="18"/>
      <c r="K444" s="18"/>
      <c r="L444" s="18"/>
      <c r="M444" s="140"/>
      <c r="N444" s="140"/>
      <c r="O444" s="140"/>
      <c r="P444" s="140"/>
      <c r="Q444" s="140"/>
      <c r="R444" s="140"/>
      <c r="S444" s="140"/>
      <c r="T444" s="140"/>
      <c r="U444" s="18"/>
      <c r="V444" s="18"/>
      <c r="W444" s="18"/>
      <c r="X444" s="374">
        <v>14</v>
      </c>
      <c r="Y444" s="354" t="str">
        <f t="array" ref="Y444">IF(COUNT(IF($M$5:$M$24=$X444,IF($A$5:$A$24=Y$429,$O$5:$O$24,""),""))=0,"-",AVERAGE(IF($M$5:$M$24=$X444,IF($A$5:$A$24=Y$429,$O$5:$O$24,""))))</f>
        <v>-</v>
      </c>
      <c r="Z444" s="354" t="str">
        <f t="array" ref="Z444">IF(COUNT(IF($M$5:$M$24=$X444,IF($A$5:$A$24=Z$429,$O$5:$O$24,""),""))=0,"-",AVERAGE(IF($M$5:$M$24=$X444,IF($A$5:$A$24=Z$429,$O$5:$O$24,""))))</f>
        <v>-</v>
      </c>
      <c r="AA444" s="354" t="str">
        <f t="array" ref="AA444">IF(COUNT(IF($M$5:$M$24=$X444,IF($A$5:$A$24=AA$429,$O$5:$O$24,""),""))=0,"-",AVERAGE(IF($M$5:$M$24=$X444,IF($A$5:$A$24=AA$429,$O$5:$O$24,""))))</f>
        <v>-</v>
      </c>
      <c r="AB444" s="354" t="str">
        <f t="array" ref="AB444">IF(COUNT(IF($M$5:$M$24=$X444,IF($A$5:$A$24=AB$429,$O$5:$O$24,""),""))=0,"-",AVERAGE(IF($M$5:$M$24=$X444,IF($A$5:$A$24=AB$429,$O$5:$O$24,""))))</f>
        <v>-</v>
      </c>
      <c r="AC444" s="231"/>
      <c r="AD444" s="231"/>
      <c r="AE444" s="231"/>
      <c r="AF444" s="231"/>
      <c r="AG444" s="231"/>
      <c r="AH444" s="231"/>
      <c r="AI444" s="231"/>
      <c r="AJ444" s="231"/>
      <c r="AK444" s="351"/>
      <c r="AL444" s="18"/>
      <c r="AM444" s="18"/>
      <c r="AN444" s="18"/>
      <c r="AO444" s="18"/>
      <c r="AP444" s="18"/>
      <c r="AQ444" s="18"/>
      <c r="AR444" s="18"/>
      <c r="AS444" s="18"/>
      <c r="AT444" s="18"/>
      <c r="AU444" s="18"/>
      <c r="AV444" s="18"/>
      <c r="AW444" s="18"/>
      <c r="AX444" s="18"/>
      <c r="BA444" s="11"/>
      <c r="BB444" s="11"/>
      <c r="BC444" s="11"/>
      <c r="BD444" s="11"/>
      <c r="BE444" s="11"/>
      <c r="BF444" s="11"/>
      <c r="BG444" s="11"/>
      <c r="BH444" s="11"/>
      <c r="BI444" s="11"/>
      <c r="BJ444" s="11"/>
      <c r="BK444" s="11"/>
      <c r="BL444" s="11"/>
      <c r="BM444" s="11"/>
      <c r="BN444" s="11"/>
      <c r="BO444" s="11"/>
      <c r="BP444" s="11"/>
    </row>
    <row r="445" spans="1:68">
      <c r="A445" s="18"/>
      <c r="B445" s="18"/>
      <c r="C445" s="18"/>
      <c r="D445" s="18"/>
      <c r="E445" s="88"/>
      <c r="F445" s="88"/>
      <c r="G445" s="18"/>
      <c r="H445" s="89"/>
      <c r="I445" s="89"/>
      <c r="J445" s="18"/>
      <c r="K445" s="18"/>
      <c r="L445" s="18"/>
      <c r="M445" s="140"/>
      <c r="N445" s="140"/>
      <c r="O445" s="140"/>
      <c r="P445" s="140"/>
      <c r="Q445" s="140"/>
      <c r="R445" s="140"/>
      <c r="S445" s="140"/>
      <c r="T445" s="140"/>
      <c r="U445" s="18"/>
      <c r="V445" s="18"/>
      <c r="W445" s="18"/>
      <c r="X445" s="374">
        <v>15</v>
      </c>
      <c r="Y445" s="354" t="str">
        <f t="array" ref="Y445">IF(COUNT(IF($M$5:$M$24=$X445,IF($A$5:$A$24=Y$429,$O$5:$O$24,""),""))=0,"-",AVERAGE(IF($M$5:$M$24=$X445,IF($A$5:$A$24=Y$429,$O$5:$O$24,""))))</f>
        <v>-</v>
      </c>
      <c r="Z445" s="354" t="str">
        <f t="array" ref="Z445">IF(COUNT(IF($M$5:$M$24=$X445,IF($A$5:$A$24=Z$429,$O$5:$O$24,""),""))=0,"-",AVERAGE(IF($M$5:$M$24=$X445,IF($A$5:$A$24=Z$429,$O$5:$O$24,""))))</f>
        <v>-</v>
      </c>
      <c r="AA445" s="354" t="str">
        <f t="array" ref="AA445">IF(COUNT(IF($M$5:$M$24=$X445,IF($A$5:$A$24=AA$429,$O$5:$O$24,""),""))=0,"-",AVERAGE(IF($M$5:$M$24=$X445,IF($A$5:$A$24=AA$429,$O$5:$O$24,""))))</f>
        <v>-</v>
      </c>
      <c r="AB445" s="354" t="str">
        <f t="array" ref="AB445">IF(COUNT(IF($M$5:$M$24=$X445,IF($A$5:$A$24=AB$429,$O$5:$O$24,""),""))=0,"-",AVERAGE(IF($M$5:$M$24=$X445,IF($A$5:$A$24=AB$429,$O$5:$O$24,""))))</f>
        <v>-</v>
      </c>
      <c r="AC445" s="117"/>
      <c r="AD445" s="117"/>
      <c r="AE445" s="117"/>
      <c r="AF445" s="117"/>
      <c r="AG445" s="117"/>
      <c r="AH445" s="117"/>
      <c r="AI445" s="117"/>
      <c r="AJ445" s="117"/>
      <c r="AK445" s="117"/>
      <c r="AL445" s="18"/>
      <c r="AM445" s="18"/>
      <c r="AN445" s="18"/>
      <c r="AO445" s="18"/>
      <c r="AP445" s="18"/>
      <c r="AQ445" s="18"/>
      <c r="AR445" s="18"/>
      <c r="AS445" s="18"/>
      <c r="AT445" s="18"/>
      <c r="AU445" s="18"/>
      <c r="AV445" s="18"/>
      <c r="AW445" s="18"/>
      <c r="AX445" s="18"/>
      <c r="BA445" s="11"/>
      <c r="BB445" s="11"/>
      <c r="BC445" s="11"/>
      <c r="BD445" s="11"/>
      <c r="BE445" s="11"/>
      <c r="BF445" s="11"/>
      <c r="BG445" s="11"/>
      <c r="BH445" s="11"/>
      <c r="BI445" s="11"/>
      <c r="BJ445" s="11"/>
      <c r="BK445" s="11"/>
      <c r="BL445" s="11"/>
      <c r="BM445" s="11"/>
      <c r="BN445" s="11"/>
    </row>
    <row r="446" spans="1:68">
      <c r="A446" s="18"/>
      <c r="B446" s="18"/>
      <c r="C446" s="18"/>
      <c r="D446" s="18"/>
      <c r="E446" s="88"/>
      <c r="F446" s="88"/>
      <c r="G446" s="18"/>
      <c r="H446" s="89"/>
      <c r="I446" s="89"/>
      <c r="J446" s="18"/>
      <c r="K446" s="18"/>
      <c r="L446" s="18"/>
      <c r="M446" s="140"/>
      <c r="N446" s="140"/>
      <c r="O446" s="140"/>
      <c r="P446" s="140"/>
      <c r="Q446" s="140"/>
      <c r="R446" s="140"/>
      <c r="S446" s="140"/>
      <c r="T446" s="140"/>
      <c r="U446" s="18"/>
      <c r="V446" s="18"/>
      <c r="W446" s="18"/>
      <c r="X446" s="376" t="s">
        <v>84</v>
      </c>
      <c r="Y446" s="359">
        <f t="shared" ref="Y446:AK514" si="52">IF(Y424=0,"-",SUMPRODUCT(Y430:Y445,Y408:Y423)/Y424)</f>
        <v>0.10221509410978775</v>
      </c>
      <c r="Z446" s="360">
        <f t="shared" si="52"/>
        <v>0.86175844081643793</v>
      </c>
      <c r="AA446" s="360">
        <f t="shared" si="52"/>
        <v>0.16089615894886097</v>
      </c>
      <c r="AB446" s="360" t="str">
        <f t="shared" si="52"/>
        <v>-</v>
      </c>
      <c r="AC446" s="117"/>
      <c r="AD446" s="117"/>
      <c r="AE446" s="117"/>
      <c r="AF446" s="117"/>
      <c r="AG446" s="117"/>
      <c r="AH446" s="117"/>
      <c r="AI446" s="117"/>
      <c r="AJ446" s="117"/>
      <c r="AK446" s="117"/>
      <c r="AL446" s="18"/>
      <c r="AM446" s="7"/>
      <c r="AN446" s="18"/>
      <c r="AO446" s="18"/>
      <c r="AP446" s="18"/>
      <c r="AQ446" s="18"/>
      <c r="AR446" s="18"/>
      <c r="AS446" s="18"/>
      <c r="AT446" s="18"/>
      <c r="AU446" s="18"/>
      <c r="AV446" s="18"/>
      <c r="AW446" s="18"/>
      <c r="AX446" s="18"/>
      <c r="BA446" s="11"/>
      <c r="BB446" s="11"/>
      <c r="BC446" s="11"/>
      <c r="BD446" s="11"/>
      <c r="BE446" s="11"/>
      <c r="BF446" s="11"/>
      <c r="BG446" s="11"/>
      <c r="BH446" s="11"/>
      <c r="BI446" s="11"/>
      <c r="BJ446" s="11"/>
      <c r="BK446" s="11"/>
      <c r="BL446" s="11"/>
      <c r="BM446" s="11"/>
      <c r="BN446" s="11"/>
    </row>
    <row r="447" spans="1:68">
      <c r="A447" s="18"/>
      <c r="B447" s="18"/>
      <c r="C447" s="18"/>
      <c r="D447" s="18"/>
      <c r="E447" s="88"/>
      <c r="F447" s="88"/>
      <c r="G447" s="18"/>
      <c r="H447" s="89"/>
      <c r="I447" s="89"/>
      <c r="J447" s="18"/>
      <c r="K447" s="18"/>
      <c r="L447" s="18"/>
      <c r="M447" s="140"/>
      <c r="N447" s="140"/>
      <c r="O447" s="140"/>
      <c r="P447" s="140"/>
      <c r="Q447" s="140"/>
      <c r="R447" s="140"/>
      <c r="S447" s="140"/>
      <c r="T447" s="140"/>
      <c r="U447" s="18"/>
      <c r="V447" s="18"/>
      <c r="W447" s="18"/>
      <c r="X447" s="407" t="s">
        <v>85</v>
      </c>
      <c r="Y447" s="117"/>
      <c r="Z447" s="117"/>
      <c r="AA447" s="117"/>
      <c r="AB447" s="117"/>
      <c r="AC447" s="338">
        <v>5</v>
      </c>
      <c r="AD447" s="338">
        <v>6</v>
      </c>
      <c r="AE447" s="338">
        <v>7</v>
      </c>
      <c r="AF447" s="338">
        <v>8</v>
      </c>
      <c r="AG447" s="338">
        <v>9</v>
      </c>
      <c r="AH447" s="338">
        <v>10</v>
      </c>
      <c r="AI447" s="338">
        <v>11</v>
      </c>
      <c r="AJ447" s="339">
        <v>12</v>
      </c>
      <c r="AK447" s="19" t="s">
        <v>5</v>
      </c>
      <c r="AL447" s="18"/>
      <c r="AM447" s="7"/>
      <c r="AN447" s="18"/>
      <c r="AO447" s="18"/>
      <c r="AP447" s="18"/>
      <c r="AQ447" s="18"/>
      <c r="AR447" s="18"/>
      <c r="AS447" s="18"/>
      <c r="AT447" s="18"/>
      <c r="AU447" s="18"/>
      <c r="AV447" s="18"/>
      <c r="AW447" s="18"/>
      <c r="AX447" s="18"/>
      <c r="BA447" s="11"/>
      <c r="BB447" s="11"/>
      <c r="BC447" s="11"/>
      <c r="BD447" s="11"/>
      <c r="BE447" s="11"/>
      <c r="BF447" s="11"/>
      <c r="BG447" s="11"/>
      <c r="BH447" s="11"/>
      <c r="BI447" s="11"/>
      <c r="BJ447" s="11"/>
      <c r="BK447" s="11"/>
      <c r="BL447" s="11"/>
      <c r="BM447" s="11"/>
      <c r="BN447" s="11"/>
    </row>
    <row r="448" spans="1:68">
      <c r="A448" s="18"/>
      <c r="B448" s="18"/>
      <c r="C448" s="18"/>
      <c r="D448" s="18"/>
      <c r="E448" s="88"/>
      <c r="F448" s="88"/>
      <c r="G448" s="18"/>
      <c r="H448" s="89"/>
      <c r="I448" s="89"/>
      <c r="J448" s="18"/>
      <c r="K448" s="18"/>
      <c r="L448" s="18"/>
      <c r="M448" s="140"/>
      <c r="N448" s="140"/>
      <c r="O448" s="140"/>
      <c r="P448" s="140"/>
      <c r="Q448" s="140"/>
      <c r="R448" s="140"/>
      <c r="S448" s="140"/>
      <c r="T448" s="140"/>
      <c r="U448" s="18"/>
      <c r="V448" s="18"/>
      <c r="W448" s="18"/>
      <c r="X448" s="167"/>
      <c r="Y448" s="350"/>
      <c r="Z448" s="350"/>
      <c r="AA448" s="350"/>
      <c r="AB448" s="350"/>
      <c r="AC448" s="340" t="s">
        <v>75</v>
      </c>
      <c r="AD448" s="340" t="s">
        <v>76</v>
      </c>
      <c r="AE448" s="340" t="s">
        <v>77</v>
      </c>
      <c r="AF448" s="340" t="s">
        <v>78</v>
      </c>
      <c r="AG448" s="340" t="s">
        <v>79</v>
      </c>
      <c r="AH448" s="340" t="s">
        <v>80</v>
      </c>
      <c r="AI448" s="340" t="s">
        <v>81</v>
      </c>
      <c r="AJ448" s="341" t="s">
        <v>82</v>
      </c>
      <c r="AK448" s="353" t="s">
        <v>88</v>
      </c>
      <c r="AL448" s="18"/>
      <c r="AM448" s="7"/>
      <c r="AN448" s="18"/>
      <c r="AO448" s="18"/>
      <c r="AP448" s="18"/>
      <c r="AQ448" s="18"/>
      <c r="AR448" s="18"/>
      <c r="AS448" s="18"/>
      <c r="AT448" s="18"/>
      <c r="AU448" s="18"/>
      <c r="AV448" s="18"/>
      <c r="AW448" s="18"/>
      <c r="AX448" s="18"/>
      <c r="BA448" s="11"/>
      <c r="BB448" s="11"/>
      <c r="BC448" s="11"/>
      <c r="BD448" s="11"/>
      <c r="BE448" s="11"/>
      <c r="BF448" s="11"/>
      <c r="BG448" s="11"/>
      <c r="BH448" s="11"/>
      <c r="BI448" s="11"/>
      <c r="BJ448" s="11"/>
      <c r="BK448" s="11"/>
      <c r="BL448" s="11"/>
      <c r="BM448" s="11"/>
      <c r="BN448" s="11"/>
    </row>
    <row r="449" spans="1:68">
      <c r="A449" s="18"/>
      <c r="B449" s="18"/>
      <c r="C449" s="18"/>
      <c r="D449" s="18"/>
      <c r="E449" s="88"/>
      <c r="F449" s="88"/>
      <c r="G449" s="18"/>
      <c r="H449" s="89"/>
      <c r="I449" s="89"/>
      <c r="J449" s="18"/>
      <c r="K449" s="18"/>
      <c r="L449" s="18"/>
      <c r="M449" s="140"/>
      <c r="N449" s="140"/>
      <c r="O449" s="140"/>
      <c r="P449" s="140"/>
      <c r="Q449" s="140"/>
      <c r="R449" s="140"/>
      <c r="S449" s="140"/>
      <c r="T449" s="140"/>
      <c r="U449" s="18"/>
      <c r="V449" s="18"/>
      <c r="W449" s="18"/>
      <c r="X449" s="583" t="s">
        <v>43</v>
      </c>
      <c r="Y449" s="584"/>
      <c r="Z449" s="584"/>
      <c r="AA449" s="584"/>
      <c r="AB449" s="585"/>
      <c r="AC449" s="382">
        <f t="array" ref="AC449">IF(COUNT(IF($M$5:$M$24=$X381,IF($G$5:$G$24=AC$447,$M$5:$M$24,""),""))=0,"-",AVERAGE(IF($M$5:$M$24=$X381,IF($G$5:$G$24=AC$447,$H$5:$L$24,"")))-$X381)</f>
        <v>1.2666666666666666</v>
      </c>
      <c r="AD449" s="382" t="str">
        <f t="array" ref="AD449">IF(COUNT(IF($M$5:$M$24=$X381,IF($G$5:$G$24=AD$447,$M$5:$M$24,""),""))=0,"-",AVERAGE(IF($M$5:$M$24=$X381,IF($G$5:$G$24=AD$447,$H$5:$L$24,"")))-$X381)</f>
        <v>-</v>
      </c>
      <c r="AE449" s="382" t="str">
        <f t="array" ref="AE449">IF(COUNT(IF($M$5:$M$24=$X381,IF($G$5:$G$24=AE$447,$M$5:$M$24,""),""))=0,"-",AVERAGE(IF($M$5:$M$24=$X381,IF($G$5:$G$24=AE$447,$H$5:$L$24,"")))-$X381)</f>
        <v>-</v>
      </c>
      <c r="AF449" s="382" t="str">
        <f t="array" ref="AF449">IF(COUNT(IF($M$5:$M$24=$X381,IF($G$5:$G$24=AF$447,$M$5:$M$24,""),""))=0,"-",AVERAGE(IF($M$5:$M$24=$X381,IF($G$5:$G$24=AF$447,$H$5:$L$24,"")))-$X381)</f>
        <v>-</v>
      </c>
      <c r="AG449" s="382" t="str">
        <f t="array" ref="AG449">IF(COUNT(IF($M$5:$M$24=$X381,IF($G$5:$G$24=AG$447,$M$5:$M$24,""),""))=0,"-",AVERAGE(IF($M$5:$M$24=$X381,IF($G$5:$G$24=AG$447,$H$5:$L$24,"")))-$X381)</f>
        <v>-</v>
      </c>
      <c r="AH449" s="382" t="str">
        <f t="array" ref="AH449">IF(COUNT(IF($M$5:$M$24=$X381,IF($G$5:$G$24=AH$447,$M$5:$M$24,""),""))=0,"-",AVERAGE(IF($M$5:$M$24=$X381,IF($G$5:$G$24=AH$447,$H$5:$L$24,"")))-$X381)</f>
        <v>-</v>
      </c>
      <c r="AI449" s="382" t="str">
        <f t="array" ref="AI449">IF(COUNT(IF($M$5:$M$24=$X381,IF($G$5:$G$24=AI$447,$M$5:$M$24,""),""))=0,"-",AVERAGE(IF($M$5:$M$24=$X381,IF($G$5:$G$24=AI$447,$H$5:$L$24,"")))-$X381)</f>
        <v>-</v>
      </c>
      <c r="AJ449" s="382">
        <f t="array" ref="AJ449">IF(COUNT(IF($M$5:$M$24=$X381,IF($G$5:$G$24=AJ$447,$M$5:$M$24,""),""))=0,"-",AVERAGE(IF($M$5:$M$24=$X381,IF($G$5:$G$24=AJ$447,$H$5:$L$24,"")))-$X381)</f>
        <v>0.8</v>
      </c>
      <c r="AK449" s="383">
        <f t="array" ref="AK449">IF(COUNT(Y449:AJ449)=0,"-",AVERAGE(IF($M$5:$M$24=$X381,$H$5:$L$24,""))-$X381)</f>
        <v>1.1499999999999999</v>
      </c>
      <c r="AL449" s="18"/>
      <c r="AM449" s="7"/>
      <c r="AN449" s="18"/>
      <c r="AO449" s="18"/>
      <c r="AP449" s="18"/>
      <c r="AQ449" s="18"/>
      <c r="AR449" s="18"/>
      <c r="AS449" s="18"/>
      <c r="AT449" s="18"/>
      <c r="AU449" s="18"/>
      <c r="AV449" s="18"/>
      <c r="AW449" s="18"/>
      <c r="AX449" s="18"/>
      <c r="BA449" s="11"/>
      <c r="BB449" s="11"/>
      <c r="BC449" s="11"/>
      <c r="BD449" s="11"/>
      <c r="BE449" s="11"/>
      <c r="BF449" s="11"/>
      <c r="BG449" s="11"/>
      <c r="BH449" s="11"/>
      <c r="BI449" s="11"/>
      <c r="BJ449" s="11"/>
      <c r="BK449" s="11"/>
      <c r="BL449" s="11"/>
      <c r="BM449" s="11"/>
      <c r="BN449" s="11"/>
    </row>
    <row r="450" spans="1:68">
      <c r="A450" s="18"/>
      <c r="B450" s="18"/>
      <c r="C450" s="18"/>
      <c r="D450" s="18"/>
      <c r="E450" s="88"/>
      <c r="F450" s="88"/>
      <c r="G450" s="18"/>
      <c r="H450" s="89"/>
      <c r="I450" s="89"/>
      <c r="J450" s="18"/>
      <c r="K450" s="18"/>
      <c r="L450" s="18"/>
      <c r="M450" s="140"/>
      <c r="N450" s="140"/>
      <c r="O450" s="140"/>
      <c r="P450" s="140"/>
      <c r="Q450" s="140"/>
      <c r="R450" s="140"/>
      <c r="S450" s="140"/>
      <c r="T450" s="140"/>
      <c r="U450" s="18"/>
      <c r="V450" s="18"/>
      <c r="W450" s="18"/>
      <c r="X450" s="365" t="str">
        <f>$M$3</f>
        <v>MODAL</v>
      </c>
      <c r="Y450" s="408"/>
      <c r="Z450" s="392"/>
      <c r="AA450" s="392"/>
      <c r="AB450" s="392"/>
      <c r="AC450" s="382" t="str">
        <f t="array" ref="AC450">IF(COUNT(IF($M$5:$M$24=$X382,IF($G$5:$G$24=AC$447,$M$5:$M$24,""),""))=0,"-",AVERAGE(IF($M$5:$M$24=$X382,IF($G$5:$G$24=AC$447,$H$5:$L$24,"")))-$X382)</f>
        <v>-</v>
      </c>
      <c r="AD450" s="382" t="str">
        <f t="array" ref="AD450">IF(COUNT(IF($M$5:$M$24=$X382,IF($G$5:$G$24=AD$447,$M$5:$M$24,""),""))=0,"-",AVERAGE(IF($M$5:$M$24=$X382,IF($G$5:$G$24=AD$447,$H$5:$L$24,"")))-$X382)</f>
        <v>-</v>
      </c>
      <c r="AE450" s="382" t="str">
        <f t="array" ref="AE450">IF(COUNT(IF($M$5:$M$24=$X382,IF($G$5:$G$24=AE$447,$M$5:$M$24,""),""))=0,"-",AVERAGE(IF($M$5:$M$24=$X382,IF($G$5:$G$24=AE$447,$H$5:$L$24,"")))-$X382)</f>
        <v>-</v>
      </c>
      <c r="AF450" s="382" t="str">
        <f t="array" ref="AF450">IF(COUNT(IF($M$5:$M$24=$X382,IF($G$5:$G$24=AF$447,$M$5:$M$24,""),""))=0,"-",AVERAGE(IF($M$5:$M$24=$X382,IF($G$5:$G$24=AF$447,$H$5:$L$24,"")))-$X382)</f>
        <v>-</v>
      </c>
      <c r="AG450" s="382" t="str">
        <f t="array" ref="AG450">IF(COUNT(IF($M$5:$M$24=$X382,IF($G$5:$G$24=AG$447,$M$5:$M$24,""),""))=0,"-",AVERAGE(IF($M$5:$M$24=$X382,IF($G$5:$G$24=AG$447,$H$5:$L$24,"")))-$X382)</f>
        <v>-</v>
      </c>
      <c r="AH450" s="382" t="str">
        <f t="array" ref="AH450">IF(COUNT(IF($M$5:$M$24=$X382,IF($G$5:$G$24=AH$447,$M$5:$M$24,""),""))=0,"-",AVERAGE(IF($M$5:$M$24=$X382,IF($G$5:$G$24=AH$447,$H$5:$L$24,"")))-$X382)</f>
        <v>-</v>
      </c>
      <c r="AI450" s="382" t="str">
        <f t="array" ref="AI450">IF(COUNT(IF($M$5:$M$24=$X382,IF($G$5:$G$24=AI$447,$M$5:$M$24,""),""))=0,"-",AVERAGE(IF($M$5:$M$24=$X382,IF($G$5:$G$24=AI$447,$H$5:$L$24,"")))-$X382)</f>
        <v>-</v>
      </c>
      <c r="AJ450" s="382" t="str">
        <f t="array" ref="AJ450">IF(COUNT(IF($M$5:$M$24=$X382,IF($G$5:$G$24=AJ$447,$M$5:$M$24,""),""))=0,"-",AVERAGE(IF($M$5:$M$24=$X382,IF($G$5:$G$24=AJ$447,$H$5:$L$24,"")))-$X382)</f>
        <v>-</v>
      </c>
      <c r="AK450" s="384" t="str">
        <f t="array" ref="AK450">IF(COUNT(Y450:AJ450)=0,"-",AVERAGE(IF($M$5:$M$24=$X382,$H$5:$L$24,""))-$X382)</f>
        <v>-</v>
      </c>
      <c r="AL450" s="18"/>
      <c r="AM450" s="7"/>
      <c r="AN450" s="18"/>
      <c r="AO450" s="18"/>
      <c r="AP450" s="18"/>
      <c r="AQ450" s="18"/>
      <c r="AR450" s="18"/>
      <c r="AS450" s="18"/>
      <c r="AT450" s="18"/>
      <c r="AU450" s="18"/>
      <c r="AV450" s="18"/>
      <c r="AW450" s="18"/>
      <c r="AX450" s="18"/>
      <c r="BA450" s="11"/>
      <c r="BB450" s="11"/>
      <c r="BC450" s="11"/>
      <c r="BD450" s="11"/>
      <c r="BE450" s="11"/>
      <c r="BF450" s="11"/>
      <c r="BG450" s="11"/>
      <c r="BH450" s="11"/>
      <c r="BI450" s="11"/>
      <c r="BJ450" s="11"/>
      <c r="BK450" s="11"/>
      <c r="BL450" s="11"/>
      <c r="BM450" s="11"/>
      <c r="BN450" s="11"/>
      <c r="BO450" s="75"/>
      <c r="BP450" s="75"/>
    </row>
    <row r="451" spans="1:68">
      <c r="A451" s="18"/>
      <c r="B451" s="18"/>
      <c r="C451" s="18"/>
      <c r="D451" s="18"/>
      <c r="E451" s="88"/>
      <c r="F451" s="88"/>
      <c r="G451" s="18"/>
      <c r="H451" s="89"/>
      <c r="I451" s="89"/>
      <c r="J451" s="18"/>
      <c r="K451" s="18"/>
      <c r="L451" s="18"/>
      <c r="M451" s="140"/>
      <c r="N451" s="140"/>
      <c r="O451" s="140"/>
      <c r="P451" s="140"/>
      <c r="Q451" s="140"/>
      <c r="R451" s="140"/>
      <c r="S451" s="140"/>
      <c r="T451" s="140"/>
      <c r="U451" s="18"/>
      <c r="V451" s="18"/>
      <c r="W451" s="18"/>
      <c r="X451" s="367" t="str">
        <f>$M$4</f>
        <v>(R1-R5)</v>
      </c>
      <c r="Y451" s="368" t="str">
        <f t="shared" ref="Y451:AJ519" si="53">Y407</f>
        <v>N58°11' E04°24</v>
      </c>
      <c r="Z451" s="369" t="str">
        <f t="shared" si="53"/>
        <v>N57°22' E05°59</v>
      </c>
      <c r="AA451" s="369" t="str">
        <f t="shared" si="53"/>
        <v>N57°34' E06°08</v>
      </c>
      <c r="AB451" s="369" t="str">
        <f t="shared" si="53"/>
        <v>N57°38' E05°31</v>
      </c>
      <c r="AC451" s="382" t="str">
        <f t="array" ref="AC451">IF(COUNT(IF($M$5:$M$24=$X383,IF($G$5:$G$24=AC$447,$M$5:$M$24,""),""))=0,"-",AVERAGE(IF($M$5:$M$24=$X383,IF($G$5:$G$24=AC$447,$H$5:$L$24,"")))-$X383)</f>
        <v>-</v>
      </c>
      <c r="AD451" s="382" t="str">
        <f t="array" ref="AD451">IF(COUNT(IF($M$5:$M$24=$X383,IF($G$5:$G$24=AD$447,$M$5:$M$24,""),""))=0,"-",AVERAGE(IF($M$5:$M$24=$X383,IF($G$5:$G$24=AD$447,$H$5:$L$24,"")))-$X383)</f>
        <v>-</v>
      </c>
      <c r="AE451" s="382" t="str">
        <f t="array" ref="AE451">IF(COUNT(IF($M$5:$M$24=$X383,IF($G$5:$G$24=AE$447,$M$5:$M$24,""),""))=0,"-",AVERAGE(IF($M$5:$M$24=$X383,IF($G$5:$G$24=AE$447,$H$5:$L$24,"")))-$X383)</f>
        <v>-</v>
      </c>
      <c r="AF451" s="382" t="str">
        <f t="array" ref="AF451">IF(COUNT(IF($M$5:$M$24=$X383,IF($G$5:$G$24=AF$447,$M$5:$M$24,""),""))=0,"-",AVERAGE(IF($M$5:$M$24=$X383,IF($G$5:$G$24=AF$447,$H$5:$L$24,"")))-$X383)</f>
        <v>-</v>
      </c>
      <c r="AG451" s="382" t="str">
        <f t="array" ref="AG451">IF(COUNT(IF($M$5:$M$24=$X383,IF($G$5:$G$24=AG$447,$M$5:$M$24,""),""))=0,"-",AVERAGE(IF($M$5:$M$24=$X383,IF($G$5:$G$24=AG$447,$H$5:$L$24,"")))-$X383)</f>
        <v>-</v>
      </c>
      <c r="AH451" s="382" t="str">
        <f t="array" ref="AH451">IF(COUNT(IF($M$5:$M$24=$X383,IF($G$5:$G$24=AH$447,$M$5:$M$24,""),""))=0,"-",AVERAGE(IF($M$5:$M$24=$X383,IF($G$5:$G$24=AH$447,$H$5:$L$24,"")))-$X383)</f>
        <v>-</v>
      </c>
      <c r="AI451" s="382" t="str">
        <f t="array" ref="AI451">IF(COUNT(IF($M$5:$M$24=$X383,IF($G$5:$G$24=AI$447,$M$5:$M$24,""),""))=0,"-",AVERAGE(IF($M$5:$M$24=$X383,IF($G$5:$G$24=AI$447,$H$5:$L$24,"")))-$X383)</f>
        <v>-</v>
      </c>
      <c r="AJ451" s="382" t="str">
        <f t="array" ref="AJ451">IF(COUNT(IF($M$5:$M$24=$X383,IF($G$5:$G$24=AJ$447,$M$5:$M$24,""),""))=0,"-",AVERAGE(IF($M$5:$M$24=$X383,IF($G$5:$G$24=AJ$447,$H$5:$L$24,"")))-$X383)</f>
        <v>-</v>
      </c>
      <c r="AK451" s="384" t="str">
        <f t="array" ref="AK451">IF(COUNT(Y451:AJ451)=0,"-",AVERAGE(IF($M$5:$M$24=$X383,$H$5:$L$24,""))-$X383)</f>
        <v>-</v>
      </c>
      <c r="AL451" s="18"/>
      <c r="AM451" s="7"/>
      <c r="AN451" s="18"/>
      <c r="AO451" s="18"/>
      <c r="AP451" s="18"/>
      <c r="AQ451" s="18"/>
      <c r="AR451" s="18"/>
      <c r="AS451" s="18"/>
      <c r="AT451" s="18"/>
      <c r="AU451" s="18"/>
      <c r="AV451" s="18"/>
      <c r="AW451" s="18"/>
      <c r="AX451" s="18"/>
      <c r="BA451" s="11"/>
      <c r="BB451" s="11"/>
      <c r="BC451" s="11"/>
      <c r="BD451" s="11"/>
      <c r="BE451" s="11"/>
      <c r="BF451" s="11"/>
      <c r="BG451" s="11"/>
      <c r="BH451" s="11"/>
      <c r="BI451" s="11"/>
      <c r="BJ451" s="11"/>
      <c r="BK451" s="11"/>
      <c r="BL451" s="11"/>
      <c r="BM451" s="11"/>
      <c r="BN451" s="11"/>
      <c r="BO451" s="75"/>
      <c r="BP451" s="75"/>
    </row>
    <row r="452" spans="1:68">
      <c r="A452" s="18"/>
      <c r="B452" s="18"/>
      <c r="C452" s="18"/>
      <c r="D452" s="18"/>
      <c r="E452" s="88"/>
      <c r="F452" s="88"/>
      <c r="G452" s="18"/>
      <c r="H452" s="89"/>
      <c r="I452" s="89"/>
      <c r="J452" s="18"/>
      <c r="K452" s="18"/>
      <c r="L452" s="18"/>
      <c r="M452" s="140"/>
      <c r="N452" s="140"/>
      <c r="O452" s="140"/>
      <c r="P452" s="140"/>
      <c r="Q452" s="140"/>
      <c r="R452" s="140"/>
      <c r="S452" s="140"/>
      <c r="T452" s="140"/>
      <c r="U452" s="18"/>
      <c r="V452" s="18"/>
      <c r="W452" s="18"/>
      <c r="X452" s="372">
        <v>0</v>
      </c>
      <c r="Y452" s="409" t="str">
        <f t="array" ref="Y452">IF(Y408="-","-",COUNT(IF($M$5:$M$24=$H$5:$L$24,IF($H$5:$L$24=$X452,IF($A$5:$A$24=Y$451,$H$5:$L$24,""),""),""))/COUNT(IF($M$5:$M$24=$X452,IF($A$5:$A$24=Y$451,$H$5:$L$24,""),"")))</f>
        <v>-</v>
      </c>
      <c r="Z452" s="409">
        <f t="array" ref="Z452">IF(Z408="-","-",COUNT(IF($M$5:$M$24=$H$5:$L$24,IF($H$5:$L$24=$X452,IF($A$5:$A$24=Z$451,$H$5:$L$24,""),""),""))/COUNT(IF($M$5:$M$24=$X452,IF($A$5:$A$24=Z$451,$H$5:$L$24,""),"")))</f>
        <v>0.73333333333333328</v>
      </c>
      <c r="AA452" s="409" t="str">
        <f t="array" ref="AA452">IF(AA408="-","-",COUNT(IF($M$5:$M$24=$H$5:$L$24,IF($H$5:$L$24=$X452,IF($A$5:$A$24=AA$451,$H$5:$L$24,""),""),""))/COUNT(IF($M$5:$M$24=$X452,IF($A$5:$A$24=AA$451,$H$5:$L$24,""),"")))</f>
        <v>-</v>
      </c>
      <c r="AB452" s="409" t="str">
        <f t="array" ref="AB452">IF(AB408="-","-",COUNT(IF($M$5:$M$24=$H$5:$L$24,IF($H$5:$L$24=$X452,IF($A$5:$A$24=AB$451,$H$5:$L$24,""),""),""))/COUNT(IF($M$5:$M$24=$X452,IF($A$5:$A$24=AB$451,$H$5:$L$24,""),"")))</f>
        <v>-</v>
      </c>
      <c r="AC452" s="382" t="str">
        <f t="array" ref="AC452">IF(COUNT(IF($M$5:$M$24=$X384,IF($G$5:$G$24=AC$447,$M$5:$M$24,""),""))=0,"-",AVERAGE(IF($M$5:$M$24=$X384,IF($G$5:$G$24=AC$447,$H$5:$L$24,"")))-$X384)</f>
        <v>-</v>
      </c>
      <c r="AD452" s="382" t="str">
        <f t="array" ref="AD452">IF(COUNT(IF($M$5:$M$24=$X384,IF($G$5:$G$24=AD$447,$M$5:$M$24,""),""))=0,"-",AVERAGE(IF($M$5:$M$24=$X384,IF($G$5:$G$24=AD$447,$H$5:$L$24,"")))-$X384)</f>
        <v>-</v>
      </c>
      <c r="AE452" s="382" t="str">
        <f t="array" ref="AE452">IF(COUNT(IF($M$5:$M$24=$X384,IF($G$5:$G$24=AE$447,$M$5:$M$24,""),""))=0,"-",AVERAGE(IF($M$5:$M$24=$X384,IF($G$5:$G$24=AE$447,$H$5:$L$24,"")))-$X384)</f>
        <v>-</v>
      </c>
      <c r="AF452" s="382" t="str">
        <f t="array" ref="AF452">IF(COUNT(IF($M$5:$M$24=$X384,IF($G$5:$G$24=AF$447,$M$5:$M$24,""),""))=0,"-",AVERAGE(IF($M$5:$M$24=$X384,IF($G$5:$G$24=AF$447,$H$5:$L$24,"")))-$X384)</f>
        <v>-</v>
      </c>
      <c r="AG452" s="382" t="str">
        <f t="array" ref="AG452">IF(COUNT(IF($M$5:$M$24=$X384,IF($G$5:$G$24=AG$447,$M$5:$M$24,""),""))=0,"-",AVERAGE(IF($M$5:$M$24=$X384,IF($G$5:$G$24=AG$447,$H$5:$L$24,"")))-$X384)</f>
        <v>-</v>
      </c>
      <c r="AH452" s="382" t="str">
        <f t="array" ref="AH452">IF(COUNT(IF($M$5:$M$24=$X384,IF($G$5:$G$24=AH$447,$M$5:$M$24,""),""))=0,"-",AVERAGE(IF($M$5:$M$24=$X384,IF($G$5:$G$24=AH$447,$H$5:$L$24,"")))-$X384)</f>
        <v>-</v>
      </c>
      <c r="AI452" s="382" t="str">
        <f t="array" ref="AI452">IF(COUNT(IF($M$5:$M$24=$X384,IF($G$5:$G$24=AI$447,$M$5:$M$24,""),""))=0,"-",AVERAGE(IF($M$5:$M$24=$X384,IF($G$5:$G$24=AI$447,$H$5:$L$24,"")))-$X384)</f>
        <v>-</v>
      </c>
      <c r="AJ452" s="382" t="str">
        <f t="array" ref="AJ452">IF(COUNT(IF($M$5:$M$24=$X384,IF($G$5:$G$24=AJ$447,$M$5:$M$24,""),""))=0,"-",AVERAGE(IF($M$5:$M$24=$X384,IF($G$5:$G$24=AJ$447,$H$5:$L$24,"")))-$X384)</f>
        <v>-</v>
      </c>
      <c r="AK452" s="384" t="e">
        <f t="array" ref="AK452">IF(COUNT(Y452:AJ452)=0,"-",AVERAGE(IF($M$5:$M$24=$X384,$H$5:$L$24,""))-$X384)</f>
        <v>#DIV/0!</v>
      </c>
      <c r="AL452" s="18"/>
      <c r="AM452" s="7"/>
      <c r="AN452" s="18"/>
      <c r="AO452" s="18"/>
      <c r="AP452" s="18"/>
      <c r="AQ452" s="18"/>
      <c r="AR452" s="18"/>
      <c r="AS452" s="18"/>
      <c r="AT452" s="18"/>
      <c r="AU452" s="18"/>
      <c r="AV452" s="18"/>
      <c r="AW452" s="18"/>
      <c r="AX452" s="18"/>
      <c r="BA452" s="11"/>
      <c r="BB452" s="11"/>
      <c r="BC452" s="11"/>
      <c r="BD452" s="11"/>
      <c r="BE452" s="11"/>
      <c r="BF452" s="11"/>
      <c r="BG452" s="11"/>
      <c r="BH452" s="11"/>
      <c r="BI452" s="11"/>
      <c r="BJ452" s="11"/>
      <c r="BK452" s="11"/>
      <c r="BL452" s="11"/>
      <c r="BM452" s="11"/>
      <c r="BN452" s="11"/>
      <c r="BO452" s="75"/>
      <c r="BP452" s="75"/>
    </row>
    <row r="453" spans="1:68">
      <c r="A453" s="18"/>
      <c r="B453" s="18"/>
      <c r="C453" s="18"/>
      <c r="D453" s="18"/>
      <c r="E453" s="88"/>
      <c r="F453" s="88"/>
      <c r="G453" s="18"/>
      <c r="H453" s="89"/>
      <c r="I453" s="89"/>
      <c r="J453" s="18"/>
      <c r="K453" s="18"/>
      <c r="L453" s="18"/>
      <c r="M453" s="140"/>
      <c r="N453" s="140"/>
      <c r="O453" s="140"/>
      <c r="P453" s="140"/>
      <c r="Q453" s="140"/>
      <c r="R453" s="140"/>
      <c r="S453" s="140"/>
      <c r="T453" s="140"/>
      <c r="U453" s="18"/>
      <c r="V453" s="18"/>
      <c r="W453" s="18"/>
      <c r="X453" s="374">
        <v>1</v>
      </c>
      <c r="Y453" s="409" t="str">
        <f t="array" ref="Y453">IF(Y409="-","-",COUNT(IF($M$5:$M$24=$H$5:$L$24,IF($H$5:$L$24=$X453,IF($A$5:$A$24=Y$451,$H$5:$L$24,""),""),""))/COUNT(IF($M$5:$M$24=$X453,IF($A$5:$A$24=Y$451,$H$5:$L$24,""),"")))</f>
        <v>-</v>
      </c>
      <c r="Z453" s="409" t="str">
        <f t="array" ref="Z453">IF(Z409="-","-",COUNT(IF($M$5:$M$24=$H$5:$L$24,IF($H$5:$L$24=$X453,IF($A$5:$A$24=Z$451,$H$5:$L$24,""),""),""))/COUNT(IF($M$5:$M$24=$X453,IF($A$5:$A$24=Z$451,$H$5:$L$24,""),"")))</f>
        <v>-</v>
      </c>
      <c r="AA453" s="409" t="str">
        <f t="array" ref="AA453">IF(AA409="-","-",COUNT(IF($M$5:$M$24=$H$5:$L$24,IF($H$5:$L$24=$X453,IF($A$5:$A$24=AA$451,$H$5:$L$24,""),""),""))/COUNT(IF($M$5:$M$24=$X453,IF($A$5:$A$24=AA$451,$H$5:$L$24,""),"")))</f>
        <v>-</v>
      </c>
      <c r="AB453" s="409" t="str">
        <f t="array" ref="AB453">IF(AB409="-","-",COUNT(IF($M$5:$M$24=$H$5:$L$24,IF($H$5:$L$24=$X453,IF($A$5:$A$24=AB$451,$H$5:$L$24,""),""),""))/COUNT(IF($M$5:$M$24=$X453,IF($A$5:$A$24=AB$451,$H$5:$L$24,""),"")))</f>
        <v>-</v>
      </c>
      <c r="AC453" s="382" t="str">
        <f t="array" ref="AC453">IF(COUNT(IF($M$5:$M$24=$X385,IF($G$5:$G$24=AC$447,$M$5:$M$24,""),""))=0,"-",AVERAGE(IF($M$5:$M$24=$X385,IF($G$5:$G$24=AC$447,$H$5:$L$24,"")))-$X385)</f>
        <v>-</v>
      </c>
      <c r="AD453" s="382" t="str">
        <f t="array" ref="AD453">IF(COUNT(IF($M$5:$M$24=$X385,IF($G$5:$G$24=AD$447,$M$5:$M$24,""),""))=0,"-",AVERAGE(IF($M$5:$M$24=$X385,IF($G$5:$G$24=AD$447,$H$5:$L$24,"")))-$X385)</f>
        <v>-</v>
      </c>
      <c r="AE453" s="382" t="str">
        <f t="array" ref="AE453">IF(COUNT(IF($M$5:$M$24=$X385,IF($G$5:$G$24=AE$447,$M$5:$M$24,""),""))=0,"-",AVERAGE(IF($M$5:$M$24=$X385,IF($G$5:$G$24=AE$447,$H$5:$L$24,"")))-$X385)</f>
        <v>-</v>
      </c>
      <c r="AF453" s="382" t="str">
        <f t="array" ref="AF453">IF(COUNT(IF($M$5:$M$24=$X385,IF($G$5:$G$24=AF$447,$M$5:$M$24,""),""))=0,"-",AVERAGE(IF($M$5:$M$24=$X385,IF($G$5:$G$24=AF$447,$H$5:$L$24,"")))-$X385)</f>
        <v>-</v>
      </c>
      <c r="AG453" s="382" t="str">
        <f t="array" ref="AG453">IF(COUNT(IF($M$5:$M$24=$X385,IF($G$5:$G$24=AG$447,$M$5:$M$24,""),""))=0,"-",AVERAGE(IF($M$5:$M$24=$X385,IF($G$5:$G$24=AG$447,$H$5:$L$24,"")))-$X385)</f>
        <v>-</v>
      </c>
      <c r="AH453" s="382" t="str">
        <f t="array" ref="AH453">IF(COUNT(IF($M$5:$M$24=$X385,IF($G$5:$G$24=AH$447,$M$5:$M$24,""),""))=0,"-",AVERAGE(IF($M$5:$M$24=$X385,IF($G$5:$G$24=AH$447,$H$5:$L$24,"")))-$X385)</f>
        <v>-</v>
      </c>
      <c r="AI453" s="382" t="str">
        <f t="array" ref="AI453">IF(COUNT(IF($M$5:$M$24=$X385,IF($G$5:$G$24=AI$447,$M$5:$M$24,""),""))=0,"-",AVERAGE(IF($M$5:$M$24=$X385,IF($G$5:$G$24=AI$447,$H$5:$L$24,"")))-$X385)</f>
        <v>-</v>
      </c>
      <c r="AJ453" s="382" t="str">
        <f t="array" ref="AJ453">IF(COUNT(IF($M$5:$M$24=$X385,IF($G$5:$G$24=AJ$447,$M$5:$M$24,""),""))=0,"-",AVERAGE(IF($M$5:$M$24=$X385,IF($G$5:$G$24=AJ$447,$H$5:$L$24,"")))-$X385)</f>
        <v>-</v>
      </c>
      <c r="AK453" s="384" t="str">
        <f t="array" ref="AK453">IF(COUNT(Y453:AJ453)=0,"-",AVERAGE(IF($M$5:$M$24=$X385,$H$5:$L$24,""))-$X385)</f>
        <v>-</v>
      </c>
      <c r="AL453" s="18"/>
      <c r="AM453" s="7"/>
      <c r="AN453" s="18"/>
      <c r="AO453" s="18"/>
      <c r="AP453" s="18"/>
      <c r="AQ453" s="18"/>
      <c r="AR453" s="18"/>
      <c r="AS453" s="18"/>
      <c r="AT453" s="18"/>
      <c r="AU453" s="18"/>
      <c r="AV453" s="18"/>
      <c r="AW453" s="18"/>
      <c r="AX453" s="18"/>
      <c r="BA453" s="11"/>
      <c r="BB453" s="11"/>
      <c r="BC453" s="11"/>
      <c r="BD453" s="11"/>
      <c r="BE453" s="11"/>
      <c r="BF453" s="11"/>
      <c r="BG453" s="11"/>
      <c r="BH453" s="11"/>
      <c r="BI453" s="11"/>
      <c r="BJ453" s="11"/>
      <c r="BK453" s="11"/>
      <c r="BL453" s="11"/>
      <c r="BM453" s="11"/>
      <c r="BN453" s="11"/>
      <c r="BO453" s="75"/>
      <c r="BP453" s="75"/>
    </row>
    <row r="454" spans="1:68">
      <c r="A454" s="18"/>
      <c r="B454" s="18"/>
      <c r="C454" s="18"/>
      <c r="D454" s="18"/>
      <c r="E454" s="88"/>
      <c r="F454" s="88"/>
      <c r="G454" s="18"/>
      <c r="H454" s="89"/>
      <c r="I454" s="89"/>
      <c r="J454" s="18"/>
      <c r="K454" s="18"/>
      <c r="L454" s="18"/>
      <c r="M454" s="140"/>
      <c r="N454" s="140"/>
      <c r="O454" s="140"/>
      <c r="P454" s="140"/>
      <c r="Q454" s="140"/>
      <c r="R454" s="140"/>
      <c r="S454" s="140"/>
      <c r="T454" s="140"/>
      <c r="U454" s="18"/>
      <c r="V454" s="18"/>
      <c r="W454" s="18"/>
      <c r="X454" s="374">
        <v>2</v>
      </c>
      <c r="Y454" s="409" t="str">
        <f t="array" ref="Y454">IF(Y410="-","-",COUNT(IF($M$5:$M$24=$H$5:$L$24,IF($H$5:$L$24=$X454,IF($A$5:$A$24=Y$451,$H$5:$L$24,""),""),""))/COUNT(IF($M$5:$M$24=$X454,IF($A$5:$A$24=Y$451,$H$5:$L$24,""),"")))</f>
        <v>-</v>
      </c>
      <c r="Z454" s="409" t="str">
        <f t="array" ref="Z454">IF(Z410="-","-",COUNT(IF($M$5:$M$24=$H$5:$L$24,IF($H$5:$L$24=$X454,IF($A$5:$A$24=Z$451,$H$5:$L$24,""),""),""))/COUNT(IF($M$5:$M$24=$X454,IF($A$5:$A$24=Z$451,$H$5:$L$24,""),"")))</f>
        <v>-</v>
      </c>
      <c r="AA454" s="409" t="str">
        <f t="array" ref="AA454">IF(AA410="-","-",COUNT(IF($M$5:$M$24=$H$5:$L$24,IF($H$5:$L$24=$X454,IF($A$5:$A$24=AA$451,$H$5:$L$24,""),""),""))/COUNT(IF($M$5:$M$24=$X454,IF($A$5:$A$24=AA$451,$H$5:$L$24,""),"")))</f>
        <v>-</v>
      </c>
      <c r="AB454" s="409" t="str">
        <f t="array" ref="AB454">IF(AB410="-","-",COUNT(IF($M$5:$M$24=$H$5:$L$24,IF($H$5:$L$24=$X454,IF($A$5:$A$24=AB$451,$H$5:$L$24,""),""),""))/COUNT(IF($M$5:$M$24=$X454,IF($A$5:$A$24=AB$451,$H$5:$L$24,""),"")))</f>
        <v>-</v>
      </c>
      <c r="AC454" s="382">
        <f t="array" ref="AC454">IF(COUNT(IF($M$5:$M$24=$X386,IF($G$5:$G$24=AC$447,$M$5:$M$24,""),""))=0,"-",AVERAGE(IF($M$5:$M$24=$X386,IF($G$5:$G$24=AC$447,$H$5:$L$24,"")))-$X386)</f>
        <v>-0.5</v>
      </c>
      <c r="AD454" s="382" t="str">
        <f t="array" ref="AD454">IF(COUNT(IF($M$5:$M$24=$X386,IF($G$5:$G$24=AD$447,$M$5:$M$24,""),""))=0,"-",AVERAGE(IF($M$5:$M$24=$X386,IF($G$5:$G$24=AD$447,$H$5:$L$24,"")))-$X386)</f>
        <v>-</v>
      </c>
      <c r="AE454" s="382">
        <f t="array" ref="AE454">IF(COUNT(IF($M$5:$M$24=$X386,IF($G$5:$G$24=AE$447,$M$5:$M$24,""),""))=0,"-",AVERAGE(IF($M$5:$M$24=$X386,IF($G$5:$G$24=AE$447,$H$5:$L$24,"")))-$X386)</f>
        <v>0.20000000000000018</v>
      </c>
      <c r="AF454" s="382" t="str">
        <f t="array" ref="AF454">IF(COUNT(IF($M$5:$M$24=$X386,IF($G$5:$G$24=AF$447,$M$5:$M$24,""),""))=0,"-",AVERAGE(IF($M$5:$M$24=$X386,IF($G$5:$G$24=AF$447,$H$5:$L$24,"")))-$X386)</f>
        <v>-</v>
      </c>
      <c r="AG454" s="382" t="str">
        <f t="array" ref="AG454">IF(COUNT(IF($M$5:$M$24=$X386,IF($G$5:$G$24=AG$447,$M$5:$M$24,""),""))=0,"-",AVERAGE(IF($M$5:$M$24=$X386,IF($G$5:$G$24=AG$447,$H$5:$L$24,"")))-$X386)</f>
        <v>-</v>
      </c>
      <c r="AH454" s="382" t="str">
        <f t="array" ref="AH454">IF(COUNT(IF($M$5:$M$24=$X386,IF($G$5:$G$24=AH$447,$M$5:$M$24,""),""))=0,"-",AVERAGE(IF($M$5:$M$24=$X386,IF($G$5:$G$24=AH$447,$H$5:$L$24,"")))-$X386)</f>
        <v>-</v>
      </c>
      <c r="AI454" s="382" t="str">
        <f t="array" ref="AI454">IF(COUNT(IF($M$5:$M$24=$X386,IF($G$5:$G$24=AI$447,$M$5:$M$24,""),""))=0,"-",AVERAGE(IF($M$5:$M$24=$X386,IF($G$5:$G$24=AI$447,$H$5:$L$24,"")))-$X386)</f>
        <v>-</v>
      </c>
      <c r="AJ454" s="382">
        <f t="array" ref="AJ454">IF(COUNT(IF($M$5:$M$24=$X386,IF($G$5:$G$24=AJ$447,$M$5:$M$24,""),""))=0,"-",AVERAGE(IF($M$5:$M$24=$X386,IF($G$5:$G$24=AJ$447,$H$5:$L$24,"")))-$X386)</f>
        <v>-0.5</v>
      </c>
      <c r="AK454" s="384">
        <f t="array" ref="AK454">IF(COUNT(Y454:AJ454)=0,"-",AVERAGE(IF($M$5:$M$24=$X386,$H$5:$L$24,""))-$X386)</f>
        <v>-0.21999999999999975</v>
      </c>
      <c r="AL454" s="18"/>
      <c r="AM454" s="7"/>
      <c r="AN454" s="18"/>
      <c r="AO454" s="18"/>
      <c r="AP454" s="18"/>
      <c r="AQ454" s="18"/>
      <c r="AR454" s="18"/>
      <c r="AS454" s="18"/>
      <c r="AT454" s="18"/>
      <c r="AU454" s="18"/>
      <c r="AV454" s="18"/>
      <c r="AW454" s="18"/>
      <c r="AX454" s="18"/>
      <c r="BA454" s="11"/>
      <c r="BB454" s="11"/>
      <c r="BC454" s="11"/>
      <c r="BD454" s="11"/>
      <c r="BE454" s="11"/>
      <c r="BF454" s="11"/>
      <c r="BG454" s="11"/>
      <c r="BH454" s="11"/>
      <c r="BI454" s="11"/>
      <c r="BJ454" s="11"/>
      <c r="BK454" s="11"/>
      <c r="BL454" s="11"/>
      <c r="BM454" s="11"/>
      <c r="BN454" s="11"/>
      <c r="BO454" s="75"/>
      <c r="BP454" s="75"/>
    </row>
    <row r="455" spans="1:68">
      <c r="A455" s="18"/>
      <c r="B455" s="18"/>
      <c r="C455" s="18"/>
      <c r="D455" s="18"/>
      <c r="E455" s="88"/>
      <c r="F455" s="88"/>
      <c r="G455" s="18"/>
      <c r="H455" s="89"/>
      <c r="I455" s="89"/>
      <c r="J455" s="18"/>
      <c r="K455" s="18"/>
      <c r="L455" s="18"/>
      <c r="M455" s="140"/>
      <c r="N455" s="140"/>
      <c r="O455" s="140"/>
      <c r="P455" s="140"/>
      <c r="Q455" s="140"/>
      <c r="R455" s="140"/>
      <c r="S455" s="140"/>
      <c r="T455" s="140"/>
      <c r="U455" s="18"/>
      <c r="V455" s="18"/>
      <c r="W455" s="18"/>
      <c r="X455" s="374">
        <v>3</v>
      </c>
      <c r="Y455" s="409" t="str">
        <f t="array" ref="Y455">IF(Y411="-","-",COUNT(IF($M$5:$M$24=$H$5:$L$24,IF($H$5:$L$24=$X455,IF($A$5:$A$24=Y$451,$H$5:$L$24,""),""),""))/COUNT(IF($M$5:$M$24=$X455,IF($A$5:$A$24=Y$451,$H$5:$L$24,""),"")))</f>
        <v>-</v>
      </c>
      <c r="Z455" s="409" t="str">
        <f t="array" ref="Z455">IF(Z411="-","-",COUNT(IF($M$5:$M$24=$H$5:$L$24,IF($H$5:$L$24=$X455,IF($A$5:$A$24=Z$451,$H$5:$L$24,""),""),""))/COUNT(IF($M$5:$M$24=$X455,IF($A$5:$A$24=Z$451,$H$5:$L$24,""),"")))</f>
        <v>-</v>
      </c>
      <c r="AA455" s="409" t="str">
        <f t="array" ref="AA455">IF(AA411="-","-",COUNT(IF($M$5:$M$24=$H$5:$L$24,IF($H$5:$L$24=$X455,IF($A$5:$A$24=AA$451,$H$5:$L$24,""),""),""))/COUNT(IF($M$5:$M$24=$X455,IF($A$5:$A$24=AA$451,$H$5:$L$24,""),"")))</f>
        <v>-</v>
      </c>
      <c r="AB455" s="409" t="str">
        <f t="array" ref="AB455">IF(AB411="-","-",COUNT(IF($M$5:$M$24=$H$5:$L$24,IF($H$5:$L$24=$X455,IF($A$5:$A$24=AB$451,$H$5:$L$24,""),""),""))/COUNT(IF($M$5:$M$24=$X455,IF($A$5:$A$24=AB$451,$H$5:$L$24,""),"")))</f>
        <v>-</v>
      </c>
      <c r="AC455" s="382" t="str">
        <f t="array" ref="AC455">IF(COUNT(IF($M$5:$M$24=$X387,IF($G$5:$G$24=AC$447,$M$5:$M$24,""),""))=0,"-",AVERAGE(IF($M$5:$M$24=$X387,IF($G$5:$G$24=AC$447,$H$5:$L$24,"")))-$X387)</f>
        <v>-</v>
      </c>
      <c r="AD455" s="382" t="str">
        <f t="array" ref="AD455">IF(COUNT(IF($M$5:$M$24=$X387,IF($G$5:$G$24=AD$447,$M$5:$M$24,""),""))=0,"-",AVERAGE(IF($M$5:$M$24=$X387,IF($G$5:$G$24=AD$447,$H$5:$L$24,"")))-$X387)</f>
        <v>-</v>
      </c>
      <c r="AE455" s="382" t="str">
        <f t="array" ref="AE455">IF(COUNT(IF($M$5:$M$24=$X387,IF($G$5:$G$24=AE$447,$M$5:$M$24,""),""))=0,"-",AVERAGE(IF($M$5:$M$24=$X387,IF($G$5:$G$24=AE$447,$H$5:$L$24,"")))-$X387)</f>
        <v>-</v>
      </c>
      <c r="AF455" s="382" t="str">
        <f t="array" ref="AF455">IF(COUNT(IF($M$5:$M$24=$X387,IF($G$5:$G$24=AF$447,$M$5:$M$24,""),""))=0,"-",AVERAGE(IF($M$5:$M$24=$X387,IF($G$5:$G$24=AF$447,$H$5:$L$24,"")))-$X387)</f>
        <v>-</v>
      </c>
      <c r="AG455" s="382" t="str">
        <f t="array" ref="AG455">IF(COUNT(IF($M$5:$M$24=$X387,IF($G$5:$G$24=AG$447,$M$5:$M$24,""),""))=0,"-",AVERAGE(IF($M$5:$M$24=$X387,IF($G$5:$G$24=AG$447,$H$5:$L$24,"")))-$X387)</f>
        <v>-</v>
      </c>
      <c r="AH455" s="382" t="str">
        <f t="array" ref="AH455">IF(COUNT(IF($M$5:$M$24=$X387,IF($G$5:$G$24=AH$447,$M$5:$M$24,""),""))=0,"-",AVERAGE(IF($M$5:$M$24=$X387,IF($G$5:$G$24=AH$447,$H$5:$L$24,"")))-$X387)</f>
        <v>-</v>
      </c>
      <c r="AI455" s="382" t="str">
        <f t="array" ref="AI455">IF(COUNT(IF($M$5:$M$24=$X387,IF($G$5:$G$24=AI$447,$M$5:$M$24,""),""))=0,"-",AVERAGE(IF($M$5:$M$24=$X387,IF($G$5:$G$24=AI$447,$H$5:$L$24,"")))-$X387)</f>
        <v>-</v>
      </c>
      <c r="AJ455" s="382" t="str">
        <f t="array" ref="AJ455">IF(COUNT(IF($M$5:$M$24=$X387,IF($G$5:$G$24=AJ$447,$M$5:$M$24,""),""))=0,"-",AVERAGE(IF($M$5:$M$24=$X387,IF($G$5:$G$24=AJ$447,$H$5:$L$24,"")))-$X387)</f>
        <v>-</v>
      </c>
      <c r="AK455" s="384" t="str">
        <f t="array" ref="AK455">IF(COUNT(Y455:AJ455)=0,"-",AVERAGE(IF($M$5:$M$24=$X387,$H$5:$L$24,""))-$X387)</f>
        <v>-</v>
      </c>
      <c r="AL455" s="18"/>
      <c r="AM455" s="7"/>
      <c r="AN455" s="18"/>
      <c r="AO455" s="18"/>
      <c r="AP455" s="18"/>
      <c r="AQ455" s="18"/>
      <c r="AR455" s="18"/>
      <c r="AS455" s="18"/>
      <c r="AT455" s="18"/>
      <c r="AU455" s="18"/>
      <c r="AV455" s="18"/>
      <c r="AW455" s="18"/>
      <c r="AX455" s="18"/>
      <c r="BA455" s="11"/>
      <c r="BB455" s="11"/>
      <c r="BC455" s="11"/>
      <c r="BD455" s="11"/>
      <c r="BE455" s="11"/>
      <c r="BF455" s="11"/>
      <c r="BG455" s="11"/>
      <c r="BH455" s="11"/>
      <c r="BI455" s="11"/>
      <c r="BJ455" s="11"/>
      <c r="BK455" s="11"/>
      <c r="BL455" s="11"/>
      <c r="BM455" s="11"/>
      <c r="BN455" s="11"/>
      <c r="BO455" s="75"/>
      <c r="BP455" s="75"/>
    </row>
    <row r="456" spans="1:68">
      <c r="A456" s="18"/>
      <c r="B456" s="18"/>
      <c r="C456" s="18"/>
      <c r="D456" s="18"/>
      <c r="E456" s="88"/>
      <c r="F456" s="88"/>
      <c r="G456" s="18"/>
      <c r="H456" s="89"/>
      <c r="I456" s="89"/>
      <c r="J456" s="18"/>
      <c r="K456" s="18"/>
      <c r="L456" s="18"/>
      <c r="M456" s="140"/>
      <c r="N456" s="140"/>
      <c r="O456" s="140"/>
      <c r="P456" s="140"/>
      <c r="Q456" s="140"/>
      <c r="R456" s="140"/>
      <c r="S456" s="140"/>
      <c r="T456" s="140"/>
      <c r="U456" s="18"/>
      <c r="V456" s="18"/>
      <c r="W456" s="18"/>
      <c r="X456" s="374">
        <v>4</v>
      </c>
      <c r="Y456" s="409">
        <f t="array" ref="Y456">IF(Y412="-","-",COUNT(IF($M$5:$M$24=$H$5:$L$24,IF($H$5:$L$24=$X456,IF($A$5:$A$24=Y$451,$H$5:$L$24,""),""),""))/COUNT(IF($M$5:$M$24=$X456,IF($A$5:$A$24=Y$451,$H$5:$L$24,""),"")))</f>
        <v>0.9</v>
      </c>
      <c r="Z456" s="409" t="str">
        <f t="array" ref="Z456">IF(Z412="-","-",COUNT(IF($M$5:$M$24=$H$5:$L$24,IF($H$5:$L$24=$X456,IF($A$5:$A$24=Z$451,$H$5:$L$24,""),""),""))/COUNT(IF($M$5:$M$24=$X456,IF($A$5:$A$24=Z$451,$H$5:$L$24,""),"")))</f>
        <v>-</v>
      </c>
      <c r="AA456" s="409" t="str">
        <f t="array" ref="AA456">IF(AA412="-","-",COUNT(IF($M$5:$M$24=$H$5:$L$24,IF($H$5:$L$24=$X456,IF($A$5:$A$24=AA$451,$H$5:$L$24,""),""),""))/COUNT(IF($M$5:$M$24=$X456,IF($A$5:$A$24=AA$451,$H$5:$L$24,""),"")))</f>
        <v>-</v>
      </c>
      <c r="AB456" s="409" t="str">
        <f t="array" ref="AB456">IF(AB412="-","-",COUNT(IF($M$5:$M$24=$H$5:$L$24,IF($H$5:$L$24=$X456,IF($A$5:$A$24=AB$451,$H$5:$L$24,""),""),""))/COUNT(IF($M$5:$M$24=$X456,IF($A$5:$A$24=AB$451,$H$5:$L$24,""),"")))</f>
        <v>-</v>
      </c>
      <c r="AC456" s="382">
        <f t="array" ref="AC456">IF(COUNT(IF($M$5:$M$24=$X388,IF($G$5:$G$24=AC$447,$M$5:$M$24,""),""))=0,"-",AVERAGE(IF($M$5:$M$24=$X388,IF($G$5:$G$24=AC$447,$H$5:$L$24,"")))-$X388)</f>
        <v>-0.59999999999999964</v>
      </c>
      <c r="AD456" s="382" t="str">
        <f t="array" ref="AD456">IF(COUNT(IF($M$5:$M$24=$X388,IF($G$5:$G$24=AD$447,$M$5:$M$24,""),""))=0,"-",AVERAGE(IF($M$5:$M$24=$X388,IF($G$5:$G$24=AD$447,$H$5:$L$24,"")))-$X388)</f>
        <v>-</v>
      </c>
      <c r="AE456" s="382" t="str">
        <f t="array" ref="AE456">IF(COUNT(IF($M$5:$M$24=$X388,IF($G$5:$G$24=AE$447,$M$5:$M$24,""),""))=0,"-",AVERAGE(IF($M$5:$M$24=$X388,IF($G$5:$G$24=AE$447,$H$5:$L$24,"")))-$X388)</f>
        <v>-</v>
      </c>
      <c r="AF456" s="382" t="str">
        <f t="array" ref="AF456">IF(COUNT(IF($M$5:$M$24=$X388,IF($G$5:$G$24=AF$447,$M$5:$M$24,""),""))=0,"-",AVERAGE(IF($M$5:$M$24=$X388,IF($G$5:$G$24=AF$447,$H$5:$L$24,"")))-$X388)</f>
        <v>-</v>
      </c>
      <c r="AG456" s="382" t="str">
        <f t="array" ref="AG456">IF(COUNT(IF($M$5:$M$24=$X388,IF($G$5:$G$24=AG$447,$M$5:$M$24,""),""))=0,"-",AVERAGE(IF($M$5:$M$24=$X388,IF($G$5:$G$24=AG$447,$H$5:$L$24,"")))-$X388)</f>
        <v>-</v>
      </c>
      <c r="AH456" s="382" t="str">
        <f t="array" ref="AH456">IF(COUNT(IF($M$5:$M$24=$X388,IF($G$5:$G$24=AH$447,$M$5:$M$24,""),""))=0,"-",AVERAGE(IF($M$5:$M$24=$X388,IF($G$5:$G$24=AH$447,$H$5:$L$24,"")))-$X388)</f>
        <v>-</v>
      </c>
      <c r="AI456" s="382" t="str">
        <f t="array" ref="AI456">IF(COUNT(IF($M$5:$M$24=$X388,IF($G$5:$G$24=AI$447,$M$5:$M$24,""),""))=0,"-",AVERAGE(IF($M$5:$M$24=$X388,IF($G$5:$G$24=AI$447,$H$5:$L$24,"")))-$X388)</f>
        <v>-</v>
      </c>
      <c r="AJ456" s="382" t="str">
        <f t="array" ref="AJ456">IF(COUNT(IF($M$5:$M$24=$X388,IF($G$5:$G$24=AJ$447,$M$5:$M$24,""),""))=0,"-",AVERAGE(IF($M$5:$M$24=$X388,IF($G$5:$G$24=AJ$447,$H$5:$L$24,"")))-$X388)</f>
        <v>-</v>
      </c>
      <c r="AK456" s="384">
        <f t="array" ref="AK456">IF(COUNT(Y456:AJ456)=0,"-",AVERAGE(IF($M$5:$M$24=$X388,$H$5:$L$24,""))-$X388)</f>
        <v>-0.59999999999999964</v>
      </c>
      <c r="AL456" s="18"/>
      <c r="AM456" s="7"/>
      <c r="AN456" s="18"/>
      <c r="AO456" s="18"/>
      <c r="AP456" s="18"/>
      <c r="AQ456" s="18"/>
      <c r="AR456" s="18"/>
      <c r="AS456" s="18"/>
      <c r="AT456" s="18"/>
      <c r="AU456" s="18"/>
      <c r="AV456" s="18"/>
      <c r="AW456" s="18"/>
      <c r="AX456" s="18"/>
      <c r="BA456" s="11"/>
      <c r="BB456" s="11"/>
      <c r="BC456" s="11"/>
      <c r="BD456" s="11"/>
      <c r="BE456" s="11"/>
      <c r="BF456" s="11"/>
      <c r="BG456" s="11"/>
      <c r="BH456" s="11"/>
      <c r="BI456" s="11"/>
      <c r="BJ456" s="11"/>
      <c r="BK456" s="11"/>
      <c r="BL456" s="11"/>
      <c r="BM456" s="11"/>
      <c r="BN456" s="11"/>
      <c r="BO456" s="75"/>
      <c r="BP456" s="75"/>
    </row>
    <row r="457" spans="1:68">
      <c r="A457" s="18"/>
      <c r="B457" s="18"/>
      <c r="C457" s="18"/>
      <c r="D457" s="18"/>
      <c r="E457" s="88"/>
      <c r="F457" s="88"/>
      <c r="G457" s="18"/>
      <c r="H457" s="89"/>
      <c r="I457" s="89"/>
      <c r="J457" s="18"/>
      <c r="K457" s="18"/>
      <c r="L457" s="18"/>
      <c r="M457" s="140"/>
      <c r="N457" s="140"/>
      <c r="O457" s="140"/>
      <c r="P457" s="140"/>
      <c r="Q457" s="140"/>
      <c r="R457" s="140"/>
      <c r="S457" s="140"/>
      <c r="T457" s="140"/>
      <c r="U457" s="18"/>
      <c r="V457" s="18"/>
      <c r="W457" s="18"/>
      <c r="X457" s="374">
        <v>5</v>
      </c>
      <c r="Y457" s="409">
        <f t="array" ref="Y457">IF(Y413="-","-",COUNT(IF($M$5:$M$24=$H$5:$L$24,IF($H$5:$L$24=$X457,IF($A$5:$A$24=Y$451,$H$5:$L$24,""),""),""))/COUNT(IF($M$5:$M$24=$X457,IF($A$5:$A$24=Y$451,$H$5:$L$24,""),"")))</f>
        <v>0.8</v>
      </c>
      <c r="Z457" s="409">
        <f t="array" ref="Z457">IF(Z413="-","-",COUNT(IF($M$5:$M$24=$H$5:$L$24,IF($H$5:$L$24=$X457,IF($A$5:$A$24=Z$451,$H$5:$L$24,""),""),""))/COUNT(IF($M$5:$M$24=$X457,IF($A$5:$A$24=Z$451,$H$5:$L$24,""),"")))</f>
        <v>0.9</v>
      </c>
      <c r="AA457" s="409">
        <f t="array" ref="AA457">IF(AA413="-","-",COUNT(IF($M$5:$M$24=$H$5:$L$24,IF($H$5:$L$24=$X457,IF($A$5:$A$24=AA$451,$H$5:$L$24,""),""),""))/COUNT(IF($M$5:$M$24=$X457,IF($A$5:$A$24=AA$451,$H$5:$L$24,""),"")))</f>
        <v>0.4</v>
      </c>
      <c r="AB457" s="409" t="str">
        <f t="array" ref="AB457">IF(AB413="-","-",COUNT(IF($M$5:$M$24=$H$5:$L$24,IF($H$5:$L$24=$X457,IF($A$5:$A$24=AB$451,$H$5:$L$24,""),""),""))/COUNT(IF($M$5:$M$24=$X457,IF($A$5:$A$24=AB$451,$H$5:$L$24,""),"")))</f>
        <v>-</v>
      </c>
      <c r="AC457" s="382" t="str">
        <f t="array" ref="AC457">IF(COUNT(IF($M$5:$M$24=$X389,IF($G$5:$G$24=AC$447,$M$5:$M$24,""),""))=0,"-",AVERAGE(IF($M$5:$M$24=$X389,IF($G$5:$G$24=AC$447,$H$5:$L$24,"")))-$X389)</f>
        <v>-</v>
      </c>
      <c r="AD457" s="382" t="str">
        <f t="array" ref="AD457">IF(COUNT(IF($M$5:$M$24=$X389,IF($G$5:$G$24=AD$447,$M$5:$M$24,""),""))=0,"-",AVERAGE(IF($M$5:$M$24=$X389,IF($G$5:$G$24=AD$447,$H$5:$L$24,"")))-$X389)</f>
        <v>-</v>
      </c>
      <c r="AE457" s="382" t="str">
        <f t="array" ref="AE457">IF(COUNT(IF($M$5:$M$24=$X389,IF($G$5:$G$24=AE$447,$M$5:$M$24,""),""))=0,"-",AVERAGE(IF($M$5:$M$24=$X389,IF($G$5:$G$24=AE$447,$H$5:$L$24,"")))-$X389)</f>
        <v>-</v>
      </c>
      <c r="AF457" s="382" t="str">
        <f t="array" ref="AF457">IF(COUNT(IF($M$5:$M$24=$X389,IF($G$5:$G$24=AF$447,$M$5:$M$24,""),""))=0,"-",AVERAGE(IF($M$5:$M$24=$X389,IF($G$5:$G$24=AF$447,$H$5:$L$24,"")))-$X389)</f>
        <v>-</v>
      </c>
      <c r="AG457" s="382" t="str">
        <f t="array" ref="AG457">IF(COUNT(IF($M$5:$M$24=$X389,IF($G$5:$G$24=AG$447,$M$5:$M$24,""),""))=0,"-",AVERAGE(IF($M$5:$M$24=$X389,IF($G$5:$G$24=AG$447,$H$5:$L$24,"")))-$X389)</f>
        <v>-</v>
      </c>
      <c r="AH457" s="382" t="str">
        <f t="array" ref="AH457">IF(COUNT(IF($M$5:$M$24=$X389,IF($G$5:$G$24=AH$447,$M$5:$M$24,""),""))=0,"-",AVERAGE(IF($M$5:$M$24=$X389,IF($G$5:$G$24=AH$447,$H$5:$L$24,"")))-$X389)</f>
        <v>-</v>
      </c>
      <c r="AI457" s="382" t="str">
        <f t="array" ref="AI457">IF(COUNT(IF($M$5:$M$24=$X389,IF($G$5:$G$24=AI$447,$M$5:$M$24,""),""))=0,"-",AVERAGE(IF($M$5:$M$24=$X389,IF($G$5:$G$24=AI$447,$H$5:$L$24,"")))-$X389)</f>
        <v>-</v>
      </c>
      <c r="AJ457" s="382" t="str">
        <f t="array" ref="AJ457">IF(COUNT(IF($M$5:$M$24=$X389,IF($G$5:$G$24=AJ$447,$M$5:$M$24,""),""))=0,"-",AVERAGE(IF($M$5:$M$24=$X389,IF($G$5:$G$24=AJ$447,$H$5:$L$24,"")))-$X389)</f>
        <v>-</v>
      </c>
      <c r="AK457" s="384" t="e">
        <f t="array" ref="AK457">IF(COUNT(Y457:AJ457)=0,"-",AVERAGE(IF($M$5:$M$24=$X389,$H$5:$L$24,""))-$X389)</f>
        <v>#DIV/0!</v>
      </c>
      <c r="AL457" s="18"/>
      <c r="AM457" s="7"/>
      <c r="AN457" s="18"/>
      <c r="AO457" s="18"/>
      <c r="AP457" s="18"/>
      <c r="AQ457" s="18"/>
      <c r="AR457" s="18"/>
      <c r="AS457" s="18"/>
      <c r="AT457" s="18"/>
      <c r="AU457" s="18"/>
      <c r="AV457" s="18"/>
      <c r="AW457" s="18"/>
      <c r="AX457" s="18"/>
      <c r="BA457" s="11"/>
      <c r="BB457" s="11"/>
      <c r="BC457" s="11"/>
      <c r="BD457" s="11"/>
      <c r="BE457" s="11"/>
      <c r="BF457" s="11"/>
      <c r="BG457" s="11"/>
      <c r="BH457" s="11"/>
      <c r="BI457" s="11"/>
      <c r="BJ457" s="11"/>
      <c r="BK457" s="11"/>
      <c r="BL457" s="11"/>
      <c r="BM457" s="11"/>
      <c r="BN457" s="11"/>
      <c r="BO457" s="75"/>
      <c r="BP457" s="75"/>
    </row>
    <row r="458" spans="1:68">
      <c r="A458" s="18"/>
      <c r="B458" s="18"/>
      <c r="C458" s="18"/>
      <c r="D458" s="18"/>
      <c r="E458" s="88"/>
      <c r="F458" s="88"/>
      <c r="G458" s="18"/>
      <c r="H458" s="89"/>
      <c r="I458" s="89"/>
      <c r="J458" s="18"/>
      <c r="K458" s="18"/>
      <c r="L458" s="18"/>
      <c r="M458" s="140"/>
      <c r="N458" s="140"/>
      <c r="O458" s="140"/>
      <c r="P458" s="140"/>
      <c r="Q458" s="140"/>
      <c r="R458" s="140"/>
      <c r="S458" s="140"/>
      <c r="T458" s="140"/>
      <c r="U458" s="18"/>
      <c r="V458" s="18"/>
      <c r="W458" s="18"/>
      <c r="X458" s="374">
        <v>6</v>
      </c>
      <c r="Y458" s="409">
        <f t="array" ref="Y458">IF(Y414="-","-",COUNT(IF($M$5:$M$24=$H$5:$L$24,IF($H$5:$L$24=$X458,IF($A$5:$A$24=Y$451,$H$5:$L$24,""),""),""))/COUNT(IF($M$5:$M$24=$X458,IF($A$5:$A$24=Y$451,$H$5:$L$24,""),"")))</f>
        <v>0.8</v>
      </c>
      <c r="Z458" s="409" t="str">
        <f t="array" ref="Z458">IF(Z414="-","-",COUNT(IF($M$5:$M$24=$H$5:$L$24,IF($H$5:$L$24=$X458,IF($A$5:$A$24=Z$451,$H$5:$L$24,""),""),""))/COUNT(IF($M$5:$M$24=$X458,IF($A$5:$A$24=Z$451,$H$5:$L$24,""),"")))</f>
        <v>-</v>
      </c>
      <c r="AA458" s="409" t="str">
        <f t="array" ref="AA458">IF(AA414="-","-",COUNT(IF($M$5:$M$24=$H$5:$L$24,IF($H$5:$L$24=$X458,IF($A$5:$A$24=AA$451,$H$5:$L$24,""),""),""))/COUNT(IF($M$5:$M$24=$X458,IF($A$5:$A$24=AA$451,$H$5:$L$24,""),"")))</f>
        <v>-</v>
      </c>
      <c r="AB458" s="409" t="str">
        <f t="array" ref="AB458">IF(AB414="-","-",COUNT(IF($M$5:$M$24=$H$5:$L$24,IF($H$5:$L$24=$X458,IF($A$5:$A$24=AB$451,$H$5:$L$24,""),""),""))/COUNT(IF($M$5:$M$24=$X458,IF($A$5:$A$24=AB$451,$H$5:$L$24,""),"")))</f>
        <v>-</v>
      </c>
      <c r="AC458" s="382" t="str">
        <f t="array" ref="AC458">IF(COUNT(IF($M$5:$M$24=$X390,IF($G$5:$G$24=AC$447,$M$5:$M$24,""),""))=0,"-",AVERAGE(IF($M$5:$M$24=$X390,IF($G$5:$G$24=AC$447,$H$5:$L$24,"")))-$X390)</f>
        <v>-</v>
      </c>
      <c r="AD458" s="382" t="str">
        <f t="array" ref="AD458">IF(COUNT(IF($M$5:$M$24=$X390,IF($G$5:$G$24=AD$447,$M$5:$M$24,""),""))=0,"-",AVERAGE(IF($M$5:$M$24=$X390,IF($G$5:$G$24=AD$447,$H$5:$L$24,"")))-$X390)</f>
        <v>-</v>
      </c>
      <c r="AE458" s="382" t="str">
        <f t="array" ref="AE458">IF(COUNT(IF($M$5:$M$24=$X390,IF($G$5:$G$24=AE$447,$M$5:$M$24,""),""))=0,"-",AVERAGE(IF($M$5:$M$24=$X390,IF($G$5:$G$24=AE$447,$H$5:$L$24,"")))-$X390)</f>
        <v>-</v>
      </c>
      <c r="AF458" s="382" t="str">
        <f t="array" ref="AF458">IF(COUNT(IF($M$5:$M$24=$X390,IF($G$5:$G$24=AF$447,$M$5:$M$24,""),""))=0,"-",AVERAGE(IF($M$5:$M$24=$X390,IF($G$5:$G$24=AF$447,$H$5:$L$24,"")))-$X390)</f>
        <v>-</v>
      </c>
      <c r="AG458" s="382" t="str">
        <f t="array" ref="AG458">IF(COUNT(IF($M$5:$M$24=$X390,IF($G$5:$G$24=AG$447,$M$5:$M$24,""),""))=0,"-",AVERAGE(IF($M$5:$M$24=$X390,IF($G$5:$G$24=AG$447,$H$5:$L$24,"")))-$X390)</f>
        <v>-</v>
      </c>
      <c r="AH458" s="382" t="str">
        <f t="array" ref="AH458">IF(COUNT(IF($M$5:$M$24=$X390,IF($G$5:$G$24=AH$447,$M$5:$M$24,""),""))=0,"-",AVERAGE(IF($M$5:$M$24=$X390,IF($G$5:$G$24=AH$447,$H$5:$L$24,"")))-$X390)</f>
        <v>-</v>
      </c>
      <c r="AI458" s="382" t="str">
        <f t="array" ref="AI458">IF(COUNT(IF($M$5:$M$24=$X390,IF($G$5:$G$24=AI$447,$M$5:$M$24,""),""))=0,"-",AVERAGE(IF($M$5:$M$24=$X390,IF($G$5:$G$24=AI$447,$H$5:$L$24,"")))-$X390)</f>
        <v>-</v>
      </c>
      <c r="AJ458" s="382" t="str">
        <f t="array" ref="AJ458">IF(COUNT(IF($M$5:$M$24=$X390,IF($G$5:$G$24=AJ$447,$M$5:$M$24,""),""))=0,"-",AVERAGE(IF($M$5:$M$24=$X390,IF($G$5:$G$24=AJ$447,$H$5:$L$24,"")))-$X390)</f>
        <v>-</v>
      </c>
      <c r="AK458" s="384" t="e">
        <f t="array" ref="AK458">IF(COUNT(Y458:AJ458)=0,"-",AVERAGE(IF($M$5:$M$24=$X390,$H$5:$L$24,""))-$X390)</f>
        <v>#DIV/0!</v>
      </c>
      <c r="AL458" s="18"/>
      <c r="AM458" s="7"/>
      <c r="AN458" s="18"/>
      <c r="AO458" s="18"/>
      <c r="AP458" s="18"/>
      <c r="AQ458" s="18"/>
      <c r="AR458" s="18"/>
      <c r="AS458" s="18"/>
      <c r="AT458" s="18"/>
      <c r="AU458" s="18"/>
      <c r="AV458" s="18"/>
      <c r="AW458" s="18"/>
      <c r="AX458" s="18"/>
      <c r="BA458" s="11"/>
      <c r="BB458" s="11"/>
      <c r="BC458" s="11"/>
      <c r="BD458" s="11"/>
      <c r="BE458" s="11"/>
      <c r="BF458" s="11"/>
      <c r="BG458" s="11"/>
      <c r="BH458" s="11"/>
      <c r="BI458" s="11"/>
      <c r="BJ458" s="11"/>
      <c r="BK458" s="11"/>
      <c r="BL458" s="11"/>
      <c r="BM458" s="11"/>
      <c r="BN458" s="11"/>
      <c r="BO458" s="75"/>
      <c r="BP458" s="75"/>
    </row>
    <row r="459" spans="1:68">
      <c r="A459" s="18"/>
      <c r="B459" s="18"/>
      <c r="C459" s="18"/>
      <c r="D459" s="18"/>
      <c r="E459" s="88"/>
      <c r="F459" s="88"/>
      <c r="G459" s="18"/>
      <c r="H459" s="89"/>
      <c r="I459" s="89"/>
      <c r="J459" s="18"/>
      <c r="K459" s="18"/>
      <c r="L459" s="18"/>
      <c r="M459" s="140"/>
      <c r="N459" s="140"/>
      <c r="O459" s="140"/>
      <c r="P459" s="140"/>
      <c r="Q459" s="140"/>
      <c r="R459" s="140"/>
      <c r="S459" s="140"/>
      <c r="T459" s="140"/>
      <c r="U459" s="18"/>
      <c r="V459" s="18"/>
      <c r="W459" s="18"/>
      <c r="X459" s="374">
        <v>7</v>
      </c>
      <c r="Y459" s="409" t="str">
        <f t="array" ref="Y459">IF(Y415="-","-",COUNT(IF($M$5:$M$24=$H$5:$L$24,IF($H$5:$L$24=$X459,IF($A$5:$A$24=Y$451,$H$5:$L$24,""),""),""))/COUNT(IF($M$5:$M$24=$X459,IF($A$5:$A$24=Y$451,$H$5:$L$24,""),"")))</f>
        <v>-</v>
      </c>
      <c r="Z459" s="409">
        <f t="array" ref="Z459">IF(Z415="-","-",COUNT(IF($M$5:$M$24=$H$5:$L$24,IF($H$5:$L$24=$X459,IF($A$5:$A$24=Z$451,$H$5:$L$24,""),""),""))/COUNT(IF($M$5:$M$24=$X459,IF($A$5:$A$24=Z$451,$H$5:$L$24,""),"")))</f>
        <v>0.6</v>
      </c>
      <c r="AA459" s="409" t="str">
        <f t="array" ref="AA459">IF(AA415="-","-",COUNT(IF($M$5:$M$24=$H$5:$L$24,IF($H$5:$L$24=$X459,IF($A$5:$A$24=AA$451,$H$5:$L$24,""),""),""))/COUNT(IF($M$5:$M$24=$X459,IF($A$5:$A$24=AA$451,$H$5:$L$24,""),"")))</f>
        <v>-</v>
      </c>
      <c r="AB459" s="409" t="str">
        <f t="array" ref="AB459">IF(AB415="-","-",COUNT(IF($M$5:$M$24=$H$5:$L$24,IF($H$5:$L$24=$X459,IF($A$5:$A$24=AB$451,$H$5:$L$24,""),""),""))/COUNT(IF($M$5:$M$24=$X459,IF($A$5:$A$24=AB$451,$H$5:$L$24,""),"")))</f>
        <v>-</v>
      </c>
      <c r="AC459" s="382" t="str">
        <f t="array" ref="AC459">IF(COUNT(IF($M$5:$M$24=$X391,IF($G$5:$G$24=AC$447,$M$5:$M$24,""),""))=0,"-",AVERAGE(IF($M$5:$M$24=$X391,IF($G$5:$G$24=AC$447,$H$5:$L$24,"")))-$X391)</f>
        <v>-</v>
      </c>
      <c r="AD459" s="382" t="str">
        <f t="array" ref="AD459">IF(COUNT(IF($M$5:$M$24=$X391,IF($G$5:$G$24=AD$447,$M$5:$M$24,""),""))=0,"-",AVERAGE(IF($M$5:$M$24=$X391,IF($G$5:$G$24=AD$447,$H$5:$L$24,"")))-$X391)</f>
        <v>-</v>
      </c>
      <c r="AE459" s="382" t="str">
        <f t="array" ref="AE459">IF(COUNT(IF($M$5:$M$24=$X391,IF($G$5:$G$24=AE$447,$M$5:$M$24,""),""))=0,"-",AVERAGE(IF($M$5:$M$24=$X391,IF($G$5:$G$24=AE$447,$H$5:$L$24,"")))-$X391)</f>
        <v>-</v>
      </c>
      <c r="AF459" s="382" t="str">
        <f t="array" ref="AF459">IF(COUNT(IF($M$5:$M$24=$X391,IF($G$5:$G$24=AF$447,$M$5:$M$24,""),""))=0,"-",AVERAGE(IF($M$5:$M$24=$X391,IF($G$5:$G$24=AF$447,$H$5:$L$24,"")))-$X391)</f>
        <v>-</v>
      </c>
      <c r="AG459" s="382" t="str">
        <f t="array" ref="AG459">IF(COUNT(IF($M$5:$M$24=$X391,IF($G$5:$G$24=AG$447,$M$5:$M$24,""),""))=0,"-",AVERAGE(IF($M$5:$M$24=$X391,IF($G$5:$G$24=AG$447,$H$5:$L$24,"")))-$X391)</f>
        <v>-</v>
      </c>
      <c r="AH459" s="382" t="str">
        <f t="array" ref="AH459">IF(COUNT(IF($M$5:$M$24=$X391,IF($G$5:$G$24=AH$447,$M$5:$M$24,""),""))=0,"-",AVERAGE(IF($M$5:$M$24=$X391,IF($G$5:$G$24=AH$447,$H$5:$L$24,"")))-$X391)</f>
        <v>-</v>
      </c>
      <c r="AI459" s="382" t="str">
        <f t="array" ref="AI459">IF(COUNT(IF($M$5:$M$24=$X391,IF($G$5:$G$24=AI$447,$M$5:$M$24,""),""))=0,"-",AVERAGE(IF($M$5:$M$24=$X391,IF($G$5:$G$24=AI$447,$H$5:$L$24,"")))-$X391)</f>
        <v>-</v>
      </c>
      <c r="AJ459" s="382" t="str">
        <f t="array" ref="AJ459">IF(COUNT(IF($M$5:$M$24=$X391,IF($G$5:$G$24=AJ$447,$M$5:$M$24,""),""))=0,"-",AVERAGE(IF($M$5:$M$24=$X391,IF($G$5:$G$24=AJ$447,$H$5:$L$24,"")))-$X391)</f>
        <v>-</v>
      </c>
      <c r="AK459" s="384" t="e">
        <f t="array" ref="AK459">IF(COUNT(Y459:AJ459)=0,"-",AVERAGE(IF($M$5:$M$24=$X391,$H$5:$L$24,""))-$X391)</f>
        <v>#DIV/0!</v>
      </c>
      <c r="AL459" s="18"/>
      <c r="AM459" s="7"/>
      <c r="AN459" s="18"/>
      <c r="AO459" s="18"/>
      <c r="AP459" s="18"/>
      <c r="AQ459" s="18"/>
      <c r="AR459" s="18"/>
      <c r="AS459" s="18"/>
      <c r="AT459" s="18"/>
      <c r="AU459" s="18"/>
      <c r="AV459" s="18"/>
      <c r="AW459" s="18"/>
      <c r="AX459" s="18"/>
      <c r="BA459" s="11"/>
      <c r="BB459" s="11"/>
      <c r="BC459" s="11"/>
      <c r="BD459" s="11"/>
      <c r="BE459" s="11"/>
      <c r="BF459" s="11"/>
      <c r="BG459" s="11"/>
      <c r="BH459" s="11"/>
      <c r="BI459" s="11"/>
      <c r="BJ459" s="11"/>
      <c r="BK459" s="11"/>
      <c r="BL459" s="11"/>
      <c r="BM459" s="11"/>
      <c r="BN459" s="11"/>
      <c r="BO459" s="75"/>
      <c r="BP459" s="75"/>
    </row>
    <row r="460" spans="1:68">
      <c r="A460" s="18"/>
      <c r="B460" s="18"/>
      <c r="C460" s="18"/>
      <c r="D460" s="18"/>
      <c r="E460" s="88"/>
      <c r="F460" s="88"/>
      <c r="G460" s="18"/>
      <c r="H460" s="89"/>
      <c r="I460" s="89"/>
      <c r="J460" s="18"/>
      <c r="K460" s="18"/>
      <c r="L460" s="18"/>
      <c r="M460" s="140"/>
      <c r="N460" s="140"/>
      <c r="O460" s="140"/>
      <c r="P460" s="140"/>
      <c r="Q460" s="140"/>
      <c r="R460" s="140"/>
      <c r="S460" s="140"/>
      <c r="T460" s="140"/>
      <c r="U460" s="18"/>
      <c r="V460" s="18"/>
      <c r="W460" s="18"/>
      <c r="X460" s="374">
        <v>8</v>
      </c>
      <c r="Y460" s="409" t="str">
        <f t="array" ref="Y460">IF(Y416="-","-",COUNT(IF($M$5:$M$24=$H$5:$L$24,IF($H$5:$L$24=$X460,IF($A$5:$A$24=Y$451,$H$5:$L$24,""),""),""))/COUNT(IF($M$5:$M$24=$X460,IF($A$5:$A$24=Y$451,$H$5:$L$24,""),"")))</f>
        <v>-</v>
      </c>
      <c r="Z460" s="409" t="str">
        <f t="array" ref="Z460">IF(Z416="-","-",COUNT(IF($M$5:$M$24=$H$5:$L$24,IF($H$5:$L$24=$X460,IF($A$5:$A$24=Z$451,$H$5:$L$24,""),""),""))/COUNT(IF($M$5:$M$24=$X460,IF($A$5:$A$24=Z$451,$H$5:$L$24,""),"")))</f>
        <v>-</v>
      </c>
      <c r="AA460" s="409" t="str">
        <f t="array" ref="AA460">IF(AA416="-","-",COUNT(IF($M$5:$M$24=$H$5:$L$24,IF($H$5:$L$24=$X460,IF($A$5:$A$24=AA$451,$H$5:$L$24,""),""),""))/COUNT(IF($M$5:$M$24=$X460,IF($A$5:$A$24=AA$451,$H$5:$L$24,""),"")))</f>
        <v>-</v>
      </c>
      <c r="AB460" s="409" t="str">
        <f t="array" ref="AB460">IF(AB416="-","-",COUNT(IF($M$5:$M$24=$H$5:$L$24,IF($H$5:$L$24=$X460,IF($A$5:$A$24=AB$451,$H$5:$L$24,""),""),""))/COUNT(IF($M$5:$M$24=$X460,IF($A$5:$A$24=AB$451,$H$5:$L$24,""),"")))</f>
        <v>-</v>
      </c>
      <c r="AC460" s="382" t="str">
        <f t="array" ref="AC460">IF(COUNT(IF($M$5:$M$24=$X392,IF($G$5:$G$24=AC$447,$M$5:$M$24,""),""))=0,"-",AVERAGE(IF($M$5:$M$24=$X392,IF($G$5:$G$24=AC$447,$H$5:$L$24,"")))-$X392)</f>
        <v>-</v>
      </c>
      <c r="AD460" s="382" t="str">
        <f t="array" ref="AD460">IF(COUNT(IF($M$5:$M$24=$X392,IF($G$5:$G$24=AD$447,$M$5:$M$24,""),""))=0,"-",AVERAGE(IF($M$5:$M$24=$X392,IF($G$5:$G$24=AD$447,$H$5:$L$24,"")))-$X392)</f>
        <v>-</v>
      </c>
      <c r="AE460" s="382" t="str">
        <f t="array" ref="AE460">IF(COUNT(IF($M$5:$M$24=$X392,IF($G$5:$G$24=AE$447,$M$5:$M$24,""),""))=0,"-",AVERAGE(IF($M$5:$M$24=$X392,IF($G$5:$G$24=AE$447,$H$5:$L$24,"")))-$X392)</f>
        <v>-</v>
      </c>
      <c r="AF460" s="382" t="str">
        <f t="array" ref="AF460">IF(COUNT(IF($M$5:$M$24=$X392,IF($G$5:$G$24=AF$447,$M$5:$M$24,""),""))=0,"-",AVERAGE(IF($M$5:$M$24=$X392,IF($G$5:$G$24=AF$447,$H$5:$L$24,"")))-$X392)</f>
        <v>-</v>
      </c>
      <c r="AG460" s="382" t="str">
        <f t="array" ref="AG460">IF(COUNT(IF($M$5:$M$24=$X392,IF($G$5:$G$24=AG$447,$M$5:$M$24,""),""))=0,"-",AVERAGE(IF($M$5:$M$24=$X392,IF($G$5:$G$24=AG$447,$H$5:$L$24,"")))-$X392)</f>
        <v>-</v>
      </c>
      <c r="AH460" s="382" t="str">
        <f t="array" ref="AH460">IF(COUNT(IF($M$5:$M$24=$X392,IF($G$5:$G$24=AH$447,$M$5:$M$24,""),""))=0,"-",AVERAGE(IF($M$5:$M$24=$X392,IF($G$5:$G$24=AH$447,$H$5:$L$24,"")))-$X392)</f>
        <v>-</v>
      </c>
      <c r="AI460" s="382" t="str">
        <f t="array" ref="AI460">IF(COUNT(IF($M$5:$M$24=$X392,IF($G$5:$G$24=AI$447,$M$5:$M$24,""),""))=0,"-",AVERAGE(IF($M$5:$M$24=$X392,IF($G$5:$G$24=AI$447,$H$5:$L$24,"")))-$X392)</f>
        <v>-</v>
      </c>
      <c r="AJ460" s="382" t="str">
        <f t="array" ref="AJ460">IF(COUNT(IF($M$5:$M$24=$X392,IF($G$5:$G$24=AJ$447,$M$5:$M$24,""),""))=0,"-",AVERAGE(IF($M$5:$M$24=$X392,IF($G$5:$G$24=AJ$447,$H$5:$L$24,"")))-$X392)</f>
        <v>-</v>
      </c>
      <c r="AK460" s="384" t="str">
        <f t="array" ref="AK460">IF(COUNT(Y460:AJ460)=0,"-",AVERAGE(IF($M$5:$M$24=$X392,$H$5:$L$24,""))-$X392)</f>
        <v>-</v>
      </c>
      <c r="AL460" s="18"/>
      <c r="AM460" s="7"/>
      <c r="AN460" s="18"/>
      <c r="AO460" s="18"/>
      <c r="AP460" s="18"/>
      <c r="AQ460" s="18"/>
      <c r="AR460" s="18"/>
      <c r="AS460" s="18"/>
      <c r="AT460" s="18"/>
      <c r="AU460" s="18"/>
      <c r="AV460" s="18"/>
      <c r="AW460" s="18"/>
      <c r="AX460" s="18"/>
      <c r="BA460" s="11"/>
      <c r="BB460" s="11"/>
      <c r="BC460" s="11"/>
      <c r="BD460" s="11"/>
      <c r="BE460" s="11"/>
      <c r="BF460" s="11"/>
      <c r="BG460" s="11"/>
      <c r="BH460" s="11"/>
      <c r="BI460" s="11"/>
      <c r="BJ460" s="11"/>
      <c r="BK460" s="11"/>
      <c r="BL460" s="11"/>
      <c r="BM460" s="11"/>
      <c r="BN460" s="11"/>
      <c r="BO460" s="75"/>
      <c r="BP460" s="75"/>
    </row>
    <row r="461" spans="1:68">
      <c r="A461" s="18"/>
      <c r="B461" s="18"/>
      <c r="C461" s="18"/>
      <c r="D461" s="18"/>
      <c r="E461" s="88"/>
      <c r="F461" s="88"/>
      <c r="G461" s="18"/>
      <c r="H461" s="89"/>
      <c r="I461" s="89"/>
      <c r="J461" s="18"/>
      <c r="K461" s="18"/>
      <c r="L461" s="18"/>
      <c r="M461" s="140"/>
      <c r="N461" s="140"/>
      <c r="O461" s="140"/>
      <c r="P461" s="140"/>
      <c r="Q461" s="140"/>
      <c r="R461" s="140"/>
      <c r="S461" s="140"/>
      <c r="T461" s="140"/>
      <c r="U461" s="18"/>
      <c r="V461" s="18"/>
      <c r="W461" s="18"/>
      <c r="X461" s="374">
        <v>9</v>
      </c>
      <c r="Y461" s="409" t="str">
        <f t="array" ref="Y461">IF(Y417="-","-",COUNT(IF($M$5:$M$24=$H$5:$L$24,IF($H$5:$L$24=$X461,IF($A$5:$A$24=Y$451,$H$5:$L$24,""),""),""))/COUNT(IF($M$5:$M$24=$X461,IF($A$5:$A$24=Y$451,$H$5:$L$24,""),"")))</f>
        <v>-</v>
      </c>
      <c r="Z461" s="409" t="str">
        <f t="array" ref="Z461">IF(Z417="-","-",COUNT(IF($M$5:$M$24=$H$5:$L$24,IF($H$5:$L$24=$X461,IF($A$5:$A$24=Z$451,$H$5:$L$24,""),""),""))/COUNT(IF($M$5:$M$24=$X461,IF($A$5:$A$24=Z$451,$H$5:$L$24,""),"")))</f>
        <v>-</v>
      </c>
      <c r="AA461" s="409" t="str">
        <f t="array" ref="AA461">IF(AA417="-","-",COUNT(IF($M$5:$M$24=$H$5:$L$24,IF($H$5:$L$24=$X461,IF($A$5:$A$24=AA$451,$H$5:$L$24,""),""),""))/COUNT(IF($M$5:$M$24=$X461,IF($A$5:$A$24=AA$451,$H$5:$L$24,""),"")))</f>
        <v>-</v>
      </c>
      <c r="AB461" s="409" t="str">
        <f t="array" ref="AB461">IF(AB417="-","-",COUNT(IF($M$5:$M$24=$H$5:$L$24,IF($H$5:$L$24=$X461,IF($A$5:$A$24=AB$451,$H$5:$L$24,""),""),""))/COUNT(IF($M$5:$M$24=$X461,IF($A$5:$A$24=AB$451,$H$5:$L$24,""),"")))</f>
        <v>-</v>
      </c>
      <c r="AC461" s="382" t="str">
        <f t="array" ref="AC461">IF(COUNT(IF($M$5:$M$24=$X393,IF($G$5:$G$24=AC$447,$M$5:$M$24,""),""))=0,"-",AVERAGE(IF($M$5:$M$24=$X393,IF($G$5:$G$24=AC$447,$H$5:$L$24,"")))-$X393)</f>
        <v>-</v>
      </c>
      <c r="AD461" s="382" t="str">
        <f t="array" ref="AD461">IF(COUNT(IF($M$5:$M$24=$X393,IF($G$5:$G$24=AD$447,$M$5:$M$24,""),""))=0,"-",AVERAGE(IF($M$5:$M$24=$X393,IF($G$5:$G$24=AD$447,$H$5:$L$24,"")))-$X393)</f>
        <v>-</v>
      </c>
      <c r="AE461" s="382" t="str">
        <f t="array" ref="AE461">IF(COUNT(IF($M$5:$M$24=$X393,IF($G$5:$G$24=AE$447,$M$5:$M$24,""),""))=0,"-",AVERAGE(IF($M$5:$M$24=$X393,IF($G$5:$G$24=AE$447,$H$5:$L$24,"")))-$X393)</f>
        <v>-</v>
      </c>
      <c r="AF461" s="382" t="str">
        <f t="array" ref="AF461">IF(COUNT(IF($M$5:$M$24=$X393,IF($G$5:$G$24=AF$447,$M$5:$M$24,""),""))=0,"-",AVERAGE(IF($M$5:$M$24=$X393,IF($G$5:$G$24=AF$447,$H$5:$L$24,"")))-$X393)</f>
        <v>-</v>
      </c>
      <c r="AG461" s="382" t="str">
        <f t="array" ref="AG461">IF(COUNT(IF($M$5:$M$24=$X393,IF($G$5:$G$24=AG$447,$M$5:$M$24,""),""))=0,"-",AVERAGE(IF($M$5:$M$24=$X393,IF($G$5:$G$24=AG$447,$H$5:$L$24,"")))-$X393)</f>
        <v>-</v>
      </c>
      <c r="AH461" s="382" t="str">
        <f t="array" ref="AH461">IF(COUNT(IF($M$5:$M$24=$X393,IF($G$5:$G$24=AH$447,$M$5:$M$24,""),""))=0,"-",AVERAGE(IF($M$5:$M$24=$X393,IF($G$5:$G$24=AH$447,$H$5:$L$24,"")))-$X393)</f>
        <v>-</v>
      </c>
      <c r="AI461" s="382" t="str">
        <f t="array" ref="AI461">IF(COUNT(IF($M$5:$M$24=$X393,IF($G$5:$G$24=AI$447,$M$5:$M$24,""),""))=0,"-",AVERAGE(IF($M$5:$M$24=$X393,IF($G$5:$G$24=AI$447,$H$5:$L$24,"")))-$X393)</f>
        <v>-</v>
      </c>
      <c r="AJ461" s="382" t="str">
        <f t="array" ref="AJ461">IF(COUNT(IF($M$5:$M$24=$X393,IF($G$5:$G$24=AJ$447,$M$5:$M$24,""),""))=0,"-",AVERAGE(IF($M$5:$M$24=$X393,IF($G$5:$G$24=AJ$447,$H$5:$L$24,"")))-$X393)</f>
        <v>-</v>
      </c>
      <c r="AK461" s="384" t="str">
        <f t="array" ref="AK461">IF(COUNT(Y461:AJ461)=0,"-",AVERAGE(IF($M$5:$M$24=$X393,$H$5:$L$24,""))-$X393)</f>
        <v>-</v>
      </c>
      <c r="AL461" s="18"/>
      <c r="AM461" s="7"/>
      <c r="AN461" s="18"/>
      <c r="AO461" s="18"/>
      <c r="AP461" s="18"/>
      <c r="AQ461" s="18"/>
      <c r="AR461" s="18"/>
      <c r="AS461" s="18"/>
      <c r="AT461" s="18"/>
      <c r="AU461" s="18"/>
      <c r="AV461" s="18"/>
      <c r="AW461" s="18"/>
      <c r="AX461" s="18"/>
      <c r="BA461" s="11"/>
      <c r="BB461" s="11"/>
      <c r="BC461" s="11"/>
      <c r="BD461" s="11"/>
      <c r="BE461" s="11"/>
      <c r="BF461" s="11"/>
      <c r="BG461" s="11"/>
      <c r="BH461" s="11"/>
      <c r="BI461" s="11"/>
      <c r="BJ461" s="11"/>
      <c r="BK461" s="11"/>
      <c r="BL461" s="11"/>
      <c r="BM461" s="11"/>
      <c r="BN461" s="11"/>
      <c r="BO461" s="75"/>
      <c r="BP461" s="75"/>
    </row>
    <row r="462" spans="1:68">
      <c r="A462" s="18"/>
      <c r="B462" s="18"/>
      <c r="C462" s="18"/>
      <c r="D462" s="18"/>
      <c r="E462" s="88"/>
      <c r="F462" s="88"/>
      <c r="G462" s="18"/>
      <c r="H462" s="89"/>
      <c r="I462" s="89"/>
      <c r="J462" s="18"/>
      <c r="K462" s="18"/>
      <c r="L462" s="18"/>
      <c r="M462" s="140"/>
      <c r="N462" s="140"/>
      <c r="O462" s="140"/>
      <c r="P462" s="140"/>
      <c r="Q462" s="140"/>
      <c r="R462" s="140"/>
      <c r="S462" s="140"/>
      <c r="T462" s="140"/>
      <c r="U462" s="18"/>
      <c r="V462" s="18"/>
      <c r="W462" s="18"/>
      <c r="X462" s="374">
        <v>10</v>
      </c>
      <c r="Y462" s="409" t="str">
        <f t="array" ref="Y462">IF(Y418="-","-",COUNT(IF($M$5:$M$24=$H$5:$L$24,IF($H$5:$L$24=$X462,IF($A$5:$A$24=Y$451,$H$5:$L$24,""),""),""))/COUNT(IF($M$5:$M$24=$X462,IF($A$5:$A$24=Y$451,$H$5:$L$24,""),"")))</f>
        <v>-</v>
      </c>
      <c r="Z462" s="409" t="str">
        <f t="array" ref="Z462">IF(Z418="-","-",COUNT(IF($M$5:$M$24=$H$5:$L$24,IF($H$5:$L$24=$X462,IF($A$5:$A$24=Z$451,$H$5:$L$24,""),""),""))/COUNT(IF($M$5:$M$24=$X462,IF($A$5:$A$24=Z$451,$H$5:$L$24,""),"")))</f>
        <v>-</v>
      </c>
      <c r="AA462" s="409" t="str">
        <f t="array" ref="AA462">IF(AA418="-","-",COUNT(IF($M$5:$M$24=$H$5:$L$24,IF($H$5:$L$24=$X462,IF($A$5:$A$24=AA$451,$H$5:$L$24,""),""),""))/COUNT(IF($M$5:$M$24=$X462,IF($A$5:$A$24=AA$451,$H$5:$L$24,""),"")))</f>
        <v>-</v>
      </c>
      <c r="AB462" s="409" t="str">
        <f t="array" ref="AB462">IF(AB418="-","-",COUNT(IF($M$5:$M$24=$H$5:$L$24,IF($H$5:$L$24=$X462,IF($A$5:$A$24=AB$451,$H$5:$L$24,""),""),""))/COUNT(IF($M$5:$M$24=$X462,IF($A$5:$A$24=AB$451,$H$5:$L$24,""),"")))</f>
        <v>-</v>
      </c>
      <c r="AC462" s="382" t="str">
        <f t="array" ref="AC462">IF(COUNT(IF($M$5:$M$24=$X394,IF($G$5:$G$24=AC$447,$M$5:$M$24,""),""))=0,"-",AVERAGE(IF($M$5:$M$24=$X394,IF($G$5:$G$24=AC$447,$H$5:$L$24,"")))-$X394)</f>
        <v>-</v>
      </c>
      <c r="AD462" s="382" t="str">
        <f t="array" ref="AD462">IF(COUNT(IF($M$5:$M$24=$X394,IF($G$5:$G$24=AD$447,$M$5:$M$24,""),""))=0,"-",AVERAGE(IF($M$5:$M$24=$X394,IF($G$5:$G$24=AD$447,$H$5:$L$24,"")))-$X394)</f>
        <v>-</v>
      </c>
      <c r="AE462" s="382" t="str">
        <f t="array" ref="AE462">IF(COUNT(IF($M$5:$M$24=$X394,IF($G$5:$G$24=AE$447,$M$5:$M$24,""),""))=0,"-",AVERAGE(IF($M$5:$M$24=$X394,IF($G$5:$G$24=AE$447,$H$5:$L$24,"")))-$X394)</f>
        <v>-</v>
      </c>
      <c r="AF462" s="382" t="str">
        <f t="array" ref="AF462">IF(COUNT(IF($M$5:$M$24=$X394,IF($G$5:$G$24=AF$447,$M$5:$M$24,""),""))=0,"-",AVERAGE(IF($M$5:$M$24=$X394,IF($G$5:$G$24=AF$447,$H$5:$L$24,"")))-$X394)</f>
        <v>-</v>
      </c>
      <c r="AG462" s="382" t="str">
        <f t="array" ref="AG462">IF(COUNT(IF($M$5:$M$24=$X394,IF($G$5:$G$24=AG$447,$M$5:$M$24,""),""))=0,"-",AVERAGE(IF($M$5:$M$24=$X394,IF($G$5:$G$24=AG$447,$H$5:$L$24,"")))-$X394)</f>
        <v>-</v>
      </c>
      <c r="AH462" s="382" t="str">
        <f t="array" ref="AH462">IF(COUNT(IF($M$5:$M$24=$X394,IF($G$5:$G$24=AH$447,$M$5:$M$24,""),""))=0,"-",AVERAGE(IF($M$5:$M$24=$X394,IF($G$5:$G$24=AH$447,$H$5:$L$24,"")))-$X394)</f>
        <v>-</v>
      </c>
      <c r="AI462" s="382" t="str">
        <f t="array" ref="AI462">IF(COUNT(IF($M$5:$M$24=$X394,IF($G$5:$G$24=AI$447,$M$5:$M$24,""),""))=0,"-",AVERAGE(IF($M$5:$M$24=$X394,IF($G$5:$G$24=AI$447,$H$5:$L$24,"")))-$X394)</f>
        <v>-</v>
      </c>
      <c r="AJ462" s="382" t="str">
        <f t="array" ref="AJ462">IF(COUNT(IF($M$5:$M$24=$X394,IF($G$5:$G$24=AJ$447,$M$5:$M$24,""),""))=0,"-",AVERAGE(IF($M$5:$M$24=$X394,IF($G$5:$G$24=AJ$447,$H$5:$L$24,"")))-$X394)</f>
        <v>-</v>
      </c>
      <c r="AK462" s="384" t="str">
        <f t="array" ref="AK462">IF(COUNT(Y462:AJ462)=0,"-",AVERAGE(IF($M$5:$M$24=$X394,$H$5:$L$24,""))-$X394)</f>
        <v>-</v>
      </c>
      <c r="AL462" s="18"/>
      <c r="AM462" s="7"/>
      <c r="AN462" s="18"/>
      <c r="AO462" s="18"/>
      <c r="AP462" s="18"/>
      <c r="AQ462" s="18"/>
      <c r="AR462" s="18"/>
      <c r="AS462" s="18"/>
      <c r="AT462" s="18"/>
      <c r="AU462" s="18"/>
      <c r="AV462" s="18"/>
      <c r="AW462" s="18"/>
      <c r="AX462" s="18"/>
      <c r="BA462" s="11"/>
      <c r="BB462" s="11"/>
      <c r="BC462" s="11"/>
      <c r="BD462" s="11"/>
      <c r="BE462" s="11"/>
      <c r="BF462" s="11"/>
      <c r="BG462" s="11"/>
      <c r="BH462" s="11"/>
      <c r="BI462" s="11"/>
      <c r="BJ462" s="11"/>
      <c r="BK462" s="11"/>
      <c r="BL462" s="11"/>
      <c r="BM462" s="11"/>
      <c r="BN462" s="11"/>
      <c r="BO462" s="75"/>
      <c r="BP462" s="75"/>
    </row>
    <row r="463" spans="1:68">
      <c r="A463" s="18"/>
      <c r="B463" s="18"/>
      <c r="C463" s="18"/>
      <c r="D463" s="18"/>
      <c r="E463" s="88"/>
      <c r="F463" s="88"/>
      <c r="G463" s="18"/>
      <c r="H463" s="89"/>
      <c r="I463" s="89"/>
      <c r="J463" s="18"/>
      <c r="K463" s="18"/>
      <c r="L463" s="18"/>
      <c r="M463" s="140"/>
      <c r="N463" s="140"/>
      <c r="O463" s="140"/>
      <c r="P463" s="140"/>
      <c r="Q463" s="140"/>
      <c r="R463" s="140"/>
      <c r="S463" s="140"/>
      <c r="T463" s="140"/>
      <c r="U463" s="18"/>
      <c r="V463" s="18"/>
      <c r="W463" s="18"/>
      <c r="X463" s="374">
        <v>11</v>
      </c>
      <c r="Y463" s="409" t="str">
        <f t="array" ref="Y463">IF(Y419="-","-",COUNT(IF($M$5:$M$24=$H$5:$L$24,IF($H$5:$L$24=$X463,IF($A$5:$A$24=Y$451,$H$5:$L$24,""),""),""))/COUNT(IF($M$5:$M$24=$X463,IF($A$5:$A$24=Y$451,$H$5:$L$24,""),"")))</f>
        <v>-</v>
      </c>
      <c r="Z463" s="409" t="str">
        <f t="array" ref="Z463">IF(Z419="-","-",COUNT(IF($M$5:$M$24=$H$5:$L$24,IF($H$5:$L$24=$X463,IF($A$5:$A$24=Z$451,$H$5:$L$24,""),""),""))/COUNT(IF($M$5:$M$24=$X463,IF($A$5:$A$24=Z$451,$H$5:$L$24,""),"")))</f>
        <v>-</v>
      </c>
      <c r="AA463" s="409" t="str">
        <f t="array" ref="AA463">IF(AA419="-","-",COUNT(IF($M$5:$M$24=$H$5:$L$24,IF($H$5:$L$24=$X463,IF($A$5:$A$24=AA$451,$H$5:$L$24,""),""),""))/COUNT(IF($M$5:$M$24=$X463,IF($A$5:$A$24=AA$451,$H$5:$L$24,""),"")))</f>
        <v>-</v>
      </c>
      <c r="AB463" s="409" t="str">
        <f t="array" ref="AB463">IF(AB419="-","-",COUNT(IF($M$5:$M$24=$H$5:$L$24,IF($H$5:$L$24=$X463,IF($A$5:$A$24=AB$451,$H$5:$L$24,""),""),""))/COUNT(IF($M$5:$M$24=$X463,IF($A$5:$A$24=AB$451,$H$5:$L$24,""),"")))</f>
        <v>-</v>
      </c>
      <c r="AC463" s="382" t="str">
        <f t="array" ref="AC463">IF(COUNT(IF($M$5:$M$24=$X395,IF($G$5:$G$24=AC$447,$M$5:$M$24,""),""))=0,"-",AVERAGE(IF($M$5:$M$24=$X395,IF($G$5:$G$24=AC$447,$H$5:$L$24,"")))-$X395)</f>
        <v>-</v>
      </c>
      <c r="AD463" s="382" t="str">
        <f t="array" ref="AD463">IF(COUNT(IF($M$5:$M$24=$X395,IF($G$5:$G$24=AD$447,$M$5:$M$24,""),""))=0,"-",AVERAGE(IF($M$5:$M$24=$X395,IF($G$5:$G$24=AD$447,$H$5:$L$24,"")))-$X395)</f>
        <v>-</v>
      </c>
      <c r="AE463" s="382" t="str">
        <f t="array" ref="AE463">IF(COUNT(IF($M$5:$M$24=$X395,IF($G$5:$G$24=AE$447,$M$5:$M$24,""),""))=0,"-",AVERAGE(IF($M$5:$M$24=$X395,IF($G$5:$G$24=AE$447,$H$5:$L$24,"")))-$X395)</f>
        <v>-</v>
      </c>
      <c r="AF463" s="382" t="str">
        <f t="array" ref="AF463">IF(COUNT(IF($M$5:$M$24=$X395,IF($G$5:$G$24=AF$447,$M$5:$M$24,""),""))=0,"-",AVERAGE(IF($M$5:$M$24=$X395,IF($G$5:$G$24=AF$447,$H$5:$L$24,"")))-$X395)</f>
        <v>-</v>
      </c>
      <c r="AG463" s="382" t="str">
        <f t="array" ref="AG463">IF(COUNT(IF($M$5:$M$24=$X395,IF($G$5:$G$24=AG$447,$M$5:$M$24,""),""))=0,"-",AVERAGE(IF($M$5:$M$24=$X395,IF($G$5:$G$24=AG$447,$H$5:$L$24,"")))-$X395)</f>
        <v>-</v>
      </c>
      <c r="AH463" s="382" t="str">
        <f t="array" ref="AH463">IF(COUNT(IF($M$5:$M$24=$X395,IF($G$5:$G$24=AH$447,$M$5:$M$24,""),""))=0,"-",AVERAGE(IF($M$5:$M$24=$X395,IF($G$5:$G$24=AH$447,$H$5:$L$24,"")))-$X395)</f>
        <v>-</v>
      </c>
      <c r="AI463" s="382" t="str">
        <f t="array" ref="AI463">IF(COUNT(IF($M$5:$M$24=$X395,IF($G$5:$G$24=AI$447,$M$5:$M$24,""),""))=0,"-",AVERAGE(IF($M$5:$M$24=$X395,IF($G$5:$G$24=AI$447,$H$5:$L$24,"")))-$X395)</f>
        <v>-</v>
      </c>
      <c r="AJ463" s="382" t="str">
        <f t="array" ref="AJ463">IF(COUNT(IF($M$5:$M$24=$X395,IF($G$5:$G$24=AJ$447,$M$5:$M$24,""),""))=0,"-",AVERAGE(IF($M$5:$M$24=$X395,IF($G$5:$G$24=AJ$447,$H$5:$L$24,"")))-$X395)</f>
        <v>-</v>
      </c>
      <c r="AK463" s="384" t="str">
        <f t="array" ref="AK463">IF(COUNT(Y463:AJ463)=0,"-",AVERAGE(IF($M$5:$M$24=$X395,$H$5:$L$24,""))-$X395)</f>
        <v>-</v>
      </c>
      <c r="AL463" s="18"/>
      <c r="AM463" s="7"/>
      <c r="AN463" s="18"/>
      <c r="AO463" s="18"/>
      <c r="AP463" s="18"/>
      <c r="AQ463" s="18"/>
      <c r="AR463" s="18"/>
      <c r="AS463" s="18"/>
      <c r="AT463" s="18"/>
      <c r="AU463" s="18"/>
      <c r="AV463" s="18"/>
      <c r="AW463" s="18"/>
      <c r="AX463" s="18"/>
      <c r="BA463" s="11"/>
      <c r="BB463" s="11"/>
      <c r="BC463" s="11"/>
      <c r="BD463" s="11"/>
      <c r="BE463" s="11"/>
      <c r="BF463" s="11"/>
      <c r="BG463" s="11"/>
      <c r="BH463" s="11"/>
      <c r="BI463" s="11"/>
      <c r="BJ463" s="11"/>
      <c r="BK463" s="11"/>
      <c r="BL463" s="11"/>
      <c r="BM463" s="11"/>
      <c r="BN463" s="11"/>
      <c r="BO463" s="75"/>
      <c r="BP463" s="75"/>
    </row>
    <row r="464" spans="1:68">
      <c r="A464" s="18"/>
      <c r="B464" s="18"/>
      <c r="C464" s="18"/>
      <c r="D464" s="18"/>
      <c r="E464" s="88"/>
      <c r="F464" s="88"/>
      <c r="G464" s="18"/>
      <c r="H464" s="89"/>
      <c r="I464" s="89"/>
      <c r="J464" s="18"/>
      <c r="K464" s="18"/>
      <c r="L464" s="18"/>
      <c r="M464" s="140"/>
      <c r="N464" s="140"/>
      <c r="O464" s="140"/>
      <c r="P464" s="140"/>
      <c r="Q464" s="140"/>
      <c r="R464" s="140"/>
      <c r="S464" s="140"/>
      <c r="T464" s="140"/>
      <c r="U464" s="18"/>
      <c r="V464" s="18"/>
      <c r="W464" s="18"/>
      <c r="X464" s="374">
        <v>12</v>
      </c>
      <c r="Y464" s="409" t="str">
        <f t="array" ref="Y464">IF(Y420="-","-",COUNT(IF($M$5:$M$24=$H$5:$L$24,IF($H$5:$L$24=$X464,IF($A$5:$A$24=Y$451,$H$5:$L$24,""),""),""))/COUNT(IF($M$5:$M$24=$X464,IF($A$5:$A$24=Y$451,$H$5:$L$24,""),"")))</f>
        <v>-</v>
      </c>
      <c r="Z464" s="409" t="str">
        <f t="array" ref="Z464">IF(Z420="-","-",COUNT(IF($M$5:$M$24=$H$5:$L$24,IF($H$5:$L$24=$X464,IF($A$5:$A$24=Z$451,$H$5:$L$24,""),""),""))/COUNT(IF($M$5:$M$24=$X464,IF($A$5:$A$24=Z$451,$H$5:$L$24,""),"")))</f>
        <v>-</v>
      </c>
      <c r="AA464" s="409" t="str">
        <f t="array" ref="AA464">IF(AA420="-","-",COUNT(IF($M$5:$M$24=$H$5:$L$24,IF($H$5:$L$24=$X464,IF($A$5:$A$24=AA$451,$H$5:$L$24,""),""),""))/COUNT(IF($M$5:$M$24=$X464,IF($A$5:$A$24=AA$451,$H$5:$L$24,""),"")))</f>
        <v>-</v>
      </c>
      <c r="AB464" s="409" t="str">
        <f t="array" ref="AB464">IF(AB420="-","-",COUNT(IF($M$5:$M$24=$H$5:$L$24,IF($H$5:$L$24=$X464,IF($A$5:$A$24=AB$451,$H$5:$L$24,""),""),""))/COUNT(IF($M$5:$M$24=$X464,IF($A$5:$A$24=AB$451,$H$5:$L$24,""),"")))</f>
        <v>-</v>
      </c>
      <c r="AC464" s="382" t="str">
        <f t="array" ref="AC464">IF(COUNT(IF($M$5:$M$24=$X396,IF($G$5:$G$24=AC$447,$M$5:$M$24,""),""))=0,"-",AVERAGE(IF($M$5:$M$24=$X396,IF($G$5:$G$24=AC$447,$H$5:$L$24,"")))-$X396)</f>
        <v>-</v>
      </c>
      <c r="AD464" s="382" t="str">
        <f t="array" ref="AD464">IF(COUNT(IF($M$5:$M$24=$X396,IF($G$5:$G$24=AD$447,$M$5:$M$24,""),""))=0,"-",AVERAGE(IF($M$5:$M$24=$X396,IF($G$5:$G$24=AD$447,$H$5:$L$24,"")))-$X396)</f>
        <v>-</v>
      </c>
      <c r="AE464" s="382" t="str">
        <f t="array" ref="AE464">IF(COUNT(IF($M$5:$M$24=$X396,IF($G$5:$G$24=AE$447,$M$5:$M$24,""),""))=0,"-",AVERAGE(IF($M$5:$M$24=$X396,IF($G$5:$G$24=AE$447,$H$5:$L$24,"")))-$X396)</f>
        <v>-</v>
      </c>
      <c r="AF464" s="382" t="str">
        <f t="array" ref="AF464">IF(COUNT(IF($M$5:$M$24=$X396,IF($G$5:$G$24=AF$447,$M$5:$M$24,""),""))=0,"-",AVERAGE(IF($M$5:$M$24=$X396,IF($G$5:$G$24=AF$447,$H$5:$L$24,"")))-$X396)</f>
        <v>-</v>
      </c>
      <c r="AG464" s="382" t="str">
        <f t="array" ref="AG464">IF(COUNT(IF($M$5:$M$24=$X396,IF($G$5:$G$24=AG$447,$M$5:$M$24,""),""))=0,"-",AVERAGE(IF($M$5:$M$24=$X396,IF($G$5:$G$24=AG$447,$H$5:$L$24,"")))-$X396)</f>
        <v>-</v>
      </c>
      <c r="AH464" s="382" t="str">
        <f t="array" ref="AH464">IF(COUNT(IF($M$5:$M$24=$X396,IF($G$5:$G$24=AH$447,$M$5:$M$24,""),""))=0,"-",AVERAGE(IF($M$5:$M$24=$X396,IF($G$5:$G$24=AH$447,$H$5:$L$24,"")))-$X396)</f>
        <v>-</v>
      </c>
      <c r="AI464" s="382" t="str">
        <f t="array" ref="AI464">IF(COUNT(IF($M$5:$M$24=$X396,IF($G$5:$G$24=AI$447,$M$5:$M$24,""),""))=0,"-",AVERAGE(IF($M$5:$M$24=$X396,IF($G$5:$G$24=AI$447,$H$5:$L$24,"")))-$X396)</f>
        <v>-</v>
      </c>
      <c r="AJ464" s="382" t="str">
        <f t="array" ref="AJ464">IF(COUNT(IF($M$5:$M$24=$X396,IF($G$5:$G$24=AJ$447,$M$5:$M$24,""),""))=0,"-",AVERAGE(IF($M$5:$M$24=$X396,IF($G$5:$G$24=AJ$447,$H$5:$L$24,"")))-$X396)</f>
        <v>-</v>
      </c>
      <c r="AK464" s="385" t="str">
        <f t="array" ref="AK464">IF(COUNT(Y464:AJ464)=0,"-",AVERAGE(IF($M$5:$M$24=$X396,$H$5:$L$24,""))-$X396)</f>
        <v>-</v>
      </c>
      <c r="AL464" s="18"/>
      <c r="AM464" s="7"/>
      <c r="AN464" s="18"/>
      <c r="AO464" s="18"/>
      <c r="AP464" s="18"/>
      <c r="AQ464" s="18"/>
      <c r="AR464" s="18"/>
      <c r="AS464" s="18"/>
      <c r="AT464" s="18"/>
      <c r="AU464" s="18"/>
      <c r="AV464" s="18"/>
      <c r="AW464" s="18"/>
      <c r="AX464" s="18"/>
      <c r="BA464" s="11"/>
      <c r="BB464" s="11"/>
      <c r="BC464" s="11"/>
      <c r="BD464" s="11"/>
      <c r="BE464" s="11"/>
      <c r="BF464" s="11"/>
      <c r="BG464" s="11"/>
      <c r="BH464" s="11"/>
      <c r="BI464" s="11"/>
      <c r="BJ464" s="11"/>
      <c r="BK464" s="11"/>
      <c r="BL464" s="11"/>
      <c r="BM464" s="11"/>
      <c r="BN464" s="11"/>
      <c r="BO464" s="75"/>
      <c r="BP464" s="75"/>
    </row>
    <row r="465" spans="1:68">
      <c r="A465" s="18"/>
      <c r="B465" s="18"/>
      <c r="C465" s="18"/>
      <c r="D465" s="18"/>
      <c r="E465" s="88"/>
      <c r="F465" s="88"/>
      <c r="G465" s="18"/>
      <c r="H465" s="89"/>
      <c r="I465" s="89"/>
      <c r="J465" s="18"/>
      <c r="K465" s="18"/>
      <c r="L465" s="18"/>
      <c r="M465" s="140"/>
      <c r="N465" s="140"/>
      <c r="O465" s="140"/>
      <c r="P465" s="140"/>
      <c r="Q465" s="140"/>
      <c r="R465" s="140"/>
      <c r="S465" s="140"/>
      <c r="T465" s="140"/>
      <c r="U465" s="18"/>
      <c r="V465" s="18"/>
      <c r="W465" s="18"/>
      <c r="X465" s="374">
        <v>13</v>
      </c>
      <c r="Y465" s="409" t="str">
        <f t="array" ref="Y465">IF(Y421="-","-",COUNT(IF($M$5:$M$24=$H$5:$L$24,IF($H$5:$L$24=$X465,IF($A$5:$A$24=Y$451,$H$5:$L$24,""),""),""))/COUNT(IF($M$5:$M$24=$X465,IF($A$5:$A$24=Y$451,$H$5:$L$24,""),"")))</f>
        <v>-</v>
      </c>
      <c r="Z465" s="409" t="str">
        <f t="array" ref="Z465">IF(Z421="-","-",COUNT(IF($M$5:$M$24=$H$5:$L$24,IF($H$5:$L$24=$X465,IF($A$5:$A$24=Z$451,$H$5:$L$24,""),""),""))/COUNT(IF($M$5:$M$24=$X465,IF($A$5:$A$24=Z$451,$H$5:$L$24,""),"")))</f>
        <v>-</v>
      </c>
      <c r="AA465" s="409" t="str">
        <f t="array" ref="AA465">IF(AA421="-","-",COUNT(IF($M$5:$M$24=$H$5:$L$24,IF($H$5:$L$24=$X465,IF($A$5:$A$24=AA$451,$H$5:$L$24,""),""),""))/COUNT(IF($M$5:$M$24=$X465,IF($A$5:$A$24=AA$451,$H$5:$L$24,""),"")))</f>
        <v>-</v>
      </c>
      <c r="AB465" s="409" t="str">
        <f t="array" ref="AB465">IF(AB421="-","-",COUNT(IF($M$5:$M$24=$H$5:$L$24,IF($H$5:$L$24=$X465,IF($A$5:$A$24=AB$451,$H$5:$L$24,""),""),""))/COUNT(IF($M$5:$M$24=$X465,IF($A$5:$A$24=AB$451,$H$5:$L$24,""),"")))</f>
        <v>-</v>
      </c>
      <c r="AC465" s="388">
        <f t="shared" ref="AC465:AK465" si="54">IF(AC$399=0,"-",SUMPRODUCT(AC449:AC464,AC383:AC398)/AC399)</f>
        <v>0.15000000000000002</v>
      </c>
      <c r="AD465" s="388" t="str">
        <f t="shared" si="54"/>
        <v>-</v>
      </c>
      <c r="AE465" s="388">
        <f t="shared" si="54"/>
        <v>0.20000000000000018</v>
      </c>
      <c r="AF465" s="388" t="str">
        <f t="shared" si="54"/>
        <v>-</v>
      </c>
      <c r="AG465" s="388" t="str">
        <f t="shared" si="54"/>
        <v>-</v>
      </c>
      <c r="AH465" s="388" t="str">
        <f t="shared" si="54"/>
        <v>-</v>
      </c>
      <c r="AI465" s="388" t="str">
        <f t="shared" si="54"/>
        <v>-</v>
      </c>
      <c r="AJ465" s="389">
        <f t="shared" si="54"/>
        <v>-6.6666666666666652E-2</v>
      </c>
      <c r="AK465" s="390" t="e">
        <f t="shared" si="54"/>
        <v>#DIV/0!</v>
      </c>
      <c r="AL465" s="391"/>
      <c r="AM465" s="7"/>
      <c r="AN465" s="18"/>
      <c r="AO465" s="18"/>
      <c r="AP465" s="18"/>
      <c r="AQ465" s="18"/>
      <c r="AR465" s="18"/>
      <c r="AS465" s="18"/>
      <c r="AT465" s="18"/>
      <c r="AU465" s="18"/>
      <c r="AV465" s="18"/>
      <c r="AW465" s="18"/>
      <c r="AX465" s="18"/>
      <c r="BA465" s="11"/>
      <c r="BB465" s="11"/>
      <c r="BC465" s="11"/>
      <c r="BD465" s="11"/>
      <c r="BE465" s="11"/>
      <c r="BF465" s="11"/>
      <c r="BG465" s="11"/>
      <c r="BH465" s="11"/>
      <c r="BI465" s="11"/>
      <c r="BJ465" s="11"/>
      <c r="BK465" s="11"/>
      <c r="BL465" s="11"/>
      <c r="BM465" s="11"/>
      <c r="BN465" s="11"/>
      <c r="BO465" s="75"/>
      <c r="BP465" s="75"/>
    </row>
    <row r="466" spans="1:68">
      <c r="A466" s="18"/>
      <c r="B466" s="18"/>
      <c r="C466" s="18"/>
      <c r="D466" s="18"/>
      <c r="E466" s="88"/>
      <c r="F466" s="88"/>
      <c r="G466" s="18"/>
      <c r="H466" s="89"/>
      <c r="I466" s="89"/>
      <c r="J466" s="18"/>
      <c r="K466" s="18"/>
      <c r="L466" s="18"/>
      <c r="M466" s="140"/>
      <c r="N466" s="140"/>
      <c r="O466" s="140"/>
      <c r="P466" s="140"/>
      <c r="Q466" s="140"/>
      <c r="R466" s="140"/>
      <c r="S466" s="140"/>
      <c r="T466" s="140"/>
      <c r="U466" s="18"/>
      <c r="V466" s="18"/>
      <c r="W466" s="18"/>
      <c r="X466" s="374">
        <v>14</v>
      </c>
      <c r="Y466" s="409" t="str">
        <f t="array" ref="Y466">IF(Y422="-","-",COUNT(IF($M$5:$M$24=$H$5:$L$24,IF($H$5:$L$24=$X466,IF($A$5:$A$24=Y$451,$H$5:$L$24,""),""),""))/COUNT(IF($M$5:$M$24=$X466,IF($A$5:$A$24=Y$451,$H$5:$L$24,""),"")))</f>
        <v>-</v>
      </c>
      <c r="Z466" s="409" t="str">
        <f t="array" ref="Z466">IF(Z422="-","-",COUNT(IF($M$5:$M$24=$H$5:$L$24,IF($H$5:$L$24=$X466,IF($A$5:$A$24=Z$451,$H$5:$L$24,""),""),""))/COUNT(IF($M$5:$M$24=$X466,IF($A$5:$A$24=Z$451,$H$5:$L$24,""),"")))</f>
        <v>-</v>
      </c>
      <c r="AA466" s="409" t="str">
        <f t="array" ref="AA466">IF(AA422="-","-",COUNT(IF($M$5:$M$24=$H$5:$L$24,IF($H$5:$L$24=$X466,IF($A$5:$A$24=AA$451,$H$5:$L$24,""),""),""))/COUNT(IF($M$5:$M$24=$X466,IF($A$5:$A$24=AA$451,$H$5:$L$24,""),"")))</f>
        <v>-</v>
      </c>
      <c r="AB466" s="409" t="str">
        <f t="array" ref="AB466">IF(AB422="-","-",COUNT(IF($M$5:$M$24=$H$5:$L$24,IF($H$5:$L$24=$X466,IF($A$5:$A$24=AB$451,$H$5:$L$24,""),""),""))/COUNT(IF($M$5:$M$24=$X466,IF($A$5:$A$24=AB$451,$H$5:$L$24,""),"")))</f>
        <v>-</v>
      </c>
      <c r="AC466" s="117"/>
      <c r="AD466" s="117"/>
      <c r="AE466" s="117"/>
      <c r="AF466" s="117"/>
      <c r="AG466" s="117"/>
      <c r="AH466" s="117"/>
      <c r="AI466" s="117"/>
      <c r="AJ466" s="117"/>
      <c r="AK466" s="117"/>
      <c r="AL466" s="18"/>
      <c r="AM466" s="7"/>
      <c r="AN466" s="18"/>
      <c r="AO466" s="18"/>
      <c r="AP466" s="18"/>
      <c r="AQ466" s="18"/>
      <c r="AR466" s="18"/>
      <c r="AS466" s="18"/>
      <c r="AT466" s="18"/>
      <c r="AU466" s="18"/>
      <c r="AV466" s="18"/>
      <c r="AW466" s="18"/>
      <c r="AX466" s="18"/>
      <c r="BA466" s="11"/>
      <c r="BB466" s="11"/>
      <c r="BC466" s="11"/>
      <c r="BD466" s="11"/>
      <c r="BE466" s="11"/>
      <c r="BF466" s="11"/>
      <c r="BG466" s="11"/>
      <c r="BH466" s="11"/>
      <c r="BI466" s="11"/>
      <c r="BJ466" s="11"/>
      <c r="BK466" s="11"/>
      <c r="BL466" s="11"/>
      <c r="BM466" s="11"/>
      <c r="BN466" s="11"/>
    </row>
    <row r="467" spans="1:68">
      <c r="A467" s="18"/>
      <c r="B467" s="18"/>
      <c r="C467" s="18"/>
      <c r="D467" s="18"/>
      <c r="E467" s="88"/>
      <c r="F467" s="88"/>
      <c r="G467" s="18"/>
      <c r="H467" s="89"/>
      <c r="I467" s="89"/>
      <c r="J467" s="18"/>
      <c r="K467" s="18"/>
      <c r="L467" s="18"/>
      <c r="M467" s="140"/>
      <c r="N467" s="140"/>
      <c r="O467" s="140"/>
      <c r="P467" s="140"/>
      <c r="Q467" s="140"/>
      <c r="R467" s="140"/>
      <c r="S467" s="140"/>
      <c r="T467" s="140"/>
      <c r="U467" s="18"/>
      <c r="V467" s="18"/>
      <c r="W467" s="18"/>
      <c r="X467" s="375">
        <v>15</v>
      </c>
      <c r="Y467" s="409" t="str">
        <f t="array" ref="Y467">IF(Y423="-","-",COUNT(IF($M$5:$M$24=$H$5:$L$24,IF($H$5:$L$24=$X467,IF($A$5:$A$24=Y$451,$H$5:$L$24,""),""),""))/COUNT(IF($M$5:$M$24=$X467,IF($A$5:$A$24=Y$451,$H$5:$L$24,""),"")))</f>
        <v>-</v>
      </c>
      <c r="Z467" s="409" t="str">
        <f t="array" ref="Z467">IF(Z423="-","-",COUNT(IF($M$5:$M$24=$H$5:$L$24,IF($H$5:$L$24=$X467,IF($A$5:$A$24=Z$451,$H$5:$L$24,""),""),""))/COUNT(IF($M$5:$M$24=$X467,IF($A$5:$A$24=Z$451,$H$5:$L$24,""),"")))</f>
        <v>-</v>
      </c>
      <c r="AA467" s="409" t="str">
        <f t="array" ref="AA467">IF(AA423="-","-",COUNT(IF($M$5:$M$24=$H$5:$L$24,IF($H$5:$L$24=$X467,IF($A$5:$A$24=AA$451,$H$5:$L$24,""),""),""))/COUNT(IF($M$5:$M$24=$X467,IF($A$5:$A$24=AA$451,$H$5:$L$24,""),"")))</f>
        <v>-</v>
      </c>
      <c r="AB467" s="409" t="str">
        <f t="array" ref="AB467">IF(AB423="-","-",COUNT(IF($M$5:$M$24=$H$5:$L$24,IF($H$5:$L$24=$X467,IF($A$5:$A$24=AB$451,$H$5:$L$24,""),""),""))/COUNT(IF($M$5:$M$24=$X467,IF($A$5:$A$24=AB$451,$H$5:$L$24,""),"")))</f>
        <v>-</v>
      </c>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BA467" s="11"/>
      <c r="BB467" s="11"/>
      <c r="BC467" s="11"/>
      <c r="BD467" s="11"/>
      <c r="BE467" s="11"/>
      <c r="BF467" s="11"/>
      <c r="BG467" s="11"/>
      <c r="BH467" s="11"/>
      <c r="BI467" s="11"/>
      <c r="BJ467" s="11"/>
      <c r="BK467" s="11"/>
      <c r="BL467" s="11"/>
      <c r="BM467" s="11"/>
      <c r="BN467" s="11"/>
    </row>
    <row r="468" spans="1:68">
      <c r="A468" s="18"/>
      <c r="B468" s="18"/>
      <c r="C468" s="18"/>
      <c r="D468" s="18"/>
      <c r="E468" s="88"/>
      <c r="F468" s="88"/>
      <c r="G468" s="18"/>
      <c r="H468" s="89"/>
      <c r="I468" s="89"/>
      <c r="J468" s="18"/>
      <c r="K468" s="18"/>
      <c r="L468" s="18"/>
      <c r="M468" s="140"/>
      <c r="N468" s="140"/>
      <c r="O468" s="140"/>
      <c r="P468" s="140"/>
      <c r="Q468" s="140"/>
      <c r="R468" s="140"/>
      <c r="S468" s="140"/>
      <c r="T468" s="140"/>
      <c r="U468" s="18"/>
      <c r="V468" s="413"/>
      <c r="W468" s="18"/>
      <c r="X468" s="376" t="s">
        <v>84</v>
      </c>
      <c r="Y468" s="377">
        <f>IF(Y424=0,"-",SUMPRODUCT(Y452:Y467,Y408:Y423)/Y424)</f>
        <v>0.82500000000000007</v>
      </c>
      <c r="Z468" s="378">
        <f t="shared" ref="Z468:AK536" si="55">IF(Z424=0,"-",SUMPRODUCT(Z452:Z467,Z408:Z423)/Z424)</f>
        <v>0.79999999999999993</v>
      </c>
      <c r="AA468" s="378">
        <f t="shared" si="55"/>
        <v>0.4</v>
      </c>
      <c r="AB468" s="378" t="str">
        <f t="shared" si="55"/>
        <v>-</v>
      </c>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BL468" s="11"/>
      <c r="BM468" s="11"/>
      <c r="BN468" s="11"/>
    </row>
    <row r="469" spans="1:68" ht="15">
      <c r="A469" s="18"/>
      <c r="B469" s="18"/>
      <c r="C469" s="18"/>
      <c r="D469" s="18"/>
      <c r="E469" s="88"/>
      <c r="F469" s="88"/>
      <c r="G469" s="18"/>
      <c r="H469" s="89"/>
      <c r="I469" s="89"/>
      <c r="J469" s="18"/>
      <c r="K469" s="18"/>
      <c r="L469" s="18"/>
      <c r="M469" s="140"/>
      <c r="N469" s="140"/>
      <c r="O469" s="140"/>
      <c r="P469" s="140"/>
      <c r="Q469" s="140"/>
      <c r="R469" s="140"/>
      <c r="S469" s="140"/>
      <c r="T469" s="140"/>
      <c r="U469" s="18"/>
      <c r="V469" s="18"/>
      <c r="W469" s="18"/>
      <c r="X469" s="381" t="s">
        <v>85</v>
      </c>
      <c r="Y469" s="350"/>
      <c r="Z469" s="350"/>
      <c r="AA469" s="350"/>
      <c r="AB469" s="350"/>
      <c r="AC469" s="110"/>
      <c r="AD469" s="110"/>
      <c r="AE469" s="110"/>
      <c r="AF469" s="110"/>
      <c r="AG469" s="110"/>
      <c r="AH469" s="110"/>
      <c r="AI469" s="110"/>
      <c r="AJ469" s="110"/>
      <c r="AK469" s="110"/>
      <c r="AL469" s="18"/>
      <c r="AM469" s="7"/>
      <c r="AN469" s="18"/>
      <c r="AO469" s="18"/>
      <c r="AP469" s="18"/>
      <c r="AQ469" s="18"/>
      <c r="AR469" s="18"/>
      <c r="AS469" s="18"/>
      <c r="AT469" s="18"/>
      <c r="AU469" s="18"/>
      <c r="AV469" s="18"/>
      <c r="AW469" s="18"/>
      <c r="AX469" s="18"/>
      <c r="BL469" s="11"/>
      <c r="BM469" s="11"/>
      <c r="BN469" s="11"/>
    </row>
    <row r="470" spans="1:68" ht="12.75" customHeight="1">
      <c r="A470" s="18"/>
      <c r="B470" s="18"/>
      <c r="C470" s="18"/>
      <c r="D470" s="18"/>
      <c r="E470" s="88"/>
      <c r="F470" s="88"/>
      <c r="G470" s="18"/>
      <c r="H470" s="89"/>
      <c r="I470" s="89"/>
      <c r="J470" s="18"/>
      <c r="K470" s="18"/>
      <c r="L470" s="18"/>
      <c r="M470" s="140"/>
      <c r="N470" s="140"/>
      <c r="O470" s="140"/>
      <c r="P470" s="247"/>
      <c r="Q470" s="140"/>
      <c r="R470" s="140"/>
      <c r="S470" s="140"/>
      <c r="T470" s="140"/>
      <c r="U470" s="18"/>
      <c r="V470" s="18"/>
      <c r="W470" s="18"/>
      <c r="X470" s="117"/>
      <c r="Y470" s="117"/>
      <c r="Z470" s="117"/>
      <c r="AA470" s="117"/>
      <c r="AB470" s="117"/>
      <c r="AC470" s="110"/>
      <c r="AD470" s="110"/>
      <c r="AE470" s="110"/>
      <c r="AF470" s="110"/>
      <c r="AG470" s="110"/>
      <c r="AH470" s="110"/>
      <c r="AI470" s="110"/>
      <c r="AJ470" s="110"/>
      <c r="AK470" s="110"/>
      <c r="AL470" s="18"/>
      <c r="AM470" s="7"/>
      <c r="AN470" s="18"/>
      <c r="AO470" s="18"/>
      <c r="AP470" s="18"/>
      <c r="AQ470" s="18"/>
      <c r="AR470" s="18"/>
      <c r="AS470" s="18"/>
      <c r="AT470" s="18"/>
      <c r="AU470" s="18"/>
      <c r="AV470" s="18"/>
      <c r="AW470" s="18"/>
      <c r="AX470" s="18"/>
      <c r="BL470" s="11"/>
      <c r="BM470" s="11"/>
      <c r="BN470" s="11"/>
    </row>
    <row r="471" spans="1:68" ht="15">
      <c r="A471" s="18"/>
      <c r="B471" s="18"/>
      <c r="C471" s="18"/>
      <c r="D471" s="18"/>
      <c r="E471" s="88"/>
      <c r="F471" s="88"/>
      <c r="G471" s="18"/>
      <c r="H471" s="89"/>
      <c r="I471" s="89"/>
      <c r="J471" s="18"/>
      <c r="K471" s="18"/>
      <c r="L471" s="18"/>
      <c r="M471" s="140"/>
      <c r="N471" s="140"/>
      <c r="O471" s="140"/>
      <c r="P471" s="333" t="s">
        <v>67</v>
      </c>
      <c r="Q471" s="140"/>
      <c r="R471" s="140"/>
      <c r="S471" s="140"/>
      <c r="T471" s="140"/>
      <c r="U471" s="18"/>
      <c r="V471" s="18"/>
      <c r="W471" s="18"/>
      <c r="X471" s="583" t="str">
        <f>IF(M3="modal","RELATIVE BIAS","ABSOLUTE BIAS")</f>
        <v>RELATIVE BIAS</v>
      </c>
      <c r="Y471" s="584"/>
      <c r="Z471" s="585"/>
      <c r="AA471" s="117"/>
      <c r="AB471" s="117"/>
      <c r="AC471" s="110"/>
      <c r="AD471" s="110"/>
      <c r="AE471" s="110"/>
      <c r="AF471" s="110"/>
      <c r="AG471" s="110"/>
      <c r="AH471" s="110"/>
      <c r="AI471" s="110"/>
      <c r="AJ471" s="110"/>
      <c r="AK471" s="110"/>
      <c r="AL471" s="18"/>
      <c r="AM471" s="7"/>
      <c r="AN471" s="18"/>
      <c r="AO471" s="18"/>
      <c r="AP471" s="18"/>
      <c r="AQ471" s="18"/>
      <c r="AR471" s="18"/>
      <c r="AS471" s="18"/>
      <c r="AT471" s="18"/>
      <c r="AU471" s="18"/>
      <c r="AV471" s="18"/>
      <c r="AW471" s="18"/>
      <c r="AX471" s="18"/>
      <c r="BL471" s="11"/>
      <c r="BM471" s="11"/>
      <c r="BN471" s="11"/>
    </row>
    <row r="472" spans="1:68" ht="15">
      <c r="A472" s="18"/>
      <c r="B472" s="18"/>
      <c r="C472" s="18"/>
      <c r="D472" s="18"/>
      <c r="E472" s="88"/>
      <c r="F472" s="88"/>
      <c r="G472" s="18"/>
      <c r="H472" s="89"/>
      <c r="I472" s="89"/>
      <c r="J472" s="18"/>
      <c r="K472" s="18"/>
      <c r="L472" s="18"/>
      <c r="M472" s="140"/>
      <c r="N472" s="140"/>
      <c r="O472" s="140"/>
      <c r="P472" s="213"/>
      <c r="Q472" s="140"/>
      <c r="R472" s="140"/>
      <c r="S472" s="140"/>
      <c r="T472" s="140"/>
      <c r="U472" s="18"/>
      <c r="V472" s="18"/>
      <c r="W472" s="18"/>
      <c r="X472" s="414" t="str">
        <f>$M$3</f>
        <v>MODAL</v>
      </c>
      <c r="Y472" s="539"/>
      <c r="Z472" s="540"/>
      <c r="AA472" s="540"/>
      <c r="AB472" s="540"/>
      <c r="AC472" s="110"/>
      <c r="AD472" s="110"/>
      <c r="AE472" s="110"/>
      <c r="AF472" s="110"/>
      <c r="AG472" s="110"/>
      <c r="AH472" s="110"/>
      <c r="AI472" s="110"/>
      <c r="AJ472" s="110"/>
      <c r="AK472" s="110"/>
      <c r="AL472" s="18"/>
      <c r="AM472" s="7"/>
      <c r="AN472" s="18"/>
      <c r="AO472" s="18"/>
      <c r="AP472" s="18"/>
      <c r="AQ472" s="18"/>
      <c r="AR472" s="18"/>
      <c r="AS472" s="18"/>
      <c r="AT472" s="18"/>
      <c r="AU472" s="18"/>
      <c r="AV472" s="18"/>
      <c r="AW472" s="18"/>
      <c r="AX472" s="18"/>
      <c r="BL472" s="11"/>
      <c r="BM472" s="11"/>
      <c r="BN472" s="11"/>
    </row>
    <row r="473" spans="1:68" ht="15">
      <c r="A473" s="18"/>
      <c r="B473" s="18"/>
      <c r="C473" s="18"/>
      <c r="D473" s="18"/>
      <c r="E473" s="88"/>
      <c r="F473" s="88"/>
      <c r="G473" s="18"/>
      <c r="H473" s="89"/>
      <c r="I473" s="89"/>
      <c r="J473" s="18"/>
      <c r="K473" s="18"/>
      <c r="L473" s="18"/>
      <c r="M473" s="140"/>
      <c r="N473" s="140"/>
      <c r="O473" s="140"/>
      <c r="P473" s="140"/>
      <c r="Q473" s="140"/>
      <c r="R473" s="140"/>
      <c r="S473" s="140"/>
      <c r="T473" s="140"/>
      <c r="U473" s="18"/>
      <c r="V473" s="18"/>
      <c r="W473" s="18"/>
      <c r="X473" s="416" t="str">
        <f>$M$4</f>
        <v>(R1-R5)</v>
      </c>
      <c r="Y473" s="417" t="str">
        <f t="shared" ref="Y473:AJ541" si="56">Y407</f>
        <v>N58°11' E04°24</v>
      </c>
      <c r="Z473" s="418" t="str">
        <f t="shared" si="56"/>
        <v>N57°22' E05°59</v>
      </c>
      <c r="AA473" s="418" t="str">
        <f t="shared" si="56"/>
        <v>N57°34' E06°08</v>
      </c>
      <c r="AB473" s="418" t="str">
        <f t="shared" si="56"/>
        <v>N57°38' E05°31</v>
      </c>
      <c r="AC473" s="110"/>
      <c r="AD473" s="110"/>
      <c r="AE473" s="110"/>
      <c r="AF473" s="110"/>
      <c r="AG473" s="110"/>
      <c r="AH473" s="110"/>
      <c r="AI473" s="110"/>
      <c r="AJ473" s="110"/>
      <c r="AK473" s="110"/>
      <c r="AL473" s="18"/>
      <c r="AM473" s="7"/>
      <c r="AN473" s="18"/>
      <c r="AO473" s="18"/>
      <c r="AP473" s="18"/>
      <c r="AQ473" s="18"/>
      <c r="AR473" s="18"/>
      <c r="AS473" s="18"/>
      <c r="AT473" s="18"/>
      <c r="AU473" s="18"/>
      <c r="AV473" s="18"/>
      <c r="AW473" s="18"/>
      <c r="AX473" s="18"/>
      <c r="BL473" s="11"/>
      <c r="BM473" s="11"/>
      <c r="BN473" s="11"/>
    </row>
    <row r="474" spans="1:68">
      <c r="A474" s="18"/>
      <c r="B474" s="18"/>
      <c r="C474" s="18"/>
      <c r="D474" s="18"/>
      <c r="E474" s="88"/>
      <c r="F474" s="88"/>
      <c r="G474" s="18"/>
      <c r="H474" s="89"/>
      <c r="I474" s="89"/>
      <c r="J474" s="18"/>
      <c r="K474" s="18"/>
      <c r="L474" s="18"/>
      <c r="M474" s="140"/>
      <c r="N474" s="140"/>
      <c r="O474" s="140"/>
      <c r="P474" s="140"/>
      <c r="Q474" s="140"/>
      <c r="R474" s="140"/>
      <c r="S474" s="140"/>
      <c r="T474" s="140"/>
      <c r="U474" s="18"/>
      <c r="V474" s="18"/>
      <c r="W474" s="18"/>
      <c r="X474" s="396">
        <v>0</v>
      </c>
      <c r="Y474" s="382" t="str">
        <f t="array" ref="Y474">IF(COUNT(IF($M$5:$M$24=$X474,IF($A$5:$A$24=Y$473,$M$5:$M$24,""),""))=0,"-",AVERAGE(IF($M$5:$M$24=$X474,IF($A$5:$A$24=Y$473,$H$5:$L$24,"")))-$X474)</f>
        <v>-</v>
      </c>
      <c r="Z474" s="382">
        <f t="array" ref="Z474">IF(COUNT(IF($M$5:$M$24=$X474,IF($A$5:$A$24=Z$473,$M$5:$M$24,""),""))=0,"-",AVERAGE(IF($M$5:$M$24=$X474,IF($A$5:$A$24=Z$473,$H$5:$L$24,"")))-$X474)</f>
        <v>1.2666666666666666</v>
      </c>
      <c r="AA474" s="382" t="str">
        <f t="array" ref="AA474">IF(COUNT(IF($M$5:$M$24=$X474,IF($A$5:$A$24=AA$473,$M$5:$M$24,""),""))=0,"-",AVERAGE(IF($M$5:$M$24=$X474,IF($A$5:$A$24=AA$473,$H$5:$L$24,"")))-$X474)</f>
        <v>-</v>
      </c>
      <c r="AB474" s="382" t="str">
        <f t="array" ref="AB474">IF(COUNT(IF($M$5:$M$24=$X474,IF($A$5:$A$24=AB$473,$M$5:$M$24,""),""))=0,"-",AVERAGE(IF($M$5:$M$24=$X474,IF($A$5:$A$24=AB$473,$H$5:$L$24,"")))-$X474)</f>
        <v>-</v>
      </c>
      <c r="AC474" s="392"/>
      <c r="AD474" s="392" t="s">
        <v>91</v>
      </c>
      <c r="AE474" s="392"/>
      <c r="AF474" s="392"/>
      <c r="AG474" s="392"/>
      <c r="AH474" s="392"/>
      <c r="AI474" s="392"/>
      <c r="AJ474" s="393"/>
      <c r="AK474" s="394" t="s">
        <v>70</v>
      </c>
      <c r="AL474" s="67"/>
      <c r="AM474" s="213"/>
      <c r="AN474" s="213"/>
      <c r="AO474" s="213"/>
      <c r="AP474" s="18"/>
      <c r="AQ474" s="18"/>
      <c r="AR474" s="18"/>
      <c r="AS474" s="18"/>
      <c r="AT474" s="18"/>
      <c r="AU474" s="18"/>
      <c r="AV474" s="18"/>
      <c r="AW474" s="18"/>
      <c r="AX474" s="18"/>
      <c r="BK474" s="11"/>
      <c r="BL474" s="11"/>
      <c r="BM474" s="11"/>
      <c r="BP474" s="75"/>
    </row>
    <row r="475" spans="1:68" ht="15">
      <c r="A475" s="18"/>
      <c r="B475" s="18"/>
      <c r="C475" s="18"/>
      <c r="D475" s="18"/>
      <c r="E475" s="88"/>
      <c r="F475" s="88"/>
      <c r="G475" s="18"/>
      <c r="H475" s="89"/>
      <c r="I475" s="89"/>
      <c r="J475" s="18"/>
      <c r="K475" s="18"/>
      <c r="L475" s="18"/>
      <c r="M475" s="140"/>
      <c r="N475" s="140"/>
      <c r="O475" s="140"/>
      <c r="P475" s="140"/>
      <c r="Q475" s="140"/>
      <c r="R475" s="140"/>
      <c r="S475" s="140"/>
      <c r="T475" s="140"/>
      <c r="U475" s="18"/>
      <c r="V475" s="18"/>
      <c r="W475" s="18"/>
      <c r="X475" s="374">
        <v>1</v>
      </c>
      <c r="Y475" s="382" t="str">
        <f t="array" ref="Y475">IF(COUNT(IF($M$5:$M$24=$X475,IF($A$5:$A$24=Y$473,$M$5:$M$24,""),""))=0,"-",AVERAGE(IF($M$5:$M$24=$X475,IF($A$5:$A$24=Y$473,$H$5:$L$24,"")))-$X475)</f>
        <v>-</v>
      </c>
      <c r="Z475" s="382" t="str">
        <f t="array" ref="Z475">IF(COUNT(IF($M$5:$M$24=$X475,IF($A$5:$A$24=Z$473,$M$5:$M$24,""),""))=0,"-",AVERAGE(IF($M$5:$M$24=$X475,IF($A$5:$A$24=Z$473,$H$5:$L$24,"")))-$X475)</f>
        <v>-</v>
      </c>
      <c r="AA475" s="382" t="str">
        <f t="array" ref="AA475">IF(COUNT(IF($M$5:$M$24=$X475,IF($A$5:$A$24=AA$473,$M$5:$M$24,""),""))=0,"-",AVERAGE(IF($M$5:$M$24=$X475,IF($A$5:$A$24=AA$473,$H$5:$L$24,"")))-$X475)</f>
        <v>-</v>
      </c>
      <c r="AB475" s="382" t="str">
        <f t="array" ref="AB475">IF(COUNT(IF($M$5:$M$24=$X475,IF($A$5:$A$24=AB$473,$M$5:$M$24,""),""))=0,"-",AVERAGE(IF($M$5:$M$24=$X475,IF($A$5:$A$24=AB$473,$H$5:$L$24,"")))-$X475)</f>
        <v>-</v>
      </c>
      <c r="AC475" s="552" t="s">
        <v>130</v>
      </c>
      <c r="AD475" s="536" t="s">
        <v>92</v>
      </c>
      <c r="AE475" s="536" t="s">
        <v>93</v>
      </c>
      <c r="AF475" s="536" t="s">
        <v>92</v>
      </c>
      <c r="AG475" s="536" t="s">
        <v>93</v>
      </c>
      <c r="AH475" s="536" t="s">
        <v>94</v>
      </c>
      <c r="AI475" s="536" t="s">
        <v>95</v>
      </c>
      <c r="AJ475" s="537" t="s">
        <v>96</v>
      </c>
      <c r="AK475" s="395" t="s">
        <v>83</v>
      </c>
      <c r="AL475" s="67"/>
      <c r="AM475" s="213"/>
      <c r="AN475" s="213"/>
      <c r="AO475" s="213"/>
      <c r="AP475" s="18"/>
      <c r="AQ475" s="18"/>
      <c r="AR475" s="18"/>
      <c r="AS475" s="18"/>
      <c r="AT475" s="18"/>
      <c r="AU475" s="18"/>
      <c r="AV475" s="18"/>
      <c r="AW475" s="18"/>
      <c r="AX475" s="18"/>
      <c r="BK475" s="11"/>
      <c r="BL475" s="11"/>
      <c r="BM475" s="11"/>
      <c r="BP475" s="75"/>
    </row>
    <row r="476" spans="1:68">
      <c r="A476" s="18"/>
      <c r="B476" s="18"/>
      <c r="C476" s="18"/>
      <c r="D476" s="18"/>
      <c r="E476" s="88"/>
      <c r="F476" s="88"/>
      <c r="G476" s="18"/>
      <c r="H476" s="89"/>
      <c r="I476" s="89"/>
      <c r="J476" s="18"/>
      <c r="K476" s="18"/>
      <c r="L476" s="18"/>
      <c r="M476" s="140"/>
      <c r="N476" s="140"/>
      <c r="O476" s="140"/>
      <c r="P476" s="140"/>
      <c r="Q476" s="140"/>
      <c r="R476" s="140"/>
      <c r="S476" s="140"/>
      <c r="T476" s="140"/>
      <c r="U476" s="18"/>
      <c r="V476" s="18"/>
      <c r="W476" s="18"/>
      <c r="X476" s="374">
        <v>2</v>
      </c>
      <c r="Y476" s="382" t="str">
        <f t="array" ref="Y476">IF(COUNT(IF($M$5:$M$24=$X476,IF($A$5:$A$24=Y$473,$M$5:$M$24,""),""))=0,"-",AVERAGE(IF($M$5:$M$24=$X476,IF($A$5:$A$24=Y$473,$H$5:$L$24,"")))-$X476)</f>
        <v>-</v>
      </c>
      <c r="Z476" s="382" t="str">
        <f t="array" ref="Z476">IF(COUNT(IF($M$5:$M$24=$X476,IF($A$5:$A$24=Z$473,$M$5:$M$24,""),""))=0,"-",AVERAGE(IF($M$5:$M$24=$X476,IF($A$5:$A$24=Z$473,$H$5:$L$24,"")))-$X476)</f>
        <v>-</v>
      </c>
      <c r="AA476" s="382" t="str">
        <f t="array" ref="AA476">IF(COUNT(IF($M$5:$M$24=$X476,IF($A$5:$A$24=AA$473,$M$5:$M$24,""),""))=0,"-",AVERAGE(IF($M$5:$M$24=$X476,IF($A$5:$A$24=AA$473,$H$5:$L$24,"")))-$X476)</f>
        <v>-</v>
      </c>
      <c r="AB476" s="382" t="str">
        <f t="array" ref="AB476">IF(COUNT(IF($M$5:$M$24=$X476,IF($A$5:$A$24=AB$473,$M$5:$M$24,""),""))=0,"-",AVERAGE(IF($M$5:$M$24=$X476,IF($A$5:$A$24=AB$473,$H$5:$L$24,"")))-$X476)</f>
        <v>-</v>
      </c>
      <c r="AC476" s="342">
        <f t="array" ref="AC476">IF(COUNT(IF($M$5:$M$24=$X408,IF($A$5:$A$24=AC$475,$O$5:$O$24,"-")))=0,"-",COUNT(IF($M$5:$M$24=$X408,IF($A$5:$A$24=AC$475,$O$5:$O$24,"-"))))</f>
        <v>1</v>
      </c>
      <c r="AD476" s="342" t="str">
        <f t="array" ref="AD476">IF(COUNT(IF($M$5:$M$24=$X408,IF($A$5:$A$24=AD$475,$O$5:$O$24,"-")))=0,"-",COUNT(IF($M$5:$M$24=$X408,IF($A$5:$A$24=AD$475,$O$5:$O$24,"-"))))</f>
        <v>-</v>
      </c>
      <c r="AE476" s="342" t="str">
        <f t="array" ref="AE476">IF(COUNT(IF($M$5:$M$24=$X408,IF($A$5:$A$24=AE$475,$O$5:$O$24,"-")))=0,"-",COUNT(IF($M$5:$M$24=$X408,IF($A$5:$A$24=AE$475,$O$5:$O$24,"-"))))</f>
        <v>-</v>
      </c>
      <c r="AF476" s="342" t="str">
        <f t="array" ref="AF476">IF(COUNT(IF($M$5:$M$24=$X408,IF($A$5:$A$24=AF$475,$O$5:$O$24,"-")))=0,"-",COUNT(IF($M$5:$M$24=$X408,IF($A$5:$A$24=AF$475,$O$5:$O$24,"-"))))</f>
        <v>-</v>
      </c>
      <c r="AG476" s="342" t="str">
        <f t="array" ref="AG476">IF(COUNT(IF($M$5:$M$24=$X408,IF($A$5:$A$24=AG$475,$O$5:$O$24,"-")))=0,"-",COUNT(IF($M$5:$M$24=$X408,IF($A$5:$A$24=AG$475,$O$5:$O$24,"-"))))</f>
        <v>-</v>
      </c>
      <c r="AH476" s="342" t="str">
        <f t="array" ref="AH476">IF(COUNT(IF($M$5:$M$24=$X408,IF($A$5:$A$24=AH$475,$O$5:$O$24,"-")))=0,"-",COUNT(IF($M$5:$M$24=$X408,IF($A$5:$A$24=AH$475,$O$5:$O$24,"-"))))</f>
        <v>-</v>
      </c>
      <c r="AI476" s="342" t="str">
        <f t="array" ref="AI476">IF(COUNT(IF($M$5:$M$24=$X408,IF($A$5:$A$24=AI$475,$O$5:$O$24,"-")))=0,"-",COUNT(IF($M$5:$M$24=$X408,IF($A$5:$A$24=AI$475,$O$5:$O$24,"-"))))</f>
        <v>-</v>
      </c>
      <c r="AJ476" s="342" t="str">
        <f t="array" ref="AJ476">IF(COUNT(IF($M$5:$M$24=$X408,IF($A$5:$A$24=AJ$475,$O$5:$O$24,"-")))=0,"-",COUNT(IF($M$5:$M$24=$X408,IF($A$5:$A$24=AJ$475,$O$5:$O$24,"-"))))</f>
        <v>-</v>
      </c>
      <c r="AK476" s="397">
        <f t="shared" ref="AK476" si="57">SUM(Y476:AJ476)</f>
        <v>1</v>
      </c>
      <c r="AL476" s="67"/>
      <c r="AM476" s="213"/>
      <c r="AN476" s="213"/>
      <c r="AO476" s="213"/>
      <c r="AP476" s="18"/>
      <c r="AQ476" s="18"/>
      <c r="AR476" s="18"/>
      <c r="AS476" s="18"/>
      <c r="AT476" s="18"/>
      <c r="AU476" s="18"/>
      <c r="AV476" s="18"/>
      <c r="AW476" s="18"/>
      <c r="AX476" s="18"/>
      <c r="BK476" s="11"/>
      <c r="BL476" s="11"/>
      <c r="BM476" s="11"/>
      <c r="BP476" s="75"/>
    </row>
    <row r="477" spans="1:68">
      <c r="A477" s="18"/>
      <c r="B477" s="18"/>
      <c r="C477" s="18"/>
      <c r="D477" s="18"/>
      <c r="E477" s="88"/>
      <c r="F477" s="88"/>
      <c r="G477" s="18"/>
      <c r="H477" s="89"/>
      <c r="I477" s="89"/>
      <c r="J477" s="18"/>
      <c r="K477" s="18"/>
      <c r="L477" s="18"/>
      <c r="M477" s="140"/>
      <c r="N477" s="140"/>
      <c r="O477" s="140"/>
      <c r="P477" s="140"/>
      <c r="Q477" s="140"/>
      <c r="R477" s="140"/>
      <c r="S477" s="140"/>
      <c r="T477" s="140"/>
      <c r="U477" s="18"/>
      <c r="V477" s="18"/>
      <c r="W477" s="18"/>
      <c r="X477" s="374">
        <v>3</v>
      </c>
      <c r="Y477" s="382" t="str">
        <f t="array" ref="Y477">IF(COUNT(IF($M$5:$M$24=$X477,IF($A$5:$A$24=Y$473,$M$5:$M$24,""),""))=0,"-",AVERAGE(IF($M$5:$M$24=$X477,IF($A$5:$A$24=Y$473,$H$5:$L$24,"")))-$X477)</f>
        <v>-</v>
      </c>
      <c r="Z477" s="382" t="str">
        <f t="array" ref="Z477">IF(COUNT(IF($M$5:$M$24=$X477,IF($A$5:$A$24=Z$473,$M$5:$M$24,""),""))=0,"-",AVERAGE(IF($M$5:$M$24=$X477,IF($A$5:$A$24=Z$473,$H$5:$L$24,"")))-$X477)</f>
        <v>-</v>
      </c>
      <c r="AA477" s="382" t="str">
        <f t="array" ref="AA477">IF(COUNT(IF($M$5:$M$24=$X477,IF($A$5:$A$24=AA$473,$M$5:$M$24,""),""))=0,"-",AVERAGE(IF($M$5:$M$24=$X477,IF($A$5:$A$24=AA$473,$H$5:$L$24,"")))-$X477)</f>
        <v>-</v>
      </c>
      <c r="AB477" s="382" t="str">
        <f t="array" ref="AB477">IF(COUNT(IF($M$5:$M$24=$X477,IF($A$5:$A$24=AB$473,$M$5:$M$24,""),""))=0,"-",AVERAGE(IF($M$5:$M$24=$X477,IF($A$5:$A$24=AB$473,$H$5:$L$24,"")))-$X477)</f>
        <v>-</v>
      </c>
      <c r="AC477" s="342" t="str">
        <f t="array" ref="AC477">IF(COUNT(IF($M$5:$M$24=$X409,IF($A$5:$A$24=AC$475,$O$5:$O$24,"-")))=0,"-",COUNT(IF($M$5:$M$24=$X409,IF($A$5:$A$24=AC$475,$O$5:$O$24,"-"))))</f>
        <v>-</v>
      </c>
      <c r="AD477" s="342" t="str">
        <f t="array" ref="AD477">IF(COUNT(IF($M$5:$M$24=$X409,IF($A$5:$A$24=AD$475,$O$5:$O$24,"-")))=0,"-",COUNT(IF($M$5:$M$24=$X409,IF($A$5:$A$24=AD$475,$O$5:$O$24,"-"))))</f>
        <v>-</v>
      </c>
      <c r="AE477" s="342" t="str">
        <f t="array" ref="AE477">IF(COUNT(IF($M$5:$M$24=$X409,IF($A$5:$A$24=AE$475,$O$5:$O$24,"-")))=0,"-",COUNT(IF($M$5:$M$24=$X409,IF($A$5:$A$24=AE$475,$O$5:$O$24,"-"))))</f>
        <v>-</v>
      </c>
      <c r="AF477" s="342" t="str">
        <f t="array" ref="AF477">IF(COUNT(IF($M$5:$M$24=$X409,IF($A$5:$A$24=AF$475,$O$5:$O$24,"-")))=0,"-",COUNT(IF($M$5:$M$24=$X409,IF($A$5:$A$24=AF$475,$O$5:$O$24,"-"))))</f>
        <v>-</v>
      </c>
      <c r="AG477" s="342" t="str">
        <f t="array" ref="AG477">IF(COUNT(IF($M$5:$M$24=$X409,IF($A$5:$A$24=AG$475,$O$5:$O$24,"-")))=0,"-",COUNT(IF($M$5:$M$24=$X409,IF($A$5:$A$24=AG$475,$O$5:$O$24,"-"))))</f>
        <v>-</v>
      </c>
      <c r="AH477" s="342" t="str">
        <f t="array" ref="AH477">IF(COUNT(IF($M$5:$M$24=$X409,IF($A$5:$A$24=AH$475,$O$5:$O$24,"-")))=0,"-",COUNT(IF($M$5:$M$24=$X409,IF($A$5:$A$24=AH$475,$O$5:$O$24,"-"))))</f>
        <v>-</v>
      </c>
      <c r="AI477" s="342" t="str">
        <f t="array" ref="AI477">IF(COUNT(IF($M$5:$M$24=$X409,IF($A$5:$A$24=AI$475,$O$5:$O$24,"-")))=0,"-",COUNT(IF($M$5:$M$24=$X409,IF($A$5:$A$24=AI$475,$O$5:$O$24,"-"))))</f>
        <v>-</v>
      </c>
      <c r="AJ477" s="342" t="str">
        <f t="array" ref="AJ477">IF(COUNT(IF($M$5:$M$24=$X409,IF($A$5:$A$24=AJ$475,$O$5:$O$24,"-")))=0,"-",COUNT(IF($M$5:$M$24=$X409,IF($A$5:$A$24=AJ$475,$O$5:$O$24,"-"))))</f>
        <v>-</v>
      </c>
      <c r="AK477" s="398">
        <f>SUM(Y477:AJ477)</f>
        <v>0</v>
      </c>
      <c r="AL477" s="67"/>
      <c r="AM477" s="213"/>
      <c r="AN477" s="213"/>
      <c r="AO477" s="213"/>
      <c r="AP477" s="18"/>
      <c r="AQ477" s="18"/>
      <c r="AR477" s="18"/>
      <c r="AS477" s="18"/>
      <c r="AT477" s="18"/>
      <c r="AU477" s="18"/>
      <c r="AV477" s="18"/>
      <c r="AW477" s="18"/>
      <c r="AX477" s="18"/>
      <c r="BK477" s="11"/>
      <c r="BL477" s="11"/>
      <c r="BM477" s="11"/>
      <c r="BP477" s="75"/>
    </row>
    <row r="478" spans="1:68">
      <c r="A478" s="18"/>
      <c r="B478" s="18"/>
      <c r="C478" s="18"/>
      <c r="D478" s="18"/>
      <c r="E478" s="88"/>
      <c r="F478" s="88"/>
      <c r="G478" s="18"/>
      <c r="H478" s="89"/>
      <c r="I478" s="89"/>
      <c r="J478" s="18"/>
      <c r="K478" s="18"/>
      <c r="L478" s="18"/>
      <c r="M478" s="140"/>
      <c r="N478" s="140"/>
      <c r="O478" s="140"/>
      <c r="P478" s="140"/>
      <c r="Q478" s="140"/>
      <c r="R478" s="140"/>
      <c r="S478" s="140"/>
      <c r="T478" s="140"/>
      <c r="U478" s="18"/>
      <c r="V478" s="18"/>
      <c r="W478" s="18"/>
      <c r="X478" s="374">
        <v>4</v>
      </c>
      <c r="Y478" s="382">
        <f t="array" ref="Y478">IF(COUNT(IF($M$5:$M$24=$X478,IF($A$5:$A$24=Y$473,$M$5:$M$24,""),""))=0,"-",AVERAGE(IF($M$5:$M$24=$X478,IF($A$5:$A$24=Y$473,$H$5:$L$24,"")))-$X478)</f>
        <v>-0.39999999999999991</v>
      </c>
      <c r="Z478" s="382" t="str">
        <f t="array" ref="Z478">IF(COUNT(IF($M$5:$M$24=$X478,IF($A$5:$A$24=Z$473,$M$5:$M$24,""),""))=0,"-",AVERAGE(IF($M$5:$M$24=$X478,IF($A$5:$A$24=Z$473,$H$5:$L$24,"")))-$X478)</f>
        <v>-</v>
      </c>
      <c r="AA478" s="382" t="str">
        <f t="array" ref="AA478">IF(COUNT(IF($M$5:$M$24=$X478,IF($A$5:$A$24=AA$473,$M$5:$M$24,""),""))=0,"-",AVERAGE(IF($M$5:$M$24=$X478,IF($A$5:$A$24=AA$473,$H$5:$L$24,"")))-$X478)</f>
        <v>-</v>
      </c>
      <c r="AB478" s="382" t="str">
        <f t="array" ref="AB478">IF(COUNT(IF($M$5:$M$24=$X478,IF($A$5:$A$24=AB$473,$M$5:$M$24,""),""))=0,"-",AVERAGE(IF($M$5:$M$24=$X478,IF($A$5:$A$24=AB$473,$H$5:$L$24,"")))-$X478)</f>
        <v>-</v>
      </c>
      <c r="AC478" s="342" t="str">
        <f t="array" ref="AC478">IF(COUNT(IF($M$5:$M$24=$X410,IF($A$5:$A$24=AC$475,$O$5:$O$24,"-")))=0,"-",COUNT(IF($M$5:$M$24=$X410,IF($A$5:$A$24=AC$475,$O$5:$O$24,"-"))))</f>
        <v>-</v>
      </c>
      <c r="AD478" s="342" t="str">
        <f t="array" ref="AD478">IF(COUNT(IF($M$5:$M$24=$X410,IF($A$5:$A$24=AD$475,$O$5:$O$24,"-")))=0,"-",COUNT(IF($M$5:$M$24=$X410,IF($A$5:$A$24=AD$475,$O$5:$O$24,"-"))))</f>
        <v>-</v>
      </c>
      <c r="AE478" s="342" t="str">
        <f t="array" ref="AE478">IF(COUNT(IF($M$5:$M$24=$X410,IF($A$5:$A$24=AE$475,$O$5:$O$24,"-")))=0,"-",COUNT(IF($M$5:$M$24=$X410,IF($A$5:$A$24=AE$475,$O$5:$O$24,"-"))))</f>
        <v>-</v>
      </c>
      <c r="AF478" s="342" t="str">
        <f t="array" ref="AF478">IF(COUNT(IF($M$5:$M$24=$X410,IF($A$5:$A$24=AF$475,$O$5:$O$24,"-")))=0,"-",COUNT(IF($M$5:$M$24=$X410,IF($A$5:$A$24=AF$475,$O$5:$O$24,"-"))))</f>
        <v>-</v>
      </c>
      <c r="AG478" s="342" t="str">
        <f t="array" ref="AG478">IF(COUNT(IF($M$5:$M$24=$X410,IF($A$5:$A$24=AG$475,$O$5:$O$24,"-")))=0,"-",COUNT(IF($M$5:$M$24=$X410,IF($A$5:$A$24=AG$475,$O$5:$O$24,"-"))))</f>
        <v>-</v>
      </c>
      <c r="AH478" s="342" t="str">
        <f t="array" ref="AH478">IF(COUNT(IF($M$5:$M$24=$X410,IF($A$5:$A$24=AH$475,$O$5:$O$24,"-")))=0,"-",COUNT(IF($M$5:$M$24=$X410,IF($A$5:$A$24=AH$475,$O$5:$O$24,"-"))))</f>
        <v>-</v>
      </c>
      <c r="AI478" s="342" t="str">
        <f t="array" ref="AI478">IF(COUNT(IF($M$5:$M$24=$X410,IF($A$5:$A$24=AI$475,$O$5:$O$24,"-")))=0,"-",COUNT(IF($M$5:$M$24=$X410,IF($A$5:$A$24=AI$475,$O$5:$O$24,"-"))))</f>
        <v>-</v>
      </c>
      <c r="AJ478" s="342" t="str">
        <f t="array" ref="AJ478">IF(COUNT(IF($M$5:$M$24=$X410,IF($A$5:$A$24=AJ$475,$O$5:$O$24,"-")))=0,"-",COUNT(IF($M$5:$M$24=$X410,IF($A$5:$A$24=AJ$475,$O$5:$O$24,"-"))))</f>
        <v>-</v>
      </c>
      <c r="AK478" s="398">
        <f t="shared" ref="AK478:AK491" si="58">SUM(Y478:AJ478)</f>
        <v>-0.39999999999999991</v>
      </c>
      <c r="AL478" s="67"/>
      <c r="AM478" s="213"/>
      <c r="AN478" s="213"/>
      <c r="AO478" s="213"/>
      <c r="AP478" s="18"/>
      <c r="AQ478" s="18"/>
      <c r="AR478" s="18"/>
      <c r="AS478" s="18"/>
      <c r="AT478" s="18"/>
      <c r="AU478" s="18"/>
      <c r="AV478" s="18"/>
      <c r="AW478" s="18"/>
      <c r="AX478" s="18"/>
      <c r="BK478" s="11"/>
      <c r="BL478" s="11"/>
      <c r="BM478" s="11"/>
      <c r="BP478" s="75"/>
    </row>
    <row r="479" spans="1:68">
      <c r="A479" s="18"/>
      <c r="B479" s="18"/>
      <c r="C479" s="18"/>
      <c r="D479" s="18"/>
      <c r="E479" s="88"/>
      <c r="F479" s="88"/>
      <c r="G479" s="18"/>
      <c r="H479" s="89"/>
      <c r="I479" s="89"/>
      <c r="J479" s="18"/>
      <c r="K479" s="18"/>
      <c r="L479" s="18"/>
      <c r="M479" s="140"/>
      <c r="N479" s="140"/>
      <c r="O479" s="140"/>
      <c r="P479" s="140"/>
      <c r="Q479" s="140"/>
      <c r="R479" s="140"/>
      <c r="S479" s="140"/>
      <c r="T479" s="140"/>
      <c r="U479" s="18"/>
      <c r="V479" s="18"/>
      <c r="W479" s="18"/>
      <c r="X479" s="374">
        <v>5</v>
      </c>
      <c r="Y479" s="382">
        <f t="array" ref="Y479">IF(COUNT(IF($M$5:$M$24=$X479,IF($A$5:$A$24=Y$473,$M$5:$M$24,""),""))=0,"-",AVERAGE(IF($M$5:$M$24=$X479,IF($A$5:$A$24=Y$473,$H$5:$L$24,"")))-$X479)</f>
        <v>0.20000000000000018</v>
      </c>
      <c r="Z479" s="382">
        <f t="array" ref="Z479">IF(COUNT(IF($M$5:$M$24=$X479,IF($A$5:$A$24=Z$473,$M$5:$M$24,""),""))=0,"-",AVERAGE(IF($M$5:$M$24=$X479,IF($A$5:$A$24=Z$473,$H$5:$L$24,"")))-$X479)</f>
        <v>-0.5</v>
      </c>
      <c r="AA479" s="382">
        <f t="array" ref="AA479">IF(COUNT(IF($M$5:$M$24=$X479,IF($A$5:$A$24=AA$473,$M$5:$M$24,""),""))=0,"-",AVERAGE(IF($M$5:$M$24=$X479,IF($A$5:$A$24=AA$473,$H$5:$L$24,"")))-$X479)</f>
        <v>0.20000000000000018</v>
      </c>
      <c r="AB479" s="382" t="str">
        <f t="array" ref="AB479">IF(COUNT(IF($M$5:$M$24=$X479,IF($A$5:$A$24=AB$473,$M$5:$M$24,""),""))=0,"-",AVERAGE(IF($M$5:$M$24=$X479,IF($A$5:$A$24=AB$473,$H$5:$L$24,"")))-$X479)</f>
        <v>-</v>
      </c>
      <c r="AC479" s="342" t="str">
        <f t="array" ref="AC479">IF(COUNT(IF($M$5:$M$24=$X411,IF($A$5:$A$24=AC$475,$O$5:$O$24,"-")))=0,"-",COUNT(IF($M$5:$M$24=$X411,IF($A$5:$A$24=AC$475,$O$5:$O$24,"-"))))</f>
        <v>-</v>
      </c>
      <c r="AD479" s="342" t="str">
        <f t="array" ref="AD479">IF(COUNT(IF($M$5:$M$24=$X411,IF($A$5:$A$24=AD$475,$O$5:$O$24,"-")))=0,"-",COUNT(IF($M$5:$M$24=$X411,IF($A$5:$A$24=AD$475,$O$5:$O$24,"-"))))</f>
        <v>-</v>
      </c>
      <c r="AE479" s="342" t="str">
        <f t="array" ref="AE479">IF(COUNT(IF($M$5:$M$24=$X411,IF($A$5:$A$24=AE$475,$O$5:$O$24,"-")))=0,"-",COUNT(IF($M$5:$M$24=$X411,IF($A$5:$A$24=AE$475,$O$5:$O$24,"-"))))</f>
        <v>-</v>
      </c>
      <c r="AF479" s="342" t="str">
        <f t="array" ref="AF479">IF(COUNT(IF($M$5:$M$24=$X411,IF($A$5:$A$24=AF$475,$O$5:$O$24,"-")))=0,"-",COUNT(IF($M$5:$M$24=$X411,IF($A$5:$A$24=AF$475,$O$5:$O$24,"-"))))</f>
        <v>-</v>
      </c>
      <c r="AG479" s="342" t="str">
        <f t="array" ref="AG479">IF(COUNT(IF($M$5:$M$24=$X411,IF($A$5:$A$24=AG$475,$O$5:$O$24,"-")))=0,"-",COUNT(IF($M$5:$M$24=$X411,IF($A$5:$A$24=AG$475,$O$5:$O$24,"-"))))</f>
        <v>-</v>
      </c>
      <c r="AH479" s="342" t="str">
        <f t="array" ref="AH479">IF(COUNT(IF($M$5:$M$24=$X411,IF($A$5:$A$24=AH$475,$O$5:$O$24,"-")))=0,"-",COUNT(IF($M$5:$M$24=$X411,IF($A$5:$A$24=AH$475,$O$5:$O$24,"-"))))</f>
        <v>-</v>
      </c>
      <c r="AI479" s="342" t="str">
        <f t="array" ref="AI479">IF(COUNT(IF($M$5:$M$24=$X411,IF($A$5:$A$24=AI$475,$O$5:$O$24,"-")))=0,"-",COUNT(IF($M$5:$M$24=$X411,IF($A$5:$A$24=AI$475,$O$5:$O$24,"-"))))</f>
        <v>-</v>
      </c>
      <c r="AJ479" s="342" t="str">
        <f t="array" ref="AJ479">IF(COUNT(IF($M$5:$M$24=$X411,IF($A$5:$A$24=AJ$475,$O$5:$O$24,"-")))=0,"-",COUNT(IF($M$5:$M$24=$X411,IF($A$5:$A$24=AJ$475,$O$5:$O$24,"-"))))</f>
        <v>-</v>
      </c>
      <c r="AK479" s="398">
        <f t="shared" si="58"/>
        <v>-9.9999999999999645E-2</v>
      </c>
      <c r="AL479" s="67"/>
      <c r="AM479" s="213"/>
      <c r="AN479" s="213"/>
      <c r="AO479" s="213"/>
      <c r="AP479" s="18"/>
      <c r="AQ479" s="18"/>
      <c r="AR479" s="18"/>
      <c r="AS479" s="18"/>
      <c r="AT479" s="18"/>
      <c r="AU479" s="18"/>
      <c r="AV479" s="18"/>
      <c r="AW479" s="18"/>
      <c r="AX479" s="18"/>
      <c r="BK479" s="11"/>
      <c r="BL479" s="11"/>
      <c r="BM479" s="11"/>
      <c r="BP479" s="75"/>
    </row>
    <row r="480" spans="1:68">
      <c r="A480" s="18"/>
      <c r="B480" s="18"/>
      <c r="C480" s="18"/>
      <c r="D480" s="18"/>
      <c r="E480" s="88"/>
      <c r="F480" s="88"/>
      <c r="G480" s="18"/>
      <c r="H480" s="89"/>
      <c r="I480" s="89"/>
      <c r="J480" s="18"/>
      <c r="K480" s="18"/>
      <c r="L480" s="18"/>
      <c r="M480" s="140"/>
      <c r="N480" s="140"/>
      <c r="O480" s="140"/>
      <c r="P480" s="140"/>
      <c r="Q480" s="140"/>
      <c r="R480" s="140"/>
      <c r="S480" s="140"/>
      <c r="T480" s="140"/>
      <c r="U480" s="18"/>
      <c r="V480" s="18"/>
      <c r="W480" s="18"/>
      <c r="X480" s="374">
        <v>6</v>
      </c>
      <c r="Y480" s="382">
        <f t="array" ref="Y480">IF(COUNT(IF($M$5:$M$24=$X480,IF($A$5:$A$24=Y$473,$M$5:$M$24,""),""))=0,"-",AVERAGE(IF($M$5:$M$24=$X480,IF($A$5:$A$24=Y$473,$H$5:$L$24,"")))-$X480)</f>
        <v>-0.26666666666666661</v>
      </c>
      <c r="Z480" s="382" t="str">
        <f t="array" ref="Z480">IF(COUNT(IF($M$5:$M$24=$X480,IF($A$5:$A$24=Z$473,$M$5:$M$24,""),""))=0,"-",AVERAGE(IF($M$5:$M$24=$X480,IF($A$5:$A$24=Z$473,$H$5:$L$24,"")))-$X480)</f>
        <v>-</v>
      </c>
      <c r="AA480" s="382" t="str">
        <f t="array" ref="AA480">IF(COUNT(IF($M$5:$M$24=$X480,IF($A$5:$A$24=AA$473,$M$5:$M$24,""),""))=0,"-",AVERAGE(IF($M$5:$M$24=$X480,IF($A$5:$A$24=AA$473,$H$5:$L$24,"")))-$X480)</f>
        <v>-</v>
      </c>
      <c r="AB480" s="382" t="str">
        <f t="array" ref="AB480">IF(COUNT(IF($M$5:$M$24=$X480,IF($A$5:$A$24=AB$473,$M$5:$M$24,""),""))=0,"-",AVERAGE(IF($M$5:$M$24=$X480,IF($A$5:$A$24=AB$473,$H$5:$L$24,"")))-$X480)</f>
        <v>-</v>
      </c>
      <c r="AC480" s="342" t="str">
        <f t="array" ref="AC480">IF(COUNT(IF($M$5:$M$24=$X412,IF($A$5:$A$24=AC$475,$O$5:$O$24,"-")))=0,"-",COUNT(IF($M$5:$M$24=$X412,IF($A$5:$A$24=AC$475,$O$5:$O$24,"-"))))</f>
        <v>-</v>
      </c>
      <c r="AD480" s="342" t="str">
        <f t="array" ref="AD480">IF(COUNT(IF($M$5:$M$24=$X412,IF($A$5:$A$24=AD$475,$O$5:$O$24,"-")))=0,"-",COUNT(IF($M$5:$M$24=$X412,IF($A$5:$A$24=AD$475,$O$5:$O$24,"-"))))</f>
        <v>-</v>
      </c>
      <c r="AE480" s="342" t="str">
        <f t="array" ref="AE480">IF(COUNT(IF($M$5:$M$24=$X412,IF($A$5:$A$24=AE$475,$O$5:$O$24,"-")))=0,"-",COUNT(IF($M$5:$M$24=$X412,IF($A$5:$A$24=AE$475,$O$5:$O$24,"-"))))</f>
        <v>-</v>
      </c>
      <c r="AF480" s="342" t="str">
        <f t="array" ref="AF480">IF(COUNT(IF($M$5:$M$24=$X412,IF($A$5:$A$24=AF$475,$O$5:$O$24,"-")))=0,"-",COUNT(IF($M$5:$M$24=$X412,IF($A$5:$A$24=AF$475,$O$5:$O$24,"-"))))</f>
        <v>-</v>
      </c>
      <c r="AG480" s="342" t="str">
        <f t="array" ref="AG480">IF(COUNT(IF($M$5:$M$24=$X412,IF($A$5:$A$24=AG$475,$O$5:$O$24,"-")))=0,"-",COUNT(IF($M$5:$M$24=$X412,IF($A$5:$A$24=AG$475,$O$5:$O$24,"-"))))</f>
        <v>-</v>
      </c>
      <c r="AH480" s="342" t="str">
        <f t="array" ref="AH480">IF(COUNT(IF($M$5:$M$24=$X412,IF($A$5:$A$24=AH$475,$O$5:$O$24,"-")))=0,"-",COUNT(IF($M$5:$M$24=$X412,IF($A$5:$A$24=AH$475,$O$5:$O$24,"-"))))</f>
        <v>-</v>
      </c>
      <c r="AI480" s="342" t="str">
        <f t="array" ref="AI480">IF(COUNT(IF($M$5:$M$24=$X412,IF($A$5:$A$24=AI$475,$O$5:$O$24,"-")))=0,"-",COUNT(IF($M$5:$M$24=$X412,IF($A$5:$A$24=AI$475,$O$5:$O$24,"-"))))</f>
        <v>-</v>
      </c>
      <c r="AJ480" s="342" t="str">
        <f t="array" ref="AJ480">IF(COUNT(IF($M$5:$M$24=$X412,IF($A$5:$A$24=AJ$475,$O$5:$O$24,"-")))=0,"-",COUNT(IF($M$5:$M$24=$X412,IF($A$5:$A$24=AJ$475,$O$5:$O$24,"-"))))</f>
        <v>-</v>
      </c>
      <c r="AK480" s="398">
        <f t="shared" si="58"/>
        <v>-0.26666666666666661</v>
      </c>
      <c r="AL480" s="67"/>
      <c r="AM480" s="213"/>
      <c r="AN480" s="213"/>
      <c r="AO480" s="213"/>
      <c r="AP480" s="18"/>
      <c r="AQ480" s="18"/>
      <c r="AR480" s="18"/>
      <c r="AS480" s="18"/>
      <c r="AT480" s="18"/>
      <c r="AU480" s="18"/>
      <c r="AV480" s="18"/>
      <c r="AW480" s="18"/>
      <c r="AX480" s="18"/>
      <c r="BK480" s="11"/>
      <c r="BL480" s="11"/>
      <c r="BM480" s="11"/>
      <c r="BP480" s="75"/>
    </row>
    <row r="481" spans="1:68">
      <c r="A481" s="18"/>
      <c r="B481" s="18"/>
      <c r="C481" s="18"/>
      <c r="D481" s="18"/>
      <c r="E481" s="88"/>
      <c r="F481" s="88"/>
      <c r="G481" s="18"/>
      <c r="H481" s="89"/>
      <c r="I481" s="89"/>
      <c r="J481" s="18"/>
      <c r="K481" s="18"/>
      <c r="L481" s="18"/>
      <c r="M481" s="140"/>
      <c r="N481" s="140"/>
      <c r="O481" s="140"/>
      <c r="P481" s="140"/>
      <c r="Q481" s="140"/>
      <c r="R481" s="140"/>
      <c r="S481" s="140"/>
      <c r="T481" s="140"/>
      <c r="U481" s="18"/>
      <c r="V481" s="18"/>
      <c r="W481" s="18"/>
      <c r="X481" s="374">
        <v>7</v>
      </c>
      <c r="Y481" s="382" t="str">
        <f t="array" ref="Y481">IF(COUNT(IF($M$5:$M$24=$X481,IF($A$5:$A$24=Y$473,$M$5:$M$24,""),""))=0,"-",AVERAGE(IF($M$5:$M$24=$X481,IF($A$5:$A$24=Y$473,$H$5:$L$24,"")))-$X481)</f>
        <v>-</v>
      </c>
      <c r="Z481" s="382">
        <f t="array" ref="Z481">IF(COUNT(IF($M$5:$M$24=$X481,IF($A$5:$A$24=Z$473,$M$5:$M$24,""),""))=0,"-",AVERAGE(IF($M$5:$M$24=$X481,IF($A$5:$A$24=Z$473,$H$5:$L$24,"")))-$X481)</f>
        <v>-0.59999999999999964</v>
      </c>
      <c r="AA481" s="382" t="str">
        <f t="array" ref="AA481">IF(COUNT(IF($M$5:$M$24=$X481,IF($A$5:$A$24=AA$473,$M$5:$M$24,""),""))=0,"-",AVERAGE(IF($M$5:$M$24=$X481,IF($A$5:$A$24=AA$473,$H$5:$L$24,"")))-$X481)</f>
        <v>-</v>
      </c>
      <c r="AB481" s="382" t="str">
        <f t="array" ref="AB481">IF(COUNT(IF($M$5:$M$24=$X481,IF($A$5:$A$24=AB$473,$M$5:$M$24,""),""))=0,"-",AVERAGE(IF($M$5:$M$24=$X481,IF($A$5:$A$24=AB$473,$H$5:$L$24,"")))-$X481)</f>
        <v>-</v>
      </c>
      <c r="AC481" s="342">
        <f t="array" ref="AC481">IF(COUNT(IF($M$5:$M$24=$X413,IF($A$5:$A$24=AC$475,$O$5:$O$24,"-")))=0,"-",COUNT(IF($M$5:$M$24=$X413,IF($A$5:$A$24=AC$475,$O$5:$O$24,"-"))))</f>
        <v>2</v>
      </c>
      <c r="AD481" s="342" t="str">
        <f t="array" ref="AD481">IF(COUNT(IF($M$5:$M$24=$X413,IF($A$5:$A$24=AD$475,$O$5:$O$24,"-")))=0,"-",COUNT(IF($M$5:$M$24=$X413,IF($A$5:$A$24=AD$475,$O$5:$O$24,"-"))))</f>
        <v>-</v>
      </c>
      <c r="AE481" s="342" t="str">
        <f t="array" ref="AE481">IF(COUNT(IF($M$5:$M$24=$X413,IF($A$5:$A$24=AE$475,$O$5:$O$24,"-")))=0,"-",COUNT(IF($M$5:$M$24=$X413,IF($A$5:$A$24=AE$475,$O$5:$O$24,"-"))))</f>
        <v>-</v>
      </c>
      <c r="AF481" s="342" t="str">
        <f t="array" ref="AF481">IF(COUNT(IF($M$5:$M$24=$X413,IF($A$5:$A$24=AF$475,$O$5:$O$24,"-")))=0,"-",COUNT(IF($M$5:$M$24=$X413,IF($A$5:$A$24=AF$475,$O$5:$O$24,"-"))))</f>
        <v>-</v>
      </c>
      <c r="AG481" s="342" t="str">
        <f t="array" ref="AG481">IF(COUNT(IF($M$5:$M$24=$X413,IF($A$5:$A$24=AG$475,$O$5:$O$24,"-")))=0,"-",COUNT(IF($M$5:$M$24=$X413,IF($A$5:$A$24=AG$475,$O$5:$O$24,"-"))))</f>
        <v>-</v>
      </c>
      <c r="AH481" s="342" t="str">
        <f t="array" ref="AH481">IF(COUNT(IF($M$5:$M$24=$X413,IF($A$5:$A$24=AH$475,$O$5:$O$24,"-")))=0,"-",COUNT(IF($M$5:$M$24=$X413,IF($A$5:$A$24=AH$475,$O$5:$O$24,"-"))))</f>
        <v>-</v>
      </c>
      <c r="AI481" s="342" t="str">
        <f t="array" ref="AI481">IF(COUNT(IF($M$5:$M$24=$X413,IF($A$5:$A$24=AI$475,$O$5:$O$24,"-")))=0,"-",COUNT(IF($M$5:$M$24=$X413,IF($A$5:$A$24=AI$475,$O$5:$O$24,"-"))))</f>
        <v>-</v>
      </c>
      <c r="AJ481" s="342" t="str">
        <f t="array" ref="AJ481">IF(COUNT(IF($M$5:$M$24=$X413,IF($A$5:$A$24=AJ$475,$O$5:$O$24,"-")))=0,"-",COUNT(IF($M$5:$M$24=$X413,IF($A$5:$A$24=AJ$475,$O$5:$O$24,"-"))))</f>
        <v>-</v>
      </c>
      <c r="AK481" s="398">
        <f t="shared" si="58"/>
        <v>1.4000000000000004</v>
      </c>
      <c r="AL481" s="67"/>
      <c r="AM481" s="213"/>
      <c r="AN481" s="213"/>
      <c r="AO481" s="213"/>
      <c r="AP481" s="18"/>
      <c r="AQ481" s="18"/>
      <c r="AR481" s="18"/>
      <c r="AS481" s="18"/>
      <c r="AT481" s="18"/>
      <c r="AU481" s="18"/>
      <c r="AV481" s="18"/>
      <c r="AW481" s="18"/>
      <c r="AX481" s="18"/>
      <c r="BK481" s="11"/>
      <c r="BL481" s="11"/>
      <c r="BM481" s="11"/>
      <c r="BP481" s="75"/>
    </row>
    <row r="482" spans="1:68">
      <c r="A482" s="18"/>
      <c r="B482" s="18"/>
      <c r="C482" s="18"/>
      <c r="D482" s="18"/>
      <c r="E482" s="88"/>
      <c r="F482" s="88"/>
      <c r="G482" s="18"/>
      <c r="H482" s="89"/>
      <c r="I482" s="89"/>
      <c r="J482" s="18"/>
      <c r="K482" s="18"/>
      <c r="L482" s="18"/>
      <c r="M482" s="140"/>
      <c r="N482" s="140"/>
      <c r="O482" s="140"/>
      <c r="P482" s="140"/>
      <c r="Q482" s="140"/>
      <c r="R482" s="140"/>
      <c r="S482" s="140"/>
      <c r="T482" s="140"/>
      <c r="U482" s="18"/>
      <c r="V482" s="18"/>
      <c r="W482" s="18"/>
      <c r="X482" s="374">
        <v>8</v>
      </c>
      <c r="Y482" s="382" t="str">
        <f t="array" ref="Y482">IF(COUNT(IF($M$5:$M$24=$X482,IF($A$5:$A$24=Y$473,$M$5:$M$24,""),""))=0,"-",AVERAGE(IF($M$5:$M$24=$X482,IF($A$5:$A$24=Y$473,$H$5:$L$24,"")))-$X482)</f>
        <v>-</v>
      </c>
      <c r="Z482" s="382" t="str">
        <f t="array" ref="Z482">IF(COUNT(IF($M$5:$M$24=$X482,IF($A$5:$A$24=Z$473,$M$5:$M$24,""),""))=0,"-",AVERAGE(IF($M$5:$M$24=$X482,IF($A$5:$A$24=Z$473,$H$5:$L$24,"")))-$X482)</f>
        <v>-</v>
      </c>
      <c r="AA482" s="382" t="str">
        <f t="array" ref="AA482">IF(COUNT(IF($M$5:$M$24=$X482,IF($A$5:$A$24=AA$473,$M$5:$M$24,""),""))=0,"-",AVERAGE(IF($M$5:$M$24=$X482,IF($A$5:$A$24=AA$473,$H$5:$L$24,"")))-$X482)</f>
        <v>-</v>
      </c>
      <c r="AB482" s="382" t="str">
        <f t="array" ref="AB482">IF(COUNT(IF($M$5:$M$24=$X482,IF($A$5:$A$24=AB$473,$M$5:$M$24,""),""))=0,"-",AVERAGE(IF($M$5:$M$24=$X482,IF($A$5:$A$24=AB$473,$H$5:$L$24,"")))-$X482)</f>
        <v>-</v>
      </c>
      <c r="AC482" s="342" t="str">
        <f t="array" ref="AC482">IF(COUNT(IF($M$5:$M$24=$X414,IF($A$5:$A$24=AC$475,$O$5:$O$24,"-")))=0,"-",COUNT(IF($M$5:$M$24=$X414,IF($A$5:$A$24=AC$475,$O$5:$O$24,"-"))))</f>
        <v>-</v>
      </c>
      <c r="AD482" s="342" t="str">
        <f t="array" ref="AD482">IF(COUNT(IF($M$5:$M$24=$X414,IF($A$5:$A$24=AD$475,$O$5:$O$24,"-")))=0,"-",COUNT(IF($M$5:$M$24=$X414,IF($A$5:$A$24=AD$475,$O$5:$O$24,"-"))))</f>
        <v>-</v>
      </c>
      <c r="AE482" s="342" t="str">
        <f t="array" ref="AE482">IF(COUNT(IF($M$5:$M$24=$X414,IF($A$5:$A$24=AE$475,$O$5:$O$24,"-")))=0,"-",COUNT(IF($M$5:$M$24=$X414,IF($A$5:$A$24=AE$475,$O$5:$O$24,"-"))))</f>
        <v>-</v>
      </c>
      <c r="AF482" s="342" t="str">
        <f t="array" ref="AF482">IF(COUNT(IF($M$5:$M$24=$X414,IF($A$5:$A$24=AF$475,$O$5:$O$24,"-")))=0,"-",COUNT(IF($M$5:$M$24=$X414,IF($A$5:$A$24=AF$475,$O$5:$O$24,"-"))))</f>
        <v>-</v>
      </c>
      <c r="AG482" s="342" t="str">
        <f t="array" ref="AG482">IF(COUNT(IF($M$5:$M$24=$X414,IF($A$5:$A$24=AG$475,$O$5:$O$24,"-")))=0,"-",COUNT(IF($M$5:$M$24=$X414,IF($A$5:$A$24=AG$475,$O$5:$O$24,"-"))))</f>
        <v>-</v>
      </c>
      <c r="AH482" s="342" t="str">
        <f t="array" ref="AH482">IF(COUNT(IF($M$5:$M$24=$X414,IF($A$5:$A$24=AH$475,$O$5:$O$24,"-")))=0,"-",COUNT(IF($M$5:$M$24=$X414,IF($A$5:$A$24=AH$475,$O$5:$O$24,"-"))))</f>
        <v>-</v>
      </c>
      <c r="AI482" s="342" t="str">
        <f t="array" ref="AI482">IF(COUNT(IF($M$5:$M$24=$X414,IF($A$5:$A$24=AI$475,$O$5:$O$24,"-")))=0,"-",COUNT(IF($M$5:$M$24=$X414,IF($A$5:$A$24=AI$475,$O$5:$O$24,"-"))))</f>
        <v>-</v>
      </c>
      <c r="AJ482" s="342" t="str">
        <f t="array" ref="AJ482">IF(COUNT(IF($M$5:$M$24=$X414,IF($A$5:$A$24=AJ$475,$O$5:$O$24,"-")))=0,"-",COUNT(IF($M$5:$M$24=$X414,IF($A$5:$A$24=AJ$475,$O$5:$O$24,"-"))))</f>
        <v>-</v>
      </c>
      <c r="AK482" s="398">
        <f t="shared" si="58"/>
        <v>0</v>
      </c>
      <c r="AL482" s="67"/>
      <c r="AM482" s="213"/>
      <c r="AN482" s="213"/>
      <c r="AO482" s="213"/>
      <c r="AP482" s="18"/>
      <c r="AQ482" s="18"/>
      <c r="AR482" s="18"/>
      <c r="AS482" s="18"/>
      <c r="AT482" s="18"/>
      <c r="AU482" s="18"/>
      <c r="AV482" s="18"/>
      <c r="AW482" s="18"/>
      <c r="AX482" s="18"/>
      <c r="BK482" s="11"/>
      <c r="BL482" s="11"/>
      <c r="BM482" s="11"/>
      <c r="BP482" s="75"/>
    </row>
    <row r="483" spans="1:68">
      <c r="A483" s="18"/>
      <c r="B483" s="18"/>
      <c r="C483" s="18"/>
      <c r="D483" s="18"/>
      <c r="E483" s="88"/>
      <c r="F483" s="88"/>
      <c r="G483" s="18"/>
      <c r="H483" s="89"/>
      <c r="I483" s="89"/>
      <c r="J483" s="18"/>
      <c r="K483" s="18"/>
      <c r="L483" s="18"/>
      <c r="M483" s="140"/>
      <c r="N483" s="140"/>
      <c r="O483" s="140"/>
      <c r="P483" s="140"/>
      <c r="Q483" s="140"/>
      <c r="R483" s="140"/>
      <c r="S483" s="140"/>
      <c r="T483" s="140"/>
      <c r="U483" s="18"/>
      <c r="V483" s="18"/>
      <c r="W483" s="18"/>
      <c r="X483" s="374">
        <v>9</v>
      </c>
      <c r="Y483" s="382" t="str">
        <f t="array" ref="Y483">IF(COUNT(IF($M$5:$M$24=$X483,IF($A$5:$A$24=Y$473,$M$5:$M$24,""),""))=0,"-",AVERAGE(IF($M$5:$M$24=$X483,IF($A$5:$A$24=Y$473,$H$5:$L$24,"")))-$X483)</f>
        <v>-</v>
      </c>
      <c r="Z483" s="382" t="str">
        <f t="array" ref="Z483">IF(COUNT(IF($M$5:$M$24=$X483,IF($A$5:$A$24=Z$473,$M$5:$M$24,""),""))=0,"-",AVERAGE(IF($M$5:$M$24=$X483,IF($A$5:$A$24=Z$473,$H$5:$L$24,"")))-$X483)</f>
        <v>-</v>
      </c>
      <c r="AA483" s="382" t="str">
        <f t="array" ref="AA483">IF(COUNT(IF($M$5:$M$24=$X483,IF($A$5:$A$24=AA$473,$M$5:$M$24,""),""))=0,"-",AVERAGE(IF($M$5:$M$24=$X483,IF($A$5:$A$24=AA$473,$H$5:$L$24,"")))-$X483)</f>
        <v>-</v>
      </c>
      <c r="AB483" s="382" t="str">
        <f t="array" ref="AB483">IF(COUNT(IF($M$5:$M$24=$X483,IF($A$5:$A$24=AB$473,$M$5:$M$24,""),""))=0,"-",AVERAGE(IF($M$5:$M$24=$X483,IF($A$5:$A$24=AB$473,$H$5:$L$24,"")))-$X483)</f>
        <v>-</v>
      </c>
      <c r="AC483" s="342" t="str">
        <f t="array" ref="AC483">IF(COUNT(IF($M$5:$M$24=$X415,IF($A$5:$A$24=AC$475,$O$5:$O$24,"-")))=0,"-",COUNT(IF($M$5:$M$24=$X415,IF($A$5:$A$24=AC$475,$O$5:$O$24,"-"))))</f>
        <v>-</v>
      </c>
      <c r="AD483" s="342" t="str">
        <f t="array" ref="AD483">IF(COUNT(IF($M$5:$M$24=$X415,IF($A$5:$A$24=AD$475,$O$5:$O$24,"-")))=0,"-",COUNT(IF($M$5:$M$24=$X415,IF($A$5:$A$24=AD$475,$O$5:$O$24,"-"))))</f>
        <v>-</v>
      </c>
      <c r="AE483" s="342" t="str">
        <f t="array" ref="AE483">IF(COUNT(IF($M$5:$M$24=$X415,IF($A$5:$A$24=AE$475,$O$5:$O$24,"-")))=0,"-",COUNT(IF($M$5:$M$24=$X415,IF($A$5:$A$24=AE$475,$O$5:$O$24,"-"))))</f>
        <v>-</v>
      </c>
      <c r="AF483" s="342" t="str">
        <f t="array" ref="AF483">IF(COUNT(IF($M$5:$M$24=$X415,IF($A$5:$A$24=AF$475,$O$5:$O$24,"-")))=0,"-",COUNT(IF($M$5:$M$24=$X415,IF($A$5:$A$24=AF$475,$O$5:$O$24,"-"))))</f>
        <v>-</v>
      </c>
      <c r="AG483" s="342" t="str">
        <f t="array" ref="AG483">IF(COUNT(IF($M$5:$M$24=$X415,IF($A$5:$A$24=AG$475,$O$5:$O$24,"-")))=0,"-",COUNT(IF($M$5:$M$24=$X415,IF($A$5:$A$24=AG$475,$O$5:$O$24,"-"))))</f>
        <v>-</v>
      </c>
      <c r="AH483" s="342" t="str">
        <f t="array" ref="AH483">IF(COUNT(IF($M$5:$M$24=$X415,IF($A$5:$A$24=AH$475,$O$5:$O$24,"-")))=0,"-",COUNT(IF($M$5:$M$24=$X415,IF($A$5:$A$24=AH$475,$O$5:$O$24,"-"))))</f>
        <v>-</v>
      </c>
      <c r="AI483" s="342" t="str">
        <f t="array" ref="AI483">IF(COUNT(IF($M$5:$M$24=$X415,IF($A$5:$A$24=AI$475,$O$5:$O$24,"-")))=0,"-",COUNT(IF($M$5:$M$24=$X415,IF($A$5:$A$24=AI$475,$O$5:$O$24,"-"))))</f>
        <v>-</v>
      </c>
      <c r="AJ483" s="342" t="str">
        <f t="array" ref="AJ483">IF(COUNT(IF($M$5:$M$24=$X415,IF($A$5:$A$24=AJ$475,$O$5:$O$24,"-")))=0,"-",COUNT(IF($M$5:$M$24=$X415,IF($A$5:$A$24=AJ$475,$O$5:$O$24,"-"))))</f>
        <v>-</v>
      </c>
      <c r="AK483" s="398">
        <f t="shared" si="58"/>
        <v>0</v>
      </c>
      <c r="AL483" s="67"/>
      <c r="AM483" s="213"/>
      <c r="AN483" s="213"/>
      <c r="AO483" s="213"/>
      <c r="AP483" s="18"/>
      <c r="AQ483" s="18"/>
      <c r="AR483" s="18"/>
      <c r="AS483" s="18"/>
      <c r="AT483" s="18"/>
      <c r="AU483" s="18"/>
      <c r="AV483" s="18"/>
      <c r="AW483" s="18"/>
      <c r="AX483" s="18"/>
      <c r="BK483" s="11"/>
      <c r="BL483" s="11"/>
      <c r="BM483" s="11"/>
      <c r="BP483" s="75"/>
    </row>
    <row r="484" spans="1:68">
      <c r="A484" s="18"/>
      <c r="B484" s="18"/>
      <c r="C484" s="18"/>
      <c r="D484" s="18"/>
      <c r="E484" s="88"/>
      <c r="F484" s="88"/>
      <c r="G484" s="18"/>
      <c r="H484" s="89"/>
      <c r="I484" s="89"/>
      <c r="J484" s="18"/>
      <c r="K484" s="18"/>
      <c r="L484" s="18"/>
      <c r="M484" s="140"/>
      <c r="N484" s="140"/>
      <c r="O484" s="140"/>
      <c r="P484" s="140"/>
      <c r="Q484" s="140"/>
      <c r="R484" s="140"/>
      <c r="S484" s="140"/>
      <c r="T484" s="140"/>
      <c r="U484" s="18"/>
      <c r="V484" s="18"/>
      <c r="W484" s="18"/>
      <c r="X484" s="374">
        <v>10</v>
      </c>
      <c r="Y484" s="382" t="str">
        <f t="array" ref="Y484">IF(COUNT(IF($M$5:$M$24=$X484,IF($A$5:$A$24=Y$473,$M$5:$M$24,""),""))=0,"-",AVERAGE(IF($M$5:$M$24=$X484,IF($A$5:$A$24=Y$473,$H$5:$L$24,"")))-$X484)</f>
        <v>-</v>
      </c>
      <c r="Z484" s="382" t="str">
        <f t="array" ref="Z484">IF(COUNT(IF($M$5:$M$24=$X484,IF($A$5:$A$24=Z$473,$M$5:$M$24,""),""))=0,"-",AVERAGE(IF($M$5:$M$24=$X484,IF($A$5:$A$24=Z$473,$H$5:$L$24,"")))-$X484)</f>
        <v>-</v>
      </c>
      <c r="AA484" s="382" t="str">
        <f t="array" ref="AA484">IF(COUNT(IF($M$5:$M$24=$X484,IF($A$5:$A$24=AA$473,$M$5:$M$24,""),""))=0,"-",AVERAGE(IF($M$5:$M$24=$X484,IF($A$5:$A$24=AA$473,$H$5:$L$24,"")))-$X484)</f>
        <v>-</v>
      </c>
      <c r="AB484" s="382" t="str">
        <f t="array" ref="AB484">IF(COUNT(IF($M$5:$M$24=$X484,IF($A$5:$A$24=AB$473,$M$5:$M$24,""),""))=0,"-",AVERAGE(IF($M$5:$M$24=$X484,IF($A$5:$A$24=AB$473,$H$5:$L$24,"")))-$X484)</f>
        <v>-</v>
      </c>
      <c r="AC484" s="342" t="str">
        <f t="array" ref="AC484">IF(COUNT(IF($M$5:$M$24=$X416,IF($A$5:$A$24=AC$475,$O$5:$O$24,"-")))=0,"-",COUNT(IF($M$5:$M$24=$X416,IF($A$5:$A$24=AC$475,$O$5:$O$24,"-"))))</f>
        <v>-</v>
      </c>
      <c r="AD484" s="342" t="str">
        <f t="array" ref="AD484">IF(COUNT(IF($M$5:$M$24=$X416,IF($A$5:$A$24=AD$475,$O$5:$O$24,"-")))=0,"-",COUNT(IF($M$5:$M$24=$X416,IF($A$5:$A$24=AD$475,$O$5:$O$24,"-"))))</f>
        <v>-</v>
      </c>
      <c r="AE484" s="342" t="str">
        <f t="array" ref="AE484">IF(COUNT(IF($M$5:$M$24=$X416,IF($A$5:$A$24=AE$475,$O$5:$O$24,"-")))=0,"-",COUNT(IF($M$5:$M$24=$X416,IF($A$5:$A$24=AE$475,$O$5:$O$24,"-"))))</f>
        <v>-</v>
      </c>
      <c r="AF484" s="342" t="str">
        <f t="array" ref="AF484">IF(COUNT(IF($M$5:$M$24=$X416,IF($A$5:$A$24=AF$475,$O$5:$O$24,"-")))=0,"-",COUNT(IF($M$5:$M$24=$X416,IF($A$5:$A$24=AF$475,$O$5:$O$24,"-"))))</f>
        <v>-</v>
      </c>
      <c r="AG484" s="342" t="str">
        <f t="array" ref="AG484">IF(COUNT(IF($M$5:$M$24=$X416,IF($A$5:$A$24=AG$475,$O$5:$O$24,"-")))=0,"-",COUNT(IF($M$5:$M$24=$X416,IF($A$5:$A$24=AG$475,$O$5:$O$24,"-"))))</f>
        <v>-</v>
      </c>
      <c r="AH484" s="342" t="str">
        <f t="array" ref="AH484">IF(COUNT(IF($M$5:$M$24=$X416,IF($A$5:$A$24=AH$475,$O$5:$O$24,"-")))=0,"-",COUNT(IF($M$5:$M$24=$X416,IF($A$5:$A$24=AH$475,$O$5:$O$24,"-"))))</f>
        <v>-</v>
      </c>
      <c r="AI484" s="342" t="str">
        <f t="array" ref="AI484">IF(COUNT(IF($M$5:$M$24=$X416,IF($A$5:$A$24=AI$475,$O$5:$O$24,"-")))=0,"-",COUNT(IF($M$5:$M$24=$X416,IF($A$5:$A$24=AI$475,$O$5:$O$24,"-"))))</f>
        <v>-</v>
      </c>
      <c r="AJ484" s="342" t="str">
        <f t="array" ref="AJ484">IF(COUNT(IF($M$5:$M$24=$X416,IF($A$5:$A$24=AJ$475,$O$5:$O$24,"-")))=0,"-",COUNT(IF($M$5:$M$24=$X416,IF($A$5:$A$24=AJ$475,$O$5:$O$24,"-"))))</f>
        <v>-</v>
      </c>
      <c r="AK484" s="398">
        <f t="shared" si="58"/>
        <v>0</v>
      </c>
      <c r="AL484" s="67"/>
      <c r="AM484" s="213"/>
      <c r="AN484" s="213"/>
      <c r="AO484" s="213"/>
      <c r="AP484" s="18"/>
      <c r="AQ484" s="18"/>
      <c r="AR484" s="18"/>
      <c r="AS484" s="18"/>
      <c r="AT484" s="18"/>
      <c r="AU484" s="18"/>
      <c r="AV484" s="18"/>
      <c r="AW484" s="18"/>
      <c r="AX484" s="18"/>
      <c r="BK484" s="11"/>
      <c r="BL484" s="11"/>
      <c r="BM484" s="11"/>
      <c r="BP484" s="75"/>
    </row>
    <row r="485" spans="1:68">
      <c r="A485" s="18"/>
      <c r="B485" s="18"/>
      <c r="C485" s="18"/>
      <c r="D485" s="18"/>
      <c r="E485" s="88"/>
      <c r="F485" s="88"/>
      <c r="G485" s="18"/>
      <c r="H485" s="89"/>
      <c r="I485" s="89"/>
      <c r="J485" s="18"/>
      <c r="K485" s="18"/>
      <c r="L485" s="18"/>
      <c r="M485" s="140"/>
      <c r="N485" s="140"/>
      <c r="O485" s="140"/>
      <c r="P485" s="140"/>
      <c r="Q485" s="140"/>
      <c r="R485" s="140"/>
      <c r="S485" s="140"/>
      <c r="T485" s="140"/>
      <c r="U485" s="18"/>
      <c r="V485" s="18"/>
      <c r="W485" s="18"/>
      <c r="X485" s="374">
        <v>11</v>
      </c>
      <c r="Y485" s="382" t="str">
        <f t="array" ref="Y485">IF(COUNT(IF($M$5:$M$24=$X485,IF($A$5:$A$24=Y$473,$M$5:$M$24,""),""))=0,"-",AVERAGE(IF($M$5:$M$24=$X485,IF($A$5:$A$24=Y$473,$H$5:$L$24,"")))-$X485)</f>
        <v>-</v>
      </c>
      <c r="Z485" s="382" t="str">
        <f t="array" ref="Z485">IF(COUNT(IF($M$5:$M$24=$X485,IF($A$5:$A$24=Z$473,$M$5:$M$24,""),""))=0,"-",AVERAGE(IF($M$5:$M$24=$X485,IF($A$5:$A$24=Z$473,$H$5:$L$24,"")))-$X485)</f>
        <v>-</v>
      </c>
      <c r="AA485" s="382" t="str">
        <f t="array" ref="AA485">IF(COUNT(IF($M$5:$M$24=$X485,IF($A$5:$A$24=AA$473,$M$5:$M$24,""),""))=0,"-",AVERAGE(IF($M$5:$M$24=$X485,IF($A$5:$A$24=AA$473,$H$5:$L$24,"")))-$X485)</f>
        <v>-</v>
      </c>
      <c r="AB485" s="382" t="str">
        <f t="array" ref="AB485">IF(COUNT(IF($M$5:$M$24=$X485,IF($A$5:$A$24=AB$473,$M$5:$M$24,""),""))=0,"-",AVERAGE(IF($M$5:$M$24=$X485,IF($A$5:$A$24=AB$473,$H$5:$L$24,"")))-$X485)</f>
        <v>-</v>
      </c>
      <c r="AC485" s="342" t="str">
        <f t="array" ref="AC485">IF(COUNT(IF($M$5:$M$24=$X417,IF($A$5:$A$24=AC$475,$O$5:$O$24,"-")))=0,"-",COUNT(IF($M$5:$M$24=$X417,IF($A$5:$A$24=AC$475,$O$5:$O$24,"-"))))</f>
        <v>-</v>
      </c>
      <c r="AD485" s="342" t="str">
        <f t="array" ref="AD485">IF(COUNT(IF($M$5:$M$24=$X417,IF($A$5:$A$24=AD$475,$O$5:$O$24,"-")))=0,"-",COUNT(IF($M$5:$M$24=$X417,IF($A$5:$A$24=AD$475,$O$5:$O$24,"-"))))</f>
        <v>-</v>
      </c>
      <c r="AE485" s="342" t="str">
        <f t="array" ref="AE485">IF(COUNT(IF($M$5:$M$24=$X417,IF($A$5:$A$24=AE$475,$O$5:$O$24,"-")))=0,"-",COUNT(IF($M$5:$M$24=$X417,IF($A$5:$A$24=AE$475,$O$5:$O$24,"-"))))</f>
        <v>-</v>
      </c>
      <c r="AF485" s="342" t="str">
        <f t="array" ref="AF485">IF(COUNT(IF($M$5:$M$24=$X417,IF($A$5:$A$24=AF$475,$O$5:$O$24,"-")))=0,"-",COUNT(IF($M$5:$M$24=$X417,IF($A$5:$A$24=AF$475,$O$5:$O$24,"-"))))</f>
        <v>-</v>
      </c>
      <c r="AG485" s="342" t="str">
        <f t="array" ref="AG485">IF(COUNT(IF($M$5:$M$24=$X417,IF($A$5:$A$24=AG$475,$O$5:$O$24,"-")))=0,"-",COUNT(IF($M$5:$M$24=$X417,IF($A$5:$A$24=AG$475,$O$5:$O$24,"-"))))</f>
        <v>-</v>
      </c>
      <c r="AH485" s="342" t="str">
        <f t="array" ref="AH485">IF(COUNT(IF($M$5:$M$24=$X417,IF($A$5:$A$24=AH$475,$O$5:$O$24,"-")))=0,"-",COUNT(IF($M$5:$M$24=$X417,IF($A$5:$A$24=AH$475,$O$5:$O$24,"-"))))</f>
        <v>-</v>
      </c>
      <c r="AI485" s="342" t="str">
        <f t="array" ref="AI485">IF(COUNT(IF($M$5:$M$24=$X417,IF($A$5:$A$24=AI$475,$O$5:$O$24,"-")))=0,"-",COUNT(IF($M$5:$M$24=$X417,IF($A$5:$A$24=AI$475,$O$5:$O$24,"-"))))</f>
        <v>-</v>
      </c>
      <c r="AJ485" s="342" t="str">
        <f t="array" ref="AJ485">IF(COUNT(IF($M$5:$M$24=$X417,IF($A$5:$A$24=AJ$475,$O$5:$O$24,"-")))=0,"-",COUNT(IF($M$5:$M$24=$X417,IF($A$5:$A$24=AJ$475,$O$5:$O$24,"-"))))</f>
        <v>-</v>
      </c>
      <c r="AK485" s="398">
        <f t="shared" si="58"/>
        <v>0</v>
      </c>
      <c r="AL485" s="67"/>
      <c r="AM485" s="213"/>
      <c r="AN485" s="213"/>
      <c r="AO485" s="213"/>
      <c r="AP485" s="18"/>
      <c r="AQ485" s="18"/>
      <c r="AR485" s="18"/>
      <c r="AS485" s="18"/>
      <c r="AT485" s="18"/>
      <c r="AU485" s="18"/>
      <c r="AV485" s="18"/>
      <c r="AW485" s="18"/>
      <c r="AX485" s="18"/>
      <c r="BK485" s="11"/>
      <c r="BL485" s="11"/>
      <c r="BM485" s="11"/>
      <c r="BP485" s="75"/>
    </row>
    <row r="486" spans="1:68">
      <c r="A486" s="18"/>
      <c r="B486" s="18"/>
      <c r="C486" s="18"/>
      <c r="D486" s="18"/>
      <c r="E486" s="88"/>
      <c r="F486" s="88"/>
      <c r="G486" s="18"/>
      <c r="H486" s="89"/>
      <c r="I486" s="89"/>
      <c r="J486" s="18"/>
      <c r="K486" s="18"/>
      <c r="L486" s="18"/>
      <c r="M486" s="140"/>
      <c r="N486" s="140"/>
      <c r="O486" s="140"/>
      <c r="P486" s="140"/>
      <c r="Q486" s="140"/>
      <c r="R486" s="140"/>
      <c r="S486" s="140"/>
      <c r="T486" s="140"/>
      <c r="U486" s="18"/>
      <c r="V486" s="18"/>
      <c r="W486" s="18"/>
      <c r="X486" s="374">
        <v>12</v>
      </c>
      <c r="Y486" s="382" t="str">
        <f t="array" ref="Y486">IF(COUNT(IF($M$5:$M$24=$X486,IF($A$5:$A$24=Y$473,$M$5:$M$24,""),""))=0,"-",AVERAGE(IF($M$5:$M$24=$X486,IF($A$5:$A$24=Y$473,$H$5:$L$24,"")))-$X486)</f>
        <v>-</v>
      </c>
      <c r="Z486" s="382" t="str">
        <f t="array" ref="Z486">IF(COUNT(IF($M$5:$M$24=$X486,IF($A$5:$A$24=Z$473,$M$5:$M$24,""),""))=0,"-",AVERAGE(IF($M$5:$M$24=$X486,IF($A$5:$A$24=Z$473,$H$5:$L$24,"")))-$X486)</f>
        <v>-</v>
      </c>
      <c r="AA486" s="382" t="str">
        <f t="array" ref="AA486">IF(COUNT(IF($M$5:$M$24=$X486,IF($A$5:$A$24=AA$473,$M$5:$M$24,""),""))=0,"-",AVERAGE(IF($M$5:$M$24=$X486,IF($A$5:$A$24=AA$473,$H$5:$L$24,"")))-$X486)</f>
        <v>-</v>
      </c>
      <c r="AB486" s="382" t="str">
        <f t="array" ref="AB486">IF(COUNT(IF($M$5:$M$24=$X486,IF($A$5:$A$24=AB$473,$M$5:$M$24,""),""))=0,"-",AVERAGE(IF($M$5:$M$24=$X486,IF($A$5:$A$24=AB$473,$H$5:$L$24,"")))-$X486)</f>
        <v>-</v>
      </c>
      <c r="AC486" s="342" t="str">
        <f t="array" ref="AC486">IF(COUNT(IF($M$5:$M$24=$X418,IF($A$5:$A$24=AC$475,$O$5:$O$24,"-")))=0,"-",COUNT(IF($M$5:$M$24=$X418,IF($A$5:$A$24=AC$475,$O$5:$O$24,"-"))))</f>
        <v>-</v>
      </c>
      <c r="AD486" s="342" t="str">
        <f t="array" ref="AD486">IF(COUNT(IF($M$5:$M$24=$X418,IF($A$5:$A$24=AD$475,$O$5:$O$24,"-")))=0,"-",COUNT(IF($M$5:$M$24=$X418,IF($A$5:$A$24=AD$475,$O$5:$O$24,"-"))))</f>
        <v>-</v>
      </c>
      <c r="AE486" s="342" t="str">
        <f t="array" ref="AE486">IF(COUNT(IF($M$5:$M$24=$X418,IF($A$5:$A$24=AE$475,$O$5:$O$24,"-")))=0,"-",COUNT(IF($M$5:$M$24=$X418,IF($A$5:$A$24=AE$475,$O$5:$O$24,"-"))))</f>
        <v>-</v>
      </c>
      <c r="AF486" s="342" t="str">
        <f t="array" ref="AF486">IF(COUNT(IF($M$5:$M$24=$X418,IF($A$5:$A$24=AF$475,$O$5:$O$24,"-")))=0,"-",COUNT(IF($M$5:$M$24=$X418,IF($A$5:$A$24=AF$475,$O$5:$O$24,"-"))))</f>
        <v>-</v>
      </c>
      <c r="AG486" s="342" t="str">
        <f t="array" ref="AG486">IF(COUNT(IF($M$5:$M$24=$X418,IF($A$5:$A$24=AG$475,$O$5:$O$24,"-")))=0,"-",COUNT(IF($M$5:$M$24=$X418,IF($A$5:$A$24=AG$475,$O$5:$O$24,"-"))))</f>
        <v>-</v>
      </c>
      <c r="AH486" s="342" t="str">
        <f t="array" ref="AH486">IF(COUNT(IF($M$5:$M$24=$X418,IF($A$5:$A$24=AH$475,$O$5:$O$24,"-")))=0,"-",COUNT(IF($M$5:$M$24=$X418,IF($A$5:$A$24=AH$475,$O$5:$O$24,"-"))))</f>
        <v>-</v>
      </c>
      <c r="AI486" s="342" t="str">
        <f t="array" ref="AI486">IF(COUNT(IF($M$5:$M$24=$X418,IF($A$5:$A$24=AI$475,$O$5:$O$24,"-")))=0,"-",COUNT(IF($M$5:$M$24=$X418,IF($A$5:$A$24=AI$475,$O$5:$O$24,"-"))))</f>
        <v>-</v>
      </c>
      <c r="AJ486" s="342" t="str">
        <f t="array" ref="AJ486">IF(COUNT(IF($M$5:$M$24=$X418,IF($A$5:$A$24=AJ$475,$O$5:$O$24,"-")))=0,"-",COUNT(IF($M$5:$M$24=$X418,IF($A$5:$A$24=AJ$475,$O$5:$O$24,"-"))))</f>
        <v>-</v>
      </c>
      <c r="AK486" s="398">
        <f t="shared" si="58"/>
        <v>0</v>
      </c>
      <c r="AL486" s="67"/>
      <c r="AM486" s="213"/>
      <c r="AN486" s="213"/>
      <c r="AO486" s="213"/>
      <c r="AP486" s="18"/>
      <c r="AQ486" s="18"/>
      <c r="AR486" s="18"/>
      <c r="AS486" s="18"/>
      <c r="AT486" s="18"/>
      <c r="AU486" s="18"/>
      <c r="AV486" s="18"/>
      <c r="AW486" s="18"/>
      <c r="AX486" s="18"/>
      <c r="BK486" s="11"/>
      <c r="BL486" s="11"/>
      <c r="BM486" s="11"/>
      <c r="BP486" s="75"/>
    </row>
    <row r="487" spans="1:68">
      <c r="A487" s="18"/>
      <c r="B487" s="18"/>
      <c r="C487" s="18"/>
      <c r="D487" s="18"/>
      <c r="E487" s="88"/>
      <c r="F487" s="88"/>
      <c r="G487" s="18"/>
      <c r="H487" s="89"/>
      <c r="I487" s="89"/>
      <c r="J487" s="18"/>
      <c r="K487" s="18"/>
      <c r="L487" s="18"/>
      <c r="M487" s="140"/>
      <c r="N487" s="140"/>
      <c r="O487" s="140"/>
      <c r="P487" s="140"/>
      <c r="Q487" s="140"/>
      <c r="R487" s="140"/>
      <c r="S487" s="140"/>
      <c r="T487" s="140"/>
      <c r="U487" s="18"/>
      <c r="V487" s="18"/>
      <c r="W487" s="18"/>
      <c r="X487" s="374">
        <v>13</v>
      </c>
      <c r="Y487" s="382" t="str">
        <f t="array" ref="Y487">IF(COUNT(IF($M$5:$M$24=$X487,IF($A$5:$A$24=Y$473,$M$5:$M$24,""),""))=0,"-",AVERAGE(IF($M$5:$M$24=$X487,IF($A$5:$A$24=Y$473,$H$5:$L$24,"")))-$X487)</f>
        <v>-</v>
      </c>
      <c r="Z487" s="382" t="str">
        <f t="array" ref="Z487">IF(COUNT(IF($M$5:$M$24=$X487,IF($A$5:$A$24=Z$473,$M$5:$M$24,""),""))=0,"-",AVERAGE(IF($M$5:$M$24=$X487,IF($A$5:$A$24=Z$473,$H$5:$L$24,"")))-$X487)</f>
        <v>-</v>
      </c>
      <c r="AA487" s="382" t="str">
        <f t="array" ref="AA487">IF(COUNT(IF($M$5:$M$24=$X487,IF($A$5:$A$24=AA$473,$M$5:$M$24,""),""))=0,"-",AVERAGE(IF($M$5:$M$24=$X487,IF($A$5:$A$24=AA$473,$H$5:$L$24,"")))-$X487)</f>
        <v>-</v>
      </c>
      <c r="AB487" s="382" t="str">
        <f t="array" ref="AB487">IF(COUNT(IF($M$5:$M$24=$X487,IF($A$5:$A$24=AB$473,$M$5:$M$24,""),""))=0,"-",AVERAGE(IF($M$5:$M$24=$X487,IF($A$5:$A$24=AB$473,$H$5:$L$24,"")))-$X487)</f>
        <v>-</v>
      </c>
      <c r="AC487" s="342" t="str">
        <f t="array" ref="AC487">IF(COUNT(IF($M$5:$M$24=$X419,IF($A$5:$A$24=AC$475,$O$5:$O$24,"-")))=0,"-",COUNT(IF($M$5:$M$24=$X419,IF($A$5:$A$24=AC$475,$O$5:$O$24,"-"))))</f>
        <v>-</v>
      </c>
      <c r="AD487" s="342" t="str">
        <f t="array" ref="AD487">IF(COUNT(IF($M$5:$M$24=$X419,IF($A$5:$A$24=AD$475,$O$5:$O$24,"-")))=0,"-",COUNT(IF($M$5:$M$24=$X419,IF($A$5:$A$24=AD$475,$O$5:$O$24,"-"))))</f>
        <v>-</v>
      </c>
      <c r="AE487" s="342" t="str">
        <f t="array" ref="AE487">IF(COUNT(IF($M$5:$M$24=$X419,IF($A$5:$A$24=AE$475,$O$5:$O$24,"-")))=0,"-",COUNT(IF($M$5:$M$24=$X419,IF($A$5:$A$24=AE$475,$O$5:$O$24,"-"))))</f>
        <v>-</v>
      </c>
      <c r="AF487" s="342" t="str">
        <f t="array" ref="AF487">IF(COUNT(IF($M$5:$M$24=$X419,IF($A$5:$A$24=AF$475,$O$5:$O$24,"-")))=0,"-",COUNT(IF($M$5:$M$24=$X419,IF($A$5:$A$24=AF$475,$O$5:$O$24,"-"))))</f>
        <v>-</v>
      </c>
      <c r="AG487" s="342" t="str">
        <f t="array" ref="AG487">IF(COUNT(IF($M$5:$M$24=$X419,IF($A$5:$A$24=AG$475,$O$5:$O$24,"-")))=0,"-",COUNT(IF($M$5:$M$24=$X419,IF($A$5:$A$24=AG$475,$O$5:$O$24,"-"))))</f>
        <v>-</v>
      </c>
      <c r="AH487" s="342" t="str">
        <f t="array" ref="AH487">IF(COUNT(IF($M$5:$M$24=$X419,IF($A$5:$A$24=AH$475,$O$5:$O$24,"-")))=0,"-",COUNT(IF($M$5:$M$24=$X419,IF($A$5:$A$24=AH$475,$O$5:$O$24,"-"))))</f>
        <v>-</v>
      </c>
      <c r="AI487" s="342" t="str">
        <f t="array" ref="AI487">IF(COUNT(IF($M$5:$M$24=$X419,IF($A$5:$A$24=AI$475,$O$5:$O$24,"-")))=0,"-",COUNT(IF($M$5:$M$24=$X419,IF($A$5:$A$24=AI$475,$O$5:$O$24,"-"))))</f>
        <v>-</v>
      </c>
      <c r="AJ487" s="342" t="str">
        <f t="array" ref="AJ487">IF(COUNT(IF($M$5:$M$24=$X419,IF($A$5:$A$24=AJ$475,$O$5:$O$24,"-")))=0,"-",COUNT(IF($M$5:$M$24=$X419,IF($A$5:$A$24=AJ$475,$O$5:$O$24,"-"))))</f>
        <v>-</v>
      </c>
      <c r="AK487" s="398">
        <f t="shared" si="58"/>
        <v>0</v>
      </c>
      <c r="AL487" s="67"/>
      <c r="AM487" s="213"/>
      <c r="AN487" s="213"/>
      <c r="AO487" s="213"/>
      <c r="AP487" s="18"/>
      <c r="AQ487" s="18"/>
      <c r="AR487" s="18"/>
      <c r="AS487" s="18"/>
      <c r="AT487" s="18"/>
      <c r="AU487" s="18"/>
      <c r="AV487" s="18"/>
      <c r="AW487" s="18"/>
      <c r="AX487" s="18"/>
      <c r="BK487" s="11"/>
      <c r="BL487" s="11"/>
      <c r="BM487" s="11"/>
      <c r="BP487" s="75"/>
    </row>
    <row r="488" spans="1:68">
      <c r="A488" s="18"/>
      <c r="B488" s="18"/>
      <c r="C488" s="18"/>
      <c r="D488" s="18"/>
      <c r="E488" s="88"/>
      <c r="F488" s="88"/>
      <c r="G488" s="18"/>
      <c r="H488" s="89"/>
      <c r="I488" s="89"/>
      <c r="J488" s="18"/>
      <c r="K488" s="18"/>
      <c r="L488" s="18"/>
      <c r="M488" s="140"/>
      <c r="N488" s="140"/>
      <c r="O488" s="140"/>
      <c r="P488" s="140"/>
      <c r="Q488" s="140"/>
      <c r="R488" s="140"/>
      <c r="S488" s="140"/>
      <c r="T488" s="140"/>
      <c r="U488" s="18"/>
      <c r="V488" s="18"/>
      <c r="W488" s="18"/>
      <c r="X488" s="374">
        <v>14</v>
      </c>
      <c r="Y488" s="382" t="str">
        <f t="array" ref="Y488">IF(COUNT(IF($M$5:$M$24=$X488,IF($A$5:$A$24=Y$473,$M$5:$M$24,""),""))=0,"-",AVERAGE(IF($M$5:$M$24=$X488,IF($A$5:$A$24=Y$473,$H$5:$L$24,"")))-$X488)</f>
        <v>-</v>
      </c>
      <c r="Z488" s="382" t="str">
        <f t="array" ref="Z488">IF(COUNT(IF($M$5:$M$24=$X488,IF($A$5:$A$24=Z$473,$M$5:$M$24,""),""))=0,"-",AVERAGE(IF($M$5:$M$24=$X488,IF($A$5:$A$24=Z$473,$H$5:$L$24,"")))-$X488)</f>
        <v>-</v>
      </c>
      <c r="AA488" s="382" t="str">
        <f t="array" ref="AA488">IF(COUNT(IF($M$5:$M$24=$X488,IF($A$5:$A$24=AA$473,$M$5:$M$24,""),""))=0,"-",AVERAGE(IF($M$5:$M$24=$X488,IF($A$5:$A$24=AA$473,$H$5:$L$24,"")))-$X488)</f>
        <v>-</v>
      </c>
      <c r="AB488" s="382" t="str">
        <f t="array" ref="AB488">IF(COUNT(IF($M$5:$M$24=$X488,IF($A$5:$A$24=AB$473,$M$5:$M$24,""),""))=0,"-",AVERAGE(IF($M$5:$M$24=$X488,IF($A$5:$A$24=AB$473,$H$5:$L$24,"")))-$X488)</f>
        <v>-</v>
      </c>
      <c r="AC488" s="342" t="str">
        <f t="array" ref="AC488">IF(COUNT(IF($M$5:$M$24=$X420,IF($A$5:$A$24=AC$475,$O$5:$O$24,"-")))=0,"-",COUNT(IF($M$5:$M$24=$X420,IF($A$5:$A$24=AC$475,$O$5:$O$24,"-"))))</f>
        <v>-</v>
      </c>
      <c r="AD488" s="342" t="str">
        <f t="array" ref="AD488">IF(COUNT(IF($M$5:$M$24=$X420,IF($A$5:$A$24=AD$475,$O$5:$O$24,"-")))=0,"-",COUNT(IF($M$5:$M$24=$X420,IF($A$5:$A$24=AD$475,$O$5:$O$24,"-"))))</f>
        <v>-</v>
      </c>
      <c r="AE488" s="342" t="str">
        <f t="array" ref="AE488">IF(COUNT(IF($M$5:$M$24=$X420,IF($A$5:$A$24=AE$475,$O$5:$O$24,"-")))=0,"-",COUNT(IF($M$5:$M$24=$X420,IF($A$5:$A$24=AE$475,$O$5:$O$24,"-"))))</f>
        <v>-</v>
      </c>
      <c r="AF488" s="342" t="str">
        <f t="array" ref="AF488">IF(COUNT(IF($M$5:$M$24=$X420,IF($A$5:$A$24=AF$475,$O$5:$O$24,"-")))=0,"-",COUNT(IF($M$5:$M$24=$X420,IF($A$5:$A$24=AF$475,$O$5:$O$24,"-"))))</f>
        <v>-</v>
      </c>
      <c r="AG488" s="342" t="str">
        <f t="array" ref="AG488">IF(COUNT(IF($M$5:$M$24=$X420,IF($A$5:$A$24=AG$475,$O$5:$O$24,"-")))=0,"-",COUNT(IF($M$5:$M$24=$X420,IF($A$5:$A$24=AG$475,$O$5:$O$24,"-"))))</f>
        <v>-</v>
      </c>
      <c r="AH488" s="342" t="str">
        <f t="array" ref="AH488">IF(COUNT(IF($M$5:$M$24=$X420,IF($A$5:$A$24=AH$475,$O$5:$O$24,"-")))=0,"-",COUNT(IF($M$5:$M$24=$X420,IF($A$5:$A$24=AH$475,$O$5:$O$24,"-"))))</f>
        <v>-</v>
      </c>
      <c r="AI488" s="342" t="str">
        <f t="array" ref="AI488">IF(COUNT(IF($M$5:$M$24=$X420,IF($A$5:$A$24=AI$475,$O$5:$O$24,"-")))=0,"-",COUNT(IF($M$5:$M$24=$X420,IF($A$5:$A$24=AI$475,$O$5:$O$24,"-"))))</f>
        <v>-</v>
      </c>
      <c r="AJ488" s="342" t="str">
        <f t="array" ref="AJ488">IF(COUNT(IF($M$5:$M$24=$X420,IF($A$5:$A$24=AJ$475,$O$5:$O$24,"-")))=0,"-",COUNT(IF($M$5:$M$24=$X420,IF($A$5:$A$24=AJ$475,$O$5:$O$24,"-"))))</f>
        <v>-</v>
      </c>
      <c r="AK488" s="398">
        <f t="shared" si="58"/>
        <v>0</v>
      </c>
      <c r="AL488" s="18"/>
      <c r="AM488" s="7"/>
      <c r="AN488" s="18"/>
      <c r="AO488" s="18"/>
      <c r="AP488" s="18"/>
      <c r="AQ488" s="18"/>
      <c r="AR488" s="18"/>
      <c r="AS488" s="18"/>
      <c r="AT488" s="18"/>
      <c r="AU488" s="18"/>
      <c r="AV488" s="18"/>
      <c r="AW488" s="18"/>
      <c r="AX488" s="18"/>
      <c r="BL488" s="11"/>
      <c r="BM488" s="11"/>
      <c r="BN488" s="11"/>
    </row>
    <row r="489" spans="1:68">
      <c r="A489" s="18"/>
      <c r="B489" s="18"/>
      <c r="C489" s="18"/>
      <c r="D489" s="18"/>
      <c r="E489" s="88"/>
      <c r="F489" s="88"/>
      <c r="G489" s="18"/>
      <c r="H489" s="89"/>
      <c r="I489" s="89"/>
      <c r="J489" s="18"/>
      <c r="K489" s="18"/>
      <c r="L489" s="18"/>
      <c r="M489" s="140"/>
      <c r="N489" s="140"/>
      <c r="O489" s="140"/>
      <c r="P489" s="140"/>
      <c r="Q489" s="140"/>
      <c r="R489" s="140"/>
      <c r="S489" s="140"/>
      <c r="T489" s="140"/>
      <c r="U489" s="18"/>
      <c r="V489" s="18"/>
      <c r="W489" s="18"/>
      <c r="X489" s="374">
        <v>15</v>
      </c>
      <c r="Y489" s="382" t="str">
        <f t="array" ref="Y489">IF(COUNT(IF($M$5:$M$24=$X489,IF($A$5:$A$24=Y$473,$M$5:$M$24,""),""))=0,"-",AVERAGE(IF($M$5:$M$24=$X489,IF($A$5:$A$24=Y$473,$H$5:$L$24,"")))-$X489)</f>
        <v>-</v>
      </c>
      <c r="Z489" s="382" t="str">
        <f t="array" ref="Z489">IF(COUNT(IF($M$5:$M$24=$X489,IF($A$5:$A$24=Z$473,$M$5:$M$24,""),""))=0,"-",AVERAGE(IF($M$5:$M$24=$X489,IF($A$5:$A$24=Z$473,$H$5:$L$24,"")))-$X489)</f>
        <v>-</v>
      </c>
      <c r="AA489" s="382" t="str">
        <f t="array" ref="AA489">IF(COUNT(IF($M$5:$M$24=$X489,IF($A$5:$A$24=AA$473,$M$5:$M$24,""),""))=0,"-",AVERAGE(IF($M$5:$M$24=$X489,IF($A$5:$A$24=AA$473,$H$5:$L$24,"")))-$X489)</f>
        <v>-</v>
      </c>
      <c r="AB489" s="382" t="str">
        <f t="array" ref="AB489">IF(COUNT(IF($M$5:$M$24=$X489,IF($A$5:$A$24=AB$473,$M$5:$M$24,""),""))=0,"-",AVERAGE(IF($M$5:$M$24=$X489,IF($A$5:$A$24=AB$473,$H$5:$L$24,"")))-$X489)</f>
        <v>-</v>
      </c>
      <c r="AC489" s="342" t="str">
        <f t="array" ref="AC489">IF(COUNT(IF($M$5:$M$24=$X421,IF($A$5:$A$24=AC$475,$O$5:$O$24,"-")))=0,"-",COUNT(IF($M$5:$M$24=$X421,IF($A$5:$A$24=AC$475,$O$5:$O$24,"-"))))</f>
        <v>-</v>
      </c>
      <c r="AD489" s="342" t="str">
        <f t="array" ref="AD489">IF(COUNT(IF($M$5:$M$24=$X421,IF($A$5:$A$24=AD$475,$O$5:$O$24,"-")))=0,"-",COUNT(IF($M$5:$M$24=$X421,IF($A$5:$A$24=AD$475,$O$5:$O$24,"-"))))</f>
        <v>-</v>
      </c>
      <c r="AE489" s="342" t="str">
        <f t="array" ref="AE489">IF(COUNT(IF($M$5:$M$24=$X421,IF($A$5:$A$24=AE$475,$O$5:$O$24,"-")))=0,"-",COUNT(IF($M$5:$M$24=$X421,IF($A$5:$A$24=AE$475,$O$5:$O$24,"-"))))</f>
        <v>-</v>
      </c>
      <c r="AF489" s="342" t="str">
        <f t="array" ref="AF489">IF(COUNT(IF($M$5:$M$24=$X421,IF($A$5:$A$24=AF$475,$O$5:$O$24,"-")))=0,"-",COUNT(IF($M$5:$M$24=$X421,IF($A$5:$A$24=AF$475,$O$5:$O$24,"-"))))</f>
        <v>-</v>
      </c>
      <c r="AG489" s="342" t="str">
        <f t="array" ref="AG489">IF(COUNT(IF($M$5:$M$24=$X421,IF($A$5:$A$24=AG$475,$O$5:$O$24,"-")))=0,"-",COUNT(IF($M$5:$M$24=$X421,IF($A$5:$A$24=AG$475,$O$5:$O$24,"-"))))</f>
        <v>-</v>
      </c>
      <c r="AH489" s="342" t="str">
        <f t="array" ref="AH489">IF(COUNT(IF($M$5:$M$24=$X421,IF($A$5:$A$24=AH$475,$O$5:$O$24,"-")))=0,"-",COUNT(IF($M$5:$M$24=$X421,IF($A$5:$A$24=AH$475,$O$5:$O$24,"-"))))</f>
        <v>-</v>
      </c>
      <c r="AI489" s="342" t="str">
        <f t="array" ref="AI489">IF(COUNT(IF($M$5:$M$24=$X421,IF($A$5:$A$24=AI$475,$O$5:$O$24,"-")))=0,"-",COUNT(IF($M$5:$M$24=$X421,IF($A$5:$A$24=AI$475,$O$5:$O$24,"-"))))</f>
        <v>-</v>
      </c>
      <c r="AJ489" s="342" t="str">
        <f t="array" ref="AJ489">IF(COUNT(IF($M$5:$M$24=$X421,IF($A$5:$A$24=AJ$475,$O$5:$O$24,"-")))=0,"-",COUNT(IF($M$5:$M$24=$X421,IF($A$5:$A$24=AJ$475,$O$5:$O$24,"-"))))</f>
        <v>-</v>
      </c>
      <c r="AK489" s="398">
        <f t="shared" si="58"/>
        <v>0</v>
      </c>
      <c r="AL489" s="18"/>
      <c r="AM489" s="7"/>
      <c r="AN489" s="18"/>
      <c r="AO489" s="18"/>
      <c r="AP489" s="18"/>
      <c r="AQ489" s="18"/>
      <c r="AR489" s="18"/>
      <c r="AS489" s="18"/>
      <c r="AT489" s="18"/>
      <c r="AU489" s="18"/>
      <c r="AV489" s="18"/>
      <c r="AW489" s="18"/>
      <c r="AX489" s="18"/>
      <c r="BL489" s="11"/>
      <c r="BM489" s="11"/>
      <c r="BN489" s="11"/>
    </row>
    <row r="490" spans="1:68">
      <c r="A490" s="18"/>
      <c r="B490" s="18"/>
      <c r="C490" s="18"/>
      <c r="D490" s="18"/>
      <c r="E490" s="88"/>
      <c r="F490" s="88"/>
      <c r="G490" s="18"/>
      <c r="H490" s="89"/>
      <c r="I490" s="89"/>
      <c r="J490" s="18"/>
      <c r="K490" s="18"/>
      <c r="L490" s="18"/>
      <c r="M490" s="140"/>
      <c r="N490" s="140"/>
      <c r="O490" s="140"/>
      <c r="P490" s="140"/>
      <c r="Q490" s="140"/>
      <c r="R490" s="140"/>
      <c r="S490" s="140"/>
      <c r="T490" s="140"/>
      <c r="U490" s="18"/>
      <c r="V490" s="18"/>
      <c r="W490" s="18"/>
      <c r="X490" s="421" t="s">
        <v>5</v>
      </c>
      <c r="Y490" s="387">
        <f>IF(COUNT(Y474:Y489)=0,"-",SUMPRODUCT(Y474:Y489,Y408:Y423)/Y424)</f>
        <v>-0.12499999999999989</v>
      </c>
      <c r="Z490" s="388">
        <f t="shared" ref="Z490:AK558" si="59">IF(COUNT(Z474:Z489)=0,"-",SUMPRODUCT(Z474:Z489,Z408:Z423)/Z424)</f>
        <v>0.15000000000000002</v>
      </c>
      <c r="AA490" s="388">
        <f t="shared" si="59"/>
        <v>0.20000000000000018</v>
      </c>
      <c r="AB490" s="388" t="str">
        <f t="shared" si="59"/>
        <v>-</v>
      </c>
      <c r="AC490" s="342" t="str">
        <f t="array" ref="AC490">IF(COUNT(IF($M$5:$M$24=$X422,IF($A$5:$A$24=AC$475,$O$5:$O$24,"-")))=0,"-",COUNT(IF($M$5:$M$24=$X422,IF($A$5:$A$24=AC$475,$O$5:$O$24,"-"))))</f>
        <v>-</v>
      </c>
      <c r="AD490" s="342" t="str">
        <f t="array" ref="AD490">IF(COUNT(IF($M$5:$M$24=$X422,IF($A$5:$A$24=AD$475,$O$5:$O$24,"-")))=0,"-",COUNT(IF($M$5:$M$24=$X422,IF($A$5:$A$24=AD$475,$O$5:$O$24,"-"))))</f>
        <v>-</v>
      </c>
      <c r="AE490" s="342" t="str">
        <f t="array" ref="AE490">IF(COUNT(IF($M$5:$M$24=$X422,IF($A$5:$A$24=AE$475,$O$5:$O$24,"-")))=0,"-",COUNT(IF($M$5:$M$24=$X422,IF($A$5:$A$24=AE$475,$O$5:$O$24,"-"))))</f>
        <v>-</v>
      </c>
      <c r="AF490" s="342" t="str">
        <f t="array" ref="AF490">IF(COUNT(IF($M$5:$M$24=$X422,IF($A$5:$A$24=AF$475,$O$5:$O$24,"-")))=0,"-",COUNT(IF($M$5:$M$24=$X422,IF($A$5:$A$24=AF$475,$O$5:$O$24,"-"))))</f>
        <v>-</v>
      </c>
      <c r="AG490" s="342" t="str">
        <f t="array" ref="AG490">IF(COUNT(IF($M$5:$M$24=$X422,IF($A$5:$A$24=AG$475,$O$5:$O$24,"-")))=0,"-",COUNT(IF($M$5:$M$24=$X422,IF($A$5:$A$24=AG$475,$O$5:$O$24,"-"))))</f>
        <v>-</v>
      </c>
      <c r="AH490" s="342" t="str">
        <f t="array" ref="AH490">IF(COUNT(IF($M$5:$M$24=$X422,IF($A$5:$A$24=AH$475,$O$5:$O$24,"-")))=0,"-",COUNT(IF($M$5:$M$24=$X422,IF($A$5:$A$24=AH$475,$O$5:$O$24,"-"))))</f>
        <v>-</v>
      </c>
      <c r="AI490" s="342" t="str">
        <f t="array" ref="AI490">IF(COUNT(IF($M$5:$M$24=$X422,IF($A$5:$A$24=AI$475,$O$5:$O$24,"-")))=0,"-",COUNT(IF($M$5:$M$24=$X422,IF($A$5:$A$24=AI$475,$O$5:$O$24,"-"))))</f>
        <v>-</v>
      </c>
      <c r="AJ490" s="342" t="str">
        <f t="array" ref="AJ490">IF(COUNT(IF($M$5:$M$24=$X422,IF($A$5:$A$24=AJ$475,$O$5:$O$24,"-")))=0,"-",COUNT(IF($M$5:$M$24=$X422,IF($A$5:$A$24=AJ$475,$O$5:$O$24,"-"))))</f>
        <v>-</v>
      </c>
      <c r="AK490" s="398">
        <f t="shared" si="58"/>
        <v>0.22500000000000031</v>
      </c>
      <c r="AL490" s="18"/>
      <c r="AM490" s="7"/>
      <c r="AN490" s="18"/>
      <c r="AO490" s="18"/>
      <c r="AP490" s="18"/>
      <c r="AQ490" s="18"/>
      <c r="AR490" s="18"/>
      <c r="AS490" s="18"/>
      <c r="AT490" s="18"/>
      <c r="AU490" s="18"/>
      <c r="AV490" s="18"/>
      <c r="AW490" s="18"/>
      <c r="AX490" s="18"/>
      <c r="BL490" s="11"/>
      <c r="BM490" s="11"/>
      <c r="BN490" s="11"/>
    </row>
    <row r="491" spans="1:68">
      <c r="A491" s="18"/>
      <c r="B491" s="18"/>
      <c r="C491" s="18"/>
      <c r="D491" s="18"/>
      <c r="E491" s="88"/>
      <c r="F491" s="88"/>
      <c r="G491" s="18"/>
      <c r="H491" s="89"/>
      <c r="I491" s="89"/>
      <c r="J491" s="18"/>
      <c r="K491" s="18"/>
      <c r="L491" s="18"/>
      <c r="M491" s="140"/>
      <c r="N491" s="140"/>
      <c r="O491" s="140"/>
      <c r="P491" s="140"/>
      <c r="Q491" s="140"/>
      <c r="R491" s="140"/>
      <c r="S491" s="140"/>
      <c r="T491" s="140"/>
      <c r="U491" s="18"/>
      <c r="V491" s="18"/>
      <c r="W491" s="18"/>
      <c r="X491" s="364" t="s">
        <v>85</v>
      </c>
      <c r="Y491" s="117"/>
      <c r="Z491" s="117"/>
      <c r="AA491" s="117"/>
      <c r="AB491" s="117"/>
      <c r="AC491" s="342" t="str">
        <f t="array" ref="AC491">IF(COUNT(IF($M$5:$M$24=$X423,IF($A$5:$A$24=AC$475,$O$5:$O$24,"-")))=0,"-",COUNT(IF($M$5:$M$24=$X423,IF($A$5:$A$24=AC$475,$O$5:$O$24,"-"))))</f>
        <v>-</v>
      </c>
      <c r="AD491" s="342" t="str">
        <f t="array" ref="AD491">IF(COUNT(IF($M$5:$M$24=$X423,IF($A$5:$A$24=AD$475,$O$5:$O$24,"-")))=0,"-",COUNT(IF($M$5:$M$24=$X423,IF($A$5:$A$24=AD$475,$O$5:$O$24,"-"))))</f>
        <v>-</v>
      </c>
      <c r="AE491" s="342" t="str">
        <f t="array" ref="AE491">IF(COUNT(IF($M$5:$M$24=$X423,IF($A$5:$A$24=AE$475,$O$5:$O$24,"-")))=0,"-",COUNT(IF($M$5:$M$24=$X423,IF($A$5:$A$24=AE$475,$O$5:$O$24,"-"))))</f>
        <v>-</v>
      </c>
      <c r="AF491" s="342" t="str">
        <f t="array" ref="AF491">IF(COUNT(IF($M$5:$M$24=$X423,IF($A$5:$A$24=AF$475,$O$5:$O$24,"-")))=0,"-",COUNT(IF($M$5:$M$24=$X423,IF($A$5:$A$24=AF$475,$O$5:$O$24,"-"))))</f>
        <v>-</v>
      </c>
      <c r="AG491" s="342" t="str">
        <f t="array" ref="AG491">IF(COUNT(IF($M$5:$M$24=$X423,IF($A$5:$A$24=AG$475,$O$5:$O$24,"-")))=0,"-",COUNT(IF($M$5:$M$24=$X423,IF($A$5:$A$24=AG$475,$O$5:$O$24,"-"))))</f>
        <v>-</v>
      </c>
      <c r="AH491" s="342" t="str">
        <f t="array" ref="AH491">IF(COUNT(IF($M$5:$M$24=$X423,IF($A$5:$A$24=AH$475,$O$5:$O$24,"-")))=0,"-",COUNT(IF($M$5:$M$24=$X423,IF($A$5:$A$24=AH$475,$O$5:$O$24,"-"))))</f>
        <v>-</v>
      </c>
      <c r="AI491" s="342" t="str">
        <f t="array" ref="AI491">IF(COUNT(IF($M$5:$M$24=$X423,IF($A$5:$A$24=AI$475,$O$5:$O$24,"-")))=0,"-",COUNT(IF($M$5:$M$24=$X423,IF($A$5:$A$24=AI$475,$O$5:$O$24,"-"))))</f>
        <v>-</v>
      </c>
      <c r="AJ491" s="342" t="str">
        <f t="array" ref="AJ491">IF(COUNT(IF($M$5:$M$24=$X423,IF($A$5:$A$24=AJ$475,$O$5:$O$24,"-")))=0,"-",COUNT(IF($M$5:$M$24=$X423,IF($A$5:$A$24=AJ$475,$O$5:$O$24,"-"))))</f>
        <v>-</v>
      </c>
      <c r="AK491" s="399">
        <f t="shared" si="58"/>
        <v>0</v>
      </c>
      <c r="AL491" s="18"/>
      <c r="AM491" s="7"/>
      <c r="AN491" s="18"/>
      <c r="AO491" s="18"/>
      <c r="AP491" s="18"/>
      <c r="AQ491" s="18"/>
      <c r="AR491" s="18"/>
      <c r="AS491" s="18"/>
      <c r="AT491" s="18"/>
      <c r="AU491" s="18"/>
      <c r="AV491" s="18"/>
      <c r="AW491" s="18"/>
      <c r="AX491" s="18"/>
      <c r="BL491" s="11"/>
      <c r="BM491" s="11"/>
      <c r="BN491" s="11"/>
    </row>
    <row r="492" spans="1:68">
      <c r="A492" s="18"/>
      <c r="B492" s="18"/>
      <c r="C492" s="18"/>
      <c r="D492" s="18"/>
      <c r="E492" s="88"/>
      <c r="F492" s="88"/>
      <c r="G492" s="18"/>
      <c r="H492" s="89"/>
      <c r="I492" s="89"/>
      <c r="J492" s="18"/>
      <c r="K492" s="18"/>
      <c r="L492" s="18"/>
      <c r="M492" s="140"/>
      <c r="N492" s="140"/>
      <c r="O492" s="140"/>
      <c r="P492" s="140"/>
      <c r="Q492" s="140"/>
      <c r="R492" s="140"/>
      <c r="S492" s="140"/>
      <c r="T492" s="140"/>
      <c r="U492" s="18"/>
      <c r="V492" s="18"/>
      <c r="W492" s="18"/>
      <c r="X492" s="18"/>
      <c r="Y492" s="18"/>
      <c r="Z492" s="18"/>
      <c r="AA492" s="18"/>
      <c r="AB492" s="18"/>
      <c r="AC492" s="347">
        <f t="shared" si="50"/>
        <v>3</v>
      </c>
      <c r="AD492" s="347">
        <f t="shared" si="50"/>
        <v>0</v>
      </c>
      <c r="AE492" s="347">
        <f t="shared" si="50"/>
        <v>0</v>
      </c>
      <c r="AF492" s="347">
        <f t="shared" si="50"/>
        <v>0</v>
      </c>
      <c r="AG492" s="347">
        <f t="shared" si="50"/>
        <v>0</v>
      </c>
      <c r="AH492" s="347">
        <f t="shared" si="50"/>
        <v>0</v>
      </c>
      <c r="AI492" s="347">
        <f t="shared" si="50"/>
        <v>0</v>
      </c>
      <c r="AJ492" s="348">
        <f t="shared" si="50"/>
        <v>0</v>
      </c>
      <c r="AK492" s="401">
        <f t="shared" si="50"/>
        <v>1.8583333333333345</v>
      </c>
      <c r="AL492" s="129"/>
      <c r="AM492" s="7"/>
      <c r="AN492" s="18"/>
      <c r="AO492" s="18"/>
      <c r="AP492" s="18"/>
      <c r="AQ492" s="18"/>
      <c r="AR492" s="18"/>
      <c r="AS492" s="18"/>
      <c r="AT492" s="18"/>
      <c r="AU492" s="18"/>
      <c r="AV492" s="18"/>
      <c r="AW492" s="18"/>
      <c r="AX492" s="18"/>
      <c r="BL492" s="11"/>
      <c r="BM492" s="11"/>
      <c r="BN492" s="11"/>
    </row>
    <row r="493" spans="1:68">
      <c r="A493" s="18"/>
      <c r="B493" s="18"/>
      <c r="C493" s="18"/>
      <c r="D493" s="18"/>
      <c r="E493" s="88"/>
      <c r="F493" s="88"/>
      <c r="G493" s="18"/>
      <c r="H493" s="89"/>
      <c r="I493" s="89"/>
      <c r="J493" s="18"/>
      <c r="K493" s="18"/>
      <c r="L493" s="18"/>
      <c r="M493" s="140"/>
      <c r="N493" s="140"/>
      <c r="O493" s="140"/>
      <c r="P493" s="140"/>
      <c r="Q493" s="140"/>
      <c r="R493" s="140"/>
      <c r="S493" s="140"/>
      <c r="T493" s="140"/>
      <c r="U493" s="18"/>
      <c r="V493" s="18"/>
      <c r="W493" s="18"/>
      <c r="X493" s="18"/>
      <c r="Y493" s="18"/>
      <c r="Z493" s="18"/>
      <c r="AA493" s="18"/>
      <c r="AB493" s="18"/>
      <c r="AC493" s="350"/>
      <c r="AD493" s="350"/>
      <c r="AE493" s="350"/>
      <c r="AF493" s="350"/>
      <c r="AG493" s="350"/>
      <c r="AH493" s="350"/>
      <c r="AI493" s="350"/>
      <c r="AJ493" s="350"/>
      <c r="AK493" s="351"/>
      <c r="AL493" s="18"/>
      <c r="AM493" s="7"/>
      <c r="AN493" s="18"/>
      <c r="AO493" s="18"/>
      <c r="AP493" s="18"/>
      <c r="AQ493" s="18"/>
      <c r="AR493" s="18"/>
      <c r="AS493" s="18"/>
      <c r="AT493" s="18"/>
      <c r="AU493" s="18"/>
      <c r="AV493" s="18"/>
      <c r="AW493" s="18"/>
      <c r="AX493" s="18"/>
      <c r="BL493" s="11"/>
      <c r="BM493" s="11"/>
      <c r="BN493" s="11"/>
    </row>
    <row r="494" spans="1:68" ht="23.25">
      <c r="A494" s="18"/>
      <c r="B494" s="18"/>
      <c r="C494" s="18"/>
      <c r="D494" s="18"/>
      <c r="E494" s="88"/>
      <c r="F494" s="88"/>
      <c r="G494" s="18"/>
      <c r="H494" s="89"/>
      <c r="I494" s="89"/>
      <c r="J494" s="18"/>
      <c r="K494" s="18"/>
      <c r="L494" s="18"/>
      <c r="M494" s="140"/>
      <c r="N494" s="140"/>
      <c r="O494" s="140"/>
      <c r="P494" s="140"/>
      <c r="Q494" s="140"/>
      <c r="R494" s="247"/>
      <c r="S494" s="247"/>
      <c r="T494" s="247"/>
      <c r="U494" s="18"/>
      <c r="V494" s="91" t="str">
        <f>E1</f>
        <v>Torsklesing HI 2016, GYTESONER</v>
      </c>
      <c r="W494" s="263"/>
      <c r="X494" s="263"/>
      <c r="Y494" s="263"/>
      <c r="Z494" s="263"/>
      <c r="AA494" s="263"/>
      <c r="AB494" s="263"/>
      <c r="AC494" s="350"/>
      <c r="AD494" s="350"/>
      <c r="AE494" s="350"/>
      <c r="AF494" s="350"/>
      <c r="AG494" s="350"/>
      <c r="AH494" s="350"/>
      <c r="AI494" s="350"/>
      <c r="AJ494" s="350"/>
      <c r="AK494" s="351"/>
      <c r="AL494" s="18"/>
      <c r="AM494" s="7"/>
      <c r="AN494" s="18"/>
      <c r="AO494" s="18"/>
      <c r="AP494" s="18"/>
      <c r="AQ494" s="18"/>
      <c r="AR494" s="18"/>
      <c r="AS494" s="18"/>
      <c r="AT494" s="18"/>
      <c r="AU494" s="18"/>
      <c r="AV494" s="18"/>
      <c r="AW494" s="18"/>
      <c r="AX494" s="18"/>
      <c r="BL494" s="11"/>
      <c r="BM494" s="11"/>
      <c r="BN494" s="11"/>
    </row>
    <row r="495" spans="1:68" ht="15.75">
      <c r="A495" s="18"/>
      <c r="B495" s="18"/>
      <c r="C495" s="18"/>
      <c r="D495" s="18"/>
      <c r="E495" s="329"/>
      <c r="F495" s="329"/>
      <c r="G495" s="213"/>
      <c r="H495" s="330"/>
      <c r="I495" s="330"/>
      <c r="J495" s="213"/>
      <c r="K495" s="213"/>
      <c r="L495" s="213"/>
      <c r="M495" s="247"/>
      <c r="N495" s="140"/>
      <c r="O495" s="140"/>
      <c r="P495" s="140"/>
      <c r="Q495" s="140"/>
      <c r="R495" s="333" t="s">
        <v>67</v>
      </c>
      <c r="S495" s="336"/>
      <c r="T495" s="336"/>
      <c r="U495" s="18"/>
      <c r="V495" s="113"/>
      <c r="W495" s="113"/>
      <c r="X495" s="113"/>
      <c r="Y495" s="113"/>
      <c r="Z495" s="113"/>
      <c r="AA495" s="113"/>
      <c r="AB495" s="113"/>
      <c r="AC495" s="135"/>
      <c r="AD495" s="117"/>
      <c r="AE495" s="117"/>
      <c r="AF495" s="117"/>
      <c r="AG495" s="117"/>
      <c r="AH495" s="117"/>
      <c r="AI495" s="117"/>
      <c r="AJ495" s="117"/>
      <c r="AK495" s="117"/>
      <c r="AL495" s="18"/>
      <c r="AM495" s="7"/>
      <c r="AN495" s="18"/>
      <c r="AO495" s="18"/>
      <c r="AP495" s="18"/>
      <c r="AQ495" s="18"/>
      <c r="AR495" s="18"/>
      <c r="AS495" s="18"/>
      <c r="AT495" s="18"/>
      <c r="AU495" s="18"/>
      <c r="AV495" s="18"/>
      <c r="AW495" s="18"/>
      <c r="AX495" s="18"/>
      <c r="BL495" s="11"/>
      <c r="BM495" s="11"/>
      <c r="BN495" s="11"/>
    </row>
    <row r="496" spans="1:68" ht="18.75">
      <c r="A496" s="213"/>
      <c r="B496" s="213"/>
      <c r="C496" s="213"/>
      <c r="D496" s="213"/>
      <c r="E496" s="335"/>
      <c r="F496" s="333" t="s">
        <v>67</v>
      </c>
      <c r="G496" s="334"/>
      <c r="H496" s="333" t="s">
        <v>67</v>
      </c>
      <c r="I496" s="333"/>
      <c r="J496" s="334"/>
      <c r="K496" s="334"/>
      <c r="L496" s="334"/>
      <c r="M496" s="336"/>
      <c r="N496" s="247"/>
      <c r="O496" s="247"/>
      <c r="P496" s="140"/>
      <c r="Q496" s="140"/>
      <c r="R496" s="213"/>
      <c r="S496" s="213"/>
      <c r="T496" s="213"/>
      <c r="U496" s="18"/>
      <c r="V496" s="219" t="s">
        <v>97</v>
      </c>
      <c r="W496" s="545"/>
      <c r="X496" s="545"/>
      <c r="Y496" s="423"/>
      <c r="Z496" s="95"/>
      <c r="AA496" s="424"/>
      <c r="AB496" s="93"/>
      <c r="AC496" s="540"/>
      <c r="AD496" s="540" t="s">
        <v>91</v>
      </c>
      <c r="AE496" s="540"/>
      <c r="AF496" s="540"/>
      <c r="AG496" s="540"/>
      <c r="AH496" s="540"/>
      <c r="AI496" s="540"/>
      <c r="AJ496" s="541"/>
      <c r="AK496" s="366" t="s">
        <v>5</v>
      </c>
      <c r="AL496" s="18"/>
      <c r="AM496" s="7"/>
      <c r="AN496" s="18"/>
      <c r="AO496" s="18"/>
      <c r="AP496" s="18"/>
      <c r="AQ496" s="18"/>
      <c r="AR496" s="18"/>
      <c r="AS496" s="18"/>
      <c r="AT496" s="18"/>
      <c r="AU496" s="18"/>
      <c r="AV496" s="18"/>
      <c r="AW496" s="18"/>
      <c r="AX496" s="18"/>
      <c r="BL496" s="11"/>
      <c r="BM496" s="11"/>
      <c r="BN496" s="11"/>
    </row>
    <row r="497" spans="1:68" ht="18.75">
      <c r="A497" s="332" t="s">
        <v>98</v>
      </c>
      <c r="B497" s="333"/>
      <c r="C497" s="334"/>
      <c r="D497" s="333" t="s">
        <v>67</v>
      </c>
      <c r="E497" s="329"/>
      <c r="F497" s="329"/>
      <c r="G497" s="213"/>
      <c r="H497" s="330"/>
      <c r="I497" s="330"/>
      <c r="J497" s="213"/>
      <c r="K497" s="213"/>
      <c r="L497" s="213"/>
      <c r="M497" s="213"/>
      <c r="N497" s="333" t="s">
        <v>67</v>
      </c>
      <c r="O497" s="336"/>
      <c r="P497" s="140"/>
      <c r="Q497" s="247"/>
      <c r="R497" s="140"/>
      <c r="S497" s="140"/>
      <c r="T497" s="140"/>
      <c r="U497" s="18"/>
      <c r="V497" s="92"/>
      <c r="W497" s="101"/>
      <c r="X497" s="92"/>
      <c r="Y497" s="423"/>
      <c r="Z497" s="95"/>
      <c r="AA497" s="424"/>
      <c r="AB497" s="93"/>
      <c r="AC497" s="405" t="str">
        <f t="shared" si="51"/>
        <v>N59°45' E05°02</v>
      </c>
      <c r="AD497" s="405" t="str">
        <f t="shared" si="51"/>
        <v>H</v>
      </c>
      <c r="AE497" s="405" t="str">
        <f t="shared" si="51"/>
        <v>I</v>
      </c>
      <c r="AF497" s="405" t="str">
        <f t="shared" si="51"/>
        <v>H</v>
      </c>
      <c r="AG497" s="405" t="str">
        <f t="shared" si="51"/>
        <v>I</v>
      </c>
      <c r="AH497" s="405" t="str">
        <f t="shared" si="51"/>
        <v>J</v>
      </c>
      <c r="AI497" s="405" t="str">
        <f t="shared" si="51"/>
        <v>K</v>
      </c>
      <c r="AJ497" s="406" t="str">
        <f t="shared" si="51"/>
        <v>L</v>
      </c>
      <c r="AK497" s="371" t="s">
        <v>14</v>
      </c>
      <c r="AL497" s="18"/>
      <c r="AM497" s="7"/>
      <c r="AN497" s="18"/>
      <c r="AO497" s="18"/>
      <c r="AP497" s="18"/>
      <c r="AQ497" s="18"/>
      <c r="AR497" s="18"/>
      <c r="AS497" s="18"/>
      <c r="AT497" s="18"/>
      <c r="AU497" s="18"/>
      <c r="AV497" s="18"/>
      <c r="AW497" s="18"/>
      <c r="AX497" s="18"/>
      <c r="BL497" s="11"/>
      <c r="BM497" s="11"/>
      <c r="BN497" s="11"/>
    </row>
    <row r="498" spans="1:68" ht="18.75">
      <c r="A498" s="213"/>
      <c r="B498" s="213"/>
      <c r="C498" s="213"/>
      <c r="D498" s="213"/>
      <c r="E498" s="88"/>
      <c r="F498" s="88"/>
      <c r="G498" s="18"/>
      <c r="H498" s="89"/>
      <c r="I498" s="89"/>
      <c r="J498" s="18"/>
      <c r="K498" s="18"/>
      <c r="L498" s="18"/>
      <c r="M498" s="140"/>
      <c r="N498" s="213"/>
      <c r="O498" s="213"/>
      <c r="P498" s="140"/>
      <c r="Q498" s="336"/>
      <c r="R498" s="140"/>
      <c r="S498" s="140"/>
      <c r="T498" s="140"/>
      <c r="U498" s="18"/>
      <c r="V498" s="93"/>
      <c r="W498" s="93"/>
      <c r="X498" s="93"/>
      <c r="Y498" s="423"/>
      <c r="Z498" s="95"/>
      <c r="AA498" s="425"/>
      <c r="AB498" s="425"/>
      <c r="AC498" s="354">
        <f t="array" ref="AC498">IF(COUNT(IF($M$5:$M$24=$X430,IF($A$5:$A$24=AC$497,$O$5:$O$24,""),""))=0,"-",AVERAGE(IF($M$5:$M$24=$X430,IF($A$5:$A$24=AC$497,$O$5:$O$24,""))))</f>
        <v>2.2360679774997871</v>
      </c>
      <c r="AD498" s="354" t="str">
        <f t="array" ref="AD498">IF(COUNT(IF($M$5:$M$24=$X430,IF($A$5:$A$24=AD$497,$O$5:$O$24,""),""))=0,"-",AVERAGE(IF($M$5:$M$24=$X430,IF($A$5:$A$24=AD$497,$O$5:$O$24,""))))</f>
        <v>-</v>
      </c>
      <c r="AE498" s="354" t="str">
        <f t="array" ref="AE498">IF(COUNT(IF($M$5:$M$24=$X430,IF($A$5:$A$24=AE$497,$O$5:$O$24,""),""))=0,"-",AVERAGE(IF($M$5:$M$24=$X430,IF($A$5:$A$24=AE$497,$O$5:$O$24,""))))</f>
        <v>-</v>
      </c>
      <c r="AF498" s="354" t="str">
        <f t="array" ref="AF498">IF(COUNT(IF($M$5:$M$24=$X430,IF($A$5:$A$24=AF$497,$O$5:$O$24,""),""))=0,"-",AVERAGE(IF($M$5:$M$24=$X430,IF($A$5:$A$24=AF$497,$O$5:$O$24,""))))</f>
        <v>-</v>
      </c>
      <c r="AG498" s="354" t="str">
        <f t="array" ref="AG498">IF(COUNT(IF($M$5:$M$24=$X430,IF($A$5:$A$24=AG$497,$O$5:$O$24,""),""))=0,"-",AVERAGE(IF($M$5:$M$24=$X430,IF($A$5:$A$24=AG$497,$O$5:$O$24,""))))</f>
        <v>-</v>
      </c>
      <c r="AH498" s="354" t="str">
        <f t="array" ref="AH498">IF(COUNT(IF($M$5:$M$24=$X430,IF($A$5:$A$24=AH$497,$O$5:$O$24,""),""))=0,"-",AVERAGE(IF($M$5:$M$24=$X430,IF($A$5:$A$24=AH$497,$O$5:$O$24,""))))</f>
        <v>-</v>
      </c>
      <c r="AI498" s="354" t="str">
        <f t="array" ref="AI498">IF(COUNT(IF($M$5:$M$24=$X430,IF($A$5:$A$24=AI$497,$O$5:$O$24,""),""))=0,"-",AVERAGE(IF($M$5:$M$24=$X430,IF($A$5:$A$24=AI$497,$O$5:$O$24,""))))</f>
        <v>-</v>
      </c>
      <c r="AJ498" s="354" t="str">
        <f t="array" ref="AJ498">IF(COUNT(IF($M$5:$M$24=$X430,IF($A$5:$A$24=AJ$497,$O$5:$O$24,""),""))=0,"-",AVERAGE(IF($M$5:$M$24=$X430,IF($A$5:$A$24=AJ$497,$O$5:$O$24,""))))</f>
        <v>-</v>
      </c>
      <c r="AK498" s="355" t="str">
        <f t="array" ref="AK498">IF(AK476&gt;1,AVERAGE(IF($M$5:$M$24=$X430,$O$5:$O$24,"")),"-")</f>
        <v>-</v>
      </c>
      <c r="AL498" s="18"/>
      <c r="AM498" s="7"/>
      <c r="AN498" s="18"/>
      <c r="AO498" s="18"/>
      <c r="AP498" s="18"/>
      <c r="AQ498" s="18"/>
      <c r="AR498" s="18"/>
      <c r="AS498" s="18"/>
      <c r="AT498" s="18"/>
      <c r="AU498" s="18"/>
      <c r="AV498" s="18"/>
      <c r="AW498" s="18"/>
      <c r="AX498" s="18"/>
      <c r="BL498" s="11"/>
      <c r="BM498" s="11"/>
      <c r="BN498" s="11"/>
      <c r="BO498" s="75"/>
      <c r="BP498" s="75"/>
    </row>
    <row r="499" spans="1:68" ht="15.75">
      <c r="A499" s="18"/>
      <c r="B499" s="18"/>
      <c r="C499" s="18"/>
      <c r="D499" s="18"/>
      <c r="E499" s="88"/>
      <c r="F499" s="88"/>
      <c r="G499" s="18"/>
      <c r="H499" s="89"/>
      <c r="I499" s="89"/>
      <c r="J499" s="18"/>
      <c r="K499" s="18"/>
      <c r="L499" s="18"/>
      <c r="M499" s="140"/>
      <c r="N499" s="140"/>
      <c r="O499" s="140"/>
      <c r="P499" s="140"/>
      <c r="Q499" s="213"/>
      <c r="R499" s="140"/>
      <c r="S499" s="140"/>
      <c r="T499" s="140"/>
      <c r="U499" s="18"/>
      <c r="V499" s="113"/>
      <c r="W499" s="113"/>
      <c r="X499" s="113"/>
      <c r="Y499" s="110"/>
      <c r="Z499" s="110"/>
      <c r="AA499" s="110"/>
      <c r="AB499" s="110"/>
      <c r="AC499" s="354" t="str">
        <f t="array" ref="AC499">IF(COUNT(IF($M$5:$M$24=$X431,IF($A$5:$A$24=AC$497,$O$5:$O$24,""),""))=0,"-",AVERAGE(IF($M$5:$M$24=$X431,IF($A$5:$A$24=AC$497,$O$5:$O$24,""))))</f>
        <v>-</v>
      </c>
      <c r="AD499" s="354" t="str">
        <f t="array" ref="AD499">IF(COUNT(IF($M$5:$M$24=$X431,IF($A$5:$A$24=AD$497,$O$5:$O$24,""),""))=0,"-",AVERAGE(IF($M$5:$M$24=$X431,IF($A$5:$A$24=AD$497,$O$5:$O$24,""))))</f>
        <v>-</v>
      </c>
      <c r="AE499" s="354" t="str">
        <f t="array" ref="AE499">IF(COUNT(IF($M$5:$M$24=$X431,IF($A$5:$A$24=AE$497,$O$5:$O$24,""),""))=0,"-",AVERAGE(IF($M$5:$M$24=$X431,IF($A$5:$A$24=AE$497,$O$5:$O$24,""))))</f>
        <v>-</v>
      </c>
      <c r="AF499" s="354" t="str">
        <f t="array" ref="AF499">IF(COUNT(IF($M$5:$M$24=$X431,IF($A$5:$A$24=AF$497,$O$5:$O$24,""),""))=0,"-",AVERAGE(IF($M$5:$M$24=$X431,IF($A$5:$A$24=AF$497,$O$5:$O$24,""))))</f>
        <v>-</v>
      </c>
      <c r="AG499" s="354" t="str">
        <f t="array" ref="AG499">IF(COUNT(IF($M$5:$M$24=$X431,IF($A$5:$A$24=AG$497,$O$5:$O$24,""),""))=0,"-",AVERAGE(IF($M$5:$M$24=$X431,IF($A$5:$A$24=AG$497,$O$5:$O$24,""))))</f>
        <v>-</v>
      </c>
      <c r="AH499" s="354" t="str">
        <f t="array" ref="AH499">IF(COUNT(IF($M$5:$M$24=$X431,IF($A$5:$A$24=AH$497,$O$5:$O$24,""),""))=0,"-",AVERAGE(IF($M$5:$M$24=$X431,IF($A$5:$A$24=AH$497,$O$5:$O$24,""))))</f>
        <v>-</v>
      </c>
      <c r="AI499" s="354" t="str">
        <f t="array" ref="AI499">IF(COUNT(IF($M$5:$M$24=$X431,IF($A$5:$A$24=AI$497,$O$5:$O$24,""),""))=0,"-",AVERAGE(IF($M$5:$M$24=$X431,IF($A$5:$A$24=AI$497,$O$5:$O$24,""))))</f>
        <v>-</v>
      </c>
      <c r="AJ499" s="354" t="str">
        <f t="array" ref="AJ499">IF(COUNT(IF($M$5:$M$24=$X431,IF($A$5:$A$24=AJ$497,$O$5:$O$24,""),""))=0,"-",AVERAGE(IF($M$5:$M$24=$X431,IF($A$5:$A$24=AJ$497,$O$5:$O$24,""))))</f>
        <v>-</v>
      </c>
      <c r="AK499" s="356" t="str">
        <f t="array" ref="AK499">IF(AK477&gt;1,AVERAGE(IF($M$5:$M$24=$X431,$O$5:$O$24,"")),"-")</f>
        <v>-</v>
      </c>
      <c r="AL499" s="18"/>
      <c r="AM499" s="7"/>
      <c r="AN499" s="18"/>
      <c r="AO499" s="18"/>
      <c r="AP499" s="18"/>
      <c r="AQ499" s="18"/>
      <c r="AR499" s="18"/>
      <c r="AS499" s="18"/>
      <c r="AT499" s="18"/>
      <c r="AU499" s="18"/>
      <c r="AV499" s="18"/>
      <c r="AW499" s="18"/>
      <c r="AX499" s="18"/>
      <c r="BL499" s="11"/>
      <c r="BM499" s="11"/>
      <c r="BN499" s="11"/>
      <c r="BO499" s="75"/>
      <c r="BP499" s="75"/>
    </row>
    <row r="500" spans="1:68">
      <c r="A500" s="18"/>
      <c r="B500" s="18"/>
      <c r="C500" s="18"/>
      <c r="D500" s="18"/>
      <c r="E500" s="88"/>
      <c r="F500" s="88"/>
      <c r="G500" s="18"/>
      <c r="H500" s="89"/>
      <c r="I500" s="89"/>
      <c r="J500" s="18"/>
      <c r="K500" s="18"/>
      <c r="L500" s="18"/>
      <c r="M500" s="140"/>
      <c r="N500" s="140"/>
      <c r="O500" s="140"/>
      <c r="P500" s="140"/>
      <c r="Q500" s="140"/>
      <c r="R500" s="140"/>
      <c r="S500" s="140"/>
      <c r="T500" s="140"/>
      <c r="U500" s="18"/>
      <c r="V500" s="117"/>
      <c r="W500" s="117"/>
      <c r="X500" s="135"/>
      <c r="Y500" s="117"/>
      <c r="Z500" s="117"/>
      <c r="AA500" s="117"/>
      <c r="AB500" s="117"/>
      <c r="AC500" s="354" t="str">
        <f t="array" ref="AC500">IF(COUNT(IF($M$5:$M$24=$X432,IF($A$5:$A$24=AC$497,$O$5:$O$24,""),""))=0,"-",AVERAGE(IF($M$5:$M$24=$X432,IF($A$5:$A$24=AC$497,$O$5:$O$24,""))))</f>
        <v>-</v>
      </c>
      <c r="AD500" s="354" t="str">
        <f t="array" ref="AD500">IF(COUNT(IF($M$5:$M$24=$X432,IF($A$5:$A$24=AD$497,$O$5:$O$24,""),""))=0,"-",AVERAGE(IF($M$5:$M$24=$X432,IF($A$5:$A$24=AD$497,$O$5:$O$24,""))))</f>
        <v>-</v>
      </c>
      <c r="AE500" s="354" t="str">
        <f t="array" ref="AE500">IF(COUNT(IF($M$5:$M$24=$X432,IF($A$5:$A$24=AE$497,$O$5:$O$24,""),""))=0,"-",AVERAGE(IF($M$5:$M$24=$X432,IF($A$5:$A$24=AE$497,$O$5:$O$24,""))))</f>
        <v>-</v>
      </c>
      <c r="AF500" s="354" t="str">
        <f t="array" ref="AF500">IF(COUNT(IF($M$5:$M$24=$X432,IF($A$5:$A$24=AF$497,$O$5:$O$24,""),""))=0,"-",AVERAGE(IF($M$5:$M$24=$X432,IF($A$5:$A$24=AF$497,$O$5:$O$24,""))))</f>
        <v>-</v>
      </c>
      <c r="AG500" s="354" t="str">
        <f t="array" ref="AG500">IF(COUNT(IF($M$5:$M$24=$X432,IF($A$5:$A$24=AG$497,$O$5:$O$24,""),""))=0,"-",AVERAGE(IF($M$5:$M$24=$X432,IF($A$5:$A$24=AG$497,$O$5:$O$24,""))))</f>
        <v>-</v>
      </c>
      <c r="AH500" s="354" t="str">
        <f t="array" ref="AH500">IF(COUNT(IF($M$5:$M$24=$X432,IF($A$5:$A$24=AH$497,$O$5:$O$24,""),""))=0,"-",AVERAGE(IF($M$5:$M$24=$X432,IF($A$5:$A$24=AH$497,$O$5:$O$24,""))))</f>
        <v>-</v>
      </c>
      <c r="AI500" s="354" t="str">
        <f t="array" ref="AI500">IF(COUNT(IF($M$5:$M$24=$X432,IF($A$5:$A$24=AI$497,$O$5:$O$24,""),""))=0,"-",AVERAGE(IF($M$5:$M$24=$X432,IF($A$5:$A$24=AI$497,$O$5:$O$24,""))))</f>
        <v>-</v>
      </c>
      <c r="AJ500" s="354" t="str">
        <f t="array" ref="AJ500">IF(COUNT(IF($M$5:$M$24=$X432,IF($A$5:$A$24=AJ$497,$O$5:$O$24,""),""))=0,"-",AVERAGE(IF($M$5:$M$24=$X432,IF($A$5:$A$24=AJ$497,$O$5:$O$24,""))))</f>
        <v>-</v>
      </c>
      <c r="AK500" s="356" t="str">
        <f t="array" ref="AK500">IF(AK478&gt;1,AVERAGE(IF($M$5:$M$24=$X432,$O$5:$O$24,"")),"-")</f>
        <v>-</v>
      </c>
      <c r="AL500" s="18"/>
      <c r="AM500" s="7"/>
      <c r="AN500" s="18"/>
      <c r="AO500" s="18"/>
      <c r="AP500" s="18"/>
      <c r="AQ500" s="18"/>
      <c r="AR500" s="18"/>
      <c r="AS500" s="18"/>
      <c r="AT500" s="18"/>
      <c r="AU500" s="18"/>
      <c r="AV500" s="18"/>
      <c r="AW500" s="18"/>
      <c r="AX500" s="18"/>
      <c r="BL500" s="11"/>
      <c r="BM500" s="11"/>
      <c r="BN500" s="11"/>
      <c r="BO500" s="75"/>
      <c r="BP500" s="75"/>
    </row>
    <row r="501" spans="1:68">
      <c r="A501" s="18"/>
      <c r="B501" s="18"/>
      <c r="C501" s="18"/>
      <c r="D501" s="18"/>
      <c r="E501" s="88"/>
      <c r="F501" s="88"/>
      <c r="G501" s="18"/>
      <c r="H501" s="89"/>
      <c r="I501" s="89"/>
      <c r="J501" s="18"/>
      <c r="K501" s="18"/>
      <c r="L501" s="18"/>
      <c r="M501" s="140"/>
      <c r="N501" s="140"/>
      <c r="O501" s="140"/>
      <c r="P501" s="140"/>
      <c r="Q501" s="140"/>
      <c r="R501" s="140"/>
      <c r="S501" s="140"/>
      <c r="T501" s="140"/>
      <c r="U501" s="18"/>
      <c r="V501" s="117"/>
      <c r="W501" s="117"/>
      <c r="X501" s="135"/>
      <c r="Y501" s="117"/>
      <c r="Z501" s="117"/>
      <c r="AA501" s="117"/>
      <c r="AB501" s="117"/>
      <c r="AC501" s="354" t="str">
        <f t="array" ref="AC501">IF(COUNT(IF($M$5:$M$24=$X433,IF($A$5:$A$24=AC$497,$O$5:$O$24,""),""))=0,"-",AVERAGE(IF($M$5:$M$24=$X433,IF($A$5:$A$24=AC$497,$O$5:$O$24,""))))</f>
        <v>-</v>
      </c>
      <c r="AD501" s="354" t="str">
        <f t="array" ref="AD501">IF(COUNT(IF($M$5:$M$24=$X433,IF($A$5:$A$24=AD$497,$O$5:$O$24,""),""))=0,"-",AVERAGE(IF($M$5:$M$24=$X433,IF($A$5:$A$24=AD$497,$O$5:$O$24,""))))</f>
        <v>-</v>
      </c>
      <c r="AE501" s="354" t="str">
        <f t="array" ref="AE501">IF(COUNT(IF($M$5:$M$24=$X433,IF($A$5:$A$24=AE$497,$O$5:$O$24,""),""))=0,"-",AVERAGE(IF($M$5:$M$24=$X433,IF($A$5:$A$24=AE$497,$O$5:$O$24,""))))</f>
        <v>-</v>
      </c>
      <c r="AF501" s="354" t="str">
        <f t="array" ref="AF501">IF(COUNT(IF($M$5:$M$24=$X433,IF($A$5:$A$24=AF$497,$O$5:$O$24,""),""))=0,"-",AVERAGE(IF($M$5:$M$24=$X433,IF($A$5:$A$24=AF$497,$O$5:$O$24,""))))</f>
        <v>-</v>
      </c>
      <c r="AG501" s="354" t="str">
        <f t="array" ref="AG501">IF(COUNT(IF($M$5:$M$24=$X433,IF($A$5:$A$24=AG$497,$O$5:$O$24,""),""))=0,"-",AVERAGE(IF($M$5:$M$24=$X433,IF($A$5:$A$24=AG$497,$O$5:$O$24,""))))</f>
        <v>-</v>
      </c>
      <c r="AH501" s="354" t="str">
        <f t="array" ref="AH501">IF(COUNT(IF($M$5:$M$24=$X433,IF($A$5:$A$24=AH$497,$O$5:$O$24,""),""))=0,"-",AVERAGE(IF($M$5:$M$24=$X433,IF($A$5:$A$24=AH$497,$O$5:$O$24,""))))</f>
        <v>-</v>
      </c>
      <c r="AI501" s="354" t="str">
        <f t="array" ref="AI501">IF(COUNT(IF($M$5:$M$24=$X433,IF($A$5:$A$24=AI$497,$O$5:$O$24,""),""))=0,"-",AVERAGE(IF($M$5:$M$24=$X433,IF($A$5:$A$24=AI$497,$O$5:$O$24,""))))</f>
        <v>-</v>
      </c>
      <c r="AJ501" s="354" t="str">
        <f t="array" ref="AJ501">IF(COUNT(IF($M$5:$M$24=$X433,IF($A$5:$A$24=AJ$497,$O$5:$O$24,""),""))=0,"-",AVERAGE(IF($M$5:$M$24=$X433,IF($A$5:$A$24=AJ$497,$O$5:$O$24,""))))</f>
        <v>-</v>
      </c>
      <c r="AK501" s="356" t="str">
        <f t="array" ref="AK501">IF(AK479&gt;1,AVERAGE(IF($M$5:$M$24=$X433,$O$5:$O$24,"")),"-")</f>
        <v>-</v>
      </c>
      <c r="AL501" s="18"/>
      <c r="AM501" s="7"/>
      <c r="AN501" s="18"/>
      <c r="AO501" s="18"/>
      <c r="AP501" s="18"/>
      <c r="AQ501" s="18"/>
      <c r="AR501" s="18"/>
      <c r="AS501" s="18"/>
      <c r="AT501" s="18"/>
      <c r="AU501" s="18"/>
      <c r="AV501" s="18"/>
      <c r="AW501" s="18"/>
      <c r="AX501" s="18"/>
      <c r="BL501" s="11"/>
      <c r="BM501" s="11"/>
      <c r="BN501" s="11"/>
      <c r="BO501" s="75"/>
      <c r="BP501" s="75"/>
    </row>
    <row r="502" spans="1:68" ht="19.5">
      <c r="A502" s="18"/>
      <c r="B502" s="18"/>
      <c r="C502" s="18"/>
      <c r="D502" s="18"/>
      <c r="E502" s="88"/>
      <c r="F502" s="88"/>
      <c r="G502" s="18"/>
      <c r="H502" s="89"/>
      <c r="I502" s="89"/>
      <c r="J502" s="18"/>
      <c r="K502" s="18"/>
      <c r="L502" s="18"/>
      <c r="M502" s="140"/>
      <c r="N502" s="140"/>
      <c r="O502" s="140"/>
      <c r="P502" s="140"/>
      <c r="Q502" s="140"/>
      <c r="R502" s="140"/>
      <c r="S502" s="140"/>
      <c r="T502" s="140"/>
      <c r="U502" s="18"/>
      <c r="V502" s="592" t="str">
        <f>H3</f>
        <v>Harald</v>
      </c>
      <c r="W502" s="592"/>
      <c r="X502" s="135"/>
      <c r="Y502" s="117"/>
      <c r="Z502" s="117"/>
      <c r="AA502" s="117"/>
      <c r="AB502" s="117"/>
      <c r="AC502" s="354" t="str">
        <f t="array" ref="AC502">IF(COUNT(IF($M$5:$M$24=$X434,IF($A$5:$A$24=AC$497,$O$5:$O$24,""),""))=0,"-",AVERAGE(IF($M$5:$M$24=$X434,IF($A$5:$A$24=AC$497,$O$5:$O$24,""))))</f>
        <v>-</v>
      </c>
      <c r="AD502" s="354" t="str">
        <f t="array" ref="AD502">IF(COUNT(IF($M$5:$M$24=$X434,IF($A$5:$A$24=AD$497,$O$5:$O$24,""),""))=0,"-",AVERAGE(IF($M$5:$M$24=$X434,IF($A$5:$A$24=AD$497,$O$5:$O$24,""))))</f>
        <v>-</v>
      </c>
      <c r="AE502" s="354" t="str">
        <f t="array" ref="AE502">IF(COUNT(IF($M$5:$M$24=$X434,IF($A$5:$A$24=AE$497,$O$5:$O$24,""),""))=0,"-",AVERAGE(IF($M$5:$M$24=$X434,IF($A$5:$A$24=AE$497,$O$5:$O$24,""))))</f>
        <v>-</v>
      </c>
      <c r="AF502" s="354" t="str">
        <f t="array" ref="AF502">IF(COUNT(IF($M$5:$M$24=$X434,IF($A$5:$A$24=AF$497,$O$5:$O$24,""),""))=0,"-",AVERAGE(IF($M$5:$M$24=$X434,IF($A$5:$A$24=AF$497,$O$5:$O$24,""))))</f>
        <v>-</v>
      </c>
      <c r="AG502" s="354" t="str">
        <f t="array" ref="AG502">IF(COUNT(IF($M$5:$M$24=$X434,IF($A$5:$A$24=AG$497,$O$5:$O$24,""),""))=0,"-",AVERAGE(IF($M$5:$M$24=$X434,IF($A$5:$A$24=AG$497,$O$5:$O$24,""))))</f>
        <v>-</v>
      </c>
      <c r="AH502" s="354" t="str">
        <f t="array" ref="AH502">IF(COUNT(IF($M$5:$M$24=$X434,IF($A$5:$A$24=AH$497,$O$5:$O$24,""),""))=0,"-",AVERAGE(IF($M$5:$M$24=$X434,IF($A$5:$A$24=AH$497,$O$5:$O$24,""))))</f>
        <v>-</v>
      </c>
      <c r="AI502" s="354" t="str">
        <f t="array" ref="AI502">IF(COUNT(IF($M$5:$M$24=$X434,IF($A$5:$A$24=AI$497,$O$5:$O$24,""),""))=0,"-",AVERAGE(IF($M$5:$M$24=$X434,IF($A$5:$A$24=AI$497,$O$5:$O$24,""))))</f>
        <v>-</v>
      </c>
      <c r="AJ502" s="354" t="str">
        <f t="array" ref="AJ502">IF(COUNT(IF($M$5:$M$24=$X434,IF($A$5:$A$24=AJ$497,$O$5:$O$24,""),""))=0,"-",AVERAGE(IF($M$5:$M$24=$X434,IF($A$5:$A$24=AJ$497,$O$5:$O$24,""))))</f>
        <v>-</v>
      </c>
      <c r="AK502" s="356" t="str">
        <f t="array" ref="AK502">IF(AK480&gt;1,AVERAGE(IF($M$5:$M$24=$X434,$O$5:$O$24,"")),"-")</f>
        <v>-</v>
      </c>
      <c r="AL502" s="18"/>
      <c r="AM502" s="7"/>
      <c r="AN502" s="18"/>
      <c r="AO502" s="18"/>
      <c r="AP502" s="18"/>
      <c r="AQ502" s="18"/>
      <c r="AR502" s="18"/>
      <c r="AS502" s="18"/>
      <c r="AT502" s="18"/>
      <c r="AU502" s="18"/>
      <c r="AV502" s="18"/>
      <c r="AW502" s="18"/>
      <c r="AX502" s="18"/>
      <c r="BL502" s="11"/>
      <c r="BM502" s="11"/>
      <c r="BN502" s="11"/>
      <c r="BO502" s="75"/>
      <c r="BP502" s="75"/>
    </row>
    <row r="503" spans="1:68">
      <c r="A503" s="18"/>
      <c r="B503" s="18"/>
      <c r="C503" s="18"/>
      <c r="D503" s="18"/>
      <c r="E503" s="88"/>
      <c r="F503" s="88"/>
      <c r="G503" s="18"/>
      <c r="H503" s="89"/>
      <c r="I503" s="89"/>
      <c r="J503" s="18"/>
      <c r="K503" s="18"/>
      <c r="L503" s="18"/>
      <c r="M503" s="140"/>
      <c r="N503" s="140"/>
      <c r="O503" s="140"/>
      <c r="P503" s="140"/>
      <c r="Q503" s="140"/>
      <c r="R503" s="140"/>
      <c r="S503" s="140"/>
      <c r="T503" s="140"/>
      <c r="U503" s="18"/>
      <c r="V503" s="579" t="str">
        <f>H4</f>
        <v>Reader 1</v>
      </c>
      <c r="W503" s="579"/>
      <c r="X503" s="135"/>
      <c r="Y503" s="117"/>
      <c r="Z503" s="117"/>
      <c r="AA503" s="117"/>
      <c r="AB503" s="117"/>
      <c r="AC503" s="354">
        <f t="array" ref="AC503">IF(COUNT(IF($M$5:$M$24=$X435,IF($A$5:$A$24=AC$497,$O$5:$O$24,""),""))=0,"-",AVERAGE(IF($M$5:$M$24=$X435,IF($A$5:$A$24=AC$497,$O$5:$O$24,""))))</f>
        <v>0.33080704444346754</v>
      </c>
      <c r="AD503" s="354" t="str">
        <f t="array" ref="AD503">IF(COUNT(IF($M$5:$M$24=$X435,IF($A$5:$A$24=AD$497,$O$5:$O$24,""),""))=0,"-",AVERAGE(IF($M$5:$M$24=$X435,IF($A$5:$A$24=AD$497,$O$5:$O$24,""))))</f>
        <v>-</v>
      </c>
      <c r="AE503" s="354" t="str">
        <f t="array" ref="AE503">IF(COUNT(IF($M$5:$M$24=$X435,IF($A$5:$A$24=AE$497,$O$5:$O$24,""),""))=0,"-",AVERAGE(IF($M$5:$M$24=$X435,IF($A$5:$A$24=AE$497,$O$5:$O$24,""))))</f>
        <v>-</v>
      </c>
      <c r="AF503" s="354" t="str">
        <f t="array" ref="AF503">IF(COUNT(IF($M$5:$M$24=$X435,IF($A$5:$A$24=AF$497,$O$5:$O$24,""),""))=0,"-",AVERAGE(IF($M$5:$M$24=$X435,IF($A$5:$A$24=AF$497,$O$5:$O$24,""))))</f>
        <v>-</v>
      </c>
      <c r="AG503" s="354" t="str">
        <f t="array" ref="AG503">IF(COUNT(IF($M$5:$M$24=$X435,IF($A$5:$A$24=AG$497,$O$5:$O$24,""),""))=0,"-",AVERAGE(IF($M$5:$M$24=$X435,IF($A$5:$A$24=AG$497,$O$5:$O$24,""))))</f>
        <v>-</v>
      </c>
      <c r="AH503" s="354" t="str">
        <f t="array" ref="AH503">IF(COUNT(IF($M$5:$M$24=$X435,IF($A$5:$A$24=AH$497,$O$5:$O$24,""),""))=0,"-",AVERAGE(IF($M$5:$M$24=$X435,IF($A$5:$A$24=AH$497,$O$5:$O$24,""))))</f>
        <v>-</v>
      </c>
      <c r="AI503" s="354" t="str">
        <f t="array" ref="AI503">IF(COUNT(IF($M$5:$M$24=$X435,IF($A$5:$A$24=AI$497,$O$5:$O$24,""),""))=0,"-",AVERAGE(IF($M$5:$M$24=$X435,IF($A$5:$A$24=AI$497,$O$5:$O$24,""))))</f>
        <v>-</v>
      </c>
      <c r="AJ503" s="354" t="str">
        <f t="array" ref="AJ503">IF(COUNT(IF($M$5:$M$24=$X435,IF($A$5:$A$24=AJ$497,$O$5:$O$24,""),""))=0,"-",AVERAGE(IF($M$5:$M$24=$X435,IF($A$5:$A$24=AJ$497,$O$5:$O$24,""))))</f>
        <v>-</v>
      </c>
      <c r="AK503" s="356">
        <f t="array" ref="AK503">IF(AK481&gt;1,AVERAGE(IF($M$5:$M$24=$X435,$O$5:$O$24,"")),"-")</f>
        <v>0.18331887765655666</v>
      </c>
      <c r="AL503" s="18"/>
      <c r="AM503" s="7"/>
      <c r="AN503" s="18"/>
      <c r="AO503" s="18"/>
      <c r="AP503" s="18"/>
      <c r="AQ503" s="18"/>
      <c r="AR503" s="18"/>
      <c r="AS503" s="18"/>
      <c r="AT503" s="18"/>
      <c r="AU503" s="18"/>
      <c r="AV503" s="18"/>
      <c r="AW503" s="18"/>
      <c r="AX503" s="18"/>
      <c r="BL503" s="11"/>
      <c r="BM503" s="11"/>
      <c r="BN503" s="11"/>
      <c r="BO503" s="75"/>
      <c r="BP503" s="75"/>
    </row>
    <row r="504" spans="1:68">
      <c r="A504" s="18"/>
      <c r="B504" s="18"/>
      <c r="C504" s="18"/>
      <c r="D504" s="18"/>
      <c r="E504" s="88"/>
      <c r="F504" s="88"/>
      <c r="G504" s="18"/>
      <c r="H504" s="89"/>
      <c r="I504" s="89"/>
      <c r="J504" s="18"/>
      <c r="K504" s="18"/>
      <c r="L504" s="18"/>
      <c r="M504" s="140"/>
      <c r="N504" s="140"/>
      <c r="O504" s="140"/>
      <c r="P504" s="140"/>
      <c r="Q504" s="140"/>
      <c r="R504" s="140"/>
      <c r="S504" s="140"/>
      <c r="T504" s="140"/>
      <c r="U504" s="18"/>
      <c r="V504" s="579"/>
      <c r="W504" s="579"/>
      <c r="X504" s="135"/>
      <c r="Y504" s="117"/>
      <c r="Z504" s="117"/>
      <c r="AA504" s="117"/>
      <c r="AB504" s="117"/>
      <c r="AC504" s="354" t="str">
        <f t="array" ref="AC504">IF(COUNT(IF($M$5:$M$24=$X436,IF($A$5:$A$24=AC$497,$O$5:$O$24,""),""))=0,"-",AVERAGE(IF($M$5:$M$24=$X436,IF($A$5:$A$24=AC$497,$O$5:$O$24,""))))</f>
        <v>-</v>
      </c>
      <c r="AD504" s="354" t="str">
        <f t="array" ref="AD504">IF(COUNT(IF($M$5:$M$24=$X436,IF($A$5:$A$24=AD$497,$O$5:$O$24,""),""))=0,"-",AVERAGE(IF($M$5:$M$24=$X436,IF($A$5:$A$24=AD$497,$O$5:$O$24,""))))</f>
        <v>-</v>
      </c>
      <c r="AE504" s="354" t="str">
        <f t="array" ref="AE504">IF(COUNT(IF($M$5:$M$24=$X436,IF($A$5:$A$24=AE$497,$O$5:$O$24,""),""))=0,"-",AVERAGE(IF($M$5:$M$24=$X436,IF($A$5:$A$24=AE$497,$O$5:$O$24,""))))</f>
        <v>-</v>
      </c>
      <c r="AF504" s="354" t="str">
        <f t="array" ref="AF504">IF(COUNT(IF($M$5:$M$24=$X436,IF($A$5:$A$24=AF$497,$O$5:$O$24,""),""))=0,"-",AVERAGE(IF($M$5:$M$24=$X436,IF($A$5:$A$24=AF$497,$O$5:$O$24,""))))</f>
        <v>-</v>
      </c>
      <c r="AG504" s="354" t="str">
        <f t="array" ref="AG504">IF(COUNT(IF($M$5:$M$24=$X436,IF($A$5:$A$24=AG$497,$O$5:$O$24,""),""))=0,"-",AVERAGE(IF($M$5:$M$24=$X436,IF($A$5:$A$24=AG$497,$O$5:$O$24,""))))</f>
        <v>-</v>
      </c>
      <c r="AH504" s="354" t="str">
        <f t="array" ref="AH504">IF(COUNT(IF($M$5:$M$24=$X436,IF($A$5:$A$24=AH$497,$O$5:$O$24,""),""))=0,"-",AVERAGE(IF($M$5:$M$24=$X436,IF($A$5:$A$24=AH$497,$O$5:$O$24,""))))</f>
        <v>-</v>
      </c>
      <c r="AI504" s="354" t="str">
        <f t="array" ref="AI504">IF(COUNT(IF($M$5:$M$24=$X436,IF($A$5:$A$24=AI$497,$O$5:$O$24,""),""))=0,"-",AVERAGE(IF($M$5:$M$24=$X436,IF($A$5:$A$24=AI$497,$O$5:$O$24,""))))</f>
        <v>-</v>
      </c>
      <c r="AJ504" s="354" t="str">
        <f t="array" ref="AJ504">IF(COUNT(IF($M$5:$M$24=$X436,IF($A$5:$A$24=AJ$497,$O$5:$O$24,""),""))=0,"-",AVERAGE(IF($M$5:$M$24=$X436,IF($A$5:$A$24=AJ$497,$O$5:$O$24,""))))</f>
        <v>-</v>
      </c>
      <c r="AK504" s="356" t="str">
        <f t="array" ref="AK504">IF(AK482&gt;1,AVERAGE(IF($M$5:$M$24=$X436,$O$5:$O$24,"")),"-")</f>
        <v>-</v>
      </c>
      <c r="AL504" s="18"/>
      <c r="AM504" s="7"/>
      <c r="AN504" s="18"/>
      <c r="AO504" s="18"/>
      <c r="AP504" s="18"/>
      <c r="AQ504" s="18"/>
      <c r="AR504" s="18"/>
      <c r="AS504" s="18"/>
      <c r="AT504" s="18"/>
      <c r="AU504" s="18"/>
      <c r="AV504" s="18"/>
      <c r="AW504" s="18"/>
      <c r="AX504" s="18"/>
      <c r="BL504" s="11"/>
      <c r="BM504" s="11"/>
      <c r="BN504" s="11"/>
      <c r="BO504" s="75"/>
      <c r="BP504" s="75"/>
    </row>
    <row r="505" spans="1:68">
      <c r="A505" s="18"/>
      <c r="B505" s="18"/>
      <c r="C505" s="18"/>
      <c r="D505" s="18"/>
      <c r="E505" s="88"/>
      <c r="F505" s="88"/>
      <c r="G505" s="18"/>
      <c r="H505" s="89"/>
      <c r="I505" s="89"/>
      <c r="J505" s="18"/>
      <c r="K505" s="18"/>
      <c r="L505" s="18"/>
      <c r="M505" s="140"/>
      <c r="N505" s="140"/>
      <c r="O505" s="140"/>
      <c r="P505" s="140"/>
      <c r="Q505" s="140"/>
      <c r="R505" s="140"/>
      <c r="S505" s="140"/>
      <c r="T505" s="140"/>
      <c r="U505" s="18"/>
      <c r="V505" s="579"/>
      <c r="W505" s="579"/>
      <c r="X505" s="135"/>
      <c r="Y505" s="117"/>
      <c r="Z505" s="117"/>
      <c r="AA505" s="117"/>
      <c r="AB505" s="117"/>
      <c r="AC505" s="354" t="str">
        <f t="array" ref="AC505">IF(COUNT(IF($M$5:$M$24=$X437,IF($A$5:$A$24=AC$497,$O$5:$O$24,""),""))=0,"-",AVERAGE(IF($M$5:$M$24=$X437,IF($A$5:$A$24=AC$497,$O$5:$O$24,""))))</f>
        <v>-</v>
      </c>
      <c r="AD505" s="354" t="str">
        <f t="array" ref="AD505">IF(COUNT(IF($M$5:$M$24=$X437,IF($A$5:$A$24=AD$497,$O$5:$O$24,""),""))=0,"-",AVERAGE(IF($M$5:$M$24=$X437,IF($A$5:$A$24=AD$497,$O$5:$O$24,""))))</f>
        <v>-</v>
      </c>
      <c r="AE505" s="354" t="str">
        <f t="array" ref="AE505">IF(COUNT(IF($M$5:$M$24=$X437,IF($A$5:$A$24=AE$497,$O$5:$O$24,""),""))=0,"-",AVERAGE(IF($M$5:$M$24=$X437,IF($A$5:$A$24=AE$497,$O$5:$O$24,""))))</f>
        <v>-</v>
      </c>
      <c r="AF505" s="354" t="str">
        <f t="array" ref="AF505">IF(COUNT(IF($M$5:$M$24=$X437,IF($A$5:$A$24=AF$497,$O$5:$O$24,""),""))=0,"-",AVERAGE(IF($M$5:$M$24=$X437,IF($A$5:$A$24=AF$497,$O$5:$O$24,""))))</f>
        <v>-</v>
      </c>
      <c r="AG505" s="354" t="str">
        <f t="array" ref="AG505">IF(COUNT(IF($M$5:$M$24=$X437,IF($A$5:$A$24=AG$497,$O$5:$O$24,""),""))=0,"-",AVERAGE(IF($M$5:$M$24=$X437,IF($A$5:$A$24=AG$497,$O$5:$O$24,""))))</f>
        <v>-</v>
      </c>
      <c r="AH505" s="354" t="str">
        <f t="array" ref="AH505">IF(COUNT(IF($M$5:$M$24=$X437,IF($A$5:$A$24=AH$497,$O$5:$O$24,""),""))=0,"-",AVERAGE(IF($M$5:$M$24=$X437,IF($A$5:$A$24=AH$497,$O$5:$O$24,""))))</f>
        <v>-</v>
      </c>
      <c r="AI505" s="354" t="str">
        <f t="array" ref="AI505">IF(COUNT(IF($M$5:$M$24=$X437,IF($A$5:$A$24=AI$497,$O$5:$O$24,""),""))=0,"-",AVERAGE(IF($M$5:$M$24=$X437,IF($A$5:$A$24=AI$497,$O$5:$O$24,""))))</f>
        <v>-</v>
      </c>
      <c r="AJ505" s="354" t="str">
        <f t="array" ref="AJ505">IF(COUNT(IF($M$5:$M$24=$X437,IF($A$5:$A$24=AJ$497,$O$5:$O$24,""),""))=0,"-",AVERAGE(IF($M$5:$M$24=$X437,IF($A$5:$A$24=AJ$497,$O$5:$O$24,""))))</f>
        <v>-</v>
      </c>
      <c r="AK505" s="356" t="str">
        <f t="array" ref="AK505">IF(AK483&gt;1,AVERAGE(IF($M$5:$M$24=$X437,$O$5:$O$24,"")),"-")</f>
        <v>-</v>
      </c>
      <c r="AL505" s="18"/>
      <c r="AM505" s="7"/>
      <c r="AN505" s="18"/>
      <c r="AO505" s="18"/>
      <c r="AP505" s="18"/>
      <c r="AQ505" s="18"/>
      <c r="AR505" s="18"/>
      <c r="AS505" s="18"/>
      <c r="AT505" s="18"/>
      <c r="AU505" s="18"/>
      <c r="AV505" s="18"/>
      <c r="AW505" s="18"/>
      <c r="AX505" s="18"/>
      <c r="BL505" s="11"/>
      <c r="BM505" s="11"/>
      <c r="BN505" s="11"/>
      <c r="BO505" s="75"/>
      <c r="BP505" s="75"/>
    </row>
    <row r="506" spans="1:68">
      <c r="A506" s="18"/>
      <c r="B506" s="18"/>
      <c r="C506" s="18"/>
      <c r="D506" s="18"/>
      <c r="E506" s="88"/>
      <c r="F506" s="88"/>
      <c r="G506" s="18"/>
      <c r="H506" s="89"/>
      <c r="I506" s="89"/>
      <c r="J506" s="18"/>
      <c r="K506" s="18"/>
      <c r="L506" s="18"/>
      <c r="M506" s="140"/>
      <c r="N506" s="140"/>
      <c r="O506" s="140"/>
      <c r="P506" s="140"/>
      <c r="Q506" s="140"/>
      <c r="R506" s="140"/>
      <c r="S506" s="140"/>
      <c r="T506" s="140"/>
      <c r="U506" s="18"/>
      <c r="V506" s="579"/>
      <c r="W506" s="579"/>
      <c r="X506" s="135"/>
      <c r="Y506" s="117"/>
      <c r="Z506" s="117"/>
      <c r="AA506" s="117"/>
      <c r="AB506" s="117"/>
      <c r="AC506" s="354" t="str">
        <f t="array" ref="AC506">IF(COUNT(IF($M$5:$M$24=$X438,IF($A$5:$A$24=AC$497,$O$5:$O$24,""),""))=0,"-",AVERAGE(IF($M$5:$M$24=$X438,IF($A$5:$A$24=AC$497,$O$5:$O$24,""))))</f>
        <v>-</v>
      </c>
      <c r="AD506" s="354" t="str">
        <f t="array" ref="AD506">IF(COUNT(IF($M$5:$M$24=$X438,IF($A$5:$A$24=AD$497,$O$5:$O$24,""),""))=0,"-",AVERAGE(IF($M$5:$M$24=$X438,IF($A$5:$A$24=AD$497,$O$5:$O$24,""))))</f>
        <v>-</v>
      </c>
      <c r="AE506" s="354" t="str">
        <f t="array" ref="AE506">IF(COUNT(IF($M$5:$M$24=$X438,IF($A$5:$A$24=AE$497,$O$5:$O$24,""),""))=0,"-",AVERAGE(IF($M$5:$M$24=$X438,IF($A$5:$A$24=AE$497,$O$5:$O$24,""))))</f>
        <v>-</v>
      </c>
      <c r="AF506" s="354" t="str">
        <f t="array" ref="AF506">IF(COUNT(IF($M$5:$M$24=$X438,IF($A$5:$A$24=AF$497,$O$5:$O$24,""),""))=0,"-",AVERAGE(IF($M$5:$M$24=$X438,IF($A$5:$A$24=AF$497,$O$5:$O$24,""))))</f>
        <v>-</v>
      </c>
      <c r="AG506" s="354" t="str">
        <f t="array" ref="AG506">IF(COUNT(IF($M$5:$M$24=$X438,IF($A$5:$A$24=AG$497,$O$5:$O$24,""),""))=0,"-",AVERAGE(IF($M$5:$M$24=$X438,IF($A$5:$A$24=AG$497,$O$5:$O$24,""))))</f>
        <v>-</v>
      </c>
      <c r="AH506" s="354" t="str">
        <f t="array" ref="AH506">IF(COUNT(IF($M$5:$M$24=$X438,IF($A$5:$A$24=AH$497,$O$5:$O$24,""),""))=0,"-",AVERAGE(IF($M$5:$M$24=$X438,IF($A$5:$A$24=AH$497,$O$5:$O$24,""))))</f>
        <v>-</v>
      </c>
      <c r="AI506" s="354" t="str">
        <f t="array" ref="AI506">IF(COUNT(IF($M$5:$M$24=$X438,IF($A$5:$A$24=AI$497,$O$5:$O$24,""),""))=0,"-",AVERAGE(IF($M$5:$M$24=$X438,IF($A$5:$A$24=AI$497,$O$5:$O$24,""))))</f>
        <v>-</v>
      </c>
      <c r="AJ506" s="354" t="str">
        <f t="array" ref="AJ506">IF(COUNT(IF($M$5:$M$24=$X438,IF($A$5:$A$24=AJ$497,$O$5:$O$24,""),""))=0,"-",AVERAGE(IF($M$5:$M$24=$X438,IF($A$5:$A$24=AJ$497,$O$5:$O$24,""))))</f>
        <v>-</v>
      </c>
      <c r="AK506" s="356" t="str">
        <f t="array" ref="AK506">IF(AK484&gt;1,AVERAGE(IF($M$5:$M$24=$X438,$O$5:$O$24,"")),"-")</f>
        <v>-</v>
      </c>
      <c r="AL506" s="18"/>
      <c r="AM506" s="7"/>
      <c r="AN506" s="18"/>
      <c r="AO506" s="18"/>
      <c r="AP506" s="18"/>
      <c r="AQ506" s="18"/>
      <c r="AR506" s="18"/>
      <c r="AS506" s="18"/>
      <c r="AT506" s="18"/>
      <c r="AU506" s="18"/>
      <c r="AV506" s="18"/>
      <c r="AW506" s="18"/>
      <c r="AX506" s="18"/>
      <c r="BL506" s="11"/>
      <c r="BM506" s="11"/>
      <c r="BN506" s="11"/>
      <c r="BO506" s="75"/>
      <c r="BP506" s="75"/>
    </row>
    <row r="507" spans="1:68">
      <c r="A507" s="18"/>
      <c r="B507" s="18"/>
      <c r="C507" s="18"/>
      <c r="D507" s="18"/>
      <c r="E507" s="88"/>
      <c r="F507" s="88"/>
      <c r="G507" s="18"/>
      <c r="H507" s="89"/>
      <c r="I507" s="89"/>
      <c r="J507" s="18"/>
      <c r="K507" s="18"/>
      <c r="L507" s="18"/>
      <c r="M507" s="140"/>
      <c r="N507" s="140"/>
      <c r="O507" s="140"/>
      <c r="P507" s="140"/>
      <c r="Q507" s="140"/>
      <c r="R507" s="140"/>
      <c r="S507" s="140"/>
      <c r="T507" s="140"/>
      <c r="U507" s="18"/>
      <c r="V507" s="579"/>
      <c r="W507" s="579"/>
      <c r="X507" s="135"/>
      <c r="Y507" s="117"/>
      <c r="Z507" s="117"/>
      <c r="AA507" s="117"/>
      <c r="AB507" s="117"/>
      <c r="AC507" s="354" t="str">
        <f t="array" ref="AC507">IF(COUNT(IF($M$5:$M$24=$X439,IF($A$5:$A$24=AC$497,$O$5:$O$24,""),""))=0,"-",AVERAGE(IF($M$5:$M$24=$X439,IF($A$5:$A$24=AC$497,$O$5:$O$24,""))))</f>
        <v>-</v>
      </c>
      <c r="AD507" s="354" t="str">
        <f t="array" ref="AD507">IF(COUNT(IF($M$5:$M$24=$X439,IF($A$5:$A$24=AD$497,$O$5:$O$24,""),""))=0,"-",AVERAGE(IF($M$5:$M$24=$X439,IF($A$5:$A$24=AD$497,$O$5:$O$24,""))))</f>
        <v>-</v>
      </c>
      <c r="AE507" s="354" t="str">
        <f t="array" ref="AE507">IF(COUNT(IF($M$5:$M$24=$X439,IF($A$5:$A$24=AE$497,$O$5:$O$24,""),""))=0,"-",AVERAGE(IF($M$5:$M$24=$X439,IF($A$5:$A$24=AE$497,$O$5:$O$24,""))))</f>
        <v>-</v>
      </c>
      <c r="AF507" s="354" t="str">
        <f t="array" ref="AF507">IF(COUNT(IF($M$5:$M$24=$X439,IF($A$5:$A$24=AF$497,$O$5:$O$24,""),""))=0,"-",AVERAGE(IF($M$5:$M$24=$X439,IF($A$5:$A$24=AF$497,$O$5:$O$24,""))))</f>
        <v>-</v>
      </c>
      <c r="AG507" s="354" t="str">
        <f t="array" ref="AG507">IF(COUNT(IF($M$5:$M$24=$X439,IF($A$5:$A$24=AG$497,$O$5:$O$24,""),""))=0,"-",AVERAGE(IF($M$5:$M$24=$X439,IF($A$5:$A$24=AG$497,$O$5:$O$24,""))))</f>
        <v>-</v>
      </c>
      <c r="AH507" s="354" t="str">
        <f t="array" ref="AH507">IF(COUNT(IF($M$5:$M$24=$X439,IF($A$5:$A$24=AH$497,$O$5:$O$24,""),""))=0,"-",AVERAGE(IF($M$5:$M$24=$X439,IF($A$5:$A$24=AH$497,$O$5:$O$24,""))))</f>
        <v>-</v>
      </c>
      <c r="AI507" s="354" t="str">
        <f t="array" ref="AI507">IF(COUNT(IF($M$5:$M$24=$X439,IF($A$5:$A$24=AI$497,$O$5:$O$24,""),""))=0,"-",AVERAGE(IF($M$5:$M$24=$X439,IF($A$5:$A$24=AI$497,$O$5:$O$24,""))))</f>
        <v>-</v>
      </c>
      <c r="AJ507" s="354" t="str">
        <f t="array" ref="AJ507">IF(COUNT(IF($M$5:$M$24=$X439,IF($A$5:$A$24=AJ$497,$O$5:$O$24,""),""))=0,"-",AVERAGE(IF($M$5:$M$24=$X439,IF($A$5:$A$24=AJ$497,$O$5:$O$24,""))))</f>
        <v>-</v>
      </c>
      <c r="AK507" s="356" t="str">
        <f t="array" ref="AK507">IF(AK485&gt;1,AVERAGE(IF($M$5:$M$24=$X439,$O$5:$O$24,"")),"-")</f>
        <v>-</v>
      </c>
      <c r="AL507" s="18"/>
      <c r="AM507" s="7"/>
      <c r="AN507" s="18"/>
      <c r="AO507" s="18"/>
      <c r="AP507" s="18"/>
      <c r="AQ507" s="18"/>
      <c r="AR507" s="18"/>
      <c r="AS507" s="18"/>
      <c r="AT507" s="18"/>
      <c r="AU507" s="18"/>
      <c r="AV507" s="18"/>
      <c r="AW507" s="18"/>
      <c r="AX507" s="18"/>
      <c r="BL507" s="11"/>
      <c r="BM507" s="11"/>
      <c r="BN507" s="11"/>
      <c r="BO507" s="75"/>
      <c r="BP507" s="75"/>
    </row>
    <row r="508" spans="1:68">
      <c r="A508" s="18"/>
      <c r="B508" s="18"/>
      <c r="C508" s="18"/>
      <c r="D508" s="18"/>
      <c r="E508" s="88"/>
      <c r="F508" s="88"/>
      <c r="G508" s="18"/>
      <c r="H508" s="89"/>
      <c r="I508" s="89"/>
      <c r="J508" s="18"/>
      <c r="K508" s="18"/>
      <c r="L508" s="18"/>
      <c r="M508" s="140"/>
      <c r="N508" s="140"/>
      <c r="O508" s="140"/>
      <c r="P508" s="140"/>
      <c r="Q508" s="140"/>
      <c r="R508" s="140"/>
      <c r="S508" s="140"/>
      <c r="T508" s="140"/>
      <c r="U508" s="18"/>
      <c r="V508" s="579"/>
      <c r="W508" s="579"/>
      <c r="X508" s="135"/>
      <c r="Y508" s="117"/>
      <c r="Z508" s="117"/>
      <c r="AA508" s="117"/>
      <c r="AB508" s="117"/>
      <c r="AC508" s="354" t="str">
        <f t="array" ref="AC508">IF(COUNT(IF($M$5:$M$24=$X440,IF($A$5:$A$24=AC$497,$O$5:$O$24,""),""))=0,"-",AVERAGE(IF($M$5:$M$24=$X440,IF($A$5:$A$24=AC$497,$O$5:$O$24,""))))</f>
        <v>-</v>
      </c>
      <c r="AD508" s="354" t="str">
        <f t="array" ref="AD508">IF(COUNT(IF($M$5:$M$24=$X440,IF($A$5:$A$24=AD$497,$O$5:$O$24,""),""))=0,"-",AVERAGE(IF($M$5:$M$24=$X440,IF($A$5:$A$24=AD$497,$O$5:$O$24,""))))</f>
        <v>-</v>
      </c>
      <c r="AE508" s="354" t="str">
        <f t="array" ref="AE508">IF(COUNT(IF($M$5:$M$24=$X440,IF($A$5:$A$24=AE$497,$O$5:$O$24,""),""))=0,"-",AVERAGE(IF($M$5:$M$24=$X440,IF($A$5:$A$24=AE$497,$O$5:$O$24,""))))</f>
        <v>-</v>
      </c>
      <c r="AF508" s="354" t="str">
        <f t="array" ref="AF508">IF(COUNT(IF($M$5:$M$24=$X440,IF($A$5:$A$24=AF$497,$O$5:$O$24,""),""))=0,"-",AVERAGE(IF($M$5:$M$24=$X440,IF($A$5:$A$24=AF$497,$O$5:$O$24,""))))</f>
        <v>-</v>
      </c>
      <c r="AG508" s="354" t="str">
        <f t="array" ref="AG508">IF(COUNT(IF($M$5:$M$24=$X440,IF($A$5:$A$24=AG$497,$O$5:$O$24,""),""))=0,"-",AVERAGE(IF($M$5:$M$24=$X440,IF($A$5:$A$24=AG$497,$O$5:$O$24,""))))</f>
        <v>-</v>
      </c>
      <c r="AH508" s="354" t="str">
        <f t="array" ref="AH508">IF(COUNT(IF($M$5:$M$24=$X440,IF($A$5:$A$24=AH$497,$O$5:$O$24,""),""))=0,"-",AVERAGE(IF($M$5:$M$24=$X440,IF($A$5:$A$24=AH$497,$O$5:$O$24,""))))</f>
        <v>-</v>
      </c>
      <c r="AI508" s="354" t="str">
        <f t="array" ref="AI508">IF(COUNT(IF($M$5:$M$24=$X440,IF($A$5:$A$24=AI$497,$O$5:$O$24,""),""))=0,"-",AVERAGE(IF($M$5:$M$24=$X440,IF($A$5:$A$24=AI$497,$O$5:$O$24,""))))</f>
        <v>-</v>
      </c>
      <c r="AJ508" s="354" t="str">
        <f t="array" ref="AJ508">IF(COUNT(IF($M$5:$M$24=$X440,IF($A$5:$A$24=AJ$497,$O$5:$O$24,""),""))=0,"-",AVERAGE(IF($M$5:$M$24=$X440,IF($A$5:$A$24=AJ$497,$O$5:$O$24,""))))</f>
        <v>-</v>
      </c>
      <c r="AK508" s="356" t="str">
        <f t="array" ref="AK508">IF(AK486&gt;1,AVERAGE(IF($M$5:$M$24=$X440,$O$5:$O$24,"")),"-")</f>
        <v>-</v>
      </c>
      <c r="AL508" s="18"/>
      <c r="AM508" s="7"/>
      <c r="AN508" s="18"/>
      <c r="AO508" s="18"/>
      <c r="AP508" s="18"/>
      <c r="AQ508" s="18"/>
      <c r="AR508" s="18"/>
      <c r="AS508" s="18"/>
      <c r="AT508" s="18"/>
      <c r="AU508" s="18"/>
      <c r="AV508" s="18"/>
      <c r="AW508" s="18"/>
      <c r="AX508" s="18"/>
      <c r="BL508" s="11"/>
      <c r="BM508" s="11"/>
      <c r="BN508" s="11"/>
      <c r="BO508" s="75"/>
      <c r="BP508" s="75"/>
    </row>
    <row r="509" spans="1:68">
      <c r="A509" s="18"/>
      <c r="B509" s="18"/>
      <c r="C509" s="18"/>
      <c r="D509" s="18"/>
      <c r="E509" s="88"/>
      <c r="F509" s="88"/>
      <c r="G509" s="18"/>
      <c r="H509" s="89"/>
      <c r="I509" s="89"/>
      <c r="J509" s="18"/>
      <c r="K509" s="18"/>
      <c r="L509" s="18"/>
      <c r="M509" s="140"/>
      <c r="N509" s="140"/>
      <c r="O509" s="140"/>
      <c r="P509" s="140"/>
      <c r="Q509" s="140"/>
      <c r="R509" s="140"/>
      <c r="S509" s="140"/>
      <c r="T509" s="140"/>
      <c r="U509" s="18"/>
      <c r="V509" s="579"/>
      <c r="W509" s="579"/>
      <c r="X509" s="135"/>
      <c r="Y509" s="117"/>
      <c r="Z509" s="117"/>
      <c r="AA509" s="117"/>
      <c r="AB509" s="117"/>
      <c r="AC509" s="354" t="str">
        <f t="array" ref="AC509">IF(COUNT(IF($M$5:$M$24=$X441,IF($A$5:$A$24=AC$497,$O$5:$O$24,""),""))=0,"-",AVERAGE(IF($M$5:$M$24=$X441,IF($A$5:$A$24=AC$497,$O$5:$O$24,""))))</f>
        <v>-</v>
      </c>
      <c r="AD509" s="354" t="str">
        <f t="array" ref="AD509">IF(COUNT(IF($M$5:$M$24=$X441,IF($A$5:$A$24=AD$497,$O$5:$O$24,""),""))=0,"-",AVERAGE(IF($M$5:$M$24=$X441,IF($A$5:$A$24=AD$497,$O$5:$O$24,""))))</f>
        <v>-</v>
      </c>
      <c r="AE509" s="354" t="str">
        <f t="array" ref="AE509">IF(COUNT(IF($M$5:$M$24=$X441,IF($A$5:$A$24=AE$497,$O$5:$O$24,""),""))=0,"-",AVERAGE(IF($M$5:$M$24=$X441,IF($A$5:$A$24=AE$497,$O$5:$O$24,""))))</f>
        <v>-</v>
      </c>
      <c r="AF509" s="354" t="str">
        <f t="array" ref="AF509">IF(COUNT(IF($M$5:$M$24=$X441,IF($A$5:$A$24=AF$497,$O$5:$O$24,""),""))=0,"-",AVERAGE(IF($M$5:$M$24=$X441,IF($A$5:$A$24=AF$497,$O$5:$O$24,""))))</f>
        <v>-</v>
      </c>
      <c r="AG509" s="354" t="str">
        <f t="array" ref="AG509">IF(COUNT(IF($M$5:$M$24=$X441,IF($A$5:$A$24=AG$497,$O$5:$O$24,""),""))=0,"-",AVERAGE(IF($M$5:$M$24=$X441,IF($A$5:$A$24=AG$497,$O$5:$O$24,""))))</f>
        <v>-</v>
      </c>
      <c r="AH509" s="354" t="str">
        <f t="array" ref="AH509">IF(COUNT(IF($M$5:$M$24=$X441,IF($A$5:$A$24=AH$497,$O$5:$O$24,""),""))=0,"-",AVERAGE(IF($M$5:$M$24=$X441,IF($A$5:$A$24=AH$497,$O$5:$O$24,""))))</f>
        <v>-</v>
      </c>
      <c r="AI509" s="354" t="str">
        <f t="array" ref="AI509">IF(COUNT(IF($M$5:$M$24=$X441,IF($A$5:$A$24=AI$497,$O$5:$O$24,""),""))=0,"-",AVERAGE(IF($M$5:$M$24=$X441,IF($A$5:$A$24=AI$497,$O$5:$O$24,""))))</f>
        <v>-</v>
      </c>
      <c r="AJ509" s="354" t="str">
        <f t="array" ref="AJ509">IF(COUNT(IF($M$5:$M$24=$X441,IF($A$5:$A$24=AJ$497,$O$5:$O$24,""),""))=0,"-",AVERAGE(IF($M$5:$M$24=$X441,IF($A$5:$A$24=AJ$497,$O$5:$O$24,""))))</f>
        <v>-</v>
      </c>
      <c r="AK509" s="356" t="str">
        <f t="array" ref="AK509">IF(AK487&gt;1,AVERAGE(IF($M$5:$M$24=$X441,$O$5:$O$24,"")),"-")</f>
        <v>-</v>
      </c>
      <c r="AL509" s="18"/>
      <c r="AM509" s="7"/>
      <c r="AN509" s="18"/>
      <c r="AO509" s="18"/>
      <c r="AP509" s="18"/>
      <c r="AQ509" s="18"/>
      <c r="AR509" s="18"/>
      <c r="AS509" s="18"/>
      <c r="AT509" s="18"/>
      <c r="AU509" s="18"/>
      <c r="AV509" s="18"/>
      <c r="AW509" s="18"/>
      <c r="AX509" s="18"/>
      <c r="BL509" s="11"/>
      <c r="BM509" s="11"/>
      <c r="BN509" s="11"/>
      <c r="BO509" s="75"/>
      <c r="BP509" s="75"/>
    </row>
    <row r="510" spans="1:68">
      <c r="A510" s="18"/>
      <c r="B510" s="18"/>
      <c r="C510" s="18"/>
      <c r="D510" s="18"/>
      <c r="E510" s="88"/>
      <c r="F510" s="88"/>
      <c r="G510" s="18"/>
      <c r="H510" s="89"/>
      <c r="I510" s="89"/>
      <c r="J510" s="18"/>
      <c r="K510" s="18"/>
      <c r="L510" s="18"/>
      <c r="M510" s="140"/>
      <c r="N510" s="140"/>
      <c r="O510" s="140"/>
      <c r="P510" s="140"/>
      <c r="Q510" s="140"/>
      <c r="R510" s="140"/>
      <c r="S510" s="140"/>
      <c r="T510" s="140"/>
      <c r="U510" s="18"/>
      <c r="V510" s="579"/>
      <c r="W510" s="579"/>
      <c r="X510" s="117"/>
      <c r="Y510" s="117"/>
      <c r="Z510" s="117"/>
      <c r="AA510" s="117"/>
      <c r="AB510" s="117"/>
      <c r="AC510" s="354" t="str">
        <f t="array" ref="AC510">IF(COUNT(IF($M$5:$M$24=$X442,IF($A$5:$A$24=AC$497,$O$5:$O$24,""),""))=0,"-",AVERAGE(IF($M$5:$M$24=$X442,IF($A$5:$A$24=AC$497,$O$5:$O$24,""))))</f>
        <v>-</v>
      </c>
      <c r="AD510" s="354" t="str">
        <f t="array" ref="AD510">IF(COUNT(IF($M$5:$M$24=$X442,IF($A$5:$A$24=AD$497,$O$5:$O$24,""),""))=0,"-",AVERAGE(IF($M$5:$M$24=$X442,IF($A$5:$A$24=AD$497,$O$5:$O$24,""))))</f>
        <v>-</v>
      </c>
      <c r="AE510" s="354" t="str">
        <f t="array" ref="AE510">IF(COUNT(IF($M$5:$M$24=$X442,IF($A$5:$A$24=AE$497,$O$5:$O$24,""),""))=0,"-",AVERAGE(IF($M$5:$M$24=$X442,IF($A$5:$A$24=AE$497,$O$5:$O$24,""))))</f>
        <v>-</v>
      </c>
      <c r="AF510" s="354" t="str">
        <f t="array" ref="AF510">IF(COUNT(IF($M$5:$M$24=$X442,IF($A$5:$A$24=AF$497,$O$5:$O$24,""),""))=0,"-",AVERAGE(IF($M$5:$M$24=$X442,IF($A$5:$A$24=AF$497,$O$5:$O$24,""))))</f>
        <v>-</v>
      </c>
      <c r="AG510" s="354" t="str">
        <f t="array" ref="AG510">IF(COUNT(IF($M$5:$M$24=$X442,IF($A$5:$A$24=AG$497,$O$5:$O$24,""),""))=0,"-",AVERAGE(IF($M$5:$M$24=$X442,IF($A$5:$A$24=AG$497,$O$5:$O$24,""))))</f>
        <v>-</v>
      </c>
      <c r="AH510" s="354" t="str">
        <f t="array" ref="AH510">IF(COUNT(IF($M$5:$M$24=$X442,IF($A$5:$A$24=AH$497,$O$5:$O$24,""),""))=0,"-",AVERAGE(IF($M$5:$M$24=$X442,IF($A$5:$A$24=AH$497,$O$5:$O$24,""))))</f>
        <v>-</v>
      </c>
      <c r="AI510" s="354" t="str">
        <f t="array" ref="AI510">IF(COUNT(IF($M$5:$M$24=$X442,IF($A$5:$A$24=AI$497,$O$5:$O$24,""),""))=0,"-",AVERAGE(IF($M$5:$M$24=$X442,IF($A$5:$A$24=AI$497,$O$5:$O$24,""))))</f>
        <v>-</v>
      </c>
      <c r="AJ510" s="354" t="str">
        <f t="array" ref="AJ510">IF(COUNT(IF($M$5:$M$24=$X442,IF($A$5:$A$24=AJ$497,$O$5:$O$24,""),""))=0,"-",AVERAGE(IF($M$5:$M$24=$X442,IF($A$5:$A$24=AJ$497,$O$5:$O$24,""))))</f>
        <v>-</v>
      </c>
      <c r="AK510" s="356" t="str">
        <f t="array" ref="AK510">IF(AK488&gt;1,AVERAGE(IF($M$5:$M$24=$X442,$O$5:$O$24,"")),"-")</f>
        <v>-</v>
      </c>
      <c r="AL510" s="18"/>
      <c r="AM510" s="7"/>
      <c r="AN510" s="18"/>
      <c r="AO510" s="18"/>
      <c r="AP510" s="18"/>
      <c r="AQ510" s="18"/>
      <c r="AR510" s="18"/>
      <c r="AS510" s="18"/>
      <c r="AT510" s="18"/>
      <c r="AU510" s="18"/>
      <c r="AV510" s="18"/>
      <c r="AW510" s="18"/>
      <c r="AX510" s="18"/>
      <c r="BL510" s="11"/>
      <c r="BM510" s="11"/>
      <c r="BN510" s="11"/>
      <c r="BO510" s="75"/>
      <c r="BP510" s="75"/>
    </row>
    <row r="511" spans="1:68">
      <c r="A511" s="18"/>
      <c r="B511" s="18"/>
      <c r="C511" s="18"/>
      <c r="D511" s="18"/>
      <c r="E511" s="88"/>
      <c r="F511" s="88"/>
      <c r="G511" s="18"/>
      <c r="H511" s="89"/>
      <c r="I511" s="89"/>
      <c r="J511" s="18"/>
      <c r="K511" s="18"/>
      <c r="L511" s="18"/>
      <c r="M511" s="140"/>
      <c r="N511" s="140"/>
      <c r="O511" s="140"/>
      <c r="P511" s="140"/>
      <c r="Q511" s="140"/>
      <c r="R511" s="140"/>
      <c r="S511" s="140"/>
      <c r="T511" s="140"/>
      <c r="U511" s="18"/>
      <c r="V511" s="579"/>
      <c r="W511" s="579"/>
      <c r="X511" s="117"/>
      <c r="Y511" s="117"/>
      <c r="Z511" s="117"/>
      <c r="AA511" s="117"/>
      <c r="AB511" s="117"/>
      <c r="AC511" s="354" t="str">
        <f t="array" ref="AC511">IF(COUNT(IF($M$5:$M$24=$X443,IF($A$5:$A$24=AC$497,$O$5:$O$24,""),""))=0,"-",AVERAGE(IF($M$5:$M$24=$X443,IF($A$5:$A$24=AC$497,$O$5:$O$24,""))))</f>
        <v>-</v>
      </c>
      <c r="AD511" s="354" t="str">
        <f t="array" ref="AD511">IF(COUNT(IF($M$5:$M$24=$X443,IF($A$5:$A$24=AD$497,$O$5:$O$24,""),""))=0,"-",AVERAGE(IF($M$5:$M$24=$X443,IF($A$5:$A$24=AD$497,$O$5:$O$24,""))))</f>
        <v>-</v>
      </c>
      <c r="AE511" s="354" t="str">
        <f t="array" ref="AE511">IF(COUNT(IF($M$5:$M$24=$X443,IF($A$5:$A$24=AE$497,$O$5:$O$24,""),""))=0,"-",AVERAGE(IF($M$5:$M$24=$X443,IF($A$5:$A$24=AE$497,$O$5:$O$24,""))))</f>
        <v>-</v>
      </c>
      <c r="AF511" s="354" t="str">
        <f t="array" ref="AF511">IF(COUNT(IF($M$5:$M$24=$X443,IF($A$5:$A$24=AF$497,$O$5:$O$24,""),""))=0,"-",AVERAGE(IF($M$5:$M$24=$X443,IF($A$5:$A$24=AF$497,$O$5:$O$24,""))))</f>
        <v>-</v>
      </c>
      <c r="AG511" s="354" t="str">
        <f t="array" ref="AG511">IF(COUNT(IF($M$5:$M$24=$X443,IF($A$5:$A$24=AG$497,$O$5:$O$24,""),""))=0,"-",AVERAGE(IF($M$5:$M$24=$X443,IF($A$5:$A$24=AG$497,$O$5:$O$24,""))))</f>
        <v>-</v>
      </c>
      <c r="AH511" s="354" t="str">
        <f t="array" ref="AH511">IF(COUNT(IF($M$5:$M$24=$X443,IF($A$5:$A$24=AH$497,$O$5:$O$24,""),""))=0,"-",AVERAGE(IF($M$5:$M$24=$X443,IF($A$5:$A$24=AH$497,$O$5:$O$24,""))))</f>
        <v>-</v>
      </c>
      <c r="AI511" s="354" t="str">
        <f t="array" ref="AI511">IF(COUNT(IF($M$5:$M$24=$X443,IF($A$5:$A$24=AI$497,$O$5:$O$24,""),""))=0,"-",AVERAGE(IF($M$5:$M$24=$X443,IF($A$5:$A$24=AI$497,$O$5:$O$24,""))))</f>
        <v>-</v>
      </c>
      <c r="AJ511" s="354" t="str">
        <f t="array" ref="AJ511">IF(COUNT(IF($M$5:$M$24=$X443,IF($A$5:$A$24=AJ$497,$O$5:$O$24,""),""))=0,"-",AVERAGE(IF($M$5:$M$24=$X443,IF($A$5:$A$24=AJ$497,$O$5:$O$24,""))))</f>
        <v>-</v>
      </c>
      <c r="AK511" s="356" t="str">
        <f t="array" ref="AK511">IF(AK489&gt;1,AVERAGE(IF($M$5:$M$24=$X443,$O$5:$O$24,"")),"-")</f>
        <v>-</v>
      </c>
      <c r="AL511" s="18"/>
      <c r="AM511" s="7"/>
      <c r="AN511" s="18"/>
      <c r="AO511" s="18"/>
      <c r="AP511" s="18"/>
      <c r="AQ511" s="18"/>
      <c r="AR511" s="18"/>
      <c r="AS511" s="18"/>
      <c r="AT511" s="18"/>
      <c r="AU511" s="18"/>
      <c r="AV511" s="18"/>
      <c r="AW511" s="18"/>
      <c r="AX511" s="18"/>
      <c r="BL511" s="11"/>
      <c r="BM511" s="11"/>
      <c r="BN511" s="11"/>
      <c r="BO511" s="75"/>
      <c r="BP511" s="75"/>
    </row>
    <row r="512" spans="1:68">
      <c r="A512" s="18"/>
      <c r="B512" s="18"/>
      <c r="C512" s="18"/>
      <c r="D512" s="18"/>
      <c r="E512" s="88"/>
      <c r="F512" s="88"/>
      <c r="G512" s="18"/>
      <c r="H512" s="89"/>
      <c r="I512" s="89"/>
      <c r="J512" s="18"/>
      <c r="K512" s="18"/>
      <c r="L512" s="18"/>
      <c r="M512" s="140"/>
      <c r="N512" s="140"/>
      <c r="O512" s="140"/>
      <c r="P512" s="140"/>
      <c r="Q512" s="140"/>
      <c r="R512" s="140"/>
      <c r="S512" s="140"/>
      <c r="T512" s="140"/>
      <c r="U512" s="18"/>
      <c r="V512" s="579"/>
      <c r="W512" s="579"/>
      <c r="X512" s="117"/>
      <c r="Y512" s="117"/>
      <c r="Z512" s="117"/>
      <c r="AA512" s="117"/>
      <c r="AB512" s="117"/>
      <c r="AC512" s="354" t="str">
        <f t="array" ref="AC512">IF(COUNT(IF($M$5:$M$24=$X444,IF($A$5:$A$24=AC$497,$O$5:$O$24,""),""))=0,"-",AVERAGE(IF($M$5:$M$24=$X444,IF($A$5:$A$24=AC$497,$O$5:$O$24,""))))</f>
        <v>-</v>
      </c>
      <c r="AD512" s="354" t="str">
        <f t="array" ref="AD512">IF(COUNT(IF($M$5:$M$24=$X444,IF($A$5:$A$24=AD$497,$O$5:$O$24,""),""))=0,"-",AVERAGE(IF($M$5:$M$24=$X444,IF($A$5:$A$24=AD$497,$O$5:$O$24,""))))</f>
        <v>-</v>
      </c>
      <c r="AE512" s="354" t="str">
        <f t="array" ref="AE512">IF(COUNT(IF($M$5:$M$24=$X444,IF($A$5:$A$24=AE$497,$O$5:$O$24,""),""))=0,"-",AVERAGE(IF($M$5:$M$24=$X444,IF($A$5:$A$24=AE$497,$O$5:$O$24,""))))</f>
        <v>-</v>
      </c>
      <c r="AF512" s="354" t="str">
        <f t="array" ref="AF512">IF(COUNT(IF($M$5:$M$24=$X444,IF($A$5:$A$24=AF$497,$O$5:$O$24,""),""))=0,"-",AVERAGE(IF($M$5:$M$24=$X444,IF($A$5:$A$24=AF$497,$O$5:$O$24,""))))</f>
        <v>-</v>
      </c>
      <c r="AG512" s="354" t="str">
        <f t="array" ref="AG512">IF(COUNT(IF($M$5:$M$24=$X444,IF($A$5:$A$24=AG$497,$O$5:$O$24,""),""))=0,"-",AVERAGE(IF($M$5:$M$24=$X444,IF($A$5:$A$24=AG$497,$O$5:$O$24,""))))</f>
        <v>-</v>
      </c>
      <c r="AH512" s="354" t="str">
        <f t="array" ref="AH512">IF(COUNT(IF($M$5:$M$24=$X444,IF($A$5:$A$24=AH$497,$O$5:$O$24,""),""))=0,"-",AVERAGE(IF($M$5:$M$24=$X444,IF($A$5:$A$24=AH$497,$O$5:$O$24,""))))</f>
        <v>-</v>
      </c>
      <c r="AI512" s="354" t="str">
        <f t="array" ref="AI512">IF(COUNT(IF($M$5:$M$24=$X444,IF($A$5:$A$24=AI$497,$O$5:$O$24,""),""))=0,"-",AVERAGE(IF($M$5:$M$24=$X444,IF($A$5:$A$24=AI$497,$O$5:$O$24,""))))</f>
        <v>-</v>
      </c>
      <c r="AJ512" s="354" t="str">
        <f t="array" ref="AJ512">IF(COUNT(IF($M$5:$M$24=$X444,IF($A$5:$A$24=AJ$497,$O$5:$O$24,""),""))=0,"-",AVERAGE(IF($M$5:$M$24=$X444,IF($A$5:$A$24=AJ$497,$O$5:$O$24,""))))</f>
        <v>-</v>
      </c>
      <c r="AK512" s="356" t="str">
        <f t="array" ref="AK512">IF(AK490&gt;1,AVERAGE(IF($M$5:$M$24=$X444,$O$5:$O$24,"")),"-")</f>
        <v>-</v>
      </c>
      <c r="AL512" s="18"/>
      <c r="AM512" s="7"/>
      <c r="AN512" s="18"/>
      <c r="AO512" s="18"/>
      <c r="AP512" s="18"/>
      <c r="AQ512" s="18"/>
      <c r="AR512" s="18"/>
      <c r="AS512" s="18"/>
      <c r="AT512" s="18"/>
      <c r="AU512" s="18"/>
      <c r="AV512" s="18"/>
      <c r="AW512" s="18"/>
      <c r="AX512" s="18"/>
      <c r="BL512" s="11"/>
      <c r="BM512" s="11"/>
      <c r="BN512" s="11"/>
      <c r="BO512" s="75"/>
      <c r="BP512" s="75"/>
    </row>
    <row r="513" spans="1:68">
      <c r="A513" s="18"/>
      <c r="B513" s="18"/>
      <c r="C513" s="18"/>
      <c r="D513" s="18"/>
      <c r="E513" s="88"/>
      <c r="F513" s="88"/>
      <c r="G513" s="18"/>
      <c r="H513" s="89"/>
      <c r="I513" s="89"/>
      <c r="J513" s="18"/>
      <c r="K513" s="18"/>
      <c r="L513" s="18"/>
      <c r="M513" s="140"/>
      <c r="N513" s="140"/>
      <c r="O513" s="140"/>
      <c r="P513" s="140"/>
      <c r="Q513" s="140"/>
      <c r="R513" s="140"/>
      <c r="S513" s="140"/>
      <c r="T513" s="140"/>
      <c r="U513" s="18"/>
      <c r="V513" s="117"/>
      <c r="W513" s="117"/>
      <c r="X513" s="117"/>
      <c r="Y513" s="117"/>
      <c r="Z513" s="117"/>
      <c r="AA513" s="117"/>
      <c r="AB513" s="117"/>
      <c r="AC513" s="354" t="str">
        <f t="array" ref="AC513">IF(COUNT(IF($M$5:$M$24=$X445,IF($A$5:$A$24=AC$497,$O$5:$O$24,""),""))=0,"-",AVERAGE(IF($M$5:$M$24=$X445,IF($A$5:$A$24=AC$497,$O$5:$O$24,""))))</f>
        <v>-</v>
      </c>
      <c r="AD513" s="354" t="str">
        <f t="array" ref="AD513">IF(COUNT(IF($M$5:$M$24=$X445,IF($A$5:$A$24=AD$497,$O$5:$O$24,""),""))=0,"-",AVERAGE(IF($M$5:$M$24=$X445,IF($A$5:$A$24=AD$497,$O$5:$O$24,""))))</f>
        <v>-</v>
      </c>
      <c r="AE513" s="354" t="str">
        <f t="array" ref="AE513">IF(COUNT(IF($M$5:$M$24=$X445,IF($A$5:$A$24=AE$497,$O$5:$O$24,""),""))=0,"-",AVERAGE(IF($M$5:$M$24=$X445,IF($A$5:$A$24=AE$497,$O$5:$O$24,""))))</f>
        <v>-</v>
      </c>
      <c r="AF513" s="354" t="str">
        <f t="array" ref="AF513">IF(COUNT(IF($M$5:$M$24=$X445,IF($A$5:$A$24=AF$497,$O$5:$O$24,""),""))=0,"-",AVERAGE(IF($M$5:$M$24=$X445,IF($A$5:$A$24=AF$497,$O$5:$O$24,""))))</f>
        <v>-</v>
      </c>
      <c r="AG513" s="354" t="str">
        <f t="array" ref="AG513">IF(COUNT(IF($M$5:$M$24=$X445,IF($A$5:$A$24=AG$497,$O$5:$O$24,""),""))=0,"-",AVERAGE(IF($M$5:$M$24=$X445,IF($A$5:$A$24=AG$497,$O$5:$O$24,""))))</f>
        <v>-</v>
      </c>
      <c r="AH513" s="354" t="str">
        <f t="array" ref="AH513">IF(COUNT(IF($M$5:$M$24=$X445,IF($A$5:$A$24=AH$497,$O$5:$O$24,""),""))=0,"-",AVERAGE(IF($M$5:$M$24=$X445,IF($A$5:$A$24=AH$497,$O$5:$O$24,""))))</f>
        <v>-</v>
      </c>
      <c r="AI513" s="354" t="str">
        <f t="array" ref="AI513">IF(COUNT(IF($M$5:$M$24=$X445,IF($A$5:$A$24=AI$497,$O$5:$O$24,""),""))=0,"-",AVERAGE(IF($M$5:$M$24=$X445,IF($A$5:$A$24=AI$497,$O$5:$O$24,""))))</f>
        <v>-</v>
      </c>
      <c r="AJ513" s="354" t="str">
        <f t="array" ref="AJ513">IF(COUNT(IF($M$5:$M$24=$X445,IF($A$5:$A$24=AJ$497,$O$5:$O$24,""),""))=0,"-",AVERAGE(IF($M$5:$M$24=$X445,IF($A$5:$A$24=AJ$497,$O$5:$O$24,""))))</f>
        <v>-</v>
      </c>
      <c r="AK513" s="357" t="str">
        <f t="array" ref="AK513">IF(AK491&gt;1,AVERAGE(IF($M$5:$M$24=$X445,$O$5:$O$24,"")),"-")</f>
        <v>-</v>
      </c>
      <c r="AL513" s="18"/>
      <c r="AM513" s="7"/>
      <c r="AN513" s="18"/>
      <c r="AO513" s="18"/>
      <c r="AP513" s="18"/>
      <c r="AQ513" s="18"/>
      <c r="AR513" s="18"/>
      <c r="AS513" s="18"/>
      <c r="AT513" s="18"/>
      <c r="AU513" s="18"/>
      <c r="AV513" s="18"/>
      <c r="AW513" s="18"/>
      <c r="AX513" s="18"/>
      <c r="BL513" s="11"/>
      <c r="BM513" s="11"/>
      <c r="BN513" s="11"/>
      <c r="BO513" s="75"/>
      <c r="BP513" s="75"/>
    </row>
    <row r="514" spans="1:68">
      <c r="A514" s="18"/>
      <c r="B514" s="18"/>
      <c r="C514" s="18"/>
      <c r="D514" s="18"/>
      <c r="E514" s="88"/>
      <c r="F514" s="88"/>
      <c r="G514" s="18"/>
      <c r="H514" s="89"/>
      <c r="I514" s="89"/>
      <c r="J514" s="18"/>
      <c r="K514" s="18"/>
      <c r="L514" s="18"/>
      <c r="M514" s="140"/>
      <c r="N514" s="140"/>
      <c r="O514" s="140"/>
      <c r="P514" s="140"/>
      <c r="Q514" s="140"/>
      <c r="R514" s="140"/>
      <c r="S514" s="140"/>
      <c r="T514" s="140"/>
      <c r="U514" s="18"/>
      <c r="V514" s="117"/>
      <c r="W514" s="117"/>
      <c r="X514" s="117"/>
      <c r="Y514" s="117"/>
      <c r="Z514" s="117"/>
      <c r="AA514" s="117"/>
      <c r="AB514" s="117"/>
      <c r="AC514" s="360">
        <f t="shared" si="52"/>
        <v>0.96589402212890751</v>
      </c>
      <c r="AD514" s="360" t="str">
        <f t="shared" si="52"/>
        <v>-</v>
      </c>
      <c r="AE514" s="360" t="str">
        <f t="shared" si="52"/>
        <v>-</v>
      </c>
      <c r="AF514" s="360" t="str">
        <f t="shared" si="52"/>
        <v>-</v>
      </c>
      <c r="AG514" s="360" t="str">
        <f t="shared" si="52"/>
        <v>-</v>
      </c>
      <c r="AH514" s="360" t="str">
        <f t="shared" si="52"/>
        <v>-</v>
      </c>
      <c r="AI514" s="360" t="str">
        <f t="shared" si="52"/>
        <v>-</v>
      </c>
      <c r="AJ514" s="361" t="str">
        <f t="shared" si="52"/>
        <v>-</v>
      </c>
      <c r="AK514" s="362">
        <f t="shared" si="52"/>
        <v>0.13810570155292154</v>
      </c>
      <c r="AL514" s="18"/>
      <c r="AM514" s="7"/>
      <c r="AN514" s="18"/>
      <c r="AO514" s="18"/>
      <c r="AP514" s="18"/>
      <c r="AQ514" s="18"/>
      <c r="AR514" s="18"/>
      <c r="AS514" s="18"/>
      <c r="AT514" s="18"/>
      <c r="AU514" s="18"/>
      <c r="AV514" s="18"/>
      <c r="AW514" s="18"/>
      <c r="AX514" s="18"/>
      <c r="BL514" s="11"/>
      <c r="BM514" s="11"/>
      <c r="BN514" s="11"/>
      <c r="BO514" s="75"/>
      <c r="BP514" s="75"/>
    </row>
    <row r="515" spans="1:68" ht="20.25">
      <c r="A515" s="18"/>
      <c r="B515" s="18"/>
      <c r="C515" s="18"/>
      <c r="D515" s="18"/>
      <c r="E515" s="88"/>
      <c r="F515" s="88"/>
      <c r="G515" s="18"/>
      <c r="H515" s="89"/>
      <c r="I515" s="89"/>
      <c r="J515" s="18"/>
      <c r="K515" s="18"/>
      <c r="L515" s="18"/>
      <c r="M515" s="140"/>
      <c r="N515" s="140"/>
      <c r="O515" s="140"/>
      <c r="P515" s="140"/>
      <c r="Q515" s="140"/>
      <c r="R515" s="140"/>
      <c r="S515" s="140"/>
      <c r="T515" s="140"/>
      <c r="U515" s="18"/>
      <c r="V515" s="586" t="str">
        <f>I3</f>
        <v>Hildegun</v>
      </c>
      <c r="W515" s="586"/>
      <c r="X515" s="117"/>
      <c r="Y515" s="117"/>
      <c r="Z515" s="117"/>
      <c r="AA515" s="117"/>
      <c r="AB515" s="117"/>
      <c r="AC515" s="117"/>
      <c r="AD515" s="117"/>
      <c r="AE515" s="117"/>
      <c r="AF515" s="117"/>
      <c r="AG515" s="117"/>
      <c r="AH515" s="117"/>
      <c r="AI515" s="117"/>
      <c r="AJ515" s="117"/>
      <c r="AK515" s="117"/>
      <c r="AL515" s="18"/>
      <c r="AM515" s="7"/>
      <c r="AN515" s="18"/>
      <c r="AO515" s="18"/>
      <c r="AP515" s="18"/>
      <c r="AQ515" s="18"/>
      <c r="AR515" s="18"/>
      <c r="AS515" s="18"/>
      <c r="AT515" s="18"/>
      <c r="AU515" s="18"/>
      <c r="AV515" s="18"/>
      <c r="AW515" s="18"/>
      <c r="AX515" s="18"/>
      <c r="BL515" s="11"/>
      <c r="BM515" s="11"/>
      <c r="BN515" s="11"/>
      <c r="BO515" s="75"/>
      <c r="BP515" s="75"/>
    </row>
    <row r="516" spans="1:68">
      <c r="A516" s="18"/>
      <c r="B516" s="18"/>
      <c r="C516" s="18"/>
      <c r="D516" s="18"/>
      <c r="E516" s="88"/>
      <c r="F516" s="88"/>
      <c r="G516" s="18"/>
      <c r="H516" s="89"/>
      <c r="I516" s="89"/>
      <c r="J516" s="18"/>
      <c r="K516" s="18"/>
      <c r="L516" s="18"/>
      <c r="M516" s="140"/>
      <c r="N516" s="140"/>
      <c r="O516" s="140"/>
      <c r="P516" s="140"/>
      <c r="Q516" s="140"/>
      <c r="R516" s="140"/>
      <c r="S516" s="140"/>
      <c r="T516" s="140"/>
      <c r="U516" s="18"/>
      <c r="V516" s="579" t="str">
        <f>I4</f>
        <v>Reader 2</v>
      </c>
      <c r="W516" s="579"/>
      <c r="X516" s="117"/>
      <c r="Y516" s="117"/>
      <c r="Z516" s="117"/>
      <c r="AA516" s="117"/>
      <c r="AB516" s="117"/>
      <c r="AC516" s="350"/>
      <c r="AD516" s="350"/>
      <c r="AE516" s="350"/>
      <c r="AF516" s="350"/>
      <c r="AG516" s="350"/>
      <c r="AH516" s="350"/>
      <c r="AI516" s="350"/>
      <c r="AJ516" s="350"/>
      <c r="AK516" s="351"/>
      <c r="AL516" s="18"/>
      <c r="AM516" s="7"/>
      <c r="AN516" s="18"/>
      <c r="AO516" s="18"/>
      <c r="AP516" s="18"/>
      <c r="AQ516" s="18"/>
      <c r="AR516" s="18"/>
      <c r="AS516" s="18"/>
      <c r="AT516" s="18"/>
      <c r="AU516" s="18"/>
      <c r="AV516" s="18"/>
      <c r="AW516" s="18"/>
      <c r="AX516" s="18"/>
      <c r="BL516" s="11"/>
      <c r="BM516" s="11"/>
      <c r="BN516" s="11"/>
      <c r="BO516" s="75"/>
      <c r="BP516" s="75"/>
    </row>
    <row r="517" spans="1:68">
      <c r="A517" s="18"/>
      <c r="B517" s="18"/>
      <c r="C517" s="18"/>
      <c r="D517" s="18"/>
      <c r="E517" s="88"/>
      <c r="F517" s="88"/>
      <c r="G517" s="18"/>
      <c r="H517" s="89"/>
      <c r="I517" s="89"/>
      <c r="J517" s="18"/>
      <c r="K517" s="18"/>
      <c r="L517" s="18"/>
      <c r="M517" s="140"/>
      <c r="N517" s="140"/>
      <c r="O517" s="140"/>
      <c r="P517" s="140"/>
      <c r="Q517" s="140"/>
      <c r="R517" s="140"/>
      <c r="S517" s="140"/>
      <c r="T517" s="140"/>
      <c r="U517" s="18"/>
      <c r="V517" s="579"/>
      <c r="W517" s="579"/>
      <c r="X517" s="117"/>
      <c r="Y517" s="117"/>
      <c r="Z517" s="117"/>
      <c r="AA517" s="117"/>
      <c r="AB517" s="117"/>
      <c r="AC517" s="135"/>
      <c r="AD517" s="117"/>
      <c r="AE517" s="117"/>
      <c r="AF517" s="117"/>
      <c r="AG517" s="117"/>
      <c r="AH517" s="117"/>
      <c r="AI517" s="117"/>
      <c r="AJ517" s="117"/>
      <c r="AK517" s="117"/>
      <c r="AL517" s="18"/>
      <c r="AM517" s="7"/>
      <c r="AN517" s="18"/>
      <c r="AO517" s="18"/>
      <c r="AP517" s="18"/>
      <c r="AQ517" s="18"/>
      <c r="AR517" s="18"/>
      <c r="AS517" s="18"/>
      <c r="AT517" s="18"/>
      <c r="AU517" s="18"/>
      <c r="AV517" s="18"/>
      <c r="AW517" s="18"/>
      <c r="AX517" s="18"/>
      <c r="BL517" s="11"/>
      <c r="BM517" s="11"/>
      <c r="BN517" s="11"/>
      <c r="BO517" s="75"/>
      <c r="BP517" s="75"/>
    </row>
    <row r="518" spans="1:68">
      <c r="A518" s="18"/>
      <c r="B518" s="18"/>
      <c r="C518" s="18"/>
      <c r="D518" s="18"/>
      <c r="E518" s="88"/>
      <c r="F518" s="88"/>
      <c r="G518" s="18"/>
      <c r="H518" s="89"/>
      <c r="I518" s="89"/>
      <c r="J518" s="18"/>
      <c r="K518" s="18"/>
      <c r="L518" s="18"/>
      <c r="M518" s="140"/>
      <c r="N518" s="140"/>
      <c r="O518" s="140"/>
      <c r="P518" s="140"/>
      <c r="Q518" s="140"/>
      <c r="R518" s="140"/>
      <c r="S518" s="140"/>
      <c r="T518" s="140"/>
      <c r="U518" s="18"/>
      <c r="V518" s="579"/>
      <c r="W518" s="579"/>
      <c r="X518" s="117"/>
      <c r="Y518" s="117"/>
      <c r="Z518" s="117"/>
      <c r="AA518" s="117"/>
      <c r="AB518" s="117"/>
      <c r="AC518" s="392"/>
      <c r="AD518" s="392" t="s">
        <v>91</v>
      </c>
      <c r="AE518" s="392"/>
      <c r="AF518" s="392"/>
      <c r="AG518" s="392"/>
      <c r="AH518" s="392"/>
      <c r="AI518" s="392"/>
      <c r="AJ518" s="393"/>
      <c r="AK518" s="366" t="s">
        <v>86</v>
      </c>
      <c r="AL518" s="18"/>
      <c r="AM518" s="7"/>
      <c r="AN518" s="18"/>
      <c r="AO518" s="18"/>
      <c r="AP518" s="18"/>
      <c r="AQ518" s="18"/>
      <c r="AR518" s="18"/>
      <c r="AS518" s="18"/>
      <c r="AT518" s="18"/>
      <c r="AU518" s="18"/>
      <c r="AV518" s="18"/>
      <c r="AW518" s="18"/>
      <c r="AX518" s="18"/>
      <c r="BL518" s="11"/>
      <c r="BM518" s="11"/>
      <c r="BN518" s="11"/>
      <c r="BO518" s="75"/>
      <c r="BP518" s="75"/>
    </row>
    <row r="519" spans="1:68">
      <c r="A519" s="18"/>
      <c r="B519" s="18"/>
      <c r="C519" s="18"/>
      <c r="D519" s="18"/>
      <c r="E519" s="88"/>
      <c r="F519" s="88"/>
      <c r="G519" s="18"/>
      <c r="H519" s="89"/>
      <c r="I519" s="89"/>
      <c r="J519" s="18"/>
      <c r="K519" s="18"/>
      <c r="L519" s="18"/>
      <c r="M519" s="140"/>
      <c r="N519" s="140"/>
      <c r="O519" s="140"/>
      <c r="P519" s="140"/>
      <c r="Q519" s="140"/>
      <c r="R519" s="140"/>
      <c r="S519" s="140"/>
      <c r="T519" s="140"/>
      <c r="U519" s="18"/>
      <c r="V519" s="579"/>
      <c r="W519" s="579"/>
      <c r="X519" s="117"/>
      <c r="Y519" s="117"/>
      <c r="Z519" s="117"/>
      <c r="AA519" s="117"/>
      <c r="AB519" s="117"/>
      <c r="AC519" s="369" t="str">
        <f t="shared" si="53"/>
        <v>N59°45' E05°02</v>
      </c>
      <c r="AD519" s="369" t="str">
        <f t="shared" si="53"/>
        <v>H</v>
      </c>
      <c r="AE519" s="369" t="str">
        <f t="shared" si="53"/>
        <v>I</v>
      </c>
      <c r="AF519" s="369" t="str">
        <f t="shared" si="53"/>
        <v>H</v>
      </c>
      <c r="AG519" s="369" t="str">
        <f t="shared" si="53"/>
        <v>I</v>
      </c>
      <c r="AH519" s="369" t="str">
        <f t="shared" si="53"/>
        <v>J</v>
      </c>
      <c r="AI519" s="369" t="str">
        <f t="shared" si="53"/>
        <v>K</v>
      </c>
      <c r="AJ519" s="370" t="str">
        <f t="shared" si="53"/>
        <v>L</v>
      </c>
      <c r="AK519" s="371" t="s">
        <v>87</v>
      </c>
      <c r="AL519" s="18"/>
      <c r="AM519" s="7"/>
      <c r="AN519" s="18"/>
      <c r="AO519" s="18"/>
      <c r="AP519" s="18"/>
      <c r="AQ519" s="18"/>
      <c r="AR519" s="18"/>
      <c r="AS519" s="18"/>
      <c r="AT519" s="18"/>
      <c r="AU519" s="18"/>
      <c r="AV519" s="18"/>
      <c r="AW519" s="18"/>
      <c r="AX519" s="18"/>
      <c r="BL519" s="11"/>
      <c r="BM519" s="11"/>
      <c r="BN519" s="11"/>
      <c r="BO519" s="75"/>
      <c r="BP519" s="75"/>
    </row>
    <row r="520" spans="1:68">
      <c r="A520" s="18"/>
      <c r="B520" s="18"/>
      <c r="C520" s="18"/>
      <c r="D520" s="18"/>
      <c r="E520" s="88"/>
      <c r="F520" s="88"/>
      <c r="G520" s="18"/>
      <c r="H520" s="89"/>
      <c r="I520" s="89"/>
      <c r="J520" s="18"/>
      <c r="K520" s="18"/>
      <c r="L520" s="18"/>
      <c r="M520" s="140"/>
      <c r="N520" s="140"/>
      <c r="O520" s="140"/>
      <c r="P520" s="140"/>
      <c r="Q520" s="140"/>
      <c r="R520" s="140"/>
      <c r="S520" s="140"/>
      <c r="T520" s="140"/>
      <c r="U520" s="18"/>
      <c r="V520" s="579"/>
      <c r="W520" s="579"/>
      <c r="X520" s="117"/>
      <c r="Y520" s="117"/>
      <c r="Z520" s="117"/>
      <c r="AA520" s="117"/>
      <c r="AB520" s="117"/>
      <c r="AC520" s="409">
        <f t="array" ref="AC520">IF(AC476="-","-",COUNT(IF($M$5:$M$24=$H$5:$L$24,IF($H$5:$L$24=$X452,IF($A$5:$A$24=AC$519,$H$5:$L$24,""),""),""))/COUNT(IF($M$5:$M$24=$X452,IF($A$5:$A$24=AC$519,$H$5:$L$24,""),"")))</f>
        <v>0.8</v>
      </c>
      <c r="AD520" s="409" t="str">
        <f t="array" ref="AD520">IF(AD476="-","-",COUNT(IF($M$5:$M$24=$H$5:$L$24,IF($H$5:$L$24=$X452,IF($A$5:$A$24=AD$519,$H$5:$L$24,""),""),""))/COUNT(IF($M$5:$M$24=$X452,IF($A$5:$A$24=AD$519,$H$5:$L$24,""),"")))</f>
        <v>-</v>
      </c>
      <c r="AE520" s="409" t="str">
        <f t="array" ref="AE520">IF(AE476="-","-",COUNT(IF($M$5:$M$24=$H$5:$L$24,IF($H$5:$L$24=$X452,IF($A$5:$A$24=AE$519,$H$5:$L$24,""),""),""))/COUNT(IF($M$5:$M$24=$X452,IF($A$5:$A$24=AE$519,$H$5:$L$24,""),"")))</f>
        <v>-</v>
      </c>
      <c r="AF520" s="409" t="str">
        <f t="array" ref="AF520">IF(AF476="-","-",COUNT(IF($M$5:$M$24=$H$5:$L$24,IF($H$5:$L$24=$X452,IF($A$5:$A$24=AF$519,$H$5:$L$24,""),""),""))/COUNT(IF($M$5:$M$24=$X452,IF($A$5:$A$24=AF$519,$H$5:$L$24,""),"")))</f>
        <v>-</v>
      </c>
      <c r="AG520" s="409" t="str">
        <f t="array" ref="AG520">IF(AG476="-","-",COUNT(IF($M$5:$M$24=$H$5:$L$24,IF($H$5:$L$24=$X452,IF($A$5:$A$24=AG$519,$H$5:$L$24,""),""),""))/COUNT(IF($M$5:$M$24=$X452,IF($A$5:$A$24=AG$519,$H$5:$L$24,""),"")))</f>
        <v>-</v>
      </c>
      <c r="AH520" s="409" t="str">
        <f t="array" ref="AH520">IF(AH476="-","-",COUNT(IF($M$5:$M$24=$H$5:$L$24,IF($H$5:$L$24=$X452,IF($A$5:$A$24=AH$519,$H$5:$L$24,""),""),""))/COUNT(IF($M$5:$M$24=$X452,IF($A$5:$A$24=AH$519,$H$5:$L$24,""),"")))</f>
        <v>-</v>
      </c>
      <c r="AI520" s="409" t="str">
        <f t="array" ref="AI520">IF(AI476="-","-",COUNT(IF($M$5:$M$24=$H$5:$L$24,IF($H$5:$L$24=$X452,IF($A$5:$A$24=AI$519,$H$5:$L$24,""),""),""))/COUNT(IF($M$5:$M$24=$X452,IF($A$5:$A$24=AI$519,$H$5:$L$24,""),"")))</f>
        <v>-</v>
      </c>
      <c r="AJ520" s="409" t="str">
        <f t="array" ref="AJ520">IF(AJ476="-","-",COUNT(IF($M$5:$M$24=$H$5:$L$24,IF($H$5:$L$24=$X452,IF($A$5:$A$24=AJ$519,$H$5:$L$24,""),""),""))/COUNT(IF($M$5:$M$24=$X452,IF($A$5:$A$24=AJ$519,$H$5:$L$24,""),"")))</f>
        <v>-</v>
      </c>
      <c r="AK520" s="410">
        <f t="array" ref="AK520">IF(AK476=0,"-",COUNT(IF($M$5:$M$24=$H$5:$L$24,IF($H$5:$L$24=$X452,$H$5:$L$24,""),""))/COUNT(IF($M$5:$M$24=$X452,$H$5:$L$24,"")))</f>
        <v>0.75</v>
      </c>
      <c r="AL520" s="18"/>
      <c r="AM520" s="7"/>
      <c r="AN520" s="18"/>
      <c r="AO520" s="18"/>
      <c r="AP520" s="18"/>
      <c r="AQ520" s="18"/>
      <c r="AR520" s="18"/>
      <c r="AS520" s="18"/>
      <c r="AT520" s="18"/>
      <c r="AU520" s="18"/>
      <c r="AV520" s="18"/>
      <c r="AW520" s="18"/>
      <c r="AX520" s="18"/>
      <c r="BL520" s="11"/>
      <c r="BM520" s="11"/>
      <c r="BN520" s="11"/>
      <c r="BO520" s="75"/>
      <c r="BP520" s="75"/>
    </row>
    <row r="521" spans="1:68">
      <c r="A521" s="18"/>
      <c r="B521" s="18"/>
      <c r="C521" s="18"/>
      <c r="D521" s="18"/>
      <c r="E521" s="88"/>
      <c r="F521" s="88"/>
      <c r="G521" s="18"/>
      <c r="H521" s="89"/>
      <c r="I521" s="89"/>
      <c r="J521" s="18"/>
      <c r="K521" s="18"/>
      <c r="L521" s="18"/>
      <c r="M521" s="140"/>
      <c r="N521" s="140"/>
      <c r="O521" s="140"/>
      <c r="P521" s="140"/>
      <c r="Q521" s="140"/>
      <c r="R521" s="140"/>
      <c r="S521" s="140"/>
      <c r="T521" s="140"/>
      <c r="U521" s="18"/>
      <c r="V521" s="579"/>
      <c r="W521" s="579"/>
      <c r="X521" s="117"/>
      <c r="Y521" s="117"/>
      <c r="Z521" s="117"/>
      <c r="AA521" s="117"/>
      <c r="AB521" s="117"/>
      <c r="AC521" s="409" t="str">
        <f t="array" ref="AC521">IF(AC477="-","-",COUNT(IF($M$5:$M$24=$H$5:$L$24,IF($H$5:$L$24=$X453,IF($A$5:$A$24=AC$519,$H$5:$L$24,""),""),""))/COUNT(IF($M$5:$M$24=$X453,IF($A$5:$A$24=AC$519,$H$5:$L$24,""),"")))</f>
        <v>-</v>
      </c>
      <c r="AD521" s="409" t="str">
        <f t="array" ref="AD521">IF(AD477="-","-",COUNT(IF($M$5:$M$24=$H$5:$L$24,IF($H$5:$L$24=$X453,IF($A$5:$A$24=AD$519,$H$5:$L$24,""),""),""))/COUNT(IF($M$5:$M$24=$X453,IF($A$5:$A$24=AD$519,$H$5:$L$24,""),"")))</f>
        <v>-</v>
      </c>
      <c r="AE521" s="409" t="str">
        <f t="array" ref="AE521">IF(AE477="-","-",COUNT(IF($M$5:$M$24=$H$5:$L$24,IF($H$5:$L$24=$X453,IF($A$5:$A$24=AE$519,$H$5:$L$24,""),""),""))/COUNT(IF($M$5:$M$24=$X453,IF($A$5:$A$24=AE$519,$H$5:$L$24,""),"")))</f>
        <v>-</v>
      </c>
      <c r="AF521" s="409" t="str">
        <f t="array" ref="AF521">IF(AF477="-","-",COUNT(IF($M$5:$M$24=$H$5:$L$24,IF($H$5:$L$24=$X453,IF($A$5:$A$24=AF$519,$H$5:$L$24,""),""),""))/COUNT(IF($M$5:$M$24=$X453,IF($A$5:$A$24=AF$519,$H$5:$L$24,""),"")))</f>
        <v>-</v>
      </c>
      <c r="AG521" s="409" t="str">
        <f t="array" ref="AG521">IF(AG477="-","-",COUNT(IF($M$5:$M$24=$H$5:$L$24,IF($H$5:$L$24=$X453,IF($A$5:$A$24=AG$519,$H$5:$L$24,""),""),""))/COUNT(IF($M$5:$M$24=$X453,IF($A$5:$A$24=AG$519,$H$5:$L$24,""),"")))</f>
        <v>-</v>
      </c>
      <c r="AH521" s="409" t="str">
        <f t="array" ref="AH521">IF(AH477="-","-",COUNT(IF($M$5:$M$24=$H$5:$L$24,IF($H$5:$L$24=$X453,IF($A$5:$A$24=AH$519,$H$5:$L$24,""),""),""))/COUNT(IF($M$5:$M$24=$X453,IF($A$5:$A$24=AH$519,$H$5:$L$24,""),"")))</f>
        <v>-</v>
      </c>
      <c r="AI521" s="409" t="str">
        <f t="array" ref="AI521">IF(AI477="-","-",COUNT(IF($M$5:$M$24=$H$5:$L$24,IF($H$5:$L$24=$X453,IF($A$5:$A$24=AI$519,$H$5:$L$24,""),""),""))/COUNT(IF($M$5:$M$24=$X453,IF($A$5:$A$24=AI$519,$H$5:$L$24,""),"")))</f>
        <v>-</v>
      </c>
      <c r="AJ521" s="409" t="str">
        <f t="array" ref="AJ521">IF(AJ477="-","-",COUNT(IF($M$5:$M$24=$H$5:$L$24,IF($H$5:$L$24=$X453,IF($A$5:$A$24=AJ$519,$H$5:$L$24,""),""),""))/COUNT(IF($M$5:$M$24=$X453,IF($A$5:$A$24=AJ$519,$H$5:$L$24,""),"")))</f>
        <v>-</v>
      </c>
      <c r="AK521" s="411" t="str">
        <f t="array" ref="AK521">IF(AK477=0,"-",COUNT(IF($M$5:$M$24=$H$5:$L$24,IF($H$5:$L$24=$X453,$H$5:$L$24,""),""))/COUNT(IF($M$5:$M$24=$X453,$H$5:$L$24,"")))</f>
        <v>-</v>
      </c>
      <c r="AL521" s="18"/>
      <c r="AM521" s="7"/>
      <c r="AN521" s="18"/>
      <c r="AO521" s="18"/>
      <c r="AP521" s="18"/>
      <c r="AQ521" s="18"/>
      <c r="AR521" s="18"/>
      <c r="AS521" s="18"/>
      <c r="AT521" s="18"/>
      <c r="AU521" s="18"/>
      <c r="AV521" s="18"/>
      <c r="AW521" s="18"/>
      <c r="AX521" s="18"/>
      <c r="BL521" s="11"/>
      <c r="BM521" s="11"/>
      <c r="BN521" s="11"/>
      <c r="BO521" s="75"/>
      <c r="BP521" s="75"/>
    </row>
    <row r="522" spans="1:68">
      <c r="A522" s="18"/>
      <c r="B522" s="18"/>
      <c r="C522" s="18"/>
      <c r="D522" s="18"/>
      <c r="E522" s="88"/>
      <c r="F522" s="88"/>
      <c r="G522" s="18"/>
      <c r="H522" s="89"/>
      <c r="I522" s="89"/>
      <c r="J522" s="18"/>
      <c r="K522" s="18"/>
      <c r="L522" s="18"/>
      <c r="M522" s="140"/>
      <c r="N522" s="140"/>
      <c r="O522" s="140"/>
      <c r="P522" s="140"/>
      <c r="Q522" s="140"/>
      <c r="R522" s="140"/>
      <c r="S522" s="140"/>
      <c r="T522" s="140"/>
      <c r="U522" s="18"/>
      <c r="V522" s="579"/>
      <c r="W522" s="579"/>
      <c r="X522" s="117"/>
      <c r="Y522" s="117"/>
      <c r="Z522" s="117"/>
      <c r="AA522" s="117"/>
      <c r="AB522" s="117"/>
      <c r="AC522" s="409" t="str">
        <f t="array" ref="AC522">IF(AC478="-","-",COUNT(IF($M$5:$M$24=$H$5:$L$24,IF($H$5:$L$24=$X454,IF($A$5:$A$24=AC$519,$H$5:$L$24,""),""),""))/COUNT(IF($M$5:$M$24=$X454,IF($A$5:$A$24=AC$519,$H$5:$L$24,""),"")))</f>
        <v>-</v>
      </c>
      <c r="AD522" s="409" t="str">
        <f t="array" ref="AD522">IF(AD478="-","-",COUNT(IF($M$5:$M$24=$H$5:$L$24,IF($H$5:$L$24=$X454,IF($A$5:$A$24=AD$519,$H$5:$L$24,""),""),""))/COUNT(IF($M$5:$M$24=$X454,IF($A$5:$A$24=AD$519,$H$5:$L$24,""),"")))</f>
        <v>-</v>
      </c>
      <c r="AE522" s="409" t="str">
        <f t="array" ref="AE522">IF(AE478="-","-",COUNT(IF($M$5:$M$24=$H$5:$L$24,IF($H$5:$L$24=$X454,IF($A$5:$A$24=AE$519,$H$5:$L$24,""),""),""))/COUNT(IF($M$5:$M$24=$X454,IF($A$5:$A$24=AE$519,$H$5:$L$24,""),"")))</f>
        <v>-</v>
      </c>
      <c r="AF522" s="409" t="str">
        <f t="array" ref="AF522">IF(AF478="-","-",COUNT(IF($M$5:$M$24=$H$5:$L$24,IF($H$5:$L$24=$X454,IF($A$5:$A$24=AF$519,$H$5:$L$24,""),""),""))/COUNT(IF($M$5:$M$24=$X454,IF($A$5:$A$24=AF$519,$H$5:$L$24,""),"")))</f>
        <v>-</v>
      </c>
      <c r="AG522" s="409" t="str">
        <f t="array" ref="AG522">IF(AG478="-","-",COUNT(IF($M$5:$M$24=$H$5:$L$24,IF($H$5:$L$24=$X454,IF($A$5:$A$24=AG$519,$H$5:$L$24,""),""),""))/COUNT(IF($M$5:$M$24=$X454,IF($A$5:$A$24=AG$519,$H$5:$L$24,""),"")))</f>
        <v>-</v>
      </c>
      <c r="AH522" s="409" t="str">
        <f t="array" ref="AH522">IF(AH478="-","-",COUNT(IF($M$5:$M$24=$H$5:$L$24,IF($H$5:$L$24=$X454,IF($A$5:$A$24=AH$519,$H$5:$L$24,""),""),""))/COUNT(IF($M$5:$M$24=$X454,IF($A$5:$A$24=AH$519,$H$5:$L$24,""),"")))</f>
        <v>-</v>
      </c>
      <c r="AI522" s="409" t="str">
        <f t="array" ref="AI522">IF(AI478="-","-",COUNT(IF($M$5:$M$24=$H$5:$L$24,IF($H$5:$L$24=$X454,IF($A$5:$A$24=AI$519,$H$5:$L$24,""),""),""))/COUNT(IF($M$5:$M$24=$X454,IF($A$5:$A$24=AI$519,$H$5:$L$24,""),"")))</f>
        <v>-</v>
      </c>
      <c r="AJ522" s="409" t="str">
        <f t="array" ref="AJ522">IF(AJ478="-","-",COUNT(IF($M$5:$M$24=$H$5:$L$24,IF($H$5:$L$24=$X454,IF($A$5:$A$24=AJ$519,$H$5:$L$24,""),""),""))/COUNT(IF($M$5:$M$24=$X454,IF($A$5:$A$24=AJ$519,$H$5:$L$24,""),"")))</f>
        <v>-</v>
      </c>
      <c r="AK522" s="411" t="e">
        <f t="array" ref="AK522">IF(AK478=0,"-",COUNT(IF($M$5:$M$24=$H$5:$L$24,IF($H$5:$L$24=$X454,$H$5:$L$24,""),""))/COUNT(IF($M$5:$M$24=$X454,$H$5:$L$24,"")))</f>
        <v>#DIV/0!</v>
      </c>
      <c r="AL522" s="18"/>
      <c r="AM522" s="7"/>
      <c r="AN522" s="18"/>
      <c r="AO522" s="18"/>
      <c r="AP522" s="18"/>
      <c r="AQ522" s="18"/>
      <c r="AR522" s="18"/>
      <c r="AS522" s="18"/>
      <c r="AT522" s="18"/>
      <c r="AU522" s="18"/>
      <c r="AV522" s="18"/>
      <c r="AW522" s="18"/>
      <c r="AX522" s="18"/>
      <c r="BL522" s="11"/>
      <c r="BM522" s="11"/>
      <c r="BN522" s="11"/>
      <c r="BO522" s="75"/>
      <c r="BP522" s="75"/>
    </row>
    <row r="523" spans="1:68" ht="18">
      <c r="A523" s="18"/>
      <c r="B523" s="18"/>
      <c r="C523" s="18"/>
      <c r="D523" s="18"/>
      <c r="E523" s="88"/>
      <c r="F523" s="88"/>
      <c r="G523" s="18"/>
      <c r="H523" s="89"/>
      <c r="I523" s="89"/>
      <c r="J523" s="18"/>
      <c r="K523" s="18"/>
      <c r="L523" s="18"/>
      <c r="M523" s="140"/>
      <c r="N523" s="140"/>
      <c r="O523" s="140"/>
      <c r="P523" s="140"/>
      <c r="Q523" s="140"/>
      <c r="R523" s="140"/>
      <c r="S523" s="140"/>
      <c r="T523" s="140"/>
      <c r="U523" s="18"/>
      <c r="V523" s="579"/>
      <c r="W523" s="579"/>
      <c r="X523" s="95"/>
      <c r="Y523" s="95"/>
      <c r="Z523" s="95"/>
      <c r="AA523" s="95"/>
      <c r="AB523" s="95"/>
      <c r="AC523" s="409" t="str">
        <f t="array" ref="AC523">IF(AC479="-","-",COUNT(IF($M$5:$M$24=$H$5:$L$24,IF($H$5:$L$24=$X455,IF($A$5:$A$24=AC$519,$H$5:$L$24,""),""),""))/COUNT(IF($M$5:$M$24=$X455,IF($A$5:$A$24=AC$519,$H$5:$L$24,""),"")))</f>
        <v>-</v>
      </c>
      <c r="AD523" s="409" t="str">
        <f t="array" ref="AD523">IF(AD479="-","-",COUNT(IF($M$5:$M$24=$H$5:$L$24,IF($H$5:$L$24=$X455,IF($A$5:$A$24=AD$519,$H$5:$L$24,""),""),""))/COUNT(IF($M$5:$M$24=$X455,IF($A$5:$A$24=AD$519,$H$5:$L$24,""),"")))</f>
        <v>-</v>
      </c>
      <c r="AE523" s="409" t="str">
        <f t="array" ref="AE523">IF(AE479="-","-",COUNT(IF($M$5:$M$24=$H$5:$L$24,IF($H$5:$L$24=$X455,IF($A$5:$A$24=AE$519,$H$5:$L$24,""),""),""))/COUNT(IF($M$5:$M$24=$X455,IF($A$5:$A$24=AE$519,$H$5:$L$24,""),"")))</f>
        <v>-</v>
      </c>
      <c r="AF523" s="409" t="str">
        <f t="array" ref="AF523">IF(AF479="-","-",COUNT(IF($M$5:$M$24=$H$5:$L$24,IF($H$5:$L$24=$X455,IF($A$5:$A$24=AF$519,$H$5:$L$24,""),""),""))/COUNT(IF($M$5:$M$24=$X455,IF($A$5:$A$24=AF$519,$H$5:$L$24,""),"")))</f>
        <v>-</v>
      </c>
      <c r="AG523" s="409" t="str">
        <f t="array" ref="AG523">IF(AG479="-","-",COUNT(IF($M$5:$M$24=$H$5:$L$24,IF($H$5:$L$24=$X455,IF($A$5:$A$24=AG$519,$H$5:$L$24,""),""),""))/COUNT(IF($M$5:$M$24=$X455,IF($A$5:$A$24=AG$519,$H$5:$L$24,""),"")))</f>
        <v>-</v>
      </c>
      <c r="AH523" s="409" t="str">
        <f t="array" ref="AH523">IF(AH479="-","-",COUNT(IF($M$5:$M$24=$H$5:$L$24,IF($H$5:$L$24=$X455,IF($A$5:$A$24=AH$519,$H$5:$L$24,""),""),""))/COUNT(IF($M$5:$M$24=$X455,IF($A$5:$A$24=AH$519,$H$5:$L$24,""),"")))</f>
        <v>-</v>
      </c>
      <c r="AI523" s="409" t="str">
        <f t="array" ref="AI523">IF(AI479="-","-",COUNT(IF($M$5:$M$24=$H$5:$L$24,IF($H$5:$L$24=$X455,IF($A$5:$A$24=AI$519,$H$5:$L$24,""),""),""))/COUNT(IF($M$5:$M$24=$X455,IF($A$5:$A$24=AI$519,$H$5:$L$24,""),"")))</f>
        <v>-</v>
      </c>
      <c r="AJ523" s="409" t="str">
        <f t="array" ref="AJ523">IF(AJ479="-","-",COUNT(IF($M$5:$M$24=$H$5:$L$24,IF($H$5:$L$24=$X455,IF($A$5:$A$24=AJ$519,$H$5:$L$24,""),""),""))/COUNT(IF($M$5:$M$24=$X455,IF($A$5:$A$24=AJ$519,$H$5:$L$24,""),"")))</f>
        <v>-</v>
      </c>
      <c r="AK523" s="411" t="e">
        <f t="array" ref="AK523">IF(AK479=0,"-",COUNT(IF($M$5:$M$24=$H$5:$L$24,IF($H$5:$L$24=$X455,$H$5:$L$24,""),""))/COUNT(IF($M$5:$M$24=$X455,$H$5:$L$24,"")))</f>
        <v>#DIV/0!</v>
      </c>
      <c r="AL523" s="18"/>
      <c r="AM523" s="7"/>
      <c r="AN523" s="18"/>
      <c r="AO523" s="18"/>
      <c r="AP523" s="18"/>
      <c r="AQ523" s="18"/>
      <c r="AR523" s="18"/>
      <c r="AS523" s="18"/>
      <c r="AT523" s="18"/>
      <c r="AU523" s="18"/>
      <c r="AV523" s="18"/>
      <c r="AW523" s="18"/>
      <c r="AX523" s="18"/>
      <c r="BL523" s="11"/>
      <c r="BM523" s="11"/>
      <c r="BN523" s="11"/>
      <c r="BO523" s="75"/>
      <c r="BP523" s="75"/>
    </row>
    <row r="524" spans="1:68">
      <c r="A524" s="18"/>
      <c r="B524" s="18"/>
      <c r="C524" s="18"/>
      <c r="D524" s="18"/>
      <c r="E524" s="88"/>
      <c r="F524" s="88"/>
      <c r="G524" s="18"/>
      <c r="H524" s="89"/>
      <c r="I524" s="89"/>
      <c r="J524" s="18"/>
      <c r="K524" s="18"/>
      <c r="L524" s="18"/>
      <c r="M524" s="140"/>
      <c r="N524" s="140"/>
      <c r="O524" s="140"/>
      <c r="P524" s="140"/>
      <c r="Q524" s="140"/>
      <c r="R524" s="140"/>
      <c r="S524" s="140"/>
      <c r="T524" s="140"/>
      <c r="U524" s="18"/>
      <c r="V524" s="579"/>
      <c r="W524" s="579"/>
      <c r="X524" s="117"/>
      <c r="Y524" s="117"/>
      <c r="Z524" s="117"/>
      <c r="AA524" s="117"/>
      <c r="AB524" s="117"/>
      <c r="AC524" s="409" t="str">
        <f t="array" ref="AC524">IF(AC480="-","-",COUNT(IF($M$5:$M$24=$H$5:$L$24,IF($H$5:$L$24=$X456,IF($A$5:$A$24=AC$519,$H$5:$L$24,""),""),""))/COUNT(IF($M$5:$M$24=$X456,IF($A$5:$A$24=AC$519,$H$5:$L$24,""),"")))</f>
        <v>-</v>
      </c>
      <c r="AD524" s="409" t="str">
        <f t="array" ref="AD524">IF(AD480="-","-",COUNT(IF($M$5:$M$24=$H$5:$L$24,IF($H$5:$L$24=$X456,IF($A$5:$A$24=AD$519,$H$5:$L$24,""),""),""))/COUNT(IF($M$5:$M$24=$X456,IF($A$5:$A$24=AD$519,$H$5:$L$24,""),"")))</f>
        <v>-</v>
      </c>
      <c r="AE524" s="409" t="str">
        <f t="array" ref="AE524">IF(AE480="-","-",COUNT(IF($M$5:$M$24=$H$5:$L$24,IF($H$5:$L$24=$X456,IF($A$5:$A$24=AE$519,$H$5:$L$24,""),""),""))/COUNT(IF($M$5:$M$24=$X456,IF($A$5:$A$24=AE$519,$H$5:$L$24,""),"")))</f>
        <v>-</v>
      </c>
      <c r="AF524" s="409" t="str">
        <f t="array" ref="AF524">IF(AF480="-","-",COUNT(IF($M$5:$M$24=$H$5:$L$24,IF($H$5:$L$24=$X456,IF($A$5:$A$24=AF$519,$H$5:$L$24,""),""),""))/COUNT(IF($M$5:$M$24=$X456,IF($A$5:$A$24=AF$519,$H$5:$L$24,""),"")))</f>
        <v>-</v>
      </c>
      <c r="AG524" s="409" t="str">
        <f t="array" ref="AG524">IF(AG480="-","-",COUNT(IF($M$5:$M$24=$H$5:$L$24,IF($H$5:$L$24=$X456,IF($A$5:$A$24=AG$519,$H$5:$L$24,""),""),""))/COUNT(IF($M$5:$M$24=$X456,IF($A$5:$A$24=AG$519,$H$5:$L$24,""),"")))</f>
        <v>-</v>
      </c>
      <c r="AH524" s="409" t="str">
        <f t="array" ref="AH524">IF(AH480="-","-",COUNT(IF($M$5:$M$24=$H$5:$L$24,IF($H$5:$L$24=$X456,IF($A$5:$A$24=AH$519,$H$5:$L$24,""),""),""))/COUNT(IF($M$5:$M$24=$X456,IF($A$5:$A$24=AH$519,$H$5:$L$24,""),"")))</f>
        <v>-</v>
      </c>
      <c r="AI524" s="409" t="str">
        <f t="array" ref="AI524">IF(AI480="-","-",COUNT(IF($M$5:$M$24=$H$5:$L$24,IF($H$5:$L$24=$X456,IF($A$5:$A$24=AI$519,$H$5:$L$24,""),""),""))/COUNT(IF($M$5:$M$24=$X456,IF($A$5:$A$24=AI$519,$H$5:$L$24,""),"")))</f>
        <v>-</v>
      </c>
      <c r="AJ524" s="409" t="str">
        <f t="array" ref="AJ524">IF(AJ480="-","-",COUNT(IF($M$5:$M$24=$H$5:$L$24,IF($H$5:$L$24=$X456,IF($A$5:$A$24=AJ$519,$H$5:$L$24,""),""),""))/COUNT(IF($M$5:$M$24=$X456,IF($A$5:$A$24=AJ$519,$H$5:$L$24,""),"")))</f>
        <v>-</v>
      </c>
      <c r="AK524" s="411">
        <f t="array" ref="AK524">IF(AK480=0,"-",COUNT(IF($M$5:$M$24=$H$5:$L$24,IF($H$5:$L$24=$X456,$H$5:$L$24,""),""))/COUNT(IF($M$5:$M$24=$X456,$H$5:$L$24,"")))</f>
        <v>0.9</v>
      </c>
      <c r="AL524" s="18"/>
      <c r="AM524" s="7"/>
      <c r="AN524" s="18"/>
      <c r="AO524" s="18"/>
      <c r="AP524" s="18"/>
      <c r="AQ524" s="18"/>
      <c r="AR524" s="18"/>
      <c r="AS524" s="18"/>
      <c r="AT524" s="18"/>
      <c r="AU524" s="18"/>
      <c r="AV524" s="18"/>
      <c r="AW524" s="18"/>
      <c r="AX524" s="18"/>
      <c r="BL524" s="11"/>
      <c r="BM524" s="11"/>
      <c r="BN524" s="11"/>
      <c r="BO524" s="75"/>
      <c r="BP524" s="75"/>
    </row>
    <row r="525" spans="1:68">
      <c r="A525" s="18"/>
      <c r="B525" s="18"/>
      <c r="C525" s="18"/>
      <c r="D525" s="18"/>
      <c r="E525" s="88"/>
      <c r="F525" s="88"/>
      <c r="G525" s="18"/>
      <c r="H525" s="89"/>
      <c r="I525" s="89"/>
      <c r="J525" s="18"/>
      <c r="K525" s="18"/>
      <c r="L525" s="18"/>
      <c r="M525" s="140"/>
      <c r="N525" s="140"/>
      <c r="O525" s="140"/>
      <c r="P525" s="140"/>
      <c r="Q525" s="140"/>
      <c r="R525" s="140"/>
      <c r="S525" s="140"/>
      <c r="T525" s="140"/>
      <c r="U525" s="18"/>
      <c r="V525" s="579"/>
      <c r="W525" s="579"/>
      <c r="X525" s="117"/>
      <c r="Y525" s="117"/>
      <c r="Z525" s="117"/>
      <c r="AA525" s="117"/>
      <c r="AB525" s="117"/>
      <c r="AC525" s="409">
        <f t="array" ref="AC525">IF(AC481="-","-",COUNT(IF($M$5:$M$24=$H$5:$L$24,IF($H$5:$L$24=$X457,IF($A$5:$A$24=AC$519,$H$5:$L$24,""),""),""))/COUNT(IF($M$5:$M$24=$X457,IF($A$5:$A$24=AC$519,$H$5:$L$24,""),"")))</f>
        <v>0.7</v>
      </c>
      <c r="AD525" s="409" t="str">
        <f t="array" ref="AD525">IF(AD481="-","-",COUNT(IF($M$5:$M$24=$H$5:$L$24,IF($H$5:$L$24=$X457,IF($A$5:$A$24=AD$519,$H$5:$L$24,""),""),""))/COUNT(IF($M$5:$M$24=$X457,IF($A$5:$A$24=AD$519,$H$5:$L$24,""),"")))</f>
        <v>-</v>
      </c>
      <c r="AE525" s="409" t="str">
        <f t="array" ref="AE525">IF(AE481="-","-",COUNT(IF($M$5:$M$24=$H$5:$L$24,IF($H$5:$L$24=$X457,IF($A$5:$A$24=AE$519,$H$5:$L$24,""),""),""))/COUNT(IF($M$5:$M$24=$X457,IF($A$5:$A$24=AE$519,$H$5:$L$24,""),"")))</f>
        <v>-</v>
      </c>
      <c r="AF525" s="409" t="str">
        <f t="array" ref="AF525">IF(AF481="-","-",COUNT(IF($M$5:$M$24=$H$5:$L$24,IF($H$5:$L$24=$X457,IF($A$5:$A$24=AF$519,$H$5:$L$24,""),""),""))/COUNT(IF($M$5:$M$24=$X457,IF($A$5:$A$24=AF$519,$H$5:$L$24,""),"")))</f>
        <v>-</v>
      </c>
      <c r="AG525" s="409" t="str">
        <f t="array" ref="AG525">IF(AG481="-","-",COUNT(IF($M$5:$M$24=$H$5:$L$24,IF($H$5:$L$24=$X457,IF($A$5:$A$24=AG$519,$H$5:$L$24,""),""),""))/COUNT(IF($M$5:$M$24=$X457,IF($A$5:$A$24=AG$519,$H$5:$L$24,""),"")))</f>
        <v>-</v>
      </c>
      <c r="AH525" s="409" t="str">
        <f t="array" ref="AH525">IF(AH481="-","-",COUNT(IF($M$5:$M$24=$H$5:$L$24,IF($H$5:$L$24=$X457,IF($A$5:$A$24=AH$519,$H$5:$L$24,""),""),""))/COUNT(IF($M$5:$M$24=$X457,IF($A$5:$A$24=AH$519,$H$5:$L$24,""),"")))</f>
        <v>-</v>
      </c>
      <c r="AI525" s="409" t="str">
        <f t="array" ref="AI525">IF(AI481="-","-",COUNT(IF($M$5:$M$24=$H$5:$L$24,IF($H$5:$L$24=$X457,IF($A$5:$A$24=AI$519,$H$5:$L$24,""),""),""))/COUNT(IF($M$5:$M$24=$X457,IF($A$5:$A$24=AI$519,$H$5:$L$24,""),"")))</f>
        <v>-</v>
      </c>
      <c r="AJ525" s="409" t="str">
        <f t="array" ref="AJ525">IF(AJ481="-","-",COUNT(IF($M$5:$M$24=$H$5:$L$24,IF($H$5:$L$24=$X457,IF($A$5:$A$24=AJ$519,$H$5:$L$24,""),""),""))/COUNT(IF($M$5:$M$24=$X457,IF($A$5:$A$24=AJ$519,$H$5:$L$24,""),"")))</f>
        <v>-</v>
      </c>
      <c r="AK525" s="411">
        <f t="array" ref="AK525">IF(AK481=0,"-",COUNT(IF($M$5:$M$24=$H$5:$L$24,IF($H$5:$L$24=$X457,$H$5:$L$24,""),""))/COUNT(IF($M$5:$M$24=$X457,$H$5:$L$24,"")))</f>
        <v>0.78</v>
      </c>
      <c r="AL525" s="18"/>
      <c r="AM525" s="7"/>
      <c r="AN525" s="18"/>
      <c r="AO525" s="18"/>
      <c r="AP525" s="18"/>
      <c r="AQ525" s="18"/>
      <c r="AR525" s="18"/>
      <c r="AS525" s="18"/>
      <c r="AT525" s="18"/>
      <c r="AU525" s="18"/>
      <c r="AV525" s="18"/>
      <c r="AW525" s="18"/>
      <c r="AX525" s="18"/>
      <c r="BL525" s="11"/>
      <c r="BM525" s="11"/>
      <c r="BN525" s="11"/>
      <c r="BO525" s="75"/>
      <c r="BP525" s="75"/>
    </row>
    <row r="526" spans="1:68">
      <c r="A526" s="18"/>
      <c r="B526" s="18"/>
      <c r="C526" s="18"/>
      <c r="D526" s="18"/>
      <c r="E526" s="88"/>
      <c r="F526" s="88"/>
      <c r="G526" s="18"/>
      <c r="H526" s="89"/>
      <c r="I526" s="89"/>
      <c r="J526" s="18"/>
      <c r="K526" s="18"/>
      <c r="L526" s="18"/>
      <c r="M526" s="140"/>
      <c r="N526" s="140"/>
      <c r="O526" s="140"/>
      <c r="P526" s="140"/>
      <c r="Q526" s="140"/>
      <c r="R526" s="140"/>
      <c r="S526" s="140"/>
      <c r="T526" s="140"/>
      <c r="U526" s="18"/>
      <c r="V526" s="117"/>
      <c r="W526" s="117"/>
      <c r="X526" s="117"/>
      <c r="Y526" s="117"/>
      <c r="Z526" s="117"/>
      <c r="AA526" s="117"/>
      <c r="AB526" s="117"/>
      <c r="AC526" s="409" t="str">
        <f t="array" ref="AC526">IF(AC482="-","-",COUNT(IF($M$5:$M$24=$H$5:$L$24,IF($H$5:$L$24=$X458,IF($A$5:$A$24=AC$519,$H$5:$L$24,""),""),""))/COUNT(IF($M$5:$M$24=$X458,IF($A$5:$A$24=AC$519,$H$5:$L$24,""),"")))</f>
        <v>-</v>
      </c>
      <c r="AD526" s="409" t="str">
        <f t="array" ref="AD526">IF(AD482="-","-",COUNT(IF($M$5:$M$24=$H$5:$L$24,IF($H$5:$L$24=$X458,IF($A$5:$A$24=AD$519,$H$5:$L$24,""),""),""))/COUNT(IF($M$5:$M$24=$X458,IF($A$5:$A$24=AD$519,$H$5:$L$24,""),"")))</f>
        <v>-</v>
      </c>
      <c r="AE526" s="409" t="str">
        <f t="array" ref="AE526">IF(AE482="-","-",COUNT(IF($M$5:$M$24=$H$5:$L$24,IF($H$5:$L$24=$X458,IF($A$5:$A$24=AE$519,$H$5:$L$24,""),""),""))/COUNT(IF($M$5:$M$24=$X458,IF($A$5:$A$24=AE$519,$H$5:$L$24,""),"")))</f>
        <v>-</v>
      </c>
      <c r="AF526" s="409" t="str">
        <f t="array" ref="AF526">IF(AF482="-","-",COUNT(IF($M$5:$M$24=$H$5:$L$24,IF($H$5:$L$24=$X458,IF($A$5:$A$24=AF$519,$H$5:$L$24,""),""),""))/COUNT(IF($M$5:$M$24=$X458,IF($A$5:$A$24=AF$519,$H$5:$L$24,""),"")))</f>
        <v>-</v>
      </c>
      <c r="AG526" s="409" t="str">
        <f t="array" ref="AG526">IF(AG482="-","-",COUNT(IF($M$5:$M$24=$H$5:$L$24,IF($H$5:$L$24=$X458,IF($A$5:$A$24=AG$519,$H$5:$L$24,""),""),""))/COUNT(IF($M$5:$M$24=$X458,IF($A$5:$A$24=AG$519,$H$5:$L$24,""),"")))</f>
        <v>-</v>
      </c>
      <c r="AH526" s="409" t="str">
        <f t="array" ref="AH526">IF(AH482="-","-",COUNT(IF($M$5:$M$24=$H$5:$L$24,IF($H$5:$L$24=$X458,IF($A$5:$A$24=AH$519,$H$5:$L$24,""),""),""))/COUNT(IF($M$5:$M$24=$X458,IF($A$5:$A$24=AH$519,$H$5:$L$24,""),"")))</f>
        <v>-</v>
      </c>
      <c r="AI526" s="409" t="str">
        <f t="array" ref="AI526">IF(AI482="-","-",COUNT(IF($M$5:$M$24=$H$5:$L$24,IF($H$5:$L$24=$X458,IF($A$5:$A$24=AI$519,$H$5:$L$24,""),""),""))/COUNT(IF($M$5:$M$24=$X458,IF($A$5:$A$24=AI$519,$H$5:$L$24,""),"")))</f>
        <v>-</v>
      </c>
      <c r="AJ526" s="409" t="str">
        <f t="array" ref="AJ526">IF(AJ482="-","-",COUNT(IF($M$5:$M$24=$H$5:$L$24,IF($H$5:$L$24=$X458,IF($A$5:$A$24=AJ$519,$H$5:$L$24,""),""),""))/COUNT(IF($M$5:$M$24=$X458,IF($A$5:$A$24=AJ$519,$H$5:$L$24,""),"")))</f>
        <v>-</v>
      </c>
      <c r="AK526" s="411" t="str">
        <f t="array" ref="AK526">IF(AK482=0,"-",COUNT(IF($M$5:$M$24=$H$5:$L$24,IF($H$5:$L$24=$X458,$H$5:$L$24,""),""))/COUNT(IF($M$5:$M$24=$X458,$H$5:$L$24,"")))</f>
        <v>-</v>
      </c>
      <c r="AL526" s="18"/>
      <c r="AM526" s="7"/>
      <c r="AN526" s="18"/>
      <c r="AO526" s="18"/>
      <c r="AP526" s="18"/>
      <c r="AQ526" s="18"/>
      <c r="AR526" s="18"/>
      <c r="AS526" s="18"/>
      <c r="AT526" s="18"/>
      <c r="AU526" s="18"/>
      <c r="AV526" s="18"/>
      <c r="AW526" s="18"/>
      <c r="AX526" s="18"/>
      <c r="BL526" s="11"/>
      <c r="BM526" s="11"/>
      <c r="BN526" s="11"/>
      <c r="BO526" s="75"/>
      <c r="BP526" s="75"/>
    </row>
    <row r="527" spans="1:68">
      <c r="A527" s="18"/>
      <c r="B527" s="18"/>
      <c r="C527" s="18"/>
      <c r="D527" s="18"/>
      <c r="E527" s="88"/>
      <c r="F527" s="88"/>
      <c r="G527" s="18"/>
      <c r="H527" s="89"/>
      <c r="I527" s="89"/>
      <c r="J527" s="18"/>
      <c r="K527" s="18"/>
      <c r="L527" s="18"/>
      <c r="M527" s="140"/>
      <c r="N527" s="140"/>
      <c r="O527" s="140"/>
      <c r="P527" s="140"/>
      <c r="Q527" s="140"/>
      <c r="R527" s="140"/>
      <c r="S527" s="140"/>
      <c r="T527" s="140"/>
      <c r="U527" s="18"/>
      <c r="V527" s="117"/>
      <c r="W527" s="117"/>
      <c r="X527" s="117"/>
      <c r="Y527" s="117"/>
      <c r="Z527" s="117"/>
      <c r="AA527" s="117"/>
      <c r="AB527" s="117"/>
      <c r="AC527" s="409" t="str">
        <f t="array" ref="AC527">IF(AC483="-","-",COUNT(IF($M$5:$M$24=$H$5:$L$24,IF($H$5:$L$24=$X459,IF($A$5:$A$24=AC$519,$H$5:$L$24,""),""),""))/COUNT(IF($M$5:$M$24=$X459,IF($A$5:$A$24=AC$519,$H$5:$L$24,""),"")))</f>
        <v>-</v>
      </c>
      <c r="AD527" s="409" t="str">
        <f t="array" ref="AD527">IF(AD483="-","-",COUNT(IF($M$5:$M$24=$H$5:$L$24,IF($H$5:$L$24=$X459,IF($A$5:$A$24=AD$519,$H$5:$L$24,""),""),""))/COUNT(IF($M$5:$M$24=$X459,IF($A$5:$A$24=AD$519,$H$5:$L$24,""),"")))</f>
        <v>-</v>
      </c>
      <c r="AE527" s="409" t="str">
        <f t="array" ref="AE527">IF(AE483="-","-",COUNT(IF($M$5:$M$24=$H$5:$L$24,IF($H$5:$L$24=$X459,IF($A$5:$A$24=AE$519,$H$5:$L$24,""),""),""))/COUNT(IF($M$5:$M$24=$X459,IF($A$5:$A$24=AE$519,$H$5:$L$24,""),"")))</f>
        <v>-</v>
      </c>
      <c r="AF527" s="409" t="str">
        <f t="array" ref="AF527">IF(AF483="-","-",COUNT(IF($M$5:$M$24=$H$5:$L$24,IF($H$5:$L$24=$X459,IF($A$5:$A$24=AF$519,$H$5:$L$24,""),""),""))/COUNT(IF($M$5:$M$24=$X459,IF($A$5:$A$24=AF$519,$H$5:$L$24,""),"")))</f>
        <v>-</v>
      </c>
      <c r="AG527" s="409" t="str">
        <f t="array" ref="AG527">IF(AG483="-","-",COUNT(IF($M$5:$M$24=$H$5:$L$24,IF($H$5:$L$24=$X459,IF($A$5:$A$24=AG$519,$H$5:$L$24,""),""),""))/COUNT(IF($M$5:$M$24=$X459,IF($A$5:$A$24=AG$519,$H$5:$L$24,""),"")))</f>
        <v>-</v>
      </c>
      <c r="AH527" s="409" t="str">
        <f t="array" ref="AH527">IF(AH483="-","-",COUNT(IF($M$5:$M$24=$H$5:$L$24,IF($H$5:$L$24=$X459,IF($A$5:$A$24=AH$519,$H$5:$L$24,""),""),""))/COUNT(IF($M$5:$M$24=$X459,IF($A$5:$A$24=AH$519,$H$5:$L$24,""),"")))</f>
        <v>-</v>
      </c>
      <c r="AI527" s="409" t="str">
        <f t="array" ref="AI527">IF(AI483="-","-",COUNT(IF($M$5:$M$24=$H$5:$L$24,IF($H$5:$L$24=$X459,IF($A$5:$A$24=AI$519,$H$5:$L$24,""),""),""))/COUNT(IF($M$5:$M$24=$X459,IF($A$5:$A$24=AI$519,$H$5:$L$24,""),"")))</f>
        <v>-</v>
      </c>
      <c r="AJ527" s="409" t="str">
        <f t="array" ref="AJ527">IF(AJ483="-","-",COUNT(IF($M$5:$M$24=$H$5:$L$24,IF($H$5:$L$24=$X459,IF($A$5:$A$24=AJ$519,$H$5:$L$24,""),""),""))/COUNT(IF($M$5:$M$24=$X459,IF($A$5:$A$24=AJ$519,$H$5:$L$24,""),"")))</f>
        <v>-</v>
      </c>
      <c r="AK527" s="411" t="str">
        <f t="array" ref="AK527">IF(AK483=0,"-",COUNT(IF($M$5:$M$24=$H$5:$L$24,IF($H$5:$L$24=$X459,$H$5:$L$24,""),""))/COUNT(IF($M$5:$M$24=$X459,$H$5:$L$24,"")))</f>
        <v>-</v>
      </c>
      <c r="AL527" s="18"/>
      <c r="AM527" s="7"/>
      <c r="AN527" s="18"/>
      <c r="AO527" s="18"/>
      <c r="AP527" s="18"/>
      <c r="AQ527" s="18"/>
      <c r="AR527" s="18"/>
      <c r="AS527" s="18"/>
      <c r="AT527" s="18"/>
      <c r="AU527" s="18"/>
      <c r="AV527" s="18"/>
      <c r="AW527" s="18"/>
      <c r="AX527" s="18"/>
      <c r="BL527" s="11"/>
      <c r="BM527" s="11"/>
      <c r="BN527" s="11"/>
      <c r="BO527" s="75"/>
      <c r="BP527" s="75"/>
    </row>
    <row r="528" spans="1:68" ht="20.25">
      <c r="A528" s="18"/>
      <c r="B528" s="18"/>
      <c r="C528" s="18"/>
      <c r="D528" s="18"/>
      <c r="E528" s="88"/>
      <c r="F528" s="88"/>
      <c r="G528" s="18"/>
      <c r="H528" s="89"/>
      <c r="I528" s="89"/>
      <c r="J528" s="18"/>
      <c r="K528" s="18"/>
      <c r="L528" s="18"/>
      <c r="M528" s="140"/>
      <c r="N528" s="140"/>
      <c r="O528" s="140"/>
      <c r="P528" s="140"/>
      <c r="Q528" s="140"/>
      <c r="R528" s="140"/>
      <c r="S528" s="140"/>
      <c r="T528" s="140"/>
      <c r="U528" s="18"/>
      <c r="V528" s="586" t="e">
        <f>#REF!</f>
        <v>#REF!</v>
      </c>
      <c r="W528" s="586"/>
      <c r="X528" s="117"/>
      <c r="Y528" s="117"/>
      <c r="Z528" s="117"/>
      <c r="AA528" s="117"/>
      <c r="AB528" s="117"/>
      <c r="AC528" s="409" t="str">
        <f t="array" ref="AC528">IF(AC484="-","-",COUNT(IF($M$5:$M$24=$H$5:$L$24,IF($H$5:$L$24=$X460,IF($A$5:$A$24=AC$519,$H$5:$L$24,""),""),""))/COUNT(IF($M$5:$M$24=$X460,IF($A$5:$A$24=AC$519,$H$5:$L$24,""),"")))</f>
        <v>-</v>
      </c>
      <c r="AD528" s="409" t="str">
        <f t="array" ref="AD528">IF(AD484="-","-",COUNT(IF($M$5:$M$24=$H$5:$L$24,IF($H$5:$L$24=$X460,IF($A$5:$A$24=AD$519,$H$5:$L$24,""),""),""))/COUNT(IF($M$5:$M$24=$X460,IF($A$5:$A$24=AD$519,$H$5:$L$24,""),"")))</f>
        <v>-</v>
      </c>
      <c r="AE528" s="409" t="str">
        <f t="array" ref="AE528">IF(AE484="-","-",COUNT(IF($M$5:$M$24=$H$5:$L$24,IF($H$5:$L$24=$X460,IF($A$5:$A$24=AE$519,$H$5:$L$24,""),""),""))/COUNT(IF($M$5:$M$24=$X460,IF($A$5:$A$24=AE$519,$H$5:$L$24,""),"")))</f>
        <v>-</v>
      </c>
      <c r="AF528" s="409" t="str">
        <f t="array" ref="AF528">IF(AF484="-","-",COUNT(IF($M$5:$M$24=$H$5:$L$24,IF($H$5:$L$24=$X460,IF($A$5:$A$24=AF$519,$H$5:$L$24,""),""),""))/COUNT(IF($M$5:$M$24=$X460,IF($A$5:$A$24=AF$519,$H$5:$L$24,""),"")))</f>
        <v>-</v>
      </c>
      <c r="AG528" s="409" t="str">
        <f t="array" ref="AG528">IF(AG484="-","-",COUNT(IF($M$5:$M$24=$H$5:$L$24,IF($H$5:$L$24=$X460,IF($A$5:$A$24=AG$519,$H$5:$L$24,""),""),""))/COUNT(IF($M$5:$M$24=$X460,IF($A$5:$A$24=AG$519,$H$5:$L$24,""),"")))</f>
        <v>-</v>
      </c>
      <c r="AH528" s="409" t="str">
        <f t="array" ref="AH528">IF(AH484="-","-",COUNT(IF($M$5:$M$24=$H$5:$L$24,IF($H$5:$L$24=$X460,IF($A$5:$A$24=AH$519,$H$5:$L$24,""),""),""))/COUNT(IF($M$5:$M$24=$X460,IF($A$5:$A$24=AH$519,$H$5:$L$24,""),"")))</f>
        <v>-</v>
      </c>
      <c r="AI528" s="409" t="str">
        <f t="array" ref="AI528">IF(AI484="-","-",COUNT(IF($M$5:$M$24=$H$5:$L$24,IF($H$5:$L$24=$X460,IF($A$5:$A$24=AI$519,$H$5:$L$24,""),""),""))/COUNT(IF($M$5:$M$24=$X460,IF($A$5:$A$24=AI$519,$H$5:$L$24,""),"")))</f>
        <v>-</v>
      </c>
      <c r="AJ528" s="409" t="str">
        <f t="array" ref="AJ528">IF(AJ484="-","-",COUNT(IF($M$5:$M$24=$H$5:$L$24,IF($H$5:$L$24=$X460,IF($A$5:$A$24=AJ$519,$H$5:$L$24,""),""),""))/COUNT(IF($M$5:$M$24=$X460,IF($A$5:$A$24=AJ$519,$H$5:$L$24,""),"")))</f>
        <v>-</v>
      </c>
      <c r="AK528" s="411" t="str">
        <f t="array" ref="AK528">IF(AK484=0,"-",COUNT(IF($M$5:$M$24=$H$5:$L$24,IF($H$5:$L$24=$X460,$H$5:$L$24,""),""))/COUNT(IF($M$5:$M$24=$X460,$H$5:$L$24,"")))</f>
        <v>-</v>
      </c>
      <c r="AL528" s="18"/>
      <c r="AM528" s="7"/>
      <c r="AN528" s="18"/>
      <c r="AO528" s="18"/>
      <c r="AP528" s="18"/>
      <c r="AQ528" s="18"/>
      <c r="AR528" s="18"/>
      <c r="AS528" s="18"/>
      <c r="AT528" s="18"/>
      <c r="AU528" s="18"/>
      <c r="AV528" s="18"/>
      <c r="AW528" s="18"/>
      <c r="AX528" s="18"/>
      <c r="BL528" s="11"/>
      <c r="BM528" s="11"/>
      <c r="BN528" s="11"/>
      <c r="BO528" s="75"/>
      <c r="BP528" s="75"/>
    </row>
    <row r="529" spans="1:68">
      <c r="A529" s="18"/>
      <c r="B529" s="18"/>
      <c r="C529" s="18"/>
      <c r="D529" s="18"/>
      <c r="E529" s="88"/>
      <c r="F529" s="88"/>
      <c r="G529" s="18"/>
      <c r="H529" s="89"/>
      <c r="I529" s="89"/>
      <c r="J529" s="18"/>
      <c r="K529" s="18"/>
      <c r="L529" s="18"/>
      <c r="M529" s="140"/>
      <c r="N529" s="140"/>
      <c r="O529" s="140"/>
      <c r="P529" s="140"/>
      <c r="Q529" s="140"/>
      <c r="R529" s="140"/>
      <c r="S529" s="140"/>
      <c r="T529" s="140"/>
      <c r="U529" s="18"/>
      <c r="V529" s="579" t="e">
        <f>#REF!</f>
        <v>#REF!</v>
      </c>
      <c r="W529" s="579"/>
      <c r="X529" s="117"/>
      <c r="Y529" s="117"/>
      <c r="Z529" s="117"/>
      <c r="AA529" s="117"/>
      <c r="AB529" s="117"/>
      <c r="AC529" s="409" t="str">
        <f t="array" ref="AC529">IF(AC485="-","-",COUNT(IF($M$5:$M$24=$H$5:$L$24,IF($H$5:$L$24=$X461,IF($A$5:$A$24=AC$519,$H$5:$L$24,""),""),""))/COUNT(IF($M$5:$M$24=$X461,IF($A$5:$A$24=AC$519,$H$5:$L$24,""),"")))</f>
        <v>-</v>
      </c>
      <c r="AD529" s="409" t="str">
        <f t="array" ref="AD529">IF(AD485="-","-",COUNT(IF($M$5:$M$24=$H$5:$L$24,IF($H$5:$L$24=$X461,IF($A$5:$A$24=AD$519,$H$5:$L$24,""),""),""))/COUNT(IF($M$5:$M$24=$X461,IF($A$5:$A$24=AD$519,$H$5:$L$24,""),"")))</f>
        <v>-</v>
      </c>
      <c r="AE529" s="409" t="str">
        <f t="array" ref="AE529">IF(AE485="-","-",COUNT(IF($M$5:$M$24=$H$5:$L$24,IF($H$5:$L$24=$X461,IF($A$5:$A$24=AE$519,$H$5:$L$24,""),""),""))/COUNT(IF($M$5:$M$24=$X461,IF($A$5:$A$24=AE$519,$H$5:$L$24,""),"")))</f>
        <v>-</v>
      </c>
      <c r="AF529" s="409" t="str">
        <f t="array" ref="AF529">IF(AF485="-","-",COUNT(IF($M$5:$M$24=$H$5:$L$24,IF($H$5:$L$24=$X461,IF($A$5:$A$24=AF$519,$H$5:$L$24,""),""),""))/COUNT(IF($M$5:$M$24=$X461,IF($A$5:$A$24=AF$519,$H$5:$L$24,""),"")))</f>
        <v>-</v>
      </c>
      <c r="AG529" s="409" t="str">
        <f t="array" ref="AG529">IF(AG485="-","-",COUNT(IF($M$5:$M$24=$H$5:$L$24,IF($H$5:$L$24=$X461,IF($A$5:$A$24=AG$519,$H$5:$L$24,""),""),""))/COUNT(IF($M$5:$M$24=$X461,IF($A$5:$A$24=AG$519,$H$5:$L$24,""),"")))</f>
        <v>-</v>
      </c>
      <c r="AH529" s="409" t="str">
        <f t="array" ref="AH529">IF(AH485="-","-",COUNT(IF($M$5:$M$24=$H$5:$L$24,IF($H$5:$L$24=$X461,IF($A$5:$A$24=AH$519,$H$5:$L$24,""),""),""))/COUNT(IF($M$5:$M$24=$X461,IF($A$5:$A$24=AH$519,$H$5:$L$24,""),"")))</f>
        <v>-</v>
      </c>
      <c r="AI529" s="409" t="str">
        <f t="array" ref="AI529">IF(AI485="-","-",COUNT(IF($M$5:$M$24=$H$5:$L$24,IF($H$5:$L$24=$X461,IF($A$5:$A$24=AI$519,$H$5:$L$24,""),""),""))/COUNT(IF($M$5:$M$24=$X461,IF($A$5:$A$24=AI$519,$H$5:$L$24,""),"")))</f>
        <v>-</v>
      </c>
      <c r="AJ529" s="409" t="str">
        <f t="array" ref="AJ529">IF(AJ485="-","-",COUNT(IF($M$5:$M$24=$H$5:$L$24,IF($H$5:$L$24=$X461,IF($A$5:$A$24=AJ$519,$H$5:$L$24,""),""),""))/COUNT(IF($M$5:$M$24=$X461,IF($A$5:$A$24=AJ$519,$H$5:$L$24,""),"")))</f>
        <v>-</v>
      </c>
      <c r="AK529" s="411" t="str">
        <f t="array" ref="AK529">IF(AK485=0,"-",COUNT(IF($M$5:$M$24=$H$5:$L$24,IF($H$5:$L$24=$X461,$H$5:$L$24,""),""))/COUNT(IF($M$5:$M$24=$X461,$H$5:$L$24,"")))</f>
        <v>-</v>
      </c>
      <c r="AL529" s="18"/>
      <c r="AM529" s="7"/>
      <c r="AN529" s="18"/>
      <c r="AO529" s="18"/>
      <c r="AP529" s="18"/>
      <c r="AQ529" s="18"/>
      <c r="AR529" s="18"/>
      <c r="AS529" s="18"/>
      <c r="AT529" s="18"/>
      <c r="AU529" s="18"/>
      <c r="AV529" s="18"/>
      <c r="AW529" s="18"/>
      <c r="AX529" s="18"/>
      <c r="BL529" s="11"/>
      <c r="BM529" s="11"/>
      <c r="BN529" s="11"/>
      <c r="BO529" s="75"/>
      <c r="BP529" s="75"/>
    </row>
    <row r="530" spans="1:68">
      <c r="A530" s="18"/>
      <c r="B530" s="18"/>
      <c r="C530" s="18"/>
      <c r="D530" s="18"/>
      <c r="E530" s="88"/>
      <c r="F530" s="88"/>
      <c r="G530" s="18"/>
      <c r="H530" s="89"/>
      <c r="I530" s="89"/>
      <c r="J530" s="18"/>
      <c r="K530" s="18"/>
      <c r="L530" s="18"/>
      <c r="M530" s="140"/>
      <c r="N530" s="140"/>
      <c r="O530" s="140"/>
      <c r="P530" s="140"/>
      <c r="Q530" s="140"/>
      <c r="R530" s="140"/>
      <c r="S530" s="140"/>
      <c r="T530" s="140"/>
      <c r="U530" s="18"/>
      <c r="V530" s="579"/>
      <c r="W530" s="579"/>
      <c r="X530" s="117"/>
      <c r="Y530" s="117"/>
      <c r="Z530" s="117"/>
      <c r="AA530" s="117"/>
      <c r="AB530" s="117"/>
      <c r="AC530" s="409" t="str">
        <f t="array" ref="AC530">IF(AC486="-","-",COUNT(IF($M$5:$M$24=$H$5:$L$24,IF($H$5:$L$24=$X462,IF($A$5:$A$24=AC$519,$H$5:$L$24,""),""),""))/COUNT(IF($M$5:$M$24=$X462,IF($A$5:$A$24=AC$519,$H$5:$L$24,""),"")))</f>
        <v>-</v>
      </c>
      <c r="AD530" s="409" t="str">
        <f t="array" ref="AD530">IF(AD486="-","-",COUNT(IF($M$5:$M$24=$H$5:$L$24,IF($H$5:$L$24=$X462,IF($A$5:$A$24=AD$519,$H$5:$L$24,""),""),""))/COUNT(IF($M$5:$M$24=$X462,IF($A$5:$A$24=AD$519,$H$5:$L$24,""),"")))</f>
        <v>-</v>
      </c>
      <c r="AE530" s="409" t="str">
        <f t="array" ref="AE530">IF(AE486="-","-",COUNT(IF($M$5:$M$24=$H$5:$L$24,IF($H$5:$L$24=$X462,IF($A$5:$A$24=AE$519,$H$5:$L$24,""),""),""))/COUNT(IF($M$5:$M$24=$X462,IF($A$5:$A$24=AE$519,$H$5:$L$24,""),"")))</f>
        <v>-</v>
      </c>
      <c r="AF530" s="409" t="str">
        <f t="array" ref="AF530">IF(AF486="-","-",COUNT(IF($M$5:$M$24=$H$5:$L$24,IF($H$5:$L$24=$X462,IF($A$5:$A$24=AF$519,$H$5:$L$24,""),""),""))/COUNT(IF($M$5:$M$24=$X462,IF($A$5:$A$24=AF$519,$H$5:$L$24,""),"")))</f>
        <v>-</v>
      </c>
      <c r="AG530" s="409" t="str">
        <f t="array" ref="AG530">IF(AG486="-","-",COUNT(IF($M$5:$M$24=$H$5:$L$24,IF($H$5:$L$24=$X462,IF($A$5:$A$24=AG$519,$H$5:$L$24,""),""),""))/COUNT(IF($M$5:$M$24=$X462,IF($A$5:$A$24=AG$519,$H$5:$L$24,""),"")))</f>
        <v>-</v>
      </c>
      <c r="AH530" s="409" t="str">
        <f t="array" ref="AH530">IF(AH486="-","-",COUNT(IF($M$5:$M$24=$H$5:$L$24,IF($H$5:$L$24=$X462,IF($A$5:$A$24=AH$519,$H$5:$L$24,""),""),""))/COUNT(IF($M$5:$M$24=$X462,IF($A$5:$A$24=AH$519,$H$5:$L$24,""),"")))</f>
        <v>-</v>
      </c>
      <c r="AI530" s="409" t="str">
        <f t="array" ref="AI530">IF(AI486="-","-",COUNT(IF($M$5:$M$24=$H$5:$L$24,IF($H$5:$L$24=$X462,IF($A$5:$A$24=AI$519,$H$5:$L$24,""),""),""))/COUNT(IF($M$5:$M$24=$X462,IF($A$5:$A$24=AI$519,$H$5:$L$24,""),"")))</f>
        <v>-</v>
      </c>
      <c r="AJ530" s="409" t="str">
        <f t="array" ref="AJ530">IF(AJ486="-","-",COUNT(IF($M$5:$M$24=$H$5:$L$24,IF($H$5:$L$24=$X462,IF($A$5:$A$24=AJ$519,$H$5:$L$24,""),""),""))/COUNT(IF($M$5:$M$24=$X462,IF($A$5:$A$24=AJ$519,$H$5:$L$24,""),"")))</f>
        <v>-</v>
      </c>
      <c r="AK530" s="411" t="str">
        <f t="array" ref="AK530">IF(AK486=0,"-",COUNT(IF($M$5:$M$24=$H$5:$L$24,IF($H$5:$L$24=$X462,$H$5:$L$24,""),""))/COUNT(IF($M$5:$M$24=$X462,$H$5:$L$24,"")))</f>
        <v>-</v>
      </c>
      <c r="AL530" s="18"/>
      <c r="AM530" s="7"/>
      <c r="AN530" s="18"/>
      <c r="AO530" s="18"/>
      <c r="AP530" s="18"/>
      <c r="AQ530" s="18"/>
      <c r="AR530" s="18"/>
      <c r="AS530" s="18"/>
      <c r="AT530" s="18"/>
      <c r="AU530" s="18"/>
      <c r="AV530" s="18"/>
      <c r="AW530" s="18"/>
      <c r="AX530" s="18"/>
      <c r="BL530" s="11"/>
      <c r="BM530" s="11"/>
      <c r="BN530" s="11"/>
      <c r="BO530" s="75"/>
      <c r="BP530" s="75"/>
    </row>
    <row r="531" spans="1:68">
      <c r="A531" s="18"/>
      <c r="B531" s="18"/>
      <c r="C531" s="18"/>
      <c r="D531" s="18"/>
      <c r="E531" s="88"/>
      <c r="F531" s="88"/>
      <c r="G531" s="18"/>
      <c r="H531" s="89"/>
      <c r="I531" s="89"/>
      <c r="J531" s="18"/>
      <c r="K531" s="18"/>
      <c r="L531" s="18"/>
      <c r="M531" s="140"/>
      <c r="N531" s="140"/>
      <c r="O531" s="140"/>
      <c r="P531" s="140"/>
      <c r="Q531" s="140"/>
      <c r="R531" s="140"/>
      <c r="S531" s="140"/>
      <c r="T531" s="140"/>
      <c r="U531" s="18"/>
      <c r="V531" s="579"/>
      <c r="W531" s="579"/>
      <c r="X531" s="117"/>
      <c r="Y531" s="117"/>
      <c r="Z531" s="117"/>
      <c r="AA531" s="117"/>
      <c r="AB531" s="117"/>
      <c r="AC531" s="409" t="str">
        <f t="array" ref="AC531">IF(AC487="-","-",COUNT(IF($M$5:$M$24=$H$5:$L$24,IF($H$5:$L$24=$X463,IF($A$5:$A$24=AC$519,$H$5:$L$24,""),""),""))/COUNT(IF($M$5:$M$24=$X463,IF($A$5:$A$24=AC$519,$H$5:$L$24,""),"")))</f>
        <v>-</v>
      </c>
      <c r="AD531" s="409" t="str">
        <f t="array" ref="AD531">IF(AD487="-","-",COUNT(IF($M$5:$M$24=$H$5:$L$24,IF($H$5:$L$24=$X463,IF($A$5:$A$24=AD$519,$H$5:$L$24,""),""),""))/COUNT(IF($M$5:$M$24=$X463,IF($A$5:$A$24=AD$519,$H$5:$L$24,""),"")))</f>
        <v>-</v>
      </c>
      <c r="AE531" s="409" t="str">
        <f t="array" ref="AE531">IF(AE487="-","-",COUNT(IF($M$5:$M$24=$H$5:$L$24,IF($H$5:$L$24=$X463,IF($A$5:$A$24=AE$519,$H$5:$L$24,""),""),""))/COUNT(IF($M$5:$M$24=$X463,IF($A$5:$A$24=AE$519,$H$5:$L$24,""),"")))</f>
        <v>-</v>
      </c>
      <c r="AF531" s="409" t="str">
        <f t="array" ref="AF531">IF(AF487="-","-",COUNT(IF($M$5:$M$24=$H$5:$L$24,IF($H$5:$L$24=$X463,IF($A$5:$A$24=AF$519,$H$5:$L$24,""),""),""))/COUNT(IF($M$5:$M$24=$X463,IF($A$5:$A$24=AF$519,$H$5:$L$24,""),"")))</f>
        <v>-</v>
      </c>
      <c r="AG531" s="409" t="str">
        <f t="array" ref="AG531">IF(AG487="-","-",COUNT(IF($M$5:$M$24=$H$5:$L$24,IF($H$5:$L$24=$X463,IF($A$5:$A$24=AG$519,$H$5:$L$24,""),""),""))/COUNT(IF($M$5:$M$24=$X463,IF($A$5:$A$24=AG$519,$H$5:$L$24,""),"")))</f>
        <v>-</v>
      </c>
      <c r="AH531" s="409" t="str">
        <f t="array" ref="AH531">IF(AH487="-","-",COUNT(IF($M$5:$M$24=$H$5:$L$24,IF($H$5:$L$24=$X463,IF($A$5:$A$24=AH$519,$H$5:$L$24,""),""),""))/COUNT(IF($M$5:$M$24=$X463,IF($A$5:$A$24=AH$519,$H$5:$L$24,""),"")))</f>
        <v>-</v>
      </c>
      <c r="AI531" s="409" t="str">
        <f t="array" ref="AI531">IF(AI487="-","-",COUNT(IF($M$5:$M$24=$H$5:$L$24,IF($H$5:$L$24=$X463,IF($A$5:$A$24=AI$519,$H$5:$L$24,""),""),""))/COUNT(IF($M$5:$M$24=$X463,IF($A$5:$A$24=AI$519,$H$5:$L$24,""),"")))</f>
        <v>-</v>
      </c>
      <c r="AJ531" s="409" t="str">
        <f t="array" ref="AJ531">IF(AJ487="-","-",COUNT(IF($M$5:$M$24=$H$5:$L$24,IF($H$5:$L$24=$X463,IF($A$5:$A$24=AJ$519,$H$5:$L$24,""),""),""))/COUNT(IF($M$5:$M$24=$X463,IF($A$5:$A$24=AJ$519,$H$5:$L$24,""),"")))</f>
        <v>-</v>
      </c>
      <c r="AK531" s="411" t="str">
        <f t="array" ref="AK531">IF(AK487=0,"-",COUNT(IF($M$5:$M$24=$H$5:$L$24,IF($H$5:$L$24=$X463,$H$5:$L$24,""),""))/COUNT(IF($M$5:$M$24=$X463,$H$5:$L$24,"")))</f>
        <v>-</v>
      </c>
      <c r="AL531" s="18"/>
      <c r="AM531" s="7"/>
      <c r="AN531" s="18"/>
      <c r="AO531" s="18"/>
      <c r="AP531" s="18"/>
      <c r="AQ531" s="18"/>
      <c r="AR531" s="18"/>
      <c r="AS531" s="18"/>
      <c r="AT531" s="18"/>
      <c r="AU531" s="18"/>
      <c r="AV531" s="18"/>
      <c r="AW531" s="18"/>
      <c r="AX531" s="18"/>
      <c r="BL531" s="11"/>
      <c r="BM531" s="11"/>
      <c r="BN531" s="11"/>
      <c r="BO531" s="75"/>
      <c r="BP531" s="75"/>
    </row>
    <row r="532" spans="1:68">
      <c r="A532" s="18"/>
      <c r="B532" s="18"/>
      <c r="C532" s="18"/>
      <c r="D532" s="18"/>
      <c r="E532" s="88"/>
      <c r="F532" s="88"/>
      <c r="G532" s="18"/>
      <c r="H532" s="89"/>
      <c r="I532" s="89"/>
      <c r="J532" s="18"/>
      <c r="K532" s="18"/>
      <c r="L532" s="18"/>
      <c r="M532" s="140"/>
      <c r="N532" s="140"/>
      <c r="O532" s="140"/>
      <c r="P532" s="140"/>
      <c r="Q532" s="140"/>
      <c r="R532" s="140"/>
      <c r="S532" s="140"/>
      <c r="T532" s="140"/>
      <c r="U532" s="18"/>
      <c r="V532" s="579"/>
      <c r="W532" s="579"/>
      <c r="X532" s="117"/>
      <c r="Y532" s="117"/>
      <c r="Z532" s="117"/>
      <c r="AA532" s="117"/>
      <c r="AB532" s="117"/>
      <c r="AC532" s="409" t="str">
        <f t="array" ref="AC532">IF(AC488="-","-",COUNT(IF($M$5:$M$24=$H$5:$L$24,IF($H$5:$L$24=$X464,IF($A$5:$A$24=AC$519,$H$5:$L$24,""),""),""))/COUNT(IF($M$5:$M$24=$X464,IF($A$5:$A$24=AC$519,$H$5:$L$24,""),"")))</f>
        <v>-</v>
      </c>
      <c r="AD532" s="409" t="str">
        <f t="array" ref="AD532">IF(AD488="-","-",COUNT(IF($M$5:$M$24=$H$5:$L$24,IF($H$5:$L$24=$X464,IF($A$5:$A$24=AD$519,$H$5:$L$24,""),""),""))/COUNT(IF($M$5:$M$24=$X464,IF($A$5:$A$24=AD$519,$H$5:$L$24,""),"")))</f>
        <v>-</v>
      </c>
      <c r="AE532" s="409" t="str">
        <f t="array" ref="AE532">IF(AE488="-","-",COUNT(IF($M$5:$M$24=$H$5:$L$24,IF($H$5:$L$24=$X464,IF($A$5:$A$24=AE$519,$H$5:$L$24,""),""),""))/COUNT(IF($M$5:$M$24=$X464,IF($A$5:$A$24=AE$519,$H$5:$L$24,""),"")))</f>
        <v>-</v>
      </c>
      <c r="AF532" s="409" t="str">
        <f t="array" ref="AF532">IF(AF488="-","-",COUNT(IF($M$5:$M$24=$H$5:$L$24,IF($H$5:$L$24=$X464,IF($A$5:$A$24=AF$519,$H$5:$L$24,""),""),""))/COUNT(IF($M$5:$M$24=$X464,IF($A$5:$A$24=AF$519,$H$5:$L$24,""),"")))</f>
        <v>-</v>
      </c>
      <c r="AG532" s="409" t="str">
        <f t="array" ref="AG532">IF(AG488="-","-",COUNT(IF($M$5:$M$24=$H$5:$L$24,IF($H$5:$L$24=$X464,IF($A$5:$A$24=AG$519,$H$5:$L$24,""),""),""))/COUNT(IF($M$5:$M$24=$X464,IF($A$5:$A$24=AG$519,$H$5:$L$24,""),"")))</f>
        <v>-</v>
      </c>
      <c r="AH532" s="409" t="str">
        <f t="array" ref="AH532">IF(AH488="-","-",COUNT(IF($M$5:$M$24=$H$5:$L$24,IF($H$5:$L$24=$X464,IF($A$5:$A$24=AH$519,$H$5:$L$24,""),""),""))/COUNT(IF($M$5:$M$24=$X464,IF($A$5:$A$24=AH$519,$H$5:$L$24,""),"")))</f>
        <v>-</v>
      </c>
      <c r="AI532" s="409" t="str">
        <f t="array" ref="AI532">IF(AI488="-","-",COUNT(IF($M$5:$M$24=$H$5:$L$24,IF($H$5:$L$24=$X464,IF($A$5:$A$24=AI$519,$H$5:$L$24,""),""),""))/COUNT(IF($M$5:$M$24=$X464,IF($A$5:$A$24=AI$519,$H$5:$L$24,""),"")))</f>
        <v>-</v>
      </c>
      <c r="AJ532" s="409" t="str">
        <f t="array" ref="AJ532">IF(AJ488="-","-",COUNT(IF($M$5:$M$24=$H$5:$L$24,IF($H$5:$L$24=$X464,IF($A$5:$A$24=AJ$519,$H$5:$L$24,""),""),""))/COUNT(IF($M$5:$M$24=$X464,IF($A$5:$A$24=AJ$519,$H$5:$L$24,""),"")))</f>
        <v>-</v>
      </c>
      <c r="AK532" s="411" t="str">
        <f t="array" ref="AK532">IF(AK488=0,"-",COUNT(IF($M$5:$M$24=$H$5:$L$24,IF($H$5:$L$24=$X464,$H$5:$L$24,""),""))/COUNT(IF($M$5:$M$24=$X464,$H$5:$L$24,"")))</f>
        <v>-</v>
      </c>
      <c r="AL532" s="18"/>
      <c r="AM532" s="7"/>
      <c r="AN532" s="18"/>
      <c r="AO532" s="18"/>
      <c r="AP532" s="18"/>
      <c r="AQ532" s="18"/>
      <c r="AR532" s="18"/>
      <c r="AS532" s="18"/>
      <c r="AT532" s="18"/>
      <c r="AU532" s="18"/>
      <c r="AV532" s="18"/>
      <c r="AW532" s="18"/>
      <c r="AX532" s="18"/>
      <c r="BL532" s="11"/>
      <c r="BM532" s="11"/>
      <c r="BN532" s="11"/>
      <c r="BO532" s="75"/>
      <c r="BP532" s="75"/>
    </row>
    <row r="533" spans="1:68">
      <c r="A533" s="18"/>
      <c r="B533" s="18"/>
      <c r="C533" s="18"/>
      <c r="D533" s="18"/>
      <c r="E533" s="88"/>
      <c r="F533" s="88"/>
      <c r="G533" s="18"/>
      <c r="H533" s="89"/>
      <c r="I533" s="89"/>
      <c r="J533" s="18"/>
      <c r="K533" s="18"/>
      <c r="L533" s="18"/>
      <c r="M533" s="140"/>
      <c r="N533" s="140"/>
      <c r="O533" s="140"/>
      <c r="P533" s="140"/>
      <c r="Q533" s="140"/>
      <c r="R533" s="140"/>
      <c r="S533" s="140"/>
      <c r="T533" s="140"/>
      <c r="U533" s="18"/>
      <c r="V533" s="579"/>
      <c r="W533" s="579"/>
      <c r="X533" s="117"/>
      <c r="Y533" s="117"/>
      <c r="Z533" s="117"/>
      <c r="AA533" s="117"/>
      <c r="AB533" s="117"/>
      <c r="AC533" s="409" t="str">
        <f t="array" ref="AC533">IF(AC489="-","-",COUNT(IF($M$5:$M$24=$H$5:$L$24,IF($H$5:$L$24=$X465,IF($A$5:$A$24=AC$519,$H$5:$L$24,""),""),""))/COUNT(IF($M$5:$M$24=$X465,IF($A$5:$A$24=AC$519,$H$5:$L$24,""),"")))</f>
        <v>-</v>
      </c>
      <c r="AD533" s="409" t="str">
        <f t="array" ref="AD533">IF(AD489="-","-",COUNT(IF($M$5:$M$24=$H$5:$L$24,IF($H$5:$L$24=$X465,IF($A$5:$A$24=AD$519,$H$5:$L$24,""),""),""))/COUNT(IF($M$5:$M$24=$X465,IF($A$5:$A$24=AD$519,$H$5:$L$24,""),"")))</f>
        <v>-</v>
      </c>
      <c r="AE533" s="409" t="str">
        <f t="array" ref="AE533">IF(AE489="-","-",COUNT(IF($M$5:$M$24=$H$5:$L$24,IF($H$5:$L$24=$X465,IF($A$5:$A$24=AE$519,$H$5:$L$24,""),""),""))/COUNT(IF($M$5:$M$24=$X465,IF($A$5:$A$24=AE$519,$H$5:$L$24,""),"")))</f>
        <v>-</v>
      </c>
      <c r="AF533" s="409" t="str">
        <f t="array" ref="AF533">IF(AF489="-","-",COUNT(IF($M$5:$M$24=$H$5:$L$24,IF($H$5:$L$24=$X465,IF($A$5:$A$24=AF$519,$H$5:$L$24,""),""),""))/COUNT(IF($M$5:$M$24=$X465,IF($A$5:$A$24=AF$519,$H$5:$L$24,""),"")))</f>
        <v>-</v>
      </c>
      <c r="AG533" s="409" t="str">
        <f t="array" ref="AG533">IF(AG489="-","-",COUNT(IF($M$5:$M$24=$H$5:$L$24,IF($H$5:$L$24=$X465,IF($A$5:$A$24=AG$519,$H$5:$L$24,""),""),""))/COUNT(IF($M$5:$M$24=$X465,IF($A$5:$A$24=AG$519,$H$5:$L$24,""),"")))</f>
        <v>-</v>
      </c>
      <c r="AH533" s="409" t="str">
        <f t="array" ref="AH533">IF(AH489="-","-",COUNT(IF($M$5:$M$24=$H$5:$L$24,IF($H$5:$L$24=$X465,IF($A$5:$A$24=AH$519,$H$5:$L$24,""),""),""))/COUNT(IF($M$5:$M$24=$X465,IF($A$5:$A$24=AH$519,$H$5:$L$24,""),"")))</f>
        <v>-</v>
      </c>
      <c r="AI533" s="409" t="str">
        <f t="array" ref="AI533">IF(AI489="-","-",COUNT(IF($M$5:$M$24=$H$5:$L$24,IF($H$5:$L$24=$X465,IF($A$5:$A$24=AI$519,$H$5:$L$24,""),""),""))/COUNT(IF($M$5:$M$24=$X465,IF($A$5:$A$24=AI$519,$H$5:$L$24,""),"")))</f>
        <v>-</v>
      </c>
      <c r="AJ533" s="409" t="str">
        <f t="array" ref="AJ533">IF(AJ489="-","-",COUNT(IF($M$5:$M$24=$H$5:$L$24,IF($H$5:$L$24=$X465,IF($A$5:$A$24=AJ$519,$H$5:$L$24,""),""),""))/COUNT(IF($M$5:$M$24=$X465,IF($A$5:$A$24=AJ$519,$H$5:$L$24,""),"")))</f>
        <v>-</v>
      </c>
      <c r="AK533" s="411" t="str">
        <f t="array" ref="AK533">IF(AK489=0,"-",COUNT(IF($M$5:$M$24=$H$5:$L$24,IF($H$5:$L$24=$X465,$H$5:$L$24,""),""))/COUNT(IF($M$5:$M$24=$X465,$H$5:$L$24,"")))</f>
        <v>-</v>
      </c>
      <c r="AL533" s="18"/>
      <c r="AM533" s="7"/>
      <c r="AN533" s="18"/>
      <c r="AO533" s="18"/>
      <c r="AP533" s="18"/>
      <c r="AQ533" s="18"/>
      <c r="AR533" s="18"/>
      <c r="AS533" s="18"/>
      <c r="AT533" s="18"/>
      <c r="AU533" s="18"/>
      <c r="AV533" s="18"/>
      <c r="AW533" s="18"/>
      <c r="AX533" s="18"/>
      <c r="BL533" s="11"/>
      <c r="BM533" s="11"/>
      <c r="BN533" s="11"/>
      <c r="BO533" s="75"/>
      <c r="BP533" s="75"/>
    </row>
    <row r="534" spans="1:68">
      <c r="A534" s="18"/>
      <c r="B534" s="18"/>
      <c r="C534" s="18"/>
      <c r="D534" s="18"/>
      <c r="E534" s="88"/>
      <c r="F534" s="88"/>
      <c r="G534" s="18"/>
      <c r="H534" s="89"/>
      <c r="I534" s="89"/>
      <c r="J534" s="18"/>
      <c r="K534" s="18"/>
      <c r="L534" s="18"/>
      <c r="M534" s="140"/>
      <c r="N534" s="140"/>
      <c r="O534" s="140"/>
      <c r="P534" s="140"/>
      <c r="Q534" s="140"/>
      <c r="R534" s="140"/>
      <c r="S534" s="140"/>
      <c r="T534" s="140"/>
      <c r="U534" s="18"/>
      <c r="V534" s="579"/>
      <c r="W534" s="579"/>
      <c r="X534" s="117"/>
      <c r="Y534" s="117"/>
      <c r="Z534" s="117"/>
      <c r="AA534" s="117"/>
      <c r="AB534" s="117"/>
      <c r="AC534" s="409" t="str">
        <f t="array" ref="AC534">IF(AC490="-","-",COUNT(IF($M$5:$M$24=$H$5:$L$24,IF($H$5:$L$24=$X466,IF($A$5:$A$24=AC$519,$H$5:$L$24,""),""),""))/COUNT(IF($M$5:$M$24=$X466,IF($A$5:$A$24=AC$519,$H$5:$L$24,""),"")))</f>
        <v>-</v>
      </c>
      <c r="AD534" s="409" t="str">
        <f t="array" ref="AD534">IF(AD490="-","-",COUNT(IF($M$5:$M$24=$H$5:$L$24,IF($H$5:$L$24=$X466,IF($A$5:$A$24=AD$519,$H$5:$L$24,""),""),""))/COUNT(IF($M$5:$M$24=$X466,IF($A$5:$A$24=AD$519,$H$5:$L$24,""),"")))</f>
        <v>-</v>
      </c>
      <c r="AE534" s="409" t="str">
        <f t="array" ref="AE534">IF(AE490="-","-",COUNT(IF($M$5:$M$24=$H$5:$L$24,IF($H$5:$L$24=$X466,IF($A$5:$A$24=AE$519,$H$5:$L$24,""),""),""))/COUNT(IF($M$5:$M$24=$X466,IF($A$5:$A$24=AE$519,$H$5:$L$24,""),"")))</f>
        <v>-</v>
      </c>
      <c r="AF534" s="409" t="str">
        <f t="array" ref="AF534">IF(AF490="-","-",COUNT(IF($M$5:$M$24=$H$5:$L$24,IF($H$5:$L$24=$X466,IF($A$5:$A$24=AF$519,$H$5:$L$24,""),""),""))/COUNT(IF($M$5:$M$24=$X466,IF($A$5:$A$24=AF$519,$H$5:$L$24,""),"")))</f>
        <v>-</v>
      </c>
      <c r="AG534" s="409" t="str">
        <f t="array" ref="AG534">IF(AG490="-","-",COUNT(IF($M$5:$M$24=$H$5:$L$24,IF($H$5:$L$24=$X466,IF($A$5:$A$24=AG$519,$H$5:$L$24,""),""),""))/COUNT(IF($M$5:$M$24=$X466,IF($A$5:$A$24=AG$519,$H$5:$L$24,""),"")))</f>
        <v>-</v>
      </c>
      <c r="AH534" s="409" t="str">
        <f t="array" ref="AH534">IF(AH490="-","-",COUNT(IF($M$5:$M$24=$H$5:$L$24,IF($H$5:$L$24=$X466,IF($A$5:$A$24=AH$519,$H$5:$L$24,""),""),""))/COUNT(IF($M$5:$M$24=$X466,IF($A$5:$A$24=AH$519,$H$5:$L$24,""),"")))</f>
        <v>-</v>
      </c>
      <c r="AI534" s="409" t="str">
        <f t="array" ref="AI534">IF(AI490="-","-",COUNT(IF($M$5:$M$24=$H$5:$L$24,IF($H$5:$L$24=$X466,IF($A$5:$A$24=AI$519,$H$5:$L$24,""),""),""))/COUNT(IF($M$5:$M$24=$X466,IF($A$5:$A$24=AI$519,$H$5:$L$24,""),"")))</f>
        <v>-</v>
      </c>
      <c r="AJ534" s="409" t="str">
        <f t="array" ref="AJ534">IF(AJ490="-","-",COUNT(IF($M$5:$M$24=$H$5:$L$24,IF($H$5:$L$24=$X466,IF($A$5:$A$24=AJ$519,$H$5:$L$24,""),""),""))/COUNT(IF($M$5:$M$24=$X466,IF($A$5:$A$24=AJ$519,$H$5:$L$24,""),"")))</f>
        <v>-</v>
      </c>
      <c r="AK534" s="411" t="e">
        <f t="array" ref="AK534">IF(AK490=0,"-",COUNT(IF($M$5:$M$24=$H$5:$L$24,IF($H$5:$L$24=$X466,$H$5:$L$24,""),""))/COUNT(IF($M$5:$M$24=$X466,$H$5:$L$24,"")))</f>
        <v>#DIV/0!</v>
      </c>
      <c r="AL534" s="18"/>
      <c r="AM534" s="7"/>
      <c r="AN534" s="18"/>
      <c r="AO534" s="18"/>
      <c r="AP534" s="18"/>
      <c r="AQ534" s="18"/>
      <c r="AR534" s="18"/>
      <c r="AS534" s="18"/>
      <c r="AT534" s="18"/>
      <c r="AU534" s="18"/>
      <c r="AV534" s="18"/>
      <c r="AW534" s="18"/>
      <c r="AX534" s="18"/>
      <c r="BL534" s="11"/>
      <c r="BM534" s="11"/>
      <c r="BN534" s="11"/>
      <c r="BO534" s="75"/>
      <c r="BP534" s="75"/>
    </row>
    <row r="535" spans="1:68">
      <c r="A535" s="18"/>
      <c r="B535" s="18"/>
      <c r="C535" s="18"/>
      <c r="D535" s="18"/>
      <c r="E535" s="88"/>
      <c r="F535" s="88"/>
      <c r="G535" s="18"/>
      <c r="H535" s="89"/>
      <c r="I535" s="89"/>
      <c r="J535" s="18"/>
      <c r="K535" s="18"/>
      <c r="L535" s="18"/>
      <c r="M535" s="140"/>
      <c r="N535" s="140"/>
      <c r="O535" s="140"/>
      <c r="P535" s="140"/>
      <c r="Q535" s="140"/>
      <c r="R535" s="140"/>
      <c r="S535" s="140"/>
      <c r="T535" s="140"/>
      <c r="U535" s="18"/>
      <c r="V535" s="579"/>
      <c r="W535" s="579"/>
      <c r="X535" s="117"/>
      <c r="Y535" s="117"/>
      <c r="Z535" s="117"/>
      <c r="AA535" s="117"/>
      <c r="AB535" s="117"/>
      <c r="AC535" s="409" t="str">
        <f t="array" ref="AC535">IF(AC491="-","-",COUNT(IF($M$5:$M$24=$H$5:$L$24,IF($H$5:$L$24=$X467,IF($A$5:$A$24=AC$519,$H$5:$L$24,""),""),""))/COUNT(IF($M$5:$M$24=$X467,IF($A$5:$A$24=AC$519,$H$5:$L$24,""),"")))</f>
        <v>-</v>
      </c>
      <c r="AD535" s="409" t="str">
        <f t="array" ref="AD535">IF(AD491="-","-",COUNT(IF($M$5:$M$24=$H$5:$L$24,IF($H$5:$L$24=$X467,IF($A$5:$A$24=AD$519,$H$5:$L$24,""),""),""))/COUNT(IF($M$5:$M$24=$X467,IF($A$5:$A$24=AD$519,$H$5:$L$24,""),"")))</f>
        <v>-</v>
      </c>
      <c r="AE535" s="409" t="str">
        <f t="array" ref="AE535">IF(AE491="-","-",COUNT(IF($M$5:$M$24=$H$5:$L$24,IF($H$5:$L$24=$X467,IF($A$5:$A$24=AE$519,$H$5:$L$24,""),""),""))/COUNT(IF($M$5:$M$24=$X467,IF($A$5:$A$24=AE$519,$H$5:$L$24,""),"")))</f>
        <v>-</v>
      </c>
      <c r="AF535" s="409" t="str">
        <f t="array" ref="AF535">IF(AF491="-","-",COUNT(IF($M$5:$M$24=$H$5:$L$24,IF($H$5:$L$24=$X467,IF($A$5:$A$24=AF$519,$H$5:$L$24,""),""),""))/COUNT(IF($M$5:$M$24=$X467,IF($A$5:$A$24=AF$519,$H$5:$L$24,""),"")))</f>
        <v>-</v>
      </c>
      <c r="AG535" s="409" t="str">
        <f t="array" ref="AG535">IF(AG491="-","-",COUNT(IF($M$5:$M$24=$H$5:$L$24,IF($H$5:$L$24=$X467,IF($A$5:$A$24=AG$519,$H$5:$L$24,""),""),""))/COUNT(IF($M$5:$M$24=$X467,IF($A$5:$A$24=AG$519,$H$5:$L$24,""),"")))</f>
        <v>-</v>
      </c>
      <c r="AH535" s="409" t="str">
        <f t="array" ref="AH535">IF(AH491="-","-",COUNT(IF($M$5:$M$24=$H$5:$L$24,IF($H$5:$L$24=$X467,IF($A$5:$A$24=AH$519,$H$5:$L$24,""),""),""))/COUNT(IF($M$5:$M$24=$X467,IF($A$5:$A$24=AH$519,$H$5:$L$24,""),"")))</f>
        <v>-</v>
      </c>
      <c r="AI535" s="409" t="str">
        <f t="array" ref="AI535">IF(AI491="-","-",COUNT(IF($M$5:$M$24=$H$5:$L$24,IF($H$5:$L$24=$X467,IF($A$5:$A$24=AI$519,$H$5:$L$24,""),""),""))/COUNT(IF($M$5:$M$24=$X467,IF($A$5:$A$24=AI$519,$H$5:$L$24,""),"")))</f>
        <v>-</v>
      </c>
      <c r="AJ535" s="409" t="str">
        <f t="array" ref="AJ535">IF(AJ491="-","-",COUNT(IF($M$5:$M$24=$H$5:$L$24,IF($H$5:$L$24=$X467,IF($A$5:$A$24=AJ$519,$H$5:$L$24,""),""),""))/COUNT(IF($M$5:$M$24=$X467,IF($A$5:$A$24=AJ$519,$H$5:$L$24,""),"")))</f>
        <v>-</v>
      </c>
      <c r="AK535" s="412" t="str">
        <f t="array" ref="AK535">IF(AK491=0,"-",COUNT(IF($M$5:$M$24=$H$5:$L$24,IF($H$5:$L$24=$X467,$H$5:$L$24,""),""))/COUNT(IF($M$5:$M$24=$X467,$H$5:$L$24,"")))</f>
        <v>-</v>
      </c>
      <c r="AL535" s="18"/>
      <c r="AM535" s="7"/>
      <c r="AN535" s="18"/>
      <c r="AO535" s="18"/>
      <c r="AP535" s="18"/>
      <c r="AQ535" s="18"/>
      <c r="AR535" s="18"/>
      <c r="AS535" s="18"/>
      <c r="AT535" s="18"/>
      <c r="AU535" s="18"/>
      <c r="AV535" s="18"/>
      <c r="AW535" s="18"/>
      <c r="AX535" s="18"/>
      <c r="BL535" s="11"/>
      <c r="BM535" s="11"/>
      <c r="BN535" s="11"/>
      <c r="BO535" s="75"/>
      <c r="BP535" s="75"/>
    </row>
    <row r="536" spans="1:68">
      <c r="A536" s="18"/>
      <c r="B536" s="18"/>
      <c r="C536" s="18"/>
      <c r="D536" s="18"/>
      <c r="E536" s="88"/>
      <c r="F536" s="88"/>
      <c r="G536" s="18"/>
      <c r="H536" s="89"/>
      <c r="I536" s="89"/>
      <c r="J536" s="18"/>
      <c r="K536" s="18"/>
      <c r="L536" s="18"/>
      <c r="M536" s="140"/>
      <c r="N536" s="140"/>
      <c r="O536" s="140"/>
      <c r="P536" s="140"/>
      <c r="Q536" s="140"/>
      <c r="R536" s="140"/>
      <c r="S536" s="140"/>
      <c r="T536" s="140"/>
      <c r="U536" s="18"/>
      <c r="V536" s="579"/>
      <c r="W536" s="579"/>
      <c r="X536" s="117"/>
      <c r="Y536" s="117"/>
      <c r="Z536" s="117"/>
      <c r="AA536" s="117"/>
      <c r="AB536" s="117"/>
      <c r="AC536" s="378">
        <f t="shared" si="55"/>
        <v>0.73333333333333339</v>
      </c>
      <c r="AD536" s="378" t="str">
        <f t="shared" si="55"/>
        <v>-</v>
      </c>
      <c r="AE536" s="378" t="str">
        <f t="shared" si="55"/>
        <v>-</v>
      </c>
      <c r="AF536" s="378" t="str">
        <f t="shared" si="55"/>
        <v>-</v>
      </c>
      <c r="AG536" s="378" t="str">
        <f t="shared" si="55"/>
        <v>-</v>
      </c>
      <c r="AH536" s="378" t="str">
        <f t="shared" si="55"/>
        <v>-</v>
      </c>
      <c r="AI536" s="378" t="str">
        <f t="shared" si="55"/>
        <v>-</v>
      </c>
      <c r="AJ536" s="379" t="str">
        <f t="shared" si="55"/>
        <v>-</v>
      </c>
      <c r="AK536" s="380" t="e">
        <f t="shared" si="55"/>
        <v>#DIV/0!</v>
      </c>
      <c r="AL536" s="18"/>
      <c r="AM536" s="7"/>
      <c r="AN536" s="18"/>
      <c r="AO536" s="18"/>
      <c r="AP536" s="18"/>
      <c r="AQ536" s="18"/>
      <c r="AR536" s="18"/>
      <c r="AS536" s="18"/>
      <c r="AT536" s="18"/>
      <c r="AU536" s="18"/>
      <c r="AV536" s="18"/>
      <c r="AW536" s="18"/>
      <c r="AX536" s="18"/>
      <c r="BL536" s="11"/>
      <c r="BM536" s="11"/>
      <c r="BN536" s="11"/>
      <c r="BO536" s="75"/>
      <c r="BP536" s="75"/>
    </row>
    <row r="537" spans="1:68">
      <c r="A537" s="18"/>
      <c r="B537" s="18"/>
      <c r="C537" s="18"/>
      <c r="D537" s="18"/>
      <c r="E537" s="88"/>
      <c r="F537" s="88"/>
      <c r="G537" s="18"/>
      <c r="H537" s="89"/>
      <c r="I537" s="89"/>
      <c r="J537" s="18"/>
      <c r="K537" s="18"/>
      <c r="L537" s="18"/>
      <c r="M537" s="140"/>
      <c r="N537" s="140"/>
      <c r="O537" s="140"/>
      <c r="P537" s="140"/>
      <c r="Q537" s="140"/>
      <c r="R537" s="140"/>
      <c r="S537" s="140"/>
      <c r="T537" s="140"/>
      <c r="U537" s="18"/>
      <c r="V537" s="579"/>
      <c r="W537" s="579"/>
      <c r="X537" s="117"/>
      <c r="Y537" s="117"/>
      <c r="Z537" s="117"/>
      <c r="AA537" s="117"/>
      <c r="AB537" s="117"/>
      <c r="AC537" s="350"/>
      <c r="AD537" s="350"/>
      <c r="AE537" s="350"/>
      <c r="AF537" s="350"/>
      <c r="AG537" s="350"/>
      <c r="AH537" s="350"/>
      <c r="AI537" s="350"/>
      <c r="AJ537" s="350"/>
      <c r="AK537" s="351"/>
      <c r="AL537" s="18"/>
      <c r="AM537" s="7"/>
      <c r="AN537" s="18"/>
      <c r="AO537" s="18"/>
      <c r="AP537" s="18"/>
      <c r="AQ537" s="18"/>
      <c r="AR537" s="18"/>
      <c r="AS537" s="18"/>
      <c r="AT537" s="18"/>
      <c r="AU537" s="18"/>
      <c r="AV537" s="18"/>
      <c r="AW537" s="18"/>
      <c r="AX537" s="18"/>
      <c r="BL537" s="11"/>
      <c r="BM537" s="11"/>
      <c r="BN537" s="11"/>
      <c r="BO537" s="75"/>
      <c r="BP537" s="75"/>
    </row>
    <row r="538" spans="1:68">
      <c r="A538" s="18"/>
      <c r="B538" s="18"/>
      <c r="C538" s="18"/>
      <c r="D538" s="18"/>
      <c r="E538" s="88"/>
      <c r="F538" s="88"/>
      <c r="G538" s="18"/>
      <c r="H538" s="89"/>
      <c r="I538" s="89"/>
      <c r="J538" s="18"/>
      <c r="K538" s="18"/>
      <c r="L538" s="18"/>
      <c r="M538" s="140"/>
      <c r="N538" s="140"/>
      <c r="O538" s="140"/>
      <c r="P538" s="140"/>
      <c r="Q538" s="140"/>
      <c r="R538" s="140"/>
      <c r="S538" s="140"/>
      <c r="T538" s="140"/>
      <c r="U538" s="18"/>
      <c r="V538" s="579"/>
      <c r="W538" s="579"/>
      <c r="X538" s="117"/>
      <c r="Y538" s="117"/>
      <c r="Z538" s="117"/>
      <c r="AA538" s="117"/>
      <c r="AB538" s="117"/>
      <c r="AC538" s="117"/>
      <c r="AD538" s="117"/>
      <c r="AE538" s="117"/>
      <c r="AF538" s="117"/>
      <c r="AG538" s="117"/>
      <c r="AH538" s="117"/>
      <c r="AI538" s="117"/>
      <c r="AJ538" s="117"/>
      <c r="AK538" s="117"/>
      <c r="AL538" s="18"/>
      <c r="AM538" s="7"/>
      <c r="AN538" s="18"/>
      <c r="AO538" s="18"/>
      <c r="AP538" s="18"/>
      <c r="AQ538" s="18"/>
      <c r="AR538" s="18"/>
      <c r="AS538" s="18"/>
      <c r="AT538" s="18"/>
      <c r="AU538" s="18"/>
      <c r="AV538" s="18"/>
      <c r="AW538" s="18"/>
      <c r="AX538" s="18"/>
      <c r="BL538" s="11"/>
      <c r="BM538" s="11"/>
      <c r="BN538" s="11"/>
      <c r="BO538" s="75"/>
      <c r="BP538" s="75"/>
    </row>
    <row r="539" spans="1:68">
      <c r="A539" s="18"/>
      <c r="B539" s="18"/>
      <c r="C539" s="18"/>
      <c r="D539" s="18"/>
      <c r="E539" s="88"/>
      <c r="F539" s="88"/>
      <c r="G539" s="18"/>
      <c r="H539" s="89"/>
      <c r="I539" s="89"/>
      <c r="J539" s="18"/>
      <c r="K539" s="18"/>
      <c r="L539" s="18"/>
      <c r="M539" s="140"/>
      <c r="N539" s="140"/>
      <c r="O539" s="140"/>
      <c r="P539" s="140"/>
      <c r="Q539" s="140"/>
      <c r="R539" s="140"/>
      <c r="S539" s="140"/>
      <c r="T539" s="140"/>
      <c r="U539" s="18"/>
      <c r="V539" s="538"/>
      <c r="W539" s="538"/>
      <c r="X539" s="117"/>
      <c r="Y539" s="117"/>
      <c r="Z539" s="117"/>
      <c r="AA539" s="117"/>
      <c r="AB539" s="117"/>
      <c r="AC539" s="117"/>
      <c r="AD539" s="117"/>
      <c r="AE539" s="117"/>
      <c r="AF539" s="117"/>
      <c r="AG539" s="117"/>
      <c r="AH539" s="117"/>
      <c r="AI539" s="117"/>
      <c r="AJ539" s="117"/>
      <c r="AK539" s="117"/>
      <c r="AL539" s="18"/>
      <c r="AM539" s="7"/>
      <c r="AN539" s="18"/>
      <c r="AO539" s="18"/>
      <c r="AP539" s="18"/>
      <c r="AQ539" s="18"/>
      <c r="AR539" s="18"/>
      <c r="AS539" s="18"/>
      <c r="AT539" s="18"/>
      <c r="AU539" s="18"/>
      <c r="AV539" s="18"/>
      <c r="AW539" s="18"/>
      <c r="AX539" s="18"/>
      <c r="BL539" s="11"/>
      <c r="BM539" s="11"/>
      <c r="BN539" s="11"/>
      <c r="BO539" s="75"/>
      <c r="BP539" s="75"/>
    </row>
    <row r="540" spans="1:68" ht="20.25">
      <c r="A540" s="18"/>
      <c r="B540" s="18"/>
      <c r="C540" s="18"/>
      <c r="D540" s="18"/>
      <c r="E540" s="88"/>
      <c r="F540" s="88"/>
      <c r="G540" s="18"/>
      <c r="H540" s="89"/>
      <c r="I540" s="89"/>
      <c r="J540" s="18"/>
      <c r="K540" s="18"/>
      <c r="L540" s="18"/>
      <c r="M540" s="140"/>
      <c r="N540" s="140"/>
      <c r="O540" s="140"/>
      <c r="P540" s="140"/>
      <c r="Q540" s="140"/>
      <c r="R540" s="140"/>
      <c r="S540" s="140"/>
      <c r="T540" s="140"/>
      <c r="U540" s="18"/>
      <c r="V540" s="586" t="e">
        <f>#REF!</f>
        <v>#REF!</v>
      </c>
      <c r="W540" s="586"/>
      <c r="X540" s="117"/>
      <c r="Y540" s="117"/>
      <c r="Z540" s="117"/>
      <c r="AA540" s="117"/>
      <c r="AB540" s="117"/>
      <c r="AC540" s="540"/>
      <c r="AD540" s="540" t="s">
        <v>91</v>
      </c>
      <c r="AE540" s="540"/>
      <c r="AF540" s="540"/>
      <c r="AG540" s="540"/>
      <c r="AH540" s="540"/>
      <c r="AI540" s="540"/>
      <c r="AJ540" s="541"/>
      <c r="AK540" s="415" t="s">
        <v>5</v>
      </c>
      <c r="AL540" s="18"/>
      <c r="AM540" s="7"/>
      <c r="AN540" s="18"/>
      <c r="AO540" s="18"/>
      <c r="AP540" s="18"/>
      <c r="AQ540" s="18"/>
      <c r="AR540" s="18"/>
      <c r="AS540" s="18"/>
      <c r="AT540" s="18"/>
      <c r="AU540" s="18"/>
      <c r="AV540" s="18"/>
      <c r="AW540" s="18"/>
      <c r="AX540" s="18"/>
      <c r="BL540" s="11"/>
      <c r="BM540" s="11"/>
      <c r="BN540" s="11"/>
      <c r="BO540" s="75"/>
      <c r="BP540" s="75"/>
    </row>
    <row r="541" spans="1:68">
      <c r="A541" s="18"/>
      <c r="B541" s="18"/>
      <c r="C541" s="18"/>
      <c r="D541" s="18"/>
      <c r="E541" s="88"/>
      <c r="F541" s="88"/>
      <c r="G541" s="18"/>
      <c r="H541" s="89"/>
      <c r="I541" s="89"/>
      <c r="J541" s="18"/>
      <c r="K541" s="18"/>
      <c r="L541" s="18"/>
      <c r="M541" s="140"/>
      <c r="N541" s="140"/>
      <c r="O541" s="140"/>
      <c r="P541" s="140"/>
      <c r="Q541" s="140"/>
      <c r="R541" s="140"/>
      <c r="S541" s="140"/>
      <c r="T541" s="140"/>
      <c r="U541" s="18"/>
      <c r="V541" s="579" t="e">
        <f>#REF!</f>
        <v>#REF!</v>
      </c>
      <c r="W541" s="579"/>
      <c r="X541" s="117"/>
      <c r="Y541" s="117"/>
      <c r="Z541" s="117"/>
      <c r="AA541" s="117"/>
      <c r="AB541" s="117"/>
      <c r="AC541" s="418" t="str">
        <f t="shared" si="56"/>
        <v>N59°45' E05°02</v>
      </c>
      <c r="AD541" s="418" t="str">
        <f t="shared" si="56"/>
        <v>H</v>
      </c>
      <c r="AE541" s="418" t="str">
        <f t="shared" si="56"/>
        <v>I</v>
      </c>
      <c r="AF541" s="418" t="str">
        <f t="shared" si="56"/>
        <v>H</v>
      </c>
      <c r="AG541" s="418" t="str">
        <f t="shared" si="56"/>
        <v>I</v>
      </c>
      <c r="AH541" s="418" t="str">
        <f t="shared" si="56"/>
        <v>J</v>
      </c>
      <c r="AI541" s="418" t="str">
        <f t="shared" si="56"/>
        <v>K</v>
      </c>
      <c r="AJ541" s="419" t="str">
        <f t="shared" si="56"/>
        <v>L</v>
      </c>
      <c r="AK541" s="420" t="s">
        <v>88</v>
      </c>
      <c r="AL541" s="18"/>
      <c r="AM541" s="7"/>
      <c r="AN541" s="18"/>
      <c r="AO541" s="18"/>
      <c r="AP541" s="18"/>
      <c r="AQ541" s="18"/>
      <c r="AR541" s="18"/>
      <c r="AS541" s="18"/>
      <c r="AT541" s="18"/>
      <c r="AU541" s="18"/>
      <c r="AV541" s="18"/>
      <c r="AW541" s="18"/>
      <c r="AX541" s="18"/>
      <c r="BL541" s="11"/>
      <c r="BM541" s="11"/>
      <c r="BN541" s="11"/>
      <c r="BO541" s="75"/>
      <c r="BP541" s="75"/>
    </row>
    <row r="542" spans="1:68">
      <c r="A542" s="18"/>
      <c r="B542" s="18"/>
      <c r="C542" s="18"/>
      <c r="D542" s="18"/>
      <c r="E542" s="88"/>
      <c r="F542" s="88"/>
      <c r="G542" s="18"/>
      <c r="H542" s="89"/>
      <c r="I542" s="89"/>
      <c r="J542" s="18"/>
      <c r="K542" s="18"/>
      <c r="L542" s="18"/>
      <c r="M542" s="140"/>
      <c r="N542" s="140"/>
      <c r="O542" s="140"/>
      <c r="P542" s="140"/>
      <c r="Q542" s="140"/>
      <c r="R542" s="140"/>
      <c r="S542" s="140"/>
      <c r="T542" s="140"/>
      <c r="U542" s="18"/>
      <c r="V542" s="579"/>
      <c r="W542" s="579"/>
      <c r="X542" s="117"/>
      <c r="Y542" s="117"/>
      <c r="Z542" s="117"/>
      <c r="AA542" s="117"/>
      <c r="AB542" s="117"/>
      <c r="AC542" s="382">
        <f t="array" ref="AC542">IF(COUNT(IF($M$5:$M$24=$X474,IF($A$5:$A$24=AC$541,$M$5:$M$24,""),""))=0,"-",AVERAGE(IF($M$5:$M$24=$X474,IF($A$5:$A$24=AC$541,$H$5:$L$24,"")))-$X474)</f>
        <v>0.8</v>
      </c>
      <c r="AD542" s="382" t="str">
        <f t="array" ref="AD542">IF(COUNT(IF($M$5:$M$24=$X474,IF($A$5:$A$24=AD$541,$M$5:$M$24,""),""))=0,"-",AVERAGE(IF($M$5:$M$24=$X474,IF($A$5:$A$24=AD$541,$H$5:$L$24,"")))-$X474)</f>
        <v>-</v>
      </c>
      <c r="AE542" s="382" t="str">
        <f t="array" ref="AE542">IF(COUNT(IF($M$5:$M$24=$X474,IF($A$5:$A$24=AE$541,$M$5:$M$24,""),""))=0,"-",AVERAGE(IF($M$5:$M$24=$X474,IF($A$5:$A$24=AE$541,$H$5:$L$24,"")))-$X474)</f>
        <v>-</v>
      </c>
      <c r="AF542" s="382" t="str">
        <f t="array" ref="AF542">IF(COUNT(IF($M$5:$M$24=$X474,IF($A$5:$A$24=AF$541,$M$5:$M$24,""),""))=0,"-",AVERAGE(IF($M$5:$M$24=$X474,IF($A$5:$A$24=AF$541,$H$5:$L$24,"")))-$X474)</f>
        <v>-</v>
      </c>
      <c r="AG542" s="382" t="str">
        <f t="array" ref="AG542">IF(COUNT(IF($M$5:$M$24=$X474,IF($A$5:$A$24=AG$541,$M$5:$M$24,""),""))=0,"-",AVERAGE(IF($M$5:$M$24=$X474,IF($A$5:$A$24=AG$541,$H$5:$L$24,"")))-$X474)</f>
        <v>-</v>
      </c>
      <c r="AH542" s="382" t="str">
        <f t="array" ref="AH542">IF(COUNT(IF($M$5:$M$24=$X474,IF($A$5:$A$24=AH$541,$M$5:$M$24,""),""))=0,"-",AVERAGE(IF($M$5:$M$24=$X474,IF($A$5:$A$24=AH$541,$H$5:$L$24,"")))-$X474)</f>
        <v>-</v>
      </c>
      <c r="AI542" s="382" t="str">
        <f t="array" ref="AI542">IF(COUNT(IF($M$5:$M$24=$X474,IF($A$5:$A$24=AI$541,$M$5:$M$24,""),""))=0,"-",AVERAGE(IF($M$5:$M$24=$X474,IF($A$5:$A$24=AI$541,$H$5:$L$24,"")))-$X474)</f>
        <v>-</v>
      </c>
      <c r="AJ542" s="382" t="str">
        <f t="array" ref="AJ542">IF(COUNT(IF($M$5:$M$24=$X474,IF($A$5:$A$24=AJ$541,$M$5:$M$24,""),""))=0,"-",AVERAGE(IF($M$5:$M$24=$X474,IF($A$5:$A$24=AJ$541,$H$5:$L$24,"")))-$X474)</f>
        <v>-</v>
      </c>
      <c r="AK542" s="383">
        <f t="array" ref="AK542">IF(COUNT(Y542:AJ542)=0,"-",AVERAGE(IF($M$5:$M$24=$X474,$H$5:$L$24,""))-$X474)</f>
        <v>1.1499999999999999</v>
      </c>
      <c r="AL542" s="18"/>
      <c r="AM542" s="7"/>
      <c r="AN542" s="18"/>
      <c r="AO542" s="18"/>
      <c r="AP542" s="18"/>
      <c r="AQ542" s="18"/>
      <c r="AR542" s="18"/>
      <c r="AS542" s="18"/>
      <c r="AT542" s="18"/>
      <c r="AU542" s="18"/>
      <c r="AV542" s="18"/>
      <c r="AW542" s="18"/>
      <c r="AX542" s="18"/>
      <c r="BL542" s="11"/>
      <c r="BM542" s="11"/>
      <c r="BN542" s="11"/>
      <c r="BO542" s="75"/>
      <c r="BP542" s="75"/>
    </row>
    <row r="543" spans="1:68">
      <c r="A543" s="18"/>
      <c r="B543" s="18"/>
      <c r="C543" s="18"/>
      <c r="D543" s="18"/>
      <c r="E543" s="88"/>
      <c r="F543" s="88"/>
      <c r="G543" s="18"/>
      <c r="H543" s="89"/>
      <c r="I543" s="89"/>
      <c r="J543" s="18"/>
      <c r="K543" s="18"/>
      <c r="L543" s="18"/>
      <c r="M543" s="140"/>
      <c r="N543" s="140"/>
      <c r="O543" s="140"/>
      <c r="P543" s="140"/>
      <c r="Q543" s="140"/>
      <c r="R543" s="140"/>
      <c r="S543" s="140"/>
      <c r="T543" s="140"/>
      <c r="U543" s="18"/>
      <c r="V543" s="579"/>
      <c r="W543" s="579"/>
      <c r="X543" s="117"/>
      <c r="Y543" s="117"/>
      <c r="Z543" s="117"/>
      <c r="AA543" s="117"/>
      <c r="AB543" s="117"/>
      <c r="AC543" s="382" t="str">
        <f t="array" ref="AC543">IF(COUNT(IF($M$5:$M$24=$X475,IF($A$5:$A$24=AC$541,$M$5:$M$24,""),""))=0,"-",AVERAGE(IF($M$5:$M$24=$X475,IF($A$5:$A$24=AC$541,$H$5:$L$24,"")))-$X475)</f>
        <v>-</v>
      </c>
      <c r="AD543" s="382" t="str">
        <f t="array" ref="AD543">IF(COUNT(IF($M$5:$M$24=$X475,IF($A$5:$A$24=AD$541,$M$5:$M$24,""),""))=0,"-",AVERAGE(IF($M$5:$M$24=$X475,IF($A$5:$A$24=AD$541,$H$5:$L$24,"")))-$X475)</f>
        <v>-</v>
      </c>
      <c r="AE543" s="382" t="str">
        <f t="array" ref="AE543">IF(COUNT(IF($M$5:$M$24=$X475,IF($A$5:$A$24=AE$541,$M$5:$M$24,""),""))=0,"-",AVERAGE(IF($M$5:$M$24=$X475,IF($A$5:$A$24=AE$541,$H$5:$L$24,"")))-$X475)</f>
        <v>-</v>
      </c>
      <c r="AF543" s="382" t="str">
        <f t="array" ref="AF543">IF(COUNT(IF($M$5:$M$24=$X475,IF($A$5:$A$24=AF$541,$M$5:$M$24,""),""))=0,"-",AVERAGE(IF($M$5:$M$24=$X475,IF($A$5:$A$24=AF$541,$H$5:$L$24,"")))-$X475)</f>
        <v>-</v>
      </c>
      <c r="AG543" s="382" t="str">
        <f t="array" ref="AG543">IF(COUNT(IF($M$5:$M$24=$X475,IF($A$5:$A$24=AG$541,$M$5:$M$24,""),""))=0,"-",AVERAGE(IF($M$5:$M$24=$X475,IF($A$5:$A$24=AG$541,$H$5:$L$24,"")))-$X475)</f>
        <v>-</v>
      </c>
      <c r="AH543" s="382" t="str">
        <f t="array" ref="AH543">IF(COUNT(IF($M$5:$M$24=$X475,IF($A$5:$A$24=AH$541,$M$5:$M$24,""),""))=0,"-",AVERAGE(IF($M$5:$M$24=$X475,IF($A$5:$A$24=AH$541,$H$5:$L$24,"")))-$X475)</f>
        <v>-</v>
      </c>
      <c r="AI543" s="382" t="str">
        <f t="array" ref="AI543">IF(COUNT(IF($M$5:$M$24=$X475,IF($A$5:$A$24=AI$541,$M$5:$M$24,""),""))=0,"-",AVERAGE(IF($M$5:$M$24=$X475,IF($A$5:$A$24=AI$541,$H$5:$L$24,"")))-$X475)</f>
        <v>-</v>
      </c>
      <c r="AJ543" s="382" t="str">
        <f t="array" ref="AJ543">IF(COUNT(IF($M$5:$M$24=$X475,IF($A$5:$A$24=AJ$541,$M$5:$M$24,""),""))=0,"-",AVERAGE(IF($M$5:$M$24=$X475,IF($A$5:$A$24=AJ$541,$H$5:$L$24,"")))-$X475)</f>
        <v>-</v>
      </c>
      <c r="AK543" s="384" t="str">
        <f t="array" ref="AK543">IF(COUNT(Y543:AJ543)=0,"-",AVERAGE(IF($M$5:$M$24=$X475,$H$5:$L$24,""))-$X475)</f>
        <v>-</v>
      </c>
      <c r="AL543" s="18"/>
      <c r="AM543" s="7"/>
      <c r="AN543" s="18"/>
      <c r="AO543" s="18"/>
      <c r="AP543" s="18"/>
      <c r="AQ543" s="18"/>
      <c r="AR543" s="18"/>
      <c r="AS543" s="18"/>
      <c r="AT543" s="18"/>
      <c r="AU543" s="18"/>
      <c r="AV543" s="18"/>
      <c r="AW543" s="18"/>
      <c r="AX543" s="18"/>
      <c r="BL543" s="11"/>
      <c r="BM543" s="11"/>
      <c r="BN543" s="11"/>
      <c r="BO543" s="75"/>
      <c r="BP543" s="75"/>
    </row>
    <row r="544" spans="1:68">
      <c r="A544" s="18"/>
      <c r="B544" s="18"/>
      <c r="C544" s="18"/>
      <c r="D544" s="18"/>
      <c r="E544" s="88"/>
      <c r="F544" s="88"/>
      <c r="G544" s="18"/>
      <c r="H544" s="89"/>
      <c r="I544" s="89"/>
      <c r="J544" s="18"/>
      <c r="K544" s="18"/>
      <c r="L544" s="18"/>
      <c r="M544" s="140"/>
      <c r="N544" s="140"/>
      <c r="O544" s="140"/>
      <c r="P544" s="140"/>
      <c r="Q544" s="140"/>
      <c r="R544" s="140"/>
      <c r="S544" s="140"/>
      <c r="T544" s="140"/>
      <c r="U544" s="18"/>
      <c r="V544" s="579"/>
      <c r="W544" s="579"/>
      <c r="X544" s="117"/>
      <c r="Y544" s="117"/>
      <c r="Z544" s="117"/>
      <c r="AA544" s="117"/>
      <c r="AB544" s="117"/>
      <c r="AC544" s="382" t="str">
        <f t="array" ref="AC544">IF(COUNT(IF($M$5:$M$24=$X476,IF($A$5:$A$24=AC$541,$M$5:$M$24,""),""))=0,"-",AVERAGE(IF($M$5:$M$24=$X476,IF($A$5:$A$24=AC$541,$H$5:$L$24,"")))-$X476)</f>
        <v>-</v>
      </c>
      <c r="AD544" s="382" t="str">
        <f t="array" ref="AD544">IF(COUNT(IF($M$5:$M$24=$X476,IF($A$5:$A$24=AD$541,$M$5:$M$24,""),""))=0,"-",AVERAGE(IF($M$5:$M$24=$X476,IF($A$5:$A$24=AD$541,$H$5:$L$24,"")))-$X476)</f>
        <v>-</v>
      </c>
      <c r="AE544" s="382" t="str">
        <f t="array" ref="AE544">IF(COUNT(IF($M$5:$M$24=$X476,IF($A$5:$A$24=AE$541,$M$5:$M$24,""),""))=0,"-",AVERAGE(IF($M$5:$M$24=$X476,IF($A$5:$A$24=AE$541,$H$5:$L$24,"")))-$X476)</f>
        <v>-</v>
      </c>
      <c r="AF544" s="382" t="str">
        <f t="array" ref="AF544">IF(COUNT(IF($M$5:$M$24=$X476,IF($A$5:$A$24=AF$541,$M$5:$M$24,""),""))=0,"-",AVERAGE(IF($M$5:$M$24=$X476,IF($A$5:$A$24=AF$541,$H$5:$L$24,"")))-$X476)</f>
        <v>-</v>
      </c>
      <c r="AG544" s="382" t="str">
        <f t="array" ref="AG544">IF(COUNT(IF($M$5:$M$24=$X476,IF($A$5:$A$24=AG$541,$M$5:$M$24,""),""))=0,"-",AVERAGE(IF($M$5:$M$24=$X476,IF($A$5:$A$24=AG$541,$H$5:$L$24,"")))-$X476)</f>
        <v>-</v>
      </c>
      <c r="AH544" s="382" t="str">
        <f t="array" ref="AH544">IF(COUNT(IF($M$5:$M$24=$X476,IF($A$5:$A$24=AH$541,$M$5:$M$24,""),""))=0,"-",AVERAGE(IF($M$5:$M$24=$X476,IF($A$5:$A$24=AH$541,$H$5:$L$24,"")))-$X476)</f>
        <v>-</v>
      </c>
      <c r="AI544" s="382" t="str">
        <f t="array" ref="AI544">IF(COUNT(IF($M$5:$M$24=$X476,IF($A$5:$A$24=AI$541,$M$5:$M$24,""),""))=0,"-",AVERAGE(IF($M$5:$M$24=$X476,IF($A$5:$A$24=AI$541,$H$5:$L$24,"")))-$X476)</f>
        <v>-</v>
      </c>
      <c r="AJ544" s="382" t="str">
        <f t="array" ref="AJ544">IF(COUNT(IF($M$5:$M$24=$X476,IF($A$5:$A$24=AJ$541,$M$5:$M$24,""),""))=0,"-",AVERAGE(IF($M$5:$M$24=$X476,IF($A$5:$A$24=AJ$541,$H$5:$L$24,"")))-$X476)</f>
        <v>-</v>
      </c>
      <c r="AK544" s="384" t="str">
        <f t="array" ref="AK544">IF(COUNT(Y544:AJ544)=0,"-",AVERAGE(IF($M$5:$M$24=$X476,$H$5:$L$24,""))-$X476)</f>
        <v>-</v>
      </c>
      <c r="AL544" s="18"/>
      <c r="AM544" s="7"/>
      <c r="AN544" s="18"/>
      <c r="AO544" s="18"/>
      <c r="AP544" s="18"/>
      <c r="AQ544" s="18"/>
      <c r="AR544" s="18"/>
      <c r="AS544" s="18"/>
      <c r="AT544" s="18"/>
      <c r="AU544" s="18"/>
      <c r="AV544" s="18"/>
      <c r="AW544" s="18"/>
      <c r="AX544" s="18"/>
      <c r="BL544" s="11"/>
      <c r="BM544" s="11"/>
      <c r="BN544" s="11"/>
      <c r="BO544" s="75"/>
      <c r="BP544" s="75"/>
    </row>
    <row r="545" spans="1:68">
      <c r="A545" s="18"/>
      <c r="B545" s="18"/>
      <c r="C545" s="18"/>
      <c r="D545" s="18"/>
      <c r="E545" s="88"/>
      <c r="F545" s="88"/>
      <c r="G545" s="18"/>
      <c r="H545" s="89"/>
      <c r="I545" s="89"/>
      <c r="J545" s="18"/>
      <c r="K545" s="18"/>
      <c r="L545" s="18"/>
      <c r="M545" s="140"/>
      <c r="N545" s="140"/>
      <c r="O545" s="140"/>
      <c r="P545" s="140"/>
      <c r="Q545" s="140"/>
      <c r="R545" s="140"/>
      <c r="S545" s="140"/>
      <c r="T545" s="140"/>
      <c r="U545" s="18"/>
      <c r="V545" s="579"/>
      <c r="W545" s="579"/>
      <c r="X545" s="117"/>
      <c r="Y545" s="117"/>
      <c r="Z545" s="117"/>
      <c r="AA545" s="117"/>
      <c r="AB545" s="117"/>
      <c r="AC545" s="382" t="str">
        <f t="array" ref="AC545">IF(COUNT(IF($M$5:$M$24=$X477,IF($A$5:$A$24=AC$541,$M$5:$M$24,""),""))=0,"-",AVERAGE(IF($M$5:$M$24=$X477,IF($A$5:$A$24=AC$541,$H$5:$L$24,"")))-$X477)</f>
        <v>-</v>
      </c>
      <c r="AD545" s="382" t="str">
        <f t="array" ref="AD545">IF(COUNT(IF($M$5:$M$24=$X477,IF($A$5:$A$24=AD$541,$M$5:$M$24,""),""))=0,"-",AVERAGE(IF($M$5:$M$24=$X477,IF($A$5:$A$24=AD$541,$H$5:$L$24,"")))-$X477)</f>
        <v>-</v>
      </c>
      <c r="AE545" s="382" t="str">
        <f t="array" ref="AE545">IF(COUNT(IF($M$5:$M$24=$X477,IF($A$5:$A$24=AE$541,$M$5:$M$24,""),""))=0,"-",AVERAGE(IF($M$5:$M$24=$X477,IF($A$5:$A$24=AE$541,$H$5:$L$24,"")))-$X477)</f>
        <v>-</v>
      </c>
      <c r="AF545" s="382" t="str">
        <f t="array" ref="AF545">IF(COUNT(IF($M$5:$M$24=$X477,IF($A$5:$A$24=AF$541,$M$5:$M$24,""),""))=0,"-",AVERAGE(IF($M$5:$M$24=$X477,IF($A$5:$A$24=AF$541,$H$5:$L$24,"")))-$X477)</f>
        <v>-</v>
      </c>
      <c r="AG545" s="382" t="str">
        <f t="array" ref="AG545">IF(COUNT(IF($M$5:$M$24=$X477,IF($A$5:$A$24=AG$541,$M$5:$M$24,""),""))=0,"-",AVERAGE(IF($M$5:$M$24=$X477,IF($A$5:$A$24=AG$541,$H$5:$L$24,"")))-$X477)</f>
        <v>-</v>
      </c>
      <c r="AH545" s="382" t="str">
        <f t="array" ref="AH545">IF(COUNT(IF($M$5:$M$24=$X477,IF($A$5:$A$24=AH$541,$M$5:$M$24,""),""))=0,"-",AVERAGE(IF($M$5:$M$24=$X477,IF($A$5:$A$24=AH$541,$H$5:$L$24,"")))-$X477)</f>
        <v>-</v>
      </c>
      <c r="AI545" s="382" t="str">
        <f t="array" ref="AI545">IF(COUNT(IF($M$5:$M$24=$X477,IF($A$5:$A$24=AI$541,$M$5:$M$24,""),""))=0,"-",AVERAGE(IF($M$5:$M$24=$X477,IF($A$5:$A$24=AI$541,$H$5:$L$24,"")))-$X477)</f>
        <v>-</v>
      </c>
      <c r="AJ545" s="382" t="str">
        <f t="array" ref="AJ545">IF(COUNT(IF($M$5:$M$24=$X477,IF($A$5:$A$24=AJ$541,$M$5:$M$24,""),""))=0,"-",AVERAGE(IF($M$5:$M$24=$X477,IF($A$5:$A$24=AJ$541,$H$5:$L$24,"")))-$X477)</f>
        <v>-</v>
      </c>
      <c r="AK545" s="384" t="str">
        <f t="array" ref="AK545">IF(COUNT(Y545:AJ545)=0,"-",AVERAGE(IF($M$5:$M$24=$X477,$H$5:$L$24,""))-$X477)</f>
        <v>-</v>
      </c>
      <c r="AL545" s="18"/>
      <c r="AM545" s="7"/>
      <c r="AN545" s="18"/>
      <c r="AO545" s="18"/>
      <c r="AP545" s="18"/>
      <c r="AQ545" s="18"/>
      <c r="AR545" s="18"/>
      <c r="AS545" s="18"/>
      <c r="AT545" s="18"/>
      <c r="AU545" s="18"/>
      <c r="AV545" s="18"/>
      <c r="AW545" s="18"/>
      <c r="AX545" s="18"/>
      <c r="BL545" s="11"/>
      <c r="BM545" s="11"/>
      <c r="BN545" s="11"/>
      <c r="BO545" s="75"/>
      <c r="BP545" s="75"/>
    </row>
    <row r="546" spans="1:68">
      <c r="A546" s="18"/>
      <c r="B546" s="18"/>
      <c r="C546" s="18"/>
      <c r="D546" s="18"/>
      <c r="E546" s="88"/>
      <c r="F546" s="88"/>
      <c r="G546" s="18"/>
      <c r="H546" s="89"/>
      <c r="I546" s="89"/>
      <c r="J546" s="18"/>
      <c r="K546" s="18"/>
      <c r="L546" s="18"/>
      <c r="M546" s="140"/>
      <c r="N546" s="140"/>
      <c r="O546" s="140"/>
      <c r="P546" s="140"/>
      <c r="Q546" s="140"/>
      <c r="R546" s="140"/>
      <c r="S546" s="140"/>
      <c r="T546" s="140"/>
      <c r="U546" s="18"/>
      <c r="V546" s="579"/>
      <c r="W546" s="579"/>
      <c r="X546" s="117"/>
      <c r="Y546" s="117"/>
      <c r="Z546" s="117"/>
      <c r="AA546" s="117"/>
      <c r="AB546" s="117"/>
      <c r="AC546" s="382" t="str">
        <f t="array" ref="AC546">IF(COUNT(IF($M$5:$M$24=$X478,IF($A$5:$A$24=AC$541,$M$5:$M$24,""),""))=0,"-",AVERAGE(IF($M$5:$M$24=$X478,IF($A$5:$A$24=AC$541,$H$5:$L$24,"")))-$X478)</f>
        <v>-</v>
      </c>
      <c r="AD546" s="382" t="str">
        <f t="array" ref="AD546">IF(COUNT(IF($M$5:$M$24=$X478,IF($A$5:$A$24=AD$541,$M$5:$M$24,""),""))=0,"-",AVERAGE(IF($M$5:$M$24=$X478,IF($A$5:$A$24=AD$541,$H$5:$L$24,"")))-$X478)</f>
        <v>-</v>
      </c>
      <c r="AE546" s="382" t="str">
        <f t="array" ref="AE546">IF(COUNT(IF($M$5:$M$24=$X478,IF($A$5:$A$24=AE$541,$M$5:$M$24,""),""))=0,"-",AVERAGE(IF($M$5:$M$24=$X478,IF($A$5:$A$24=AE$541,$H$5:$L$24,"")))-$X478)</f>
        <v>-</v>
      </c>
      <c r="AF546" s="382" t="str">
        <f t="array" ref="AF546">IF(COUNT(IF($M$5:$M$24=$X478,IF($A$5:$A$24=AF$541,$M$5:$M$24,""),""))=0,"-",AVERAGE(IF($M$5:$M$24=$X478,IF($A$5:$A$24=AF$541,$H$5:$L$24,"")))-$X478)</f>
        <v>-</v>
      </c>
      <c r="AG546" s="382" t="str">
        <f t="array" ref="AG546">IF(COUNT(IF($M$5:$M$24=$X478,IF($A$5:$A$24=AG$541,$M$5:$M$24,""),""))=0,"-",AVERAGE(IF($M$5:$M$24=$X478,IF($A$5:$A$24=AG$541,$H$5:$L$24,"")))-$X478)</f>
        <v>-</v>
      </c>
      <c r="AH546" s="382" t="str">
        <f t="array" ref="AH546">IF(COUNT(IF($M$5:$M$24=$X478,IF($A$5:$A$24=AH$541,$M$5:$M$24,""),""))=0,"-",AVERAGE(IF($M$5:$M$24=$X478,IF($A$5:$A$24=AH$541,$H$5:$L$24,"")))-$X478)</f>
        <v>-</v>
      </c>
      <c r="AI546" s="382" t="str">
        <f t="array" ref="AI546">IF(COUNT(IF($M$5:$M$24=$X478,IF($A$5:$A$24=AI$541,$M$5:$M$24,""),""))=0,"-",AVERAGE(IF($M$5:$M$24=$X478,IF($A$5:$A$24=AI$541,$H$5:$L$24,"")))-$X478)</f>
        <v>-</v>
      </c>
      <c r="AJ546" s="382" t="str">
        <f t="array" ref="AJ546">IF(COUNT(IF($M$5:$M$24=$X478,IF($A$5:$A$24=AJ$541,$M$5:$M$24,""),""))=0,"-",AVERAGE(IF($M$5:$M$24=$X478,IF($A$5:$A$24=AJ$541,$H$5:$L$24,"")))-$X478)</f>
        <v>-</v>
      </c>
      <c r="AK546" s="384" t="str">
        <f t="array" ref="AK546">IF(COUNT(Y546:AJ546)=0,"-",AVERAGE(IF($M$5:$M$24=$X478,$H$5:$L$24,""))-$X478)</f>
        <v>-</v>
      </c>
      <c r="AL546" s="18"/>
      <c r="AM546" s="7"/>
      <c r="AN546" s="18"/>
      <c r="AO546" s="18"/>
      <c r="AP546" s="18"/>
      <c r="AQ546" s="18"/>
      <c r="AR546" s="18"/>
      <c r="AS546" s="18"/>
      <c r="AT546" s="18"/>
      <c r="AU546" s="18"/>
      <c r="AV546" s="18"/>
      <c r="AW546" s="18"/>
      <c r="AX546" s="18"/>
      <c r="BL546" s="11"/>
      <c r="BM546" s="11"/>
      <c r="BN546" s="11"/>
      <c r="BO546" s="75"/>
      <c r="BP546" s="75"/>
    </row>
    <row r="547" spans="1:68">
      <c r="A547" s="18"/>
      <c r="B547" s="18"/>
      <c r="C547" s="18"/>
      <c r="D547" s="18"/>
      <c r="E547" s="88"/>
      <c r="F547" s="88"/>
      <c r="G547" s="18"/>
      <c r="H547" s="89"/>
      <c r="I547" s="89"/>
      <c r="J547" s="18"/>
      <c r="K547" s="18"/>
      <c r="L547" s="18"/>
      <c r="M547" s="140"/>
      <c r="N547" s="140"/>
      <c r="O547" s="140"/>
      <c r="P547" s="140"/>
      <c r="Q547" s="140"/>
      <c r="R547" s="140"/>
      <c r="S547" s="140"/>
      <c r="T547" s="140"/>
      <c r="U547" s="18"/>
      <c r="V547" s="579"/>
      <c r="W547" s="579"/>
      <c r="X547" s="117"/>
      <c r="Y547" s="117"/>
      <c r="Z547" s="117"/>
      <c r="AA547" s="117"/>
      <c r="AB547" s="117"/>
      <c r="AC547" s="382">
        <f t="array" ref="AC547">IF(COUNT(IF($M$5:$M$24=$X479,IF($A$5:$A$24=AC$541,$M$5:$M$24,""),""))=0,"-",AVERAGE(IF($M$5:$M$24=$X479,IF($A$5:$A$24=AC$541,$H$5:$L$24,"")))-$X479)</f>
        <v>-0.5</v>
      </c>
      <c r="AD547" s="382" t="str">
        <f t="array" ref="AD547">IF(COUNT(IF($M$5:$M$24=$X479,IF($A$5:$A$24=AD$541,$M$5:$M$24,""),""))=0,"-",AVERAGE(IF($M$5:$M$24=$X479,IF($A$5:$A$24=AD$541,$H$5:$L$24,"")))-$X479)</f>
        <v>-</v>
      </c>
      <c r="AE547" s="382" t="str">
        <f t="array" ref="AE547">IF(COUNT(IF($M$5:$M$24=$X479,IF($A$5:$A$24=AE$541,$M$5:$M$24,""),""))=0,"-",AVERAGE(IF($M$5:$M$24=$X479,IF($A$5:$A$24=AE$541,$H$5:$L$24,"")))-$X479)</f>
        <v>-</v>
      </c>
      <c r="AF547" s="382" t="str">
        <f t="array" ref="AF547">IF(COUNT(IF($M$5:$M$24=$X479,IF($A$5:$A$24=AF$541,$M$5:$M$24,""),""))=0,"-",AVERAGE(IF($M$5:$M$24=$X479,IF($A$5:$A$24=AF$541,$H$5:$L$24,"")))-$X479)</f>
        <v>-</v>
      </c>
      <c r="AG547" s="382" t="str">
        <f t="array" ref="AG547">IF(COUNT(IF($M$5:$M$24=$X479,IF($A$5:$A$24=AG$541,$M$5:$M$24,""),""))=0,"-",AVERAGE(IF($M$5:$M$24=$X479,IF($A$5:$A$24=AG$541,$H$5:$L$24,"")))-$X479)</f>
        <v>-</v>
      </c>
      <c r="AH547" s="382" t="str">
        <f t="array" ref="AH547">IF(COUNT(IF($M$5:$M$24=$X479,IF($A$5:$A$24=AH$541,$M$5:$M$24,""),""))=0,"-",AVERAGE(IF($M$5:$M$24=$X479,IF($A$5:$A$24=AH$541,$H$5:$L$24,"")))-$X479)</f>
        <v>-</v>
      </c>
      <c r="AI547" s="382" t="str">
        <f t="array" ref="AI547">IF(COUNT(IF($M$5:$M$24=$X479,IF($A$5:$A$24=AI$541,$M$5:$M$24,""),""))=0,"-",AVERAGE(IF($M$5:$M$24=$X479,IF($A$5:$A$24=AI$541,$H$5:$L$24,"")))-$X479)</f>
        <v>-</v>
      </c>
      <c r="AJ547" s="382" t="str">
        <f t="array" ref="AJ547">IF(COUNT(IF($M$5:$M$24=$X479,IF($A$5:$A$24=AJ$541,$M$5:$M$24,""),""))=0,"-",AVERAGE(IF($M$5:$M$24=$X479,IF($A$5:$A$24=AJ$541,$H$5:$L$24,"")))-$X479)</f>
        <v>-</v>
      </c>
      <c r="AK547" s="384">
        <f t="array" ref="AK547">IF(COUNT(Y547:AJ547)=0,"-",AVERAGE(IF($M$5:$M$24=$X479,$H$5:$L$24,""))-$X479)</f>
        <v>-0.21999999999999975</v>
      </c>
      <c r="AL547" s="18"/>
      <c r="AM547" s="7"/>
      <c r="AN547" s="18"/>
      <c r="AO547" s="18"/>
      <c r="AP547" s="18"/>
      <c r="AQ547" s="18"/>
      <c r="AR547" s="18"/>
      <c r="AS547" s="18"/>
      <c r="AT547" s="18"/>
      <c r="AU547" s="18"/>
      <c r="AV547" s="18"/>
      <c r="AW547" s="18"/>
      <c r="AX547" s="18"/>
      <c r="BL547" s="11"/>
      <c r="BM547" s="11"/>
      <c r="BN547" s="11"/>
      <c r="BO547" s="75"/>
      <c r="BP547" s="75"/>
    </row>
    <row r="548" spans="1:68">
      <c r="A548" s="18"/>
      <c r="B548" s="18"/>
      <c r="C548" s="18"/>
      <c r="D548" s="18"/>
      <c r="E548" s="88"/>
      <c r="F548" s="88"/>
      <c r="G548" s="18"/>
      <c r="H548" s="89"/>
      <c r="I548" s="89"/>
      <c r="J548" s="18"/>
      <c r="K548" s="18"/>
      <c r="L548" s="18"/>
      <c r="M548" s="140"/>
      <c r="N548" s="140"/>
      <c r="O548" s="140"/>
      <c r="P548" s="140"/>
      <c r="Q548" s="140"/>
      <c r="R548" s="140"/>
      <c r="S548" s="140"/>
      <c r="T548" s="140"/>
      <c r="U548" s="18"/>
      <c r="V548" s="579"/>
      <c r="W548" s="579"/>
      <c r="X548" s="117"/>
      <c r="Y548" s="117"/>
      <c r="Z548" s="117"/>
      <c r="AA548" s="117"/>
      <c r="AB548" s="117"/>
      <c r="AC548" s="382" t="str">
        <f t="array" ref="AC548">IF(COUNT(IF($M$5:$M$24=$X480,IF($A$5:$A$24=AC$541,$M$5:$M$24,""),""))=0,"-",AVERAGE(IF($M$5:$M$24=$X480,IF($A$5:$A$24=AC$541,$H$5:$L$24,"")))-$X480)</f>
        <v>-</v>
      </c>
      <c r="AD548" s="382" t="str">
        <f t="array" ref="AD548">IF(COUNT(IF($M$5:$M$24=$X480,IF($A$5:$A$24=AD$541,$M$5:$M$24,""),""))=0,"-",AVERAGE(IF($M$5:$M$24=$X480,IF($A$5:$A$24=AD$541,$H$5:$L$24,"")))-$X480)</f>
        <v>-</v>
      </c>
      <c r="AE548" s="382" t="str">
        <f t="array" ref="AE548">IF(COUNT(IF($M$5:$M$24=$X480,IF($A$5:$A$24=AE$541,$M$5:$M$24,""),""))=0,"-",AVERAGE(IF($M$5:$M$24=$X480,IF($A$5:$A$24=AE$541,$H$5:$L$24,"")))-$X480)</f>
        <v>-</v>
      </c>
      <c r="AF548" s="382" t="str">
        <f t="array" ref="AF548">IF(COUNT(IF($M$5:$M$24=$X480,IF($A$5:$A$24=AF$541,$M$5:$M$24,""),""))=0,"-",AVERAGE(IF($M$5:$M$24=$X480,IF($A$5:$A$24=AF$541,$H$5:$L$24,"")))-$X480)</f>
        <v>-</v>
      </c>
      <c r="AG548" s="382" t="str">
        <f t="array" ref="AG548">IF(COUNT(IF($M$5:$M$24=$X480,IF($A$5:$A$24=AG$541,$M$5:$M$24,""),""))=0,"-",AVERAGE(IF($M$5:$M$24=$X480,IF($A$5:$A$24=AG$541,$H$5:$L$24,"")))-$X480)</f>
        <v>-</v>
      </c>
      <c r="AH548" s="382" t="str">
        <f t="array" ref="AH548">IF(COUNT(IF($M$5:$M$24=$X480,IF($A$5:$A$24=AH$541,$M$5:$M$24,""),""))=0,"-",AVERAGE(IF($M$5:$M$24=$X480,IF($A$5:$A$24=AH$541,$H$5:$L$24,"")))-$X480)</f>
        <v>-</v>
      </c>
      <c r="AI548" s="382" t="str">
        <f t="array" ref="AI548">IF(COUNT(IF($M$5:$M$24=$X480,IF($A$5:$A$24=AI$541,$M$5:$M$24,""),""))=0,"-",AVERAGE(IF($M$5:$M$24=$X480,IF($A$5:$A$24=AI$541,$H$5:$L$24,"")))-$X480)</f>
        <v>-</v>
      </c>
      <c r="AJ548" s="382" t="str">
        <f t="array" ref="AJ548">IF(COUNT(IF($M$5:$M$24=$X480,IF($A$5:$A$24=AJ$541,$M$5:$M$24,""),""))=0,"-",AVERAGE(IF($M$5:$M$24=$X480,IF($A$5:$A$24=AJ$541,$H$5:$L$24,"")))-$X480)</f>
        <v>-</v>
      </c>
      <c r="AK548" s="384" t="str">
        <f t="array" ref="AK548">IF(COUNT(Y548:AJ548)=0,"-",AVERAGE(IF($M$5:$M$24=$X480,$H$5:$L$24,""))-$X480)</f>
        <v>-</v>
      </c>
      <c r="AL548" s="18"/>
      <c r="AM548" s="7"/>
      <c r="AN548" s="18"/>
      <c r="AO548" s="18"/>
      <c r="AP548" s="18"/>
      <c r="AQ548" s="18"/>
      <c r="AR548" s="18"/>
      <c r="AS548" s="18"/>
      <c r="AT548" s="18"/>
      <c r="AU548" s="18"/>
      <c r="AV548" s="18"/>
      <c r="AW548" s="18"/>
      <c r="AX548" s="18"/>
      <c r="BL548" s="11"/>
      <c r="BM548" s="11"/>
      <c r="BN548" s="11"/>
      <c r="BO548" s="75"/>
      <c r="BP548" s="75"/>
    </row>
    <row r="549" spans="1:68">
      <c r="A549" s="18"/>
      <c r="B549" s="18"/>
      <c r="C549" s="18"/>
      <c r="D549" s="18"/>
      <c r="E549" s="88"/>
      <c r="F549" s="88"/>
      <c r="G549" s="18"/>
      <c r="H549" s="89"/>
      <c r="I549" s="89"/>
      <c r="J549" s="18"/>
      <c r="K549" s="18"/>
      <c r="L549" s="18"/>
      <c r="M549" s="140"/>
      <c r="N549" s="140"/>
      <c r="O549" s="140"/>
      <c r="P549" s="140"/>
      <c r="Q549" s="140"/>
      <c r="R549" s="140"/>
      <c r="S549" s="140"/>
      <c r="T549" s="140"/>
      <c r="U549" s="18"/>
      <c r="V549" s="579"/>
      <c r="W549" s="579"/>
      <c r="X549" s="117"/>
      <c r="Y549" s="117"/>
      <c r="Z549" s="117"/>
      <c r="AA549" s="117"/>
      <c r="AB549" s="117"/>
      <c r="AC549" s="382" t="str">
        <f t="array" ref="AC549">IF(COUNT(IF($M$5:$M$24=$X481,IF($A$5:$A$24=AC$541,$M$5:$M$24,""),""))=0,"-",AVERAGE(IF($M$5:$M$24=$X481,IF($A$5:$A$24=AC$541,$H$5:$L$24,"")))-$X481)</f>
        <v>-</v>
      </c>
      <c r="AD549" s="382" t="str">
        <f t="array" ref="AD549">IF(COUNT(IF($M$5:$M$24=$X481,IF($A$5:$A$24=AD$541,$M$5:$M$24,""),""))=0,"-",AVERAGE(IF($M$5:$M$24=$X481,IF($A$5:$A$24=AD$541,$H$5:$L$24,"")))-$X481)</f>
        <v>-</v>
      </c>
      <c r="AE549" s="382" t="str">
        <f t="array" ref="AE549">IF(COUNT(IF($M$5:$M$24=$X481,IF($A$5:$A$24=AE$541,$M$5:$M$24,""),""))=0,"-",AVERAGE(IF($M$5:$M$24=$X481,IF($A$5:$A$24=AE$541,$H$5:$L$24,"")))-$X481)</f>
        <v>-</v>
      </c>
      <c r="AF549" s="382" t="str">
        <f t="array" ref="AF549">IF(COUNT(IF($M$5:$M$24=$X481,IF($A$5:$A$24=AF$541,$M$5:$M$24,""),""))=0,"-",AVERAGE(IF($M$5:$M$24=$X481,IF($A$5:$A$24=AF$541,$H$5:$L$24,"")))-$X481)</f>
        <v>-</v>
      </c>
      <c r="AG549" s="382" t="str">
        <f t="array" ref="AG549">IF(COUNT(IF($M$5:$M$24=$X481,IF($A$5:$A$24=AG$541,$M$5:$M$24,""),""))=0,"-",AVERAGE(IF($M$5:$M$24=$X481,IF($A$5:$A$24=AG$541,$H$5:$L$24,"")))-$X481)</f>
        <v>-</v>
      </c>
      <c r="AH549" s="382" t="str">
        <f t="array" ref="AH549">IF(COUNT(IF($M$5:$M$24=$X481,IF($A$5:$A$24=AH$541,$M$5:$M$24,""),""))=0,"-",AVERAGE(IF($M$5:$M$24=$X481,IF($A$5:$A$24=AH$541,$H$5:$L$24,"")))-$X481)</f>
        <v>-</v>
      </c>
      <c r="AI549" s="382" t="str">
        <f t="array" ref="AI549">IF(COUNT(IF($M$5:$M$24=$X481,IF($A$5:$A$24=AI$541,$M$5:$M$24,""),""))=0,"-",AVERAGE(IF($M$5:$M$24=$X481,IF($A$5:$A$24=AI$541,$H$5:$L$24,"")))-$X481)</f>
        <v>-</v>
      </c>
      <c r="AJ549" s="382" t="str">
        <f t="array" ref="AJ549">IF(COUNT(IF($M$5:$M$24=$X481,IF($A$5:$A$24=AJ$541,$M$5:$M$24,""),""))=0,"-",AVERAGE(IF($M$5:$M$24=$X481,IF($A$5:$A$24=AJ$541,$H$5:$L$24,"")))-$X481)</f>
        <v>-</v>
      </c>
      <c r="AK549" s="384" t="str">
        <f t="array" ref="AK549">IF(COUNT(Y549:AJ549)=0,"-",AVERAGE(IF($M$5:$M$24=$X481,$H$5:$L$24,""))-$X481)</f>
        <v>-</v>
      </c>
      <c r="AL549" s="18"/>
      <c r="AM549" s="7"/>
      <c r="AN549" s="18"/>
      <c r="AO549" s="18"/>
      <c r="AP549" s="18"/>
      <c r="AQ549" s="18"/>
      <c r="AR549" s="18"/>
      <c r="AS549" s="18"/>
      <c r="AT549" s="18"/>
      <c r="AU549" s="18"/>
      <c r="AV549" s="18"/>
      <c r="AW549" s="18"/>
      <c r="AX549" s="18"/>
      <c r="BL549" s="11"/>
      <c r="BM549" s="11"/>
      <c r="BN549" s="11"/>
      <c r="BO549" s="75"/>
      <c r="BP549" s="75"/>
    </row>
    <row r="550" spans="1:68">
      <c r="A550" s="18"/>
      <c r="B550" s="18"/>
      <c r="C550" s="18"/>
      <c r="D550" s="18"/>
      <c r="E550" s="88"/>
      <c r="F550" s="88"/>
      <c r="G550" s="18"/>
      <c r="H550" s="89"/>
      <c r="I550" s="89"/>
      <c r="J550" s="18"/>
      <c r="K550" s="18"/>
      <c r="L550" s="18"/>
      <c r="M550" s="140"/>
      <c r="N550" s="140"/>
      <c r="O550" s="140"/>
      <c r="P550" s="140"/>
      <c r="Q550" s="140"/>
      <c r="R550" s="140"/>
      <c r="S550" s="140"/>
      <c r="T550" s="140"/>
      <c r="U550" s="18"/>
      <c r="V550" s="579"/>
      <c r="W550" s="579"/>
      <c r="X550" s="117"/>
      <c r="Y550" s="117"/>
      <c r="Z550" s="117"/>
      <c r="AA550" s="117"/>
      <c r="AB550" s="117"/>
      <c r="AC550" s="382" t="str">
        <f t="array" ref="AC550">IF(COUNT(IF($M$5:$M$24=$X482,IF($A$5:$A$24=AC$541,$M$5:$M$24,""),""))=0,"-",AVERAGE(IF($M$5:$M$24=$X482,IF($A$5:$A$24=AC$541,$H$5:$L$24,"")))-$X482)</f>
        <v>-</v>
      </c>
      <c r="AD550" s="382" t="str">
        <f t="array" ref="AD550">IF(COUNT(IF($M$5:$M$24=$X482,IF($A$5:$A$24=AD$541,$M$5:$M$24,""),""))=0,"-",AVERAGE(IF($M$5:$M$24=$X482,IF($A$5:$A$24=AD$541,$H$5:$L$24,"")))-$X482)</f>
        <v>-</v>
      </c>
      <c r="AE550" s="382" t="str">
        <f t="array" ref="AE550">IF(COUNT(IF($M$5:$M$24=$X482,IF($A$5:$A$24=AE$541,$M$5:$M$24,""),""))=0,"-",AVERAGE(IF($M$5:$M$24=$X482,IF($A$5:$A$24=AE$541,$H$5:$L$24,"")))-$X482)</f>
        <v>-</v>
      </c>
      <c r="AF550" s="382" t="str">
        <f t="array" ref="AF550">IF(COUNT(IF($M$5:$M$24=$X482,IF($A$5:$A$24=AF$541,$M$5:$M$24,""),""))=0,"-",AVERAGE(IF($M$5:$M$24=$X482,IF($A$5:$A$24=AF$541,$H$5:$L$24,"")))-$X482)</f>
        <v>-</v>
      </c>
      <c r="AG550" s="382" t="str">
        <f t="array" ref="AG550">IF(COUNT(IF($M$5:$M$24=$X482,IF($A$5:$A$24=AG$541,$M$5:$M$24,""),""))=0,"-",AVERAGE(IF($M$5:$M$24=$X482,IF($A$5:$A$24=AG$541,$H$5:$L$24,"")))-$X482)</f>
        <v>-</v>
      </c>
      <c r="AH550" s="382" t="str">
        <f t="array" ref="AH550">IF(COUNT(IF($M$5:$M$24=$X482,IF($A$5:$A$24=AH$541,$M$5:$M$24,""),""))=0,"-",AVERAGE(IF($M$5:$M$24=$X482,IF($A$5:$A$24=AH$541,$H$5:$L$24,"")))-$X482)</f>
        <v>-</v>
      </c>
      <c r="AI550" s="382" t="str">
        <f t="array" ref="AI550">IF(COUNT(IF($M$5:$M$24=$X482,IF($A$5:$A$24=AI$541,$M$5:$M$24,""),""))=0,"-",AVERAGE(IF($M$5:$M$24=$X482,IF($A$5:$A$24=AI$541,$H$5:$L$24,"")))-$X482)</f>
        <v>-</v>
      </c>
      <c r="AJ550" s="382" t="str">
        <f t="array" ref="AJ550">IF(COUNT(IF($M$5:$M$24=$X482,IF($A$5:$A$24=AJ$541,$M$5:$M$24,""),""))=0,"-",AVERAGE(IF($M$5:$M$24=$X482,IF($A$5:$A$24=AJ$541,$H$5:$L$24,"")))-$X482)</f>
        <v>-</v>
      </c>
      <c r="AK550" s="384" t="str">
        <f t="array" ref="AK550">IF(COUNT(Y550:AJ550)=0,"-",AVERAGE(IF($M$5:$M$24=$X482,$H$5:$L$24,""))-$X482)</f>
        <v>-</v>
      </c>
      <c r="AL550" s="18"/>
      <c r="AM550" s="7"/>
      <c r="AN550" s="18"/>
      <c r="AO550" s="18"/>
      <c r="AP550" s="18"/>
      <c r="AQ550" s="18"/>
      <c r="AR550" s="18"/>
      <c r="AS550" s="18"/>
      <c r="AT550" s="18"/>
      <c r="AU550" s="18"/>
      <c r="AV550" s="18"/>
      <c r="AW550" s="18"/>
      <c r="AX550" s="18"/>
      <c r="BL550" s="11"/>
      <c r="BM550" s="11"/>
      <c r="BN550" s="11"/>
      <c r="BO550" s="75"/>
      <c r="BP550" s="75"/>
    </row>
    <row r="551" spans="1:68">
      <c r="A551" s="18"/>
      <c r="B551" s="18"/>
      <c r="C551" s="18"/>
      <c r="D551" s="18"/>
      <c r="E551" s="88"/>
      <c r="F551" s="88"/>
      <c r="G551" s="18"/>
      <c r="H551" s="89"/>
      <c r="I551" s="89"/>
      <c r="J551" s="18"/>
      <c r="K551" s="18"/>
      <c r="L551" s="18"/>
      <c r="M551" s="140"/>
      <c r="N551" s="140"/>
      <c r="O551" s="140"/>
      <c r="P551" s="140"/>
      <c r="Q551" s="140"/>
      <c r="R551" s="140"/>
      <c r="S551" s="140"/>
      <c r="T551" s="140"/>
      <c r="U551" s="18"/>
      <c r="V551" s="538"/>
      <c r="W551" s="538"/>
      <c r="X551" s="117"/>
      <c r="Y551" s="117"/>
      <c r="Z551" s="117"/>
      <c r="AA551" s="117"/>
      <c r="AB551" s="117"/>
      <c r="AC551" s="382" t="str">
        <f t="array" ref="AC551">IF(COUNT(IF($M$5:$M$24=$X483,IF($A$5:$A$24=AC$541,$M$5:$M$24,""),""))=0,"-",AVERAGE(IF($M$5:$M$24=$X483,IF($A$5:$A$24=AC$541,$H$5:$L$24,"")))-$X483)</f>
        <v>-</v>
      </c>
      <c r="AD551" s="382" t="str">
        <f t="array" ref="AD551">IF(COUNT(IF($M$5:$M$24=$X483,IF($A$5:$A$24=AD$541,$M$5:$M$24,""),""))=0,"-",AVERAGE(IF($M$5:$M$24=$X483,IF($A$5:$A$24=AD$541,$H$5:$L$24,"")))-$X483)</f>
        <v>-</v>
      </c>
      <c r="AE551" s="382" t="str">
        <f t="array" ref="AE551">IF(COUNT(IF($M$5:$M$24=$X483,IF($A$5:$A$24=AE$541,$M$5:$M$24,""),""))=0,"-",AVERAGE(IF($M$5:$M$24=$X483,IF($A$5:$A$24=AE$541,$H$5:$L$24,"")))-$X483)</f>
        <v>-</v>
      </c>
      <c r="AF551" s="382" t="str">
        <f t="array" ref="AF551">IF(COUNT(IF($M$5:$M$24=$X483,IF($A$5:$A$24=AF$541,$M$5:$M$24,""),""))=0,"-",AVERAGE(IF($M$5:$M$24=$X483,IF($A$5:$A$24=AF$541,$H$5:$L$24,"")))-$X483)</f>
        <v>-</v>
      </c>
      <c r="AG551" s="382" t="str">
        <f t="array" ref="AG551">IF(COUNT(IF($M$5:$M$24=$X483,IF($A$5:$A$24=AG$541,$M$5:$M$24,""),""))=0,"-",AVERAGE(IF($M$5:$M$24=$X483,IF($A$5:$A$24=AG$541,$H$5:$L$24,"")))-$X483)</f>
        <v>-</v>
      </c>
      <c r="AH551" s="382" t="str">
        <f t="array" ref="AH551">IF(COUNT(IF($M$5:$M$24=$X483,IF($A$5:$A$24=AH$541,$M$5:$M$24,""),""))=0,"-",AVERAGE(IF($M$5:$M$24=$X483,IF($A$5:$A$24=AH$541,$H$5:$L$24,"")))-$X483)</f>
        <v>-</v>
      </c>
      <c r="AI551" s="382" t="str">
        <f t="array" ref="AI551">IF(COUNT(IF($M$5:$M$24=$X483,IF($A$5:$A$24=AI$541,$M$5:$M$24,""),""))=0,"-",AVERAGE(IF($M$5:$M$24=$X483,IF($A$5:$A$24=AI$541,$H$5:$L$24,"")))-$X483)</f>
        <v>-</v>
      </c>
      <c r="AJ551" s="382" t="str">
        <f t="array" ref="AJ551">IF(COUNT(IF($M$5:$M$24=$X483,IF($A$5:$A$24=AJ$541,$M$5:$M$24,""),""))=0,"-",AVERAGE(IF($M$5:$M$24=$X483,IF($A$5:$A$24=AJ$541,$H$5:$L$24,"")))-$X483)</f>
        <v>-</v>
      </c>
      <c r="AK551" s="384" t="str">
        <f t="array" ref="AK551">IF(COUNT(Y551:AJ551)=0,"-",AVERAGE(IF($M$5:$M$24=$X483,$H$5:$L$24,""))-$X483)</f>
        <v>-</v>
      </c>
      <c r="AL551" s="18"/>
      <c r="AM551" s="7"/>
      <c r="AN551" s="18"/>
      <c r="AO551" s="18"/>
      <c r="AP551" s="18"/>
      <c r="AQ551" s="18"/>
      <c r="AR551" s="18"/>
      <c r="AS551" s="18"/>
      <c r="AT551" s="18"/>
      <c r="AU551" s="18"/>
      <c r="AV551" s="18"/>
      <c r="AW551" s="18"/>
      <c r="AX551" s="18"/>
      <c r="BL551" s="11"/>
      <c r="BM551" s="11"/>
      <c r="BN551" s="11"/>
      <c r="BO551" s="75"/>
      <c r="BP551" s="75"/>
    </row>
    <row r="552" spans="1:68">
      <c r="A552" s="18"/>
      <c r="B552" s="18"/>
      <c r="C552" s="18"/>
      <c r="D552" s="18"/>
      <c r="E552" s="88"/>
      <c r="F552" s="88"/>
      <c r="G552" s="18"/>
      <c r="H552" s="89"/>
      <c r="I552" s="89"/>
      <c r="J552" s="18"/>
      <c r="K552" s="18"/>
      <c r="L552" s="18"/>
      <c r="M552" s="140"/>
      <c r="N552" s="140"/>
      <c r="O552" s="140"/>
      <c r="P552" s="140"/>
      <c r="Q552" s="140"/>
      <c r="R552" s="140"/>
      <c r="S552" s="140"/>
      <c r="T552" s="140"/>
      <c r="U552" s="18"/>
      <c r="V552" s="538"/>
      <c r="W552" s="538"/>
      <c r="X552" s="117"/>
      <c r="Y552" s="117"/>
      <c r="Z552" s="117"/>
      <c r="AA552" s="117"/>
      <c r="AB552" s="117"/>
      <c r="AC552" s="382" t="str">
        <f t="array" ref="AC552">IF(COUNT(IF($M$5:$M$24=$X484,IF($A$5:$A$24=AC$541,$M$5:$M$24,""),""))=0,"-",AVERAGE(IF($M$5:$M$24=$X484,IF($A$5:$A$24=AC$541,$H$5:$L$24,"")))-$X484)</f>
        <v>-</v>
      </c>
      <c r="AD552" s="382" t="str">
        <f t="array" ref="AD552">IF(COUNT(IF($M$5:$M$24=$X484,IF($A$5:$A$24=AD$541,$M$5:$M$24,""),""))=0,"-",AVERAGE(IF($M$5:$M$24=$X484,IF($A$5:$A$24=AD$541,$H$5:$L$24,"")))-$X484)</f>
        <v>-</v>
      </c>
      <c r="AE552" s="382" t="str">
        <f t="array" ref="AE552">IF(COUNT(IF($M$5:$M$24=$X484,IF($A$5:$A$24=AE$541,$M$5:$M$24,""),""))=0,"-",AVERAGE(IF($M$5:$M$24=$X484,IF($A$5:$A$24=AE$541,$H$5:$L$24,"")))-$X484)</f>
        <v>-</v>
      </c>
      <c r="AF552" s="382" t="str">
        <f t="array" ref="AF552">IF(COUNT(IF($M$5:$M$24=$X484,IF($A$5:$A$24=AF$541,$M$5:$M$24,""),""))=0,"-",AVERAGE(IF($M$5:$M$24=$X484,IF($A$5:$A$24=AF$541,$H$5:$L$24,"")))-$X484)</f>
        <v>-</v>
      </c>
      <c r="AG552" s="382" t="str">
        <f t="array" ref="AG552">IF(COUNT(IF($M$5:$M$24=$X484,IF($A$5:$A$24=AG$541,$M$5:$M$24,""),""))=0,"-",AVERAGE(IF($M$5:$M$24=$X484,IF($A$5:$A$24=AG$541,$H$5:$L$24,"")))-$X484)</f>
        <v>-</v>
      </c>
      <c r="AH552" s="382" t="str">
        <f t="array" ref="AH552">IF(COUNT(IF($M$5:$M$24=$X484,IF($A$5:$A$24=AH$541,$M$5:$M$24,""),""))=0,"-",AVERAGE(IF($M$5:$M$24=$X484,IF($A$5:$A$24=AH$541,$H$5:$L$24,"")))-$X484)</f>
        <v>-</v>
      </c>
      <c r="AI552" s="382" t="str">
        <f t="array" ref="AI552">IF(COUNT(IF($M$5:$M$24=$X484,IF($A$5:$A$24=AI$541,$M$5:$M$24,""),""))=0,"-",AVERAGE(IF($M$5:$M$24=$X484,IF($A$5:$A$24=AI$541,$H$5:$L$24,"")))-$X484)</f>
        <v>-</v>
      </c>
      <c r="AJ552" s="382" t="str">
        <f t="array" ref="AJ552">IF(COUNT(IF($M$5:$M$24=$X484,IF($A$5:$A$24=AJ$541,$M$5:$M$24,""),""))=0,"-",AVERAGE(IF($M$5:$M$24=$X484,IF($A$5:$A$24=AJ$541,$H$5:$L$24,"")))-$X484)</f>
        <v>-</v>
      </c>
      <c r="AK552" s="384" t="str">
        <f t="array" ref="AK552">IF(COUNT(Y552:AJ552)=0,"-",AVERAGE(IF($M$5:$M$24=$X484,$H$5:$L$24,""))-$X484)</f>
        <v>-</v>
      </c>
      <c r="AL552" s="18"/>
      <c r="AM552" s="7"/>
      <c r="AN552" s="18"/>
      <c r="AO552" s="18"/>
      <c r="AP552" s="18"/>
      <c r="AQ552" s="18"/>
      <c r="AR552" s="18"/>
      <c r="AS552" s="18"/>
      <c r="AT552" s="18"/>
      <c r="AU552" s="18"/>
      <c r="AV552" s="18"/>
      <c r="AW552" s="18"/>
      <c r="AX552" s="18"/>
      <c r="BL552" s="11"/>
      <c r="BM552" s="11"/>
      <c r="BN552" s="11"/>
      <c r="BO552" s="75"/>
      <c r="BP552" s="75"/>
    </row>
    <row r="553" spans="1:68" ht="20.25">
      <c r="A553" s="18"/>
      <c r="B553" s="18"/>
      <c r="C553" s="18"/>
      <c r="D553" s="18"/>
      <c r="E553" s="88"/>
      <c r="F553" s="88"/>
      <c r="G553" s="18"/>
      <c r="H553" s="89"/>
      <c r="I553" s="89"/>
      <c r="J553" s="18"/>
      <c r="K553" s="18"/>
      <c r="L553" s="18"/>
      <c r="M553" s="140"/>
      <c r="N553" s="140"/>
      <c r="O553" s="140"/>
      <c r="P553" s="140"/>
      <c r="Q553" s="140"/>
      <c r="R553" s="140"/>
      <c r="S553" s="140"/>
      <c r="T553" s="140"/>
      <c r="U553" s="18"/>
      <c r="V553" s="538"/>
      <c r="W553" s="530" t="e">
        <f>#REF!</f>
        <v>#REF!</v>
      </c>
      <c r="X553" s="117"/>
      <c r="Y553" s="117"/>
      <c r="Z553" s="117"/>
      <c r="AA553" s="117"/>
      <c r="AB553" s="117"/>
      <c r="AC553" s="382" t="str">
        <f t="array" ref="AC553">IF(COUNT(IF($M$5:$M$24=$X485,IF($A$5:$A$24=AC$541,$M$5:$M$24,""),""))=0,"-",AVERAGE(IF($M$5:$M$24=$X485,IF($A$5:$A$24=AC$541,$H$5:$L$24,"")))-$X485)</f>
        <v>-</v>
      </c>
      <c r="AD553" s="382" t="str">
        <f t="array" ref="AD553">IF(COUNT(IF($M$5:$M$24=$X485,IF($A$5:$A$24=AD$541,$M$5:$M$24,""),""))=0,"-",AVERAGE(IF($M$5:$M$24=$X485,IF($A$5:$A$24=AD$541,$H$5:$L$24,"")))-$X485)</f>
        <v>-</v>
      </c>
      <c r="AE553" s="382" t="str">
        <f t="array" ref="AE553">IF(COUNT(IF($M$5:$M$24=$X485,IF($A$5:$A$24=AE$541,$M$5:$M$24,""),""))=0,"-",AVERAGE(IF($M$5:$M$24=$X485,IF($A$5:$A$24=AE$541,$H$5:$L$24,"")))-$X485)</f>
        <v>-</v>
      </c>
      <c r="AF553" s="382" t="str">
        <f t="array" ref="AF553">IF(COUNT(IF($M$5:$M$24=$X485,IF($A$5:$A$24=AF$541,$M$5:$M$24,""),""))=0,"-",AVERAGE(IF($M$5:$M$24=$X485,IF($A$5:$A$24=AF$541,$H$5:$L$24,"")))-$X485)</f>
        <v>-</v>
      </c>
      <c r="AG553" s="382" t="str">
        <f t="array" ref="AG553">IF(COUNT(IF($M$5:$M$24=$X485,IF($A$5:$A$24=AG$541,$M$5:$M$24,""),""))=0,"-",AVERAGE(IF($M$5:$M$24=$X485,IF($A$5:$A$24=AG$541,$H$5:$L$24,"")))-$X485)</f>
        <v>-</v>
      </c>
      <c r="AH553" s="382" t="str">
        <f t="array" ref="AH553">IF(COUNT(IF($M$5:$M$24=$X485,IF($A$5:$A$24=AH$541,$M$5:$M$24,""),""))=0,"-",AVERAGE(IF($M$5:$M$24=$X485,IF($A$5:$A$24=AH$541,$H$5:$L$24,"")))-$X485)</f>
        <v>-</v>
      </c>
      <c r="AI553" s="382" t="str">
        <f t="array" ref="AI553">IF(COUNT(IF($M$5:$M$24=$X485,IF($A$5:$A$24=AI$541,$M$5:$M$24,""),""))=0,"-",AVERAGE(IF($M$5:$M$24=$X485,IF($A$5:$A$24=AI$541,$H$5:$L$24,"")))-$X485)</f>
        <v>-</v>
      </c>
      <c r="AJ553" s="382" t="str">
        <f t="array" ref="AJ553">IF(COUNT(IF($M$5:$M$24=$X485,IF($A$5:$A$24=AJ$541,$M$5:$M$24,""),""))=0,"-",AVERAGE(IF($M$5:$M$24=$X485,IF($A$5:$A$24=AJ$541,$H$5:$L$24,"")))-$X485)</f>
        <v>-</v>
      </c>
      <c r="AK553" s="384" t="str">
        <f t="array" ref="AK553">IF(COUNT(Y553:AJ553)=0,"-",AVERAGE(IF($M$5:$M$24=$X485,$H$5:$L$24,""))-$X485)</f>
        <v>-</v>
      </c>
      <c r="AL553" s="18"/>
      <c r="AM553" s="7"/>
      <c r="AN553" s="18"/>
      <c r="AO553" s="18"/>
      <c r="AP553" s="18"/>
      <c r="AQ553" s="18"/>
      <c r="AR553" s="18"/>
      <c r="AS553" s="18"/>
      <c r="AT553" s="18"/>
      <c r="AU553" s="18"/>
      <c r="AV553" s="18"/>
      <c r="AW553" s="18"/>
      <c r="AX553" s="18"/>
      <c r="BL553" s="11"/>
      <c r="BM553" s="11"/>
      <c r="BN553" s="11"/>
      <c r="BO553" s="75"/>
      <c r="BP553" s="75"/>
    </row>
    <row r="554" spans="1:68">
      <c r="A554" s="18"/>
      <c r="B554" s="18"/>
      <c r="C554" s="18"/>
      <c r="D554" s="18"/>
      <c r="E554" s="88"/>
      <c r="F554" s="88"/>
      <c r="G554" s="18"/>
      <c r="H554" s="89"/>
      <c r="I554" s="89"/>
      <c r="J554" s="18"/>
      <c r="K554" s="18"/>
      <c r="L554" s="18"/>
      <c r="M554" s="140"/>
      <c r="N554" s="140"/>
      <c r="O554" s="140"/>
      <c r="P554" s="140"/>
      <c r="Q554" s="140"/>
      <c r="R554" s="140"/>
      <c r="S554" s="140"/>
      <c r="T554" s="140"/>
      <c r="U554" s="18"/>
      <c r="V554" s="579" t="e">
        <f>#REF!</f>
        <v>#REF!</v>
      </c>
      <c r="W554" s="579"/>
      <c r="X554" s="117"/>
      <c r="Y554" s="117"/>
      <c r="Z554" s="117"/>
      <c r="AA554" s="117"/>
      <c r="AB554" s="117"/>
      <c r="AC554" s="382" t="str">
        <f t="array" ref="AC554">IF(COUNT(IF($M$5:$M$24=$X486,IF($A$5:$A$24=AC$541,$M$5:$M$24,""),""))=0,"-",AVERAGE(IF($M$5:$M$24=$X486,IF($A$5:$A$24=AC$541,$H$5:$L$24,"")))-$X486)</f>
        <v>-</v>
      </c>
      <c r="AD554" s="382" t="str">
        <f t="array" ref="AD554">IF(COUNT(IF($M$5:$M$24=$X486,IF($A$5:$A$24=AD$541,$M$5:$M$24,""),""))=0,"-",AVERAGE(IF($M$5:$M$24=$X486,IF($A$5:$A$24=AD$541,$H$5:$L$24,"")))-$X486)</f>
        <v>-</v>
      </c>
      <c r="AE554" s="382" t="str">
        <f t="array" ref="AE554">IF(COUNT(IF($M$5:$M$24=$X486,IF($A$5:$A$24=AE$541,$M$5:$M$24,""),""))=0,"-",AVERAGE(IF($M$5:$M$24=$X486,IF($A$5:$A$24=AE$541,$H$5:$L$24,"")))-$X486)</f>
        <v>-</v>
      </c>
      <c r="AF554" s="382" t="str">
        <f t="array" ref="AF554">IF(COUNT(IF($M$5:$M$24=$X486,IF($A$5:$A$24=AF$541,$M$5:$M$24,""),""))=0,"-",AVERAGE(IF($M$5:$M$24=$X486,IF($A$5:$A$24=AF$541,$H$5:$L$24,"")))-$X486)</f>
        <v>-</v>
      </c>
      <c r="AG554" s="382" t="str">
        <f t="array" ref="AG554">IF(COUNT(IF($M$5:$M$24=$X486,IF($A$5:$A$24=AG$541,$M$5:$M$24,""),""))=0,"-",AVERAGE(IF($M$5:$M$24=$X486,IF($A$5:$A$24=AG$541,$H$5:$L$24,"")))-$X486)</f>
        <v>-</v>
      </c>
      <c r="AH554" s="382" t="str">
        <f t="array" ref="AH554">IF(COUNT(IF($M$5:$M$24=$X486,IF($A$5:$A$24=AH$541,$M$5:$M$24,""),""))=0,"-",AVERAGE(IF($M$5:$M$24=$X486,IF($A$5:$A$24=AH$541,$H$5:$L$24,"")))-$X486)</f>
        <v>-</v>
      </c>
      <c r="AI554" s="382" t="str">
        <f t="array" ref="AI554">IF(COUNT(IF($M$5:$M$24=$X486,IF($A$5:$A$24=AI$541,$M$5:$M$24,""),""))=0,"-",AVERAGE(IF($M$5:$M$24=$X486,IF($A$5:$A$24=AI$541,$H$5:$L$24,"")))-$X486)</f>
        <v>-</v>
      </c>
      <c r="AJ554" s="382" t="str">
        <f t="array" ref="AJ554">IF(COUNT(IF($M$5:$M$24=$X486,IF($A$5:$A$24=AJ$541,$M$5:$M$24,""),""))=0,"-",AVERAGE(IF($M$5:$M$24=$X486,IF($A$5:$A$24=AJ$541,$H$5:$L$24,"")))-$X486)</f>
        <v>-</v>
      </c>
      <c r="AK554" s="384" t="str">
        <f t="array" ref="AK554">IF(COUNT(Y554:AJ554)=0,"-",AVERAGE(IF($M$5:$M$24=$X486,$H$5:$L$24,""))-$X486)</f>
        <v>-</v>
      </c>
      <c r="AL554" s="18"/>
      <c r="AM554" s="7"/>
      <c r="AN554" s="18"/>
      <c r="AO554" s="18"/>
      <c r="AP554" s="18"/>
      <c r="AQ554" s="18"/>
      <c r="AR554" s="18"/>
      <c r="AS554" s="18"/>
      <c r="AT554" s="18"/>
      <c r="AU554" s="18"/>
      <c r="AV554" s="18"/>
      <c r="AW554" s="18"/>
      <c r="AX554" s="18"/>
      <c r="BL554" s="11"/>
      <c r="BM554" s="11"/>
      <c r="BN554" s="11"/>
      <c r="BO554" s="75"/>
      <c r="BP554" s="75"/>
    </row>
    <row r="555" spans="1:68">
      <c r="A555" s="18"/>
      <c r="B555" s="18"/>
      <c r="C555" s="18"/>
      <c r="D555" s="18"/>
      <c r="E555" s="88"/>
      <c r="F555" s="88"/>
      <c r="G555" s="18"/>
      <c r="H555" s="89"/>
      <c r="I555" s="89"/>
      <c r="J555" s="18"/>
      <c r="K555" s="18"/>
      <c r="L555" s="18"/>
      <c r="M555" s="140"/>
      <c r="N555" s="140"/>
      <c r="O555" s="140"/>
      <c r="P555" s="140"/>
      <c r="Q555" s="140"/>
      <c r="R555" s="140"/>
      <c r="S555" s="140"/>
      <c r="T555" s="140"/>
      <c r="U555" s="18"/>
      <c r="V555" s="579"/>
      <c r="W555" s="579"/>
      <c r="X555" s="117"/>
      <c r="Y555" s="117"/>
      <c r="Z555" s="117"/>
      <c r="AA555" s="117"/>
      <c r="AB555" s="117"/>
      <c r="AC555" s="382" t="str">
        <f t="array" ref="AC555">IF(COUNT(IF($M$5:$M$24=$X487,IF($A$5:$A$24=AC$541,$M$5:$M$24,""),""))=0,"-",AVERAGE(IF($M$5:$M$24=$X487,IF($A$5:$A$24=AC$541,$H$5:$L$24,"")))-$X487)</f>
        <v>-</v>
      </c>
      <c r="AD555" s="382" t="str">
        <f t="array" ref="AD555">IF(COUNT(IF($M$5:$M$24=$X487,IF($A$5:$A$24=AD$541,$M$5:$M$24,""),""))=0,"-",AVERAGE(IF($M$5:$M$24=$X487,IF($A$5:$A$24=AD$541,$H$5:$L$24,"")))-$X487)</f>
        <v>-</v>
      </c>
      <c r="AE555" s="382" t="str">
        <f t="array" ref="AE555">IF(COUNT(IF($M$5:$M$24=$X487,IF($A$5:$A$24=AE$541,$M$5:$M$24,""),""))=0,"-",AVERAGE(IF($M$5:$M$24=$X487,IF($A$5:$A$24=AE$541,$H$5:$L$24,"")))-$X487)</f>
        <v>-</v>
      </c>
      <c r="AF555" s="382" t="str">
        <f t="array" ref="AF555">IF(COUNT(IF($M$5:$M$24=$X487,IF($A$5:$A$24=AF$541,$M$5:$M$24,""),""))=0,"-",AVERAGE(IF($M$5:$M$24=$X487,IF($A$5:$A$24=AF$541,$H$5:$L$24,"")))-$X487)</f>
        <v>-</v>
      </c>
      <c r="AG555" s="382" t="str">
        <f t="array" ref="AG555">IF(COUNT(IF($M$5:$M$24=$X487,IF($A$5:$A$24=AG$541,$M$5:$M$24,""),""))=0,"-",AVERAGE(IF($M$5:$M$24=$X487,IF($A$5:$A$24=AG$541,$H$5:$L$24,"")))-$X487)</f>
        <v>-</v>
      </c>
      <c r="AH555" s="382" t="str">
        <f t="array" ref="AH555">IF(COUNT(IF($M$5:$M$24=$X487,IF($A$5:$A$24=AH$541,$M$5:$M$24,""),""))=0,"-",AVERAGE(IF($M$5:$M$24=$X487,IF($A$5:$A$24=AH$541,$H$5:$L$24,"")))-$X487)</f>
        <v>-</v>
      </c>
      <c r="AI555" s="382" t="str">
        <f t="array" ref="AI555">IF(COUNT(IF($M$5:$M$24=$X487,IF($A$5:$A$24=AI$541,$M$5:$M$24,""),""))=0,"-",AVERAGE(IF($M$5:$M$24=$X487,IF($A$5:$A$24=AI$541,$H$5:$L$24,"")))-$X487)</f>
        <v>-</v>
      </c>
      <c r="AJ555" s="382" t="str">
        <f t="array" ref="AJ555">IF(COUNT(IF($M$5:$M$24=$X487,IF($A$5:$A$24=AJ$541,$M$5:$M$24,""),""))=0,"-",AVERAGE(IF($M$5:$M$24=$X487,IF($A$5:$A$24=AJ$541,$H$5:$L$24,"")))-$X487)</f>
        <v>-</v>
      </c>
      <c r="AK555" s="384" t="str">
        <f t="array" ref="AK555">IF(COUNT(Y555:AJ555)=0,"-",AVERAGE(IF($M$5:$M$24=$X487,$H$5:$L$24,""))-$X487)</f>
        <v>-</v>
      </c>
      <c r="AL555" s="18"/>
      <c r="AM555" s="7"/>
      <c r="AN555" s="18"/>
      <c r="AO555" s="18"/>
      <c r="AP555" s="18"/>
      <c r="AQ555" s="18"/>
      <c r="AR555" s="18"/>
      <c r="AS555" s="18"/>
      <c r="AT555" s="18"/>
      <c r="AU555" s="18"/>
      <c r="AV555" s="18"/>
      <c r="AW555" s="18"/>
      <c r="AX555" s="18"/>
      <c r="BL555" s="11"/>
      <c r="BM555" s="11"/>
      <c r="BN555" s="11"/>
      <c r="BO555" s="75"/>
      <c r="BP555" s="75"/>
    </row>
    <row r="556" spans="1:68">
      <c r="A556" s="18"/>
      <c r="B556" s="18"/>
      <c r="C556" s="18"/>
      <c r="D556" s="18"/>
      <c r="E556" s="88"/>
      <c r="F556" s="88"/>
      <c r="G556" s="18"/>
      <c r="H556" s="89"/>
      <c r="I556" s="89"/>
      <c r="J556" s="18"/>
      <c r="K556" s="18"/>
      <c r="L556" s="18"/>
      <c r="M556" s="140"/>
      <c r="N556" s="140"/>
      <c r="O556" s="140"/>
      <c r="P556" s="140"/>
      <c r="Q556" s="140"/>
      <c r="R556" s="140"/>
      <c r="S556" s="140"/>
      <c r="T556" s="140"/>
      <c r="U556" s="18"/>
      <c r="V556" s="579"/>
      <c r="W556" s="579"/>
      <c r="X556" s="117"/>
      <c r="Y556" s="117"/>
      <c r="Z556" s="117"/>
      <c r="AA556" s="117"/>
      <c r="AB556" s="117"/>
      <c r="AC556" s="382" t="str">
        <f t="array" ref="AC556">IF(COUNT(IF($M$5:$M$24=$X488,IF($A$5:$A$24=AC$541,$M$5:$M$24,""),""))=0,"-",AVERAGE(IF($M$5:$M$24=$X488,IF($A$5:$A$24=AC$541,$H$5:$L$24,"")))-$X488)</f>
        <v>-</v>
      </c>
      <c r="AD556" s="382" t="str">
        <f t="array" ref="AD556">IF(COUNT(IF($M$5:$M$24=$X488,IF($A$5:$A$24=AD$541,$M$5:$M$24,""),""))=0,"-",AVERAGE(IF($M$5:$M$24=$X488,IF($A$5:$A$24=AD$541,$H$5:$L$24,"")))-$X488)</f>
        <v>-</v>
      </c>
      <c r="AE556" s="382" t="str">
        <f t="array" ref="AE556">IF(COUNT(IF($M$5:$M$24=$X488,IF($A$5:$A$24=AE$541,$M$5:$M$24,""),""))=0,"-",AVERAGE(IF($M$5:$M$24=$X488,IF($A$5:$A$24=AE$541,$H$5:$L$24,"")))-$X488)</f>
        <v>-</v>
      </c>
      <c r="AF556" s="382" t="str">
        <f t="array" ref="AF556">IF(COUNT(IF($M$5:$M$24=$X488,IF($A$5:$A$24=AF$541,$M$5:$M$24,""),""))=0,"-",AVERAGE(IF($M$5:$M$24=$X488,IF($A$5:$A$24=AF$541,$H$5:$L$24,"")))-$X488)</f>
        <v>-</v>
      </c>
      <c r="AG556" s="382" t="str">
        <f t="array" ref="AG556">IF(COUNT(IF($M$5:$M$24=$X488,IF($A$5:$A$24=AG$541,$M$5:$M$24,""),""))=0,"-",AVERAGE(IF($M$5:$M$24=$X488,IF($A$5:$A$24=AG$541,$H$5:$L$24,"")))-$X488)</f>
        <v>-</v>
      </c>
      <c r="AH556" s="382" t="str">
        <f t="array" ref="AH556">IF(COUNT(IF($M$5:$M$24=$X488,IF($A$5:$A$24=AH$541,$M$5:$M$24,""),""))=0,"-",AVERAGE(IF($M$5:$M$24=$X488,IF($A$5:$A$24=AH$541,$H$5:$L$24,"")))-$X488)</f>
        <v>-</v>
      </c>
      <c r="AI556" s="382" t="str">
        <f t="array" ref="AI556">IF(COUNT(IF($M$5:$M$24=$X488,IF($A$5:$A$24=AI$541,$M$5:$M$24,""),""))=0,"-",AVERAGE(IF($M$5:$M$24=$X488,IF($A$5:$A$24=AI$541,$H$5:$L$24,"")))-$X488)</f>
        <v>-</v>
      </c>
      <c r="AJ556" s="382" t="str">
        <f t="array" ref="AJ556">IF(COUNT(IF($M$5:$M$24=$X488,IF($A$5:$A$24=AJ$541,$M$5:$M$24,""),""))=0,"-",AVERAGE(IF($M$5:$M$24=$X488,IF($A$5:$A$24=AJ$541,$H$5:$L$24,"")))-$X488)</f>
        <v>-</v>
      </c>
      <c r="AK556" s="384" t="str">
        <f t="array" ref="AK556">IF(COUNT(Y556:AJ556)=0,"-",AVERAGE(IF($M$5:$M$24=$X488,$H$5:$L$24,""))-$X488)</f>
        <v>-</v>
      </c>
      <c r="AL556" s="18"/>
      <c r="AM556" s="7"/>
      <c r="AN556" s="18"/>
      <c r="AO556" s="18"/>
      <c r="AP556" s="18"/>
      <c r="AQ556" s="18"/>
      <c r="AR556" s="18"/>
      <c r="AS556" s="18"/>
      <c r="AT556" s="18"/>
      <c r="AU556" s="18"/>
      <c r="AV556" s="18"/>
      <c r="AW556" s="18"/>
      <c r="AX556" s="18"/>
      <c r="BL556" s="11"/>
      <c r="BM556" s="11"/>
      <c r="BN556" s="11"/>
      <c r="BO556" s="75"/>
      <c r="BP556" s="75"/>
    </row>
    <row r="557" spans="1:68">
      <c r="A557" s="18"/>
      <c r="B557" s="18"/>
      <c r="C557" s="18"/>
      <c r="D557" s="18"/>
      <c r="E557" s="88"/>
      <c r="F557" s="88"/>
      <c r="G557" s="18"/>
      <c r="H557" s="89"/>
      <c r="I557" s="89"/>
      <c r="J557" s="18"/>
      <c r="K557" s="18"/>
      <c r="L557" s="18"/>
      <c r="M557" s="140"/>
      <c r="N557" s="140"/>
      <c r="O557" s="140"/>
      <c r="P557" s="140"/>
      <c r="Q557" s="140"/>
      <c r="R557" s="140"/>
      <c r="S557" s="140"/>
      <c r="T557" s="140"/>
      <c r="U557" s="18"/>
      <c r="V557" s="579"/>
      <c r="W557" s="579"/>
      <c r="X557" s="117"/>
      <c r="Y557" s="117"/>
      <c r="Z557" s="117"/>
      <c r="AA557" s="117"/>
      <c r="AB557" s="117"/>
      <c r="AC557" s="382" t="str">
        <f t="array" ref="AC557">IF(COUNT(IF($M$5:$M$24=$X489,IF($A$5:$A$24=AC$541,$M$5:$M$24,""),""))=0,"-",AVERAGE(IF($M$5:$M$24=$X489,IF($A$5:$A$24=AC$541,$H$5:$L$24,"")))-$X489)</f>
        <v>-</v>
      </c>
      <c r="AD557" s="382" t="str">
        <f t="array" ref="AD557">IF(COUNT(IF($M$5:$M$24=$X489,IF($A$5:$A$24=AD$541,$M$5:$M$24,""),""))=0,"-",AVERAGE(IF($M$5:$M$24=$X489,IF($A$5:$A$24=AD$541,$H$5:$L$24,"")))-$X489)</f>
        <v>-</v>
      </c>
      <c r="AE557" s="382" t="str">
        <f t="array" ref="AE557">IF(COUNT(IF($M$5:$M$24=$X489,IF($A$5:$A$24=AE$541,$M$5:$M$24,""),""))=0,"-",AVERAGE(IF($M$5:$M$24=$X489,IF($A$5:$A$24=AE$541,$H$5:$L$24,"")))-$X489)</f>
        <v>-</v>
      </c>
      <c r="AF557" s="382" t="str">
        <f t="array" ref="AF557">IF(COUNT(IF($M$5:$M$24=$X489,IF($A$5:$A$24=AF$541,$M$5:$M$24,""),""))=0,"-",AVERAGE(IF($M$5:$M$24=$X489,IF($A$5:$A$24=AF$541,$H$5:$L$24,"")))-$X489)</f>
        <v>-</v>
      </c>
      <c r="AG557" s="382" t="str">
        <f t="array" ref="AG557">IF(COUNT(IF($M$5:$M$24=$X489,IF($A$5:$A$24=AG$541,$M$5:$M$24,""),""))=0,"-",AVERAGE(IF($M$5:$M$24=$X489,IF($A$5:$A$24=AG$541,$H$5:$L$24,"")))-$X489)</f>
        <v>-</v>
      </c>
      <c r="AH557" s="382" t="str">
        <f t="array" ref="AH557">IF(COUNT(IF($M$5:$M$24=$X489,IF($A$5:$A$24=AH$541,$M$5:$M$24,""),""))=0,"-",AVERAGE(IF($M$5:$M$24=$X489,IF($A$5:$A$24=AH$541,$H$5:$L$24,"")))-$X489)</f>
        <v>-</v>
      </c>
      <c r="AI557" s="382" t="str">
        <f t="array" ref="AI557">IF(COUNT(IF($M$5:$M$24=$X489,IF($A$5:$A$24=AI$541,$M$5:$M$24,""),""))=0,"-",AVERAGE(IF($M$5:$M$24=$X489,IF($A$5:$A$24=AI$541,$H$5:$L$24,"")))-$X489)</f>
        <v>-</v>
      </c>
      <c r="AJ557" s="382" t="str">
        <f t="array" ref="AJ557">IF(COUNT(IF($M$5:$M$24=$X489,IF($A$5:$A$24=AJ$541,$M$5:$M$24,""),""))=0,"-",AVERAGE(IF($M$5:$M$24=$X489,IF($A$5:$A$24=AJ$541,$H$5:$L$24,"")))-$X489)</f>
        <v>-</v>
      </c>
      <c r="AK557" s="385" t="str">
        <f t="array" ref="AK557">IF(COUNT(Y557:AJ557)=0,"-",AVERAGE(IF($M$5:$M$24=$X489,$H$5:$L$24,""))-$X489)</f>
        <v>-</v>
      </c>
      <c r="AL557" s="18"/>
      <c r="AM557" s="7"/>
      <c r="AN557" s="18"/>
      <c r="AO557" s="18"/>
      <c r="AP557" s="18"/>
      <c r="AQ557" s="18"/>
      <c r="AR557" s="18"/>
      <c r="AS557" s="18"/>
      <c r="AT557" s="18"/>
      <c r="AU557" s="18"/>
      <c r="AV557" s="18"/>
      <c r="AW557" s="18"/>
      <c r="AX557" s="18"/>
      <c r="BL557" s="11"/>
      <c r="BM557" s="11"/>
      <c r="BN557" s="11"/>
      <c r="BO557" s="75"/>
      <c r="BP557" s="75"/>
    </row>
    <row r="558" spans="1:68">
      <c r="A558" s="18"/>
      <c r="B558" s="18"/>
      <c r="C558" s="18"/>
      <c r="D558" s="18"/>
      <c r="E558" s="88"/>
      <c r="F558" s="88"/>
      <c r="G558" s="18"/>
      <c r="H558" s="89"/>
      <c r="I558" s="89"/>
      <c r="J558" s="18"/>
      <c r="K558" s="18"/>
      <c r="L558" s="18"/>
      <c r="M558" s="140"/>
      <c r="N558" s="140"/>
      <c r="O558" s="140"/>
      <c r="P558" s="140"/>
      <c r="Q558" s="140"/>
      <c r="R558" s="140"/>
      <c r="S558" s="140"/>
      <c r="T558" s="140"/>
      <c r="U558" s="18"/>
      <c r="V558" s="579"/>
      <c r="W558" s="579"/>
      <c r="X558" s="117"/>
      <c r="Y558" s="117"/>
      <c r="Z558" s="117"/>
      <c r="AA558" s="117"/>
      <c r="AB558" s="117"/>
      <c r="AC558" s="388">
        <f t="shared" si="59"/>
        <v>-6.6666666666666652E-2</v>
      </c>
      <c r="AD558" s="388" t="str">
        <f t="shared" si="59"/>
        <v>-</v>
      </c>
      <c r="AE558" s="388" t="str">
        <f t="shared" si="59"/>
        <v>-</v>
      </c>
      <c r="AF558" s="388" t="str">
        <f t="shared" si="59"/>
        <v>-</v>
      </c>
      <c r="AG558" s="388" t="str">
        <f t="shared" si="59"/>
        <v>-</v>
      </c>
      <c r="AH558" s="388" t="str">
        <f t="shared" si="59"/>
        <v>-</v>
      </c>
      <c r="AI558" s="388" t="str">
        <f t="shared" si="59"/>
        <v>-</v>
      </c>
      <c r="AJ558" s="389" t="str">
        <f t="shared" si="59"/>
        <v>-</v>
      </c>
      <c r="AK558" s="390">
        <f t="shared" si="59"/>
        <v>0.45309417040358724</v>
      </c>
      <c r="AL558" s="18"/>
      <c r="AM558" s="7"/>
      <c r="AN558" s="18"/>
      <c r="AO558" s="18"/>
      <c r="AP558" s="18"/>
      <c r="AQ558" s="18"/>
      <c r="AR558" s="18"/>
      <c r="AS558" s="18"/>
      <c r="AT558" s="18"/>
      <c r="AU558" s="18"/>
      <c r="AV558" s="18"/>
      <c r="AW558" s="18"/>
      <c r="AX558" s="18"/>
      <c r="BL558" s="11"/>
      <c r="BM558" s="11"/>
      <c r="BN558" s="11"/>
      <c r="BO558" s="75"/>
      <c r="BP558" s="75"/>
    </row>
    <row r="559" spans="1:68">
      <c r="A559" s="18"/>
      <c r="B559" s="18"/>
      <c r="C559" s="18"/>
      <c r="D559" s="18"/>
      <c r="E559" s="88"/>
      <c r="F559" s="88"/>
      <c r="G559" s="18"/>
      <c r="H559" s="89"/>
      <c r="I559" s="89"/>
      <c r="J559" s="18"/>
      <c r="K559" s="18"/>
      <c r="L559" s="18"/>
      <c r="M559" s="140"/>
      <c r="N559" s="140"/>
      <c r="O559" s="140"/>
      <c r="P559" s="140"/>
      <c r="Q559" s="140"/>
      <c r="R559" s="140"/>
      <c r="S559" s="140"/>
      <c r="T559" s="140"/>
      <c r="U559" s="18"/>
      <c r="V559" s="579"/>
      <c r="W559" s="579"/>
      <c r="X559" s="117"/>
      <c r="Y559" s="117"/>
      <c r="Z559" s="117"/>
      <c r="AA559" s="117"/>
      <c r="AB559" s="117"/>
      <c r="AC559" s="117"/>
      <c r="AD559" s="117"/>
      <c r="AE559" s="117"/>
      <c r="AF559" s="117"/>
      <c r="AG559" s="117"/>
      <c r="AH559" s="117"/>
      <c r="AI559" s="117"/>
      <c r="AJ559" s="117"/>
      <c r="AK559" s="117"/>
      <c r="AL559" s="18"/>
      <c r="AM559" s="7"/>
      <c r="AN559" s="18"/>
      <c r="AO559" s="18"/>
      <c r="AP559" s="18"/>
      <c r="AQ559" s="18"/>
      <c r="AR559" s="18"/>
      <c r="AS559" s="18"/>
      <c r="AT559" s="18"/>
      <c r="AU559" s="18"/>
      <c r="AV559" s="18"/>
      <c r="AW559" s="18"/>
      <c r="AX559" s="18"/>
      <c r="BL559" s="11"/>
      <c r="BM559" s="11"/>
      <c r="BN559" s="11"/>
      <c r="BO559" s="75"/>
      <c r="BP559" s="75"/>
    </row>
    <row r="560" spans="1:68">
      <c r="A560" s="18"/>
      <c r="B560" s="18"/>
      <c r="C560" s="18"/>
      <c r="D560" s="18"/>
      <c r="E560" s="88"/>
      <c r="F560" s="88"/>
      <c r="G560" s="18"/>
      <c r="H560" s="89"/>
      <c r="I560" s="89"/>
      <c r="J560" s="18"/>
      <c r="K560" s="18"/>
      <c r="L560" s="18"/>
      <c r="M560" s="140"/>
      <c r="N560" s="140"/>
      <c r="O560" s="140"/>
      <c r="P560" s="140"/>
      <c r="Q560" s="140"/>
      <c r="R560" s="140"/>
      <c r="S560" s="140"/>
      <c r="T560" s="140"/>
      <c r="U560" s="18"/>
      <c r="V560" s="579"/>
      <c r="W560" s="579"/>
      <c r="X560" s="117"/>
      <c r="Y560" s="117"/>
      <c r="Z560" s="117"/>
      <c r="AA560" s="117"/>
      <c r="AB560" s="117"/>
      <c r="AC560" s="18"/>
      <c r="AD560" s="18"/>
      <c r="AE560" s="18"/>
      <c r="AF560" s="18"/>
      <c r="AG560" s="18"/>
      <c r="AH560" s="18"/>
      <c r="AI560" s="18"/>
      <c r="AJ560" s="18"/>
      <c r="AK560" s="18"/>
      <c r="AL560" s="18"/>
      <c r="AM560" s="7"/>
      <c r="AN560" s="18"/>
      <c r="AO560" s="18"/>
      <c r="AP560" s="18"/>
      <c r="AQ560" s="18"/>
      <c r="AR560" s="18"/>
      <c r="AS560" s="18"/>
      <c r="AT560" s="18"/>
      <c r="AU560" s="18"/>
      <c r="AV560" s="18"/>
      <c r="AW560" s="18"/>
      <c r="AX560" s="18"/>
      <c r="BL560" s="11"/>
      <c r="BM560" s="11"/>
      <c r="BN560" s="11"/>
      <c r="BO560" s="75"/>
      <c r="BP560" s="75"/>
    </row>
    <row r="561" spans="1:68">
      <c r="A561" s="18"/>
      <c r="B561" s="18"/>
      <c r="C561" s="18"/>
      <c r="D561" s="18"/>
      <c r="E561" s="88"/>
      <c r="F561" s="88"/>
      <c r="G561" s="18"/>
      <c r="H561" s="89"/>
      <c r="I561" s="89"/>
      <c r="J561" s="18"/>
      <c r="K561" s="18"/>
      <c r="L561" s="18"/>
      <c r="M561" s="140"/>
      <c r="N561" s="140"/>
      <c r="O561" s="140"/>
      <c r="P561" s="140"/>
      <c r="Q561" s="140"/>
      <c r="R561" s="140"/>
      <c r="S561" s="140"/>
      <c r="T561" s="140"/>
      <c r="U561" s="18"/>
      <c r="V561" s="579"/>
      <c r="W561" s="579"/>
      <c r="X561" s="117"/>
      <c r="Y561" s="117"/>
      <c r="Z561" s="117"/>
      <c r="AA561" s="117"/>
      <c r="AB561" s="117"/>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BL561" s="11"/>
      <c r="BM561" s="11"/>
      <c r="BN561" s="11"/>
      <c r="BO561" s="75"/>
      <c r="BP561" s="75"/>
    </row>
    <row r="562" spans="1:68" ht="23.25">
      <c r="A562" s="18"/>
      <c r="B562" s="18"/>
      <c r="C562" s="18"/>
      <c r="D562" s="18"/>
      <c r="E562" s="88"/>
      <c r="F562" s="88"/>
      <c r="G562" s="18"/>
      <c r="H562" s="89"/>
      <c r="I562" s="89"/>
      <c r="J562" s="18"/>
      <c r="K562" s="18"/>
      <c r="L562" s="18"/>
      <c r="M562" s="140"/>
      <c r="N562" s="140"/>
      <c r="O562" s="140"/>
      <c r="P562" s="140"/>
      <c r="Q562" s="140"/>
      <c r="R562" s="140"/>
      <c r="S562" s="140"/>
      <c r="T562" s="140"/>
      <c r="U562" s="18"/>
      <c r="V562" s="579"/>
      <c r="W562" s="579"/>
      <c r="X562" s="117"/>
      <c r="Y562" s="117"/>
      <c r="Z562" s="117"/>
      <c r="AA562" s="117"/>
      <c r="AB562" s="117"/>
      <c r="AC562" s="263"/>
      <c r="AD562" s="263"/>
      <c r="AE562" s="263"/>
      <c r="AF562" s="263"/>
      <c r="AG562" s="263"/>
      <c r="AH562" s="263"/>
      <c r="AI562" s="263"/>
      <c r="AJ562" s="263"/>
      <c r="AK562" s="263"/>
      <c r="AL562" s="263"/>
      <c r="AM562" s="263"/>
      <c r="AN562" s="263"/>
      <c r="AO562" s="263"/>
      <c r="AP562" s="263"/>
      <c r="AQ562" s="263"/>
      <c r="AR562" s="117"/>
      <c r="AS562" s="117"/>
      <c r="AT562" s="117"/>
      <c r="AU562" s="117"/>
      <c r="AV562" s="117"/>
      <c r="AW562" s="18"/>
      <c r="AX562" s="18"/>
      <c r="BL562" s="11"/>
      <c r="BM562" s="11"/>
      <c r="BN562" s="11"/>
      <c r="BO562" s="75"/>
      <c r="BP562" s="75"/>
    </row>
    <row r="563" spans="1:68" ht="15.75">
      <c r="A563" s="18"/>
      <c r="B563" s="18"/>
      <c r="C563" s="18"/>
      <c r="D563" s="18"/>
      <c r="E563" s="88"/>
      <c r="F563" s="88"/>
      <c r="G563" s="18"/>
      <c r="H563" s="89"/>
      <c r="I563" s="89"/>
      <c r="J563" s="18"/>
      <c r="K563" s="18"/>
      <c r="L563" s="18"/>
      <c r="M563" s="140"/>
      <c r="N563" s="140"/>
      <c r="O563" s="140"/>
      <c r="P563" s="140"/>
      <c r="Q563" s="140"/>
      <c r="R563" s="140"/>
      <c r="S563" s="140"/>
      <c r="T563" s="140"/>
      <c r="U563" s="18"/>
      <c r="V563" s="579"/>
      <c r="W563" s="579"/>
      <c r="X563" s="117"/>
      <c r="Y563" s="117"/>
      <c r="Z563" s="117"/>
      <c r="AA563" s="117"/>
      <c r="AB563" s="117"/>
      <c r="AC563" s="113"/>
      <c r="AD563" s="113"/>
      <c r="AE563" s="113"/>
      <c r="AF563" s="113"/>
      <c r="AG563" s="113"/>
      <c r="AH563" s="113"/>
      <c r="AI563" s="113"/>
      <c r="AJ563" s="113"/>
      <c r="AK563" s="113"/>
      <c r="AL563" s="113"/>
      <c r="AM563" s="113"/>
      <c r="AN563" s="113"/>
      <c r="AO563" s="113"/>
      <c r="AP563" s="113"/>
      <c r="AQ563" s="113"/>
      <c r="AR563" s="117"/>
      <c r="AS563" s="117"/>
      <c r="AT563" s="117"/>
      <c r="AU563" s="117"/>
      <c r="AV563" s="117"/>
      <c r="AW563" s="18"/>
      <c r="AX563" s="18"/>
      <c r="BL563" s="11"/>
      <c r="BM563" s="11"/>
      <c r="BN563" s="11"/>
      <c r="BO563" s="75"/>
      <c r="BP563" s="75"/>
    </row>
    <row r="564" spans="1:68" ht="18.75">
      <c r="A564" s="18"/>
      <c r="B564" s="18"/>
      <c r="C564" s="18"/>
      <c r="D564" s="18"/>
      <c r="E564" s="88"/>
      <c r="F564" s="88"/>
      <c r="G564" s="18"/>
      <c r="H564" s="89"/>
      <c r="I564" s="89"/>
      <c r="J564" s="18"/>
      <c r="K564" s="18"/>
      <c r="L564" s="18"/>
      <c r="M564" s="140"/>
      <c r="N564" s="140"/>
      <c r="O564" s="140"/>
      <c r="P564" s="140"/>
      <c r="Q564" s="140"/>
      <c r="R564" s="140"/>
      <c r="S564" s="140"/>
      <c r="T564" s="140"/>
      <c r="U564" s="18"/>
      <c r="V564" s="538"/>
      <c r="W564" s="538"/>
      <c r="X564" s="117"/>
      <c r="Y564" s="117"/>
      <c r="Z564" s="117"/>
      <c r="AA564" s="117"/>
      <c r="AB564" s="117"/>
      <c r="AC564" s="93"/>
      <c r="AD564" s="93"/>
      <c r="AE564" s="93"/>
      <c r="AF564" s="93"/>
      <c r="AG564" s="93"/>
      <c r="AH564" s="93"/>
      <c r="AI564" s="93"/>
      <c r="AJ564" s="93"/>
      <c r="AK564" s="93"/>
      <c r="AL564" s="93"/>
      <c r="AM564" s="93"/>
      <c r="AN564" s="93"/>
      <c r="AO564" s="93"/>
      <c r="AP564" s="93"/>
      <c r="AQ564" s="93"/>
      <c r="AR564" s="95"/>
      <c r="AS564" s="117"/>
      <c r="AT564" s="117"/>
      <c r="AU564" s="117"/>
      <c r="AV564" s="117"/>
      <c r="AW564" s="18"/>
      <c r="AX564" s="18"/>
      <c r="BL564" s="11"/>
      <c r="BM564" s="11"/>
      <c r="BN564" s="11"/>
      <c r="BO564" s="75"/>
      <c r="BP564" s="75"/>
    </row>
    <row r="565" spans="1:68" ht="18.75">
      <c r="A565" s="18"/>
      <c r="B565" s="18"/>
      <c r="C565" s="18"/>
      <c r="D565" s="18"/>
      <c r="E565" s="88"/>
      <c r="F565" s="88"/>
      <c r="G565" s="18"/>
      <c r="H565" s="89"/>
      <c r="I565" s="89"/>
      <c r="J565" s="18"/>
      <c r="K565" s="18"/>
      <c r="L565" s="18"/>
      <c r="M565" s="140"/>
      <c r="N565" s="140"/>
      <c r="O565" s="140"/>
      <c r="P565" s="247"/>
      <c r="Q565" s="140"/>
      <c r="R565" s="140"/>
      <c r="S565" s="140"/>
      <c r="T565" s="140"/>
      <c r="U565" s="18"/>
      <c r="V565" s="538"/>
      <c r="W565" s="538"/>
      <c r="X565" s="117"/>
      <c r="Y565" s="117"/>
      <c r="Z565" s="117"/>
      <c r="AA565" s="117"/>
      <c r="AB565" s="117"/>
      <c r="AC565" s="93"/>
      <c r="AD565" s="93"/>
      <c r="AE565" s="93"/>
      <c r="AF565" s="93"/>
      <c r="AG565" s="93"/>
      <c r="AH565" s="93"/>
      <c r="AI565" s="93"/>
      <c r="AJ565" s="93"/>
      <c r="AK565" s="93"/>
      <c r="AL565" s="93"/>
      <c r="AM565" s="93"/>
      <c r="AN565" s="93"/>
      <c r="AO565" s="93"/>
      <c r="AP565" s="93"/>
      <c r="AQ565" s="93"/>
      <c r="AR565" s="95"/>
      <c r="AS565" s="117"/>
      <c r="AT565" s="117"/>
      <c r="AU565" s="117"/>
      <c r="AV565" s="117"/>
      <c r="AW565" s="18"/>
      <c r="AX565" s="18"/>
      <c r="BL565" s="11"/>
      <c r="BM565" s="11"/>
      <c r="BN565" s="11"/>
      <c r="BO565" s="75"/>
      <c r="BP565" s="75"/>
    </row>
    <row r="566" spans="1:68" ht="20.25">
      <c r="A566" s="18"/>
      <c r="B566" s="18"/>
      <c r="C566" s="18"/>
      <c r="D566" s="18"/>
      <c r="E566" s="88"/>
      <c r="F566" s="88"/>
      <c r="G566" s="18"/>
      <c r="H566" s="89"/>
      <c r="I566" s="89"/>
      <c r="J566" s="18"/>
      <c r="K566" s="18"/>
      <c r="L566" s="18"/>
      <c r="M566" s="140"/>
      <c r="N566" s="140"/>
      <c r="O566" s="140"/>
      <c r="P566" s="333" t="s">
        <v>67</v>
      </c>
      <c r="Q566" s="140"/>
      <c r="R566" s="140"/>
      <c r="S566" s="140"/>
      <c r="T566" s="140"/>
      <c r="U566" s="18"/>
      <c r="V566" s="538"/>
      <c r="W566" s="530"/>
      <c r="X566" s="117"/>
      <c r="Y566" s="117"/>
      <c r="Z566" s="117"/>
      <c r="AA566" s="117"/>
      <c r="AB566" s="117"/>
      <c r="AC566" s="425"/>
      <c r="AD566" s="425"/>
      <c r="AE566" s="425"/>
      <c r="AF566" s="425"/>
      <c r="AG566" s="425"/>
      <c r="AH566" s="425"/>
      <c r="AI566" s="425"/>
      <c r="AJ566" s="425"/>
      <c r="AK566" s="425"/>
      <c r="AL566" s="425"/>
      <c r="AM566" s="425"/>
      <c r="AN566" s="425"/>
      <c r="AO566" s="425"/>
      <c r="AP566" s="425"/>
      <c r="AQ566" s="425"/>
      <c r="AR566" s="95"/>
      <c r="AS566" s="117"/>
      <c r="AT566" s="117"/>
      <c r="AU566" s="117"/>
      <c r="AV566" s="117"/>
      <c r="AW566" s="18"/>
      <c r="AX566" s="18"/>
      <c r="BL566" s="11"/>
      <c r="BM566" s="11"/>
      <c r="BN566" s="11"/>
      <c r="BO566" s="75"/>
      <c r="BP566" s="75"/>
    </row>
    <row r="567" spans="1:68" ht="15">
      <c r="A567" s="18"/>
      <c r="B567" s="18"/>
      <c r="C567" s="18"/>
      <c r="D567" s="18"/>
      <c r="E567" s="88"/>
      <c r="F567" s="88"/>
      <c r="G567" s="18"/>
      <c r="H567" s="89"/>
      <c r="I567" s="89"/>
      <c r="J567" s="18"/>
      <c r="K567" s="18"/>
      <c r="L567" s="18"/>
      <c r="M567" s="140"/>
      <c r="N567" s="140"/>
      <c r="O567" s="140"/>
      <c r="P567" s="213"/>
      <c r="Q567" s="140"/>
      <c r="R567" s="140"/>
      <c r="S567" s="140"/>
      <c r="T567" s="140"/>
      <c r="U567" s="18"/>
      <c r="V567" s="117"/>
      <c r="W567" s="117"/>
      <c r="X567" s="117"/>
      <c r="Y567" s="117"/>
      <c r="Z567" s="117"/>
      <c r="AA567" s="117"/>
      <c r="AB567" s="117"/>
      <c r="AC567" s="110"/>
      <c r="AD567" s="110"/>
      <c r="AE567" s="110"/>
      <c r="AF567" s="110"/>
      <c r="AG567" s="110"/>
      <c r="AH567" s="110"/>
      <c r="AI567" s="110"/>
      <c r="AJ567" s="110"/>
      <c r="AK567" s="110"/>
      <c r="AL567" s="110"/>
      <c r="AM567" s="110"/>
      <c r="AN567" s="110"/>
      <c r="AO567" s="110"/>
      <c r="AP567" s="110"/>
      <c r="AQ567" s="110"/>
      <c r="AR567" s="117"/>
      <c r="AS567" s="117"/>
      <c r="AT567" s="117"/>
      <c r="AU567" s="117"/>
      <c r="AV567" s="117"/>
      <c r="AW567" s="18"/>
      <c r="AX567" s="18"/>
      <c r="BL567" s="11"/>
      <c r="BM567" s="11"/>
      <c r="BN567" s="11"/>
      <c r="BO567" s="75"/>
      <c r="BP567" s="75"/>
    </row>
    <row r="568" spans="1:68" ht="20.25">
      <c r="A568" s="18"/>
      <c r="B568" s="18"/>
      <c r="C568" s="18"/>
      <c r="D568" s="18"/>
      <c r="E568" s="88"/>
      <c r="F568" s="88"/>
      <c r="G568" s="18"/>
      <c r="H568" s="89"/>
      <c r="I568" s="89"/>
      <c r="J568" s="18"/>
      <c r="K568" s="18"/>
      <c r="L568" s="18"/>
      <c r="M568" s="140"/>
      <c r="N568" s="140"/>
      <c r="O568" s="140"/>
      <c r="P568" s="140"/>
      <c r="Q568" s="140"/>
      <c r="R568" s="140"/>
      <c r="S568" s="140"/>
      <c r="T568" s="140"/>
      <c r="U568" s="18"/>
      <c r="V568" s="117"/>
      <c r="W568" s="524"/>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c r="AT568" s="117"/>
      <c r="AU568" s="117"/>
      <c r="AV568" s="117"/>
      <c r="AW568" s="18"/>
      <c r="AX568" s="18"/>
      <c r="BL568" s="11"/>
      <c r="BM568" s="11"/>
      <c r="BN568" s="11"/>
      <c r="BO568" s="75"/>
      <c r="BP568" s="75"/>
    </row>
    <row r="569" spans="1:68">
      <c r="A569" s="18"/>
      <c r="B569" s="18"/>
      <c r="C569" s="18"/>
      <c r="D569" s="18"/>
      <c r="E569" s="88"/>
      <c r="F569" s="88"/>
      <c r="G569" s="18"/>
      <c r="H569" s="89"/>
      <c r="I569" s="89"/>
      <c r="J569" s="18"/>
      <c r="K569" s="18"/>
      <c r="L569" s="18"/>
      <c r="M569" s="140"/>
      <c r="N569" s="140"/>
      <c r="O569" s="140"/>
      <c r="P569" s="140"/>
      <c r="Q569" s="140"/>
      <c r="R569" s="140"/>
      <c r="S569" s="140"/>
      <c r="T569" s="140"/>
      <c r="U569" s="18"/>
      <c r="V569" s="579"/>
      <c r="W569" s="579"/>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c r="AT569" s="117"/>
      <c r="AU569" s="117"/>
      <c r="AV569" s="117"/>
      <c r="AW569" s="18"/>
      <c r="AX569" s="18"/>
      <c r="BL569" s="11"/>
      <c r="BM569" s="11"/>
      <c r="BN569" s="11"/>
      <c r="BO569" s="75"/>
      <c r="BP569" s="75"/>
    </row>
    <row r="570" spans="1:68" ht="19.5">
      <c r="A570" s="18"/>
      <c r="B570" s="18"/>
      <c r="C570" s="18"/>
      <c r="D570" s="18"/>
      <c r="E570" s="88"/>
      <c r="F570" s="88"/>
      <c r="G570" s="18"/>
      <c r="H570" s="89"/>
      <c r="I570" s="89"/>
      <c r="J570" s="18"/>
      <c r="K570" s="18"/>
      <c r="L570" s="18"/>
      <c r="M570" s="140"/>
      <c r="N570" s="140"/>
      <c r="O570" s="140"/>
      <c r="P570" s="140"/>
      <c r="Q570" s="140"/>
      <c r="R570" s="140"/>
      <c r="S570" s="140"/>
      <c r="T570" s="140"/>
      <c r="U570" s="18"/>
      <c r="V570" s="579"/>
      <c r="W570" s="579"/>
      <c r="X570" s="117"/>
      <c r="Y570" s="117"/>
      <c r="Z570" s="117"/>
      <c r="AA570" s="117"/>
      <c r="AB570" s="117"/>
      <c r="AC570" s="117"/>
      <c r="AD570" s="117"/>
      <c r="AE570" s="117"/>
      <c r="AF570" s="117"/>
      <c r="AG570" s="117"/>
      <c r="AH570" s="117"/>
      <c r="AI570" s="117"/>
      <c r="AJ570" s="117"/>
      <c r="AK570" s="117"/>
      <c r="AL570" s="117"/>
      <c r="AM570" s="117"/>
      <c r="AN570" s="117"/>
      <c r="AO570" s="117"/>
      <c r="AP570" s="529" t="str">
        <f>J3</f>
        <v>Stian</v>
      </c>
      <c r="AQ570" s="426"/>
      <c r="AR570" s="117"/>
      <c r="AS570" s="117"/>
      <c r="AT570" s="117"/>
      <c r="AU570" s="117"/>
      <c r="AV570" s="117"/>
      <c r="AW570" s="18"/>
      <c r="AX570" s="18"/>
      <c r="BL570" s="11"/>
      <c r="BM570" s="11"/>
      <c r="BN570" s="11"/>
      <c r="BO570" s="75"/>
      <c r="BP570" s="75"/>
    </row>
    <row r="571" spans="1:68">
      <c r="A571" s="18"/>
      <c r="B571" s="18"/>
      <c r="C571" s="18"/>
      <c r="D571" s="18"/>
      <c r="E571" s="88"/>
      <c r="F571" s="88"/>
      <c r="G571" s="18"/>
      <c r="H571" s="89"/>
      <c r="I571" s="89"/>
      <c r="J571" s="18"/>
      <c r="K571" s="18"/>
      <c r="L571" s="18"/>
      <c r="M571" s="140"/>
      <c r="N571" s="140"/>
      <c r="O571" s="140"/>
      <c r="P571" s="140"/>
      <c r="Q571" s="140"/>
      <c r="R571" s="140"/>
      <c r="S571" s="140"/>
      <c r="T571" s="140"/>
      <c r="U571" s="18"/>
      <c r="V571" s="579"/>
      <c r="W571" s="579"/>
      <c r="X571" s="117"/>
      <c r="Y571" s="117"/>
      <c r="Z571" s="117"/>
      <c r="AA571" s="117"/>
      <c r="AB571" s="117"/>
      <c r="AC571" s="117"/>
      <c r="AD571" s="117"/>
      <c r="AE571" s="117"/>
      <c r="AF571" s="117"/>
      <c r="AG571" s="117"/>
      <c r="AH571" s="117"/>
      <c r="AI571" s="117"/>
      <c r="AJ571" s="117"/>
      <c r="AK571" s="117"/>
      <c r="AL571" s="117"/>
      <c r="AM571" s="117"/>
      <c r="AN571" s="117"/>
      <c r="AO571" s="117"/>
      <c r="AP571" s="579" t="str">
        <f>J4</f>
        <v>Reader 3</v>
      </c>
      <c r="AQ571" s="579"/>
      <c r="AR571" s="117"/>
      <c r="AS571" s="117"/>
      <c r="AT571" s="117"/>
      <c r="AU571" s="117"/>
      <c r="AV571" s="117"/>
      <c r="AW571" s="18"/>
      <c r="AX571" s="18"/>
      <c r="BL571" s="11"/>
      <c r="BM571" s="11"/>
      <c r="BN571" s="11"/>
      <c r="BO571" s="75"/>
      <c r="BP571" s="75"/>
    </row>
    <row r="572" spans="1:68">
      <c r="A572" s="18"/>
      <c r="B572" s="18"/>
      <c r="C572" s="18"/>
      <c r="D572" s="18"/>
      <c r="E572" s="88"/>
      <c r="F572" s="88"/>
      <c r="G572" s="18"/>
      <c r="H572" s="89"/>
      <c r="I572" s="89"/>
      <c r="J572" s="18"/>
      <c r="K572" s="18"/>
      <c r="L572" s="18"/>
      <c r="M572" s="140"/>
      <c r="N572" s="140"/>
      <c r="O572" s="140"/>
      <c r="P572" s="140"/>
      <c r="Q572" s="140"/>
      <c r="R572" s="140"/>
      <c r="S572" s="140"/>
      <c r="T572" s="140"/>
      <c r="U572" s="18"/>
      <c r="V572" s="579"/>
      <c r="W572" s="579"/>
      <c r="X572" s="117"/>
      <c r="Y572" s="117"/>
      <c r="Z572" s="117"/>
      <c r="AA572" s="117"/>
      <c r="AB572" s="117"/>
      <c r="AC572" s="117"/>
      <c r="AD572" s="117"/>
      <c r="AE572" s="117"/>
      <c r="AF572" s="117"/>
      <c r="AG572" s="117"/>
      <c r="AH572" s="117"/>
      <c r="AI572" s="117"/>
      <c r="AJ572" s="117"/>
      <c r="AK572" s="117"/>
      <c r="AL572" s="117"/>
      <c r="AM572" s="117"/>
      <c r="AN572" s="117"/>
      <c r="AO572" s="117"/>
      <c r="AP572" s="579"/>
      <c r="AQ572" s="579"/>
      <c r="AR572" s="117"/>
      <c r="AS572" s="117"/>
      <c r="AT572" s="117"/>
      <c r="AU572" s="117"/>
      <c r="AV572" s="117"/>
      <c r="AW572" s="18"/>
      <c r="AX572" s="18"/>
      <c r="BL572" s="11"/>
      <c r="BM572" s="11"/>
      <c r="BN572" s="11"/>
      <c r="BO572" s="75"/>
      <c r="BP572" s="75"/>
    </row>
    <row r="573" spans="1:68">
      <c r="A573" s="18"/>
      <c r="B573" s="18"/>
      <c r="C573" s="18"/>
      <c r="D573" s="18"/>
      <c r="E573" s="88"/>
      <c r="F573" s="88"/>
      <c r="G573" s="18"/>
      <c r="H573" s="89"/>
      <c r="I573" s="89"/>
      <c r="J573" s="18"/>
      <c r="K573" s="18"/>
      <c r="L573" s="18"/>
      <c r="M573" s="140"/>
      <c r="N573" s="140"/>
      <c r="O573" s="140"/>
      <c r="P573" s="140"/>
      <c r="Q573" s="140"/>
      <c r="R573" s="140"/>
      <c r="S573" s="140"/>
      <c r="T573" s="140"/>
      <c r="U573" s="18"/>
      <c r="V573" s="579"/>
      <c r="W573" s="579"/>
      <c r="X573" s="117"/>
      <c r="Y573" s="117"/>
      <c r="Z573" s="117"/>
      <c r="AA573" s="117"/>
      <c r="AB573" s="117"/>
      <c r="AC573" s="117"/>
      <c r="AD573" s="117"/>
      <c r="AE573" s="117"/>
      <c r="AF573" s="117"/>
      <c r="AG573" s="117"/>
      <c r="AH573" s="117"/>
      <c r="AI573" s="117"/>
      <c r="AJ573" s="117"/>
      <c r="AK573" s="117"/>
      <c r="AL573" s="117"/>
      <c r="AM573" s="117"/>
      <c r="AN573" s="117"/>
      <c r="AO573" s="117"/>
      <c r="AP573" s="579"/>
      <c r="AQ573" s="579"/>
      <c r="AR573" s="117"/>
      <c r="AS573" s="117"/>
      <c r="AT573" s="117"/>
      <c r="AU573" s="117"/>
      <c r="AV573" s="117"/>
      <c r="AW573" s="18"/>
      <c r="AX573" s="18"/>
      <c r="BL573" s="11"/>
      <c r="BM573" s="11"/>
      <c r="BN573" s="11"/>
      <c r="BO573" s="75"/>
      <c r="BP573" s="75"/>
    </row>
    <row r="574" spans="1:68">
      <c r="A574" s="18"/>
      <c r="B574" s="18"/>
      <c r="C574" s="18"/>
      <c r="D574" s="18"/>
      <c r="E574" s="88"/>
      <c r="F574" s="88"/>
      <c r="G574" s="18"/>
      <c r="H574" s="89"/>
      <c r="I574" s="89"/>
      <c r="J574" s="18"/>
      <c r="K574" s="18"/>
      <c r="L574" s="18"/>
      <c r="M574" s="140"/>
      <c r="N574" s="140"/>
      <c r="O574" s="140"/>
      <c r="P574" s="140"/>
      <c r="Q574" s="140"/>
      <c r="R574" s="140"/>
      <c r="S574" s="140"/>
      <c r="T574" s="140"/>
      <c r="U574" s="18"/>
      <c r="V574" s="579"/>
      <c r="W574" s="579"/>
      <c r="X574" s="117"/>
      <c r="Y574" s="117"/>
      <c r="Z574" s="117"/>
      <c r="AA574" s="117"/>
      <c r="AB574" s="117"/>
      <c r="AC574" s="117"/>
      <c r="AD574" s="117"/>
      <c r="AE574" s="117"/>
      <c r="AF574" s="117"/>
      <c r="AG574" s="117"/>
      <c r="AH574" s="117"/>
      <c r="AI574" s="117"/>
      <c r="AJ574" s="117"/>
      <c r="AK574" s="117"/>
      <c r="AL574" s="117"/>
      <c r="AM574" s="117"/>
      <c r="AN574" s="117"/>
      <c r="AO574" s="117"/>
      <c r="AP574" s="579"/>
      <c r="AQ574" s="579"/>
      <c r="AR574" s="117"/>
      <c r="AS574" s="117"/>
      <c r="AT574" s="117"/>
      <c r="AU574" s="117"/>
      <c r="AV574" s="117"/>
      <c r="AW574" s="18"/>
      <c r="AX574" s="18"/>
      <c r="BL574" s="11"/>
      <c r="BM574" s="11"/>
      <c r="BN574" s="11"/>
      <c r="BO574" s="75"/>
      <c r="BP574" s="75"/>
    </row>
    <row r="575" spans="1:68">
      <c r="A575" s="18"/>
      <c r="B575" s="18"/>
      <c r="C575" s="18"/>
      <c r="D575" s="18"/>
      <c r="E575" s="88"/>
      <c r="F575" s="88"/>
      <c r="G575" s="18"/>
      <c r="H575" s="89"/>
      <c r="I575" s="89"/>
      <c r="J575" s="18"/>
      <c r="K575" s="18"/>
      <c r="L575" s="18"/>
      <c r="M575" s="140"/>
      <c r="N575" s="140"/>
      <c r="O575" s="140"/>
      <c r="P575" s="140"/>
      <c r="Q575" s="140"/>
      <c r="R575" s="140"/>
      <c r="S575" s="140"/>
      <c r="T575" s="140"/>
      <c r="U575" s="18"/>
      <c r="V575" s="579"/>
      <c r="W575" s="579"/>
      <c r="X575" s="117"/>
      <c r="Y575" s="117"/>
      <c r="Z575" s="117"/>
      <c r="AA575" s="117"/>
      <c r="AB575" s="117"/>
      <c r="AC575" s="117"/>
      <c r="AD575" s="117"/>
      <c r="AE575" s="117"/>
      <c r="AF575" s="117"/>
      <c r="AG575" s="117"/>
      <c r="AH575" s="117"/>
      <c r="AI575" s="117"/>
      <c r="AJ575" s="117"/>
      <c r="AK575" s="117"/>
      <c r="AL575" s="117"/>
      <c r="AM575" s="117"/>
      <c r="AN575" s="117"/>
      <c r="AO575" s="117"/>
      <c r="AP575" s="579"/>
      <c r="AQ575" s="579"/>
      <c r="AR575" s="117"/>
      <c r="AS575" s="117"/>
      <c r="AT575" s="117"/>
      <c r="AU575" s="117"/>
      <c r="AV575" s="117"/>
      <c r="AW575" s="18"/>
      <c r="AX575" s="18"/>
      <c r="BL575" s="11"/>
      <c r="BM575" s="11"/>
      <c r="BN575" s="11"/>
      <c r="BO575" s="75"/>
      <c r="BP575" s="75"/>
    </row>
    <row r="576" spans="1:68">
      <c r="A576" s="18"/>
      <c r="B576" s="18"/>
      <c r="C576" s="18"/>
      <c r="D576" s="18"/>
      <c r="E576" s="88"/>
      <c r="F576" s="88"/>
      <c r="G576" s="18"/>
      <c r="H576" s="89"/>
      <c r="I576" s="89"/>
      <c r="J576" s="18"/>
      <c r="K576" s="18"/>
      <c r="L576" s="18"/>
      <c r="M576" s="140"/>
      <c r="N576" s="140"/>
      <c r="O576" s="140"/>
      <c r="P576" s="140"/>
      <c r="Q576" s="140"/>
      <c r="R576" s="140"/>
      <c r="S576" s="140"/>
      <c r="T576" s="140"/>
      <c r="U576" s="18"/>
      <c r="V576" s="579"/>
      <c r="W576" s="579"/>
      <c r="X576" s="117"/>
      <c r="Y576" s="117"/>
      <c r="Z576" s="117"/>
      <c r="AA576" s="117"/>
      <c r="AB576" s="117"/>
      <c r="AC576" s="117"/>
      <c r="AD576" s="117"/>
      <c r="AE576" s="117"/>
      <c r="AF576" s="117"/>
      <c r="AG576" s="117"/>
      <c r="AH576" s="117"/>
      <c r="AI576" s="117"/>
      <c r="AJ576" s="117"/>
      <c r="AK576" s="117"/>
      <c r="AL576" s="117"/>
      <c r="AM576" s="117"/>
      <c r="AN576" s="117"/>
      <c r="AO576" s="117"/>
      <c r="AP576" s="579"/>
      <c r="AQ576" s="579"/>
      <c r="AR576" s="117"/>
      <c r="AS576" s="117"/>
      <c r="AT576" s="117"/>
      <c r="AU576" s="117"/>
      <c r="AV576" s="117"/>
      <c r="AW576" s="18"/>
      <c r="AX576" s="18"/>
      <c r="BL576" s="11"/>
      <c r="BM576" s="11"/>
      <c r="BN576" s="11"/>
      <c r="BO576" s="75"/>
      <c r="BP576" s="75"/>
    </row>
    <row r="577" spans="1:68" ht="18">
      <c r="A577" s="18"/>
      <c r="B577" s="18"/>
      <c r="C577" s="18"/>
      <c r="D577" s="18"/>
      <c r="E577" s="88"/>
      <c r="F577" s="88"/>
      <c r="G577" s="18"/>
      <c r="H577" s="89"/>
      <c r="I577" s="89"/>
      <c r="J577" s="18"/>
      <c r="K577" s="18"/>
      <c r="L577" s="18"/>
      <c r="M577" s="140"/>
      <c r="N577" s="140"/>
      <c r="O577" s="140"/>
      <c r="P577" s="140"/>
      <c r="Q577" s="140"/>
      <c r="R577" s="140"/>
      <c r="S577" s="140"/>
      <c r="T577" s="140"/>
      <c r="U577" s="18"/>
      <c r="V577" s="579"/>
      <c r="W577" s="579"/>
      <c r="X577" s="95"/>
      <c r="Y577" s="95"/>
      <c r="Z577" s="95"/>
      <c r="AA577" s="95"/>
      <c r="AB577" s="95"/>
      <c r="AC577" s="117"/>
      <c r="AD577" s="117"/>
      <c r="AE577" s="117"/>
      <c r="AF577" s="117"/>
      <c r="AG577" s="117"/>
      <c r="AH577" s="117"/>
      <c r="AI577" s="117"/>
      <c r="AJ577" s="117"/>
      <c r="AK577" s="117"/>
      <c r="AL577" s="117"/>
      <c r="AM577" s="117"/>
      <c r="AN577" s="117"/>
      <c r="AO577" s="117"/>
      <c r="AP577" s="579"/>
      <c r="AQ577" s="579"/>
      <c r="AR577" s="117"/>
      <c r="AS577" s="117"/>
      <c r="AT577" s="117"/>
      <c r="AU577" s="117"/>
      <c r="AV577" s="117"/>
      <c r="AW577" s="18"/>
      <c r="AX577" s="18"/>
      <c r="BL577" s="11"/>
      <c r="BM577" s="11"/>
      <c r="BN577" s="11"/>
      <c r="BO577" s="75"/>
      <c r="BP577" s="75"/>
    </row>
    <row r="578" spans="1:68">
      <c r="A578" s="18"/>
      <c r="B578" s="18"/>
      <c r="C578" s="18"/>
      <c r="D578" s="18"/>
      <c r="E578" s="88"/>
      <c r="F578" s="88"/>
      <c r="G578" s="18"/>
      <c r="H578" s="89"/>
      <c r="I578" s="89"/>
      <c r="J578" s="18"/>
      <c r="K578" s="18"/>
      <c r="L578" s="18"/>
      <c r="M578" s="140"/>
      <c r="N578" s="140"/>
      <c r="O578" s="140"/>
      <c r="P578" s="140"/>
      <c r="Q578" s="140"/>
      <c r="R578" s="140"/>
      <c r="S578" s="140"/>
      <c r="T578" s="140"/>
      <c r="U578" s="18"/>
      <c r="V578" s="579"/>
      <c r="W578" s="579"/>
      <c r="X578" s="117"/>
      <c r="Y578" s="117"/>
      <c r="Z578" s="117"/>
      <c r="AA578" s="117"/>
      <c r="AB578" s="117"/>
      <c r="AC578" s="117"/>
      <c r="AD578" s="117"/>
      <c r="AE578" s="117"/>
      <c r="AF578" s="117"/>
      <c r="AG578" s="117"/>
      <c r="AH578" s="117"/>
      <c r="AI578" s="117"/>
      <c r="AJ578" s="117"/>
      <c r="AK578" s="117"/>
      <c r="AL578" s="117"/>
      <c r="AM578" s="117"/>
      <c r="AN578" s="117"/>
      <c r="AO578" s="117"/>
      <c r="AP578" s="579"/>
      <c r="AQ578" s="579"/>
      <c r="AR578" s="117"/>
      <c r="AS578" s="117"/>
      <c r="AT578" s="117"/>
      <c r="AU578" s="117"/>
      <c r="AV578" s="117"/>
      <c r="AW578" s="18"/>
      <c r="AX578" s="18"/>
      <c r="BL578" s="11"/>
      <c r="BM578" s="11"/>
      <c r="BN578" s="11"/>
      <c r="BO578" s="75"/>
      <c r="BP578" s="75"/>
    </row>
    <row r="579" spans="1:68">
      <c r="A579" s="18"/>
      <c r="B579" s="18"/>
      <c r="C579" s="18"/>
      <c r="D579" s="18"/>
      <c r="E579" s="88"/>
      <c r="F579" s="88"/>
      <c r="G579" s="18"/>
      <c r="H579" s="89"/>
      <c r="I579" s="89"/>
      <c r="J579" s="18"/>
      <c r="K579" s="18"/>
      <c r="L579" s="18"/>
      <c r="M579" s="140"/>
      <c r="N579" s="140"/>
      <c r="O579" s="140"/>
      <c r="P579" s="140"/>
      <c r="Q579" s="140"/>
      <c r="R579" s="140"/>
      <c r="S579" s="140"/>
      <c r="T579" s="140"/>
      <c r="U579" s="18"/>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579"/>
      <c r="AQ579" s="579"/>
      <c r="AR579" s="117"/>
      <c r="AS579" s="117"/>
      <c r="AT579" s="117"/>
      <c r="AU579" s="117"/>
      <c r="AV579" s="117"/>
      <c r="AW579" s="18"/>
      <c r="AX579" s="18"/>
      <c r="BL579" s="11"/>
      <c r="BM579" s="11"/>
      <c r="BN579" s="11"/>
      <c r="BO579" s="75"/>
      <c r="BP579" s="75"/>
    </row>
    <row r="580" spans="1:68">
      <c r="A580" s="18"/>
      <c r="B580" s="18"/>
      <c r="C580" s="18"/>
      <c r="D580" s="18"/>
      <c r="E580" s="88"/>
      <c r="F580" s="88"/>
      <c r="G580" s="18"/>
      <c r="H580" s="89"/>
      <c r="I580" s="89"/>
      <c r="J580" s="18"/>
      <c r="K580" s="18"/>
      <c r="L580" s="18"/>
      <c r="M580" s="140"/>
      <c r="N580" s="140"/>
      <c r="O580" s="140"/>
      <c r="P580" s="140"/>
      <c r="Q580" s="140"/>
      <c r="R580" s="140"/>
      <c r="S580" s="140"/>
      <c r="T580" s="140"/>
      <c r="U580" s="18"/>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579"/>
      <c r="AQ580" s="579"/>
      <c r="AR580" s="117"/>
      <c r="AS580" s="117"/>
      <c r="AT580" s="117"/>
      <c r="AU580" s="117"/>
      <c r="AV580" s="117"/>
      <c r="AW580" s="18"/>
      <c r="AX580" s="18"/>
      <c r="BL580" s="11"/>
      <c r="BM580" s="11"/>
      <c r="BN580" s="11"/>
      <c r="BO580" s="75"/>
      <c r="BP580" s="75"/>
    </row>
    <row r="581" spans="1:68" ht="20.25">
      <c r="A581" s="18"/>
      <c r="B581" s="18"/>
      <c r="C581" s="18"/>
      <c r="D581" s="18"/>
      <c r="E581" s="88"/>
      <c r="F581" s="88"/>
      <c r="G581" s="18"/>
      <c r="H581" s="89"/>
      <c r="I581" s="89"/>
      <c r="J581" s="18"/>
      <c r="K581" s="18"/>
      <c r="L581" s="18"/>
      <c r="M581" s="140"/>
      <c r="N581" s="140"/>
      <c r="O581" s="140"/>
      <c r="P581" s="140"/>
      <c r="Q581" s="140"/>
      <c r="R581" s="140"/>
      <c r="S581" s="140"/>
      <c r="T581" s="140"/>
      <c r="U581" s="18"/>
      <c r="V581" s="117"/>
      <c r="W581" s="542"/>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c r="AT581" s="117"/>
      <c r="AU581" s="117"/>
      <c r="AV581" s="117"/>
      <c r="AW581" s="18"/>
      <c r="AX581" s="18"/>
      <c r="BL581" s="11"/>
      <c r="BM581" s="11"/>
      <c r="BN581" s="11"/>
      <c r="BO581" s="75"/>
      <c r="BP581" s="75"/>
    </row>
    <row r="582" spans="1:68">
      <c r="A582" s="18"/>
      <c r="B582" s="18"/>
      <c r="C582" s="18"/>
      <c r="D582" s="18"/>
      <c r="E582" s="88"/>
      <c r="F582" s="88"/>
      <c r="G582" s="18"/>
      <c r="H582" s="89"/>
      <c r="I582" s="89"/>
      <c r="J582" s="18"/>
      <c r="K582" s="18"/>
      <c r="L582" s="18"/>
      <c r="M582" s="140"/>
      <c r="N582" s="140"/>
      <c r="O582" s="140"/>
      <c r="P582" s="140"/>
      <c r="Q582" s="140"/>
      <c r="R582" s="140"/>
      <c r="S582" s="140"/>
      <c r="T582" s="140"/>
      <c r="U582" s="18"/>
      <c r="V582" s="591"/>
      <c r="W582" s="591"/>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c r="AT582" s="117"/>
      <c r="AU582" s="117"/>
      <c r="AV582" s="117"/>
      <c r="AW582" s="18"/>
      <c r="AX582" s="18"/>
      <c r="BL582" s="11"/>
      <c r="BM582" s="11"/>
      <c r="BN582" s="11"/>
      <c r="BO582" s="75"/>
      <c r="BP582" s="75"/>
    </row>
    <row r="583" spans="1:68" ht="20.25">
      <c r="A583" s="18"/>
      <c r="B583" s="18"/>
      <c r="C583" s="18"/>
      <c r="D583" s="18"/>
      <c r="E583" s="88"/>
      <c r="F583" s="88"/>
      <c r="G583" s="18"/>
      <c r="H583" s="89"/>
      <c r="I583" s="89"/>
      <c r="J583" s="18"/>
      <c r="K583" s="18"/>
      <c r="L583" s="18"/>
      <c r="M583" s="140"/>
      <c r="N583" s="140"/>
      <c r="O583" s="140"/>
      <c r="P583" s="140"/>
      <c r="Q583" s="140"/>
      <c r="R583" s="140"/>
      <c r="S583" s="140"/>
      <c r="T583" s="140"/>
      <c r="U583" s="18"/>
      <c r="V583" s="579"/>
      <c r="W583" s="579"/>
      <c r="X583" s="117"/>
      <c r="Y583" s="117"/>
      <c r="Z583" s="117"/>
      <c r="AA583" s="117"/>
      <c r="AB583" s="117"/>
      <c r="AC583" s="117"/>
      <c r="AD583" s="117"/>
      <c r="AE583" s="117"/>
      <c r="AF583" s="117"/>
      <c r="AG583" s="117"/>
      <c r="AH583" s="117"/>
      <c r="AI583" s="117"/>
      <c r="AJ583" s="117"/>
      <c r="AK583" s="117"/>
      <c r="AL583" s="117"/>
      <c r="AM583" s="117"/>
      <c r="AN583" s="117"/>
      <c r="AO583" s="117"/>
      <c r="AP583" s="528" t="str">
        <f>K3</f>
        <v>Eirik</v>
      </c>
      <c r="AQ583" s="428"/>
      <c r="AR583" s="117"/>
      <c r="AS583" s="117"/>
      <c r="AT583" s="117"/>
      <c r="AU583" s="117"/>
      <c r="AV583" s="117"/>
      <c r="AW583" s="18"/>
      <c r="AX583" s="18"/>
      <c r="BL583" s="11"/>
      <c r="BM583" s="11"/>
      <c r="BN583" s="11"/>
      <c r="BO583" s="75"/>
      <c r="BP583" s="75"/>
    </row>
    <row r="584" spans="1:68">
      <c r="A584" s="18"/>
      <c r="B584" s="18"/>
      <c r="C584" s="18"/>
      <c r="D584" s="18"/>
      <c r="E584" s="88"/>
      <c r="F584" s="88"/>
      <c r="G584" s="18"/>
      <c r="H584" s="89"/>
      <c r="I584" s="89"/>
      <c r="J584" s="18"/>
      <c r="K584" s="18"/>
      <c r="L584" s="18"/>
      <c r="M584" s="140"/>
      <c r="N584" s="140"/>
      <c r="O584" s="140"/>
      <c r="P584" s="140"/>
      <c r="Q584" s="140"/>
      <c r="R584" s="140"/>
      <c r="S584" s="140"/>
      <c r="T584" s="140"/>
      <c r="U584" s="18"/>
      <c r="V584" s="579"/>
      <c r="W584" s="579"/>
      <c r="X584" s="117"/>
      <c r="Y584" s="117"/>
      <c r="Z584" s="117"/>
      <c r="AA584" s="117"/>
      <c r="AB584" s="117"/>
      <c r="AC584" s="117"/>
      <c r="AD584" s="117"/>
      <c r="AE584" s="117"/>
      <c r="AF584" s="117"/>
      <c r="AG584" s="117"/>
      <c r="AH584" s="117"/>
      <c r="AI584" s="117"/>
      <c r="AJ584" s="117"/>
      <c r="AK584" s="117"/>
      <c r="AL584" s="117"/>
      <c r="AM584" s="117"/>
      <c r="AN584" s="117"/>
      <c r="AO584" s="117"/>
      <c r="AP584" s="579" t="str">
        <f>K4</f>
        <v>Reader 4</v>
      </c>
      <c r="AQ584" s="579"/>
      <c r="AR584" s="117"/>
      <c r="AS584" s="117"/>
      <c r="AT584" s="117"/>
      <c r="AU584" s="117"/>
      <c r="AV584" s="117"/>
      <c r="AW584" s="18"/>
      <c r="AX584" s="18"/>
      <c r="BL584" s="11"/>
      <c r="BM584" s="11"/>
      <c r="BN584" s="11"/>
      <c r="BO584" s="75"/>
      <c r="BP584" s="75"/>
    </row>
    <row r="585" spans="1:68">
      <c r="A585" s="18"/>
      <c r="B585" s="18"/>
      <c r="C585" s="18"/>
      <c r="D585" s="18"/>
      <c r="E585" s="88"/>
      <c r="F585" s="88"/>
      <c r="G585" s="18"/>
      <c r="H585" s="89"/>
      <c r="I585" s="89"/>
      <c r="J585" s="18"/>
      <c r="K585" s="18"/>
      <c r="L585" s="18"/>
      <c r="M585" s="140"/>
      <c r="N585" s="140"/>
      <c r="O585" s="140"/>
      <c r="P585" s="140"/>
      <c r="Q585" s="140"/>
      <c r="R585" s="140"/>
      <c r="S585" s="140"/>
      <c r="T585" s="140"/>
      <c r="U585" s="18"/>
      <c r="V585" s="579"/>
      <c r="W585" s="579"/>
      <c r="X585" s="117"/>
      <c r="Y585" s="117"/>
      <c r="Z585" s="117"/>
      <c r="AA585" s="117"/>
      <c r="AB585" s="117"/>
      <c r="AC585" s="117"/>
      <c r="AD585" s="117"/>
      <c r="AE585" s="117"/>
      <c r="AF585" s="117"/>
      <c r="AG585" s="117"/>
      <c r="AH585" s="117"/>
      <c r="AI585" s="117"/>
      <c r="AJ585" s="117"/>
      <c r="AK585" s="117"/>
      <c r="AL585" s="117"/>
      <c r="AM585" s="117"/>
      <c r="AN585" s="117"/>
      <c r="AO585" s="117"/>
      <c r="AP585" s="579"/>
      <c r="AQ585" s="579"/>
      <c r="AR585" s="117"/>
      <c r="AS585" s="117"/>
      <c r="AT585" s="117"/>
      <c r="AU585" s="117"/>
      <c r="AV585" s="117"/>
      <c r="AW585" s="18"/>
      <c r="AX585" s="18"/>
      <c r="BL585" s="11"/>
      <c r="BM585" s="11"/>
      <c r="BN585" s="11"/>
      <c r="BO585" s="75"/>
      <c r="BP585" s="75"/>
    </row>
    <row r="586" spans="1:68">
      <c r="A586" s="18"/>
      <c r="B586" s="18"/>
      <c r="C586" s="18"/>
      <c r="D586" s="18"/>
      <c r="E586" s="88"/>
      <c r="F586" s="88"/>
      <c r="G586" s="18"/>
      <c r="H586" s="89"/>
      <c r="I586" s="89"/>
      <c r="J586" s="18"/>
      <c r="K586" s="18"/>
      <c r="L586" s="18"/>
      <c r="M586" s="140"/>
      <c r="N586" s="140"/>
      <c r="O586" s="140"/>
      <c r="P586" s="140"/>
      <c r="Q586" s="140"/>
      <c r="R586" s="140"/>
      <c r="S586" s="140"/>
      <c r="T586" s="140"/>
      <c r="U586" s="18"/>
      <c r="V586" s="579"/>
      <c r="W586" s="579"/>
      <c r="X586" s="117"/>
      <c r="Y586" s="117"/>
      <c r="Z586" s="117"/>
      <c r="AA586" s="117"/>
      <c r="AB586" s="117"/>
      <c r="AC586" s="117"/>
      <c r="AD586" s="117"/>
      <c r="AE586" s="117"/>
      <c r="AF586" s="117"/>
      <c r="AG586" s="117"/>
      <c r="AH586" s="117"/>
      <c r="AI586" s="117"/>
      <c r="AJ586" s="117"/>
      <c r="AK586" s="117"/>
      <c r="AL586" s="117"/>
      <c r="AM586" s="117"/>
      <c r="AN586" s="117"/>
      <c r="AO586" s="117"/>
      <c r="AP586" s="579"/>
      <c r="AQ586" s="579"/>
      <c r="AR586" s="117"/>
      <c r="AS586" s="117"/>
      <c r="AT586" s="117"/>
      <c r="AU586" s="117"/>
      <c r="AV586" s="117"/>
      <c r="AW586" s="18"/>
      <c r="AX586" s="18"/>
      <c r="BL586" s="11"/>
      <c r="BM586" s="11"/>
      <c r="BN586" s="11"/>
      <c r="BO586" s="75"/>
      <c r="BP586" s="75"/>
    </row>
    <row r="587" spans="1:68">
      <c r="A587" s="18"/>
      <c r="B587" s="18"/>
      <c r="C587" s="18"/>
      <c r="D587" s="18"/>
      <c r="E587" s="88"/>
      <c r="F587" s="88"/>
      <c r="G587" s="18"/>
      <c r="H587" s="89"/>
      <c r="I587" s="89"/>
      <c r="J587" s="18"/>
      <c r="K587" s="18"/>
      <c r="L587" s="18"/>
      <c r="M587" s="140"/>
      <c r="N587" s="140"/>
      <c r="O587" s="140"/>
      <c r="P587" s="140"/>
      <c r="Q587" s="140"/>
      <c r="R587" s="140"/>
      <c r="S587" s="140"/>
      <c r="T587" s="140"/>
      <c r="U587" s="18"/>
      <c r="V587" s="579"/>
      <c r="W587" s="579"/>
      <c r="X587" s="117"/>
      <c r="Y587" s="117"/>
      <c r="Z587" s="117"/>
      <c r="AA587" s="117"/>
      <c r="AB587" s="117"/>
      <c r="AC587" s="117"/>
      <c r="AD587" s="117"/>
      <c r="AE587" s="117"/>
      <c r="AF587" s="117"/>
      <c r="AG587" s="117"/>
      <c r="AH587" s="117"/>
      <c r="AI587" s="117"/>
      <c r="AJ587" s="117"/>
      <c r="AK587" s="117"/>
      <c r="AL587" s="117"/>
      <c r="AM587" s="117"/>
      <c r="AN587" s="117"/>
      <c r="AO587" s="117"/>
      <c r="AP587" s="579"/>
      <c r="AQ587" s="579"/>
      <c r="AR587" s="117"/>
      <c r="AS587" s="117"/>
      <c r="AT587" s="117"/>
      <c r="AU587" s="117"/>
      <c r="AV587" s="117"/>
      <c r="AW587" s="18"/>
      <c r="AX587" s="18"/>
      <c r="BL587" s="11"/>
      <c r="BM587" s="11"/>
      <c r="BN587" s="11"/>
      <c r="BO587" s="75"/>
      <c r="BP587" s="75"/>
    </row>
    <row r="588" spans="1:68">
      <c r="A588" s="18"/>
      <c r="B588" s="18"/>
      <c r="C588" s="18"/>
      <c r="D588" s="18"/>
      <c r="E588" s="88"/>
      <c r="F588" s="88"/>
      <c r="G588" s="18"/>
      <c r="H588" s="89"/>
      <c r="I588" s="89"/>
      <c r="J588" s="18"/>
      <c r="K588" s="18"/>
      <c r="L588" s="18"/>
      <c r="M588" s="140"/>
      <c r="N588" s="140"/>
      <c r="O588" s="140"/>
      <c r="P588" s="140"/>
      <c r="Q588" s="140"/>
      <c r="R588" s="140"/>
      <c r="S588" s="140"/>
      <c r="T588" s="140"/>
      <c r="U588" s="18"/>
      <c r="V588" s="579"/>
      <c r="W588" s="579"/>
      <c r="X588" s="117"/>
      <c r="Y588" s="117"/>
      <c r="Z588" s="117"/>
      <c r="AA588" s="117"/>
      <c r="AB588" s="117"/>
      <c r="AC588" s="117"/>
      <c r="AD588" s="117"/>
      <c r="AE588" s="117"/>
      <c r="AF588" s="117"/>
      <c r="AG588" s="117"/>
      <c r="AH588" s="117"/>
      <c r="AI588" s="117"/>
      <c r="AJ588" s="117"/>
      <c r="AK588" s="117"/>
      <c r="AL588" s="117"/>
      <c r="AM588" s="117"/>
      <c r="AN588" s="117"/>
      <c r="AO588" s="117"/>
      <c r="AP588" s="579"/>
      <c r="AQ588" s="579"/>
      <c r="AR588" s="117"/>
      <c r="AS588" s="117"/>
      <c r="AT588" s="117"/>
      <c r="AU588" s="117"/>
      <c r="AV588" s="117"/>
      <c r="AW588" s="18"/>
      <c r="AX588" s="18"/>
      <c r="BL588" s="11"/>
      <c r="BM588" s="11"/>
      <c r="BN588" s="11"/>
      <c r="BO588" s="75"/>
      <c r="BP588" s="75"/>
    </row>
    <row r="589" spans="1:68">
      <c r="A589" s="18"/>
      <c r="B589" s="18"/>
      <c r="C589" s="18"/>
      <c r="D589" s="18"/>
      <c r="E589" s="88"/>
      <c r="F589" s="88"/>
      <c r="G589" s="18"/>
      <c r="H589" s="89"/>
      <c r="I589" s="89"/>
      <c r="J589" s="18"/>
      <c r="K589" s="18"/>
      <c r="L589" s="18"/>
      <c r="M589" s="140"/>
      <c r="N589" s="140"/>
      <c r="O589" s="140"/>
      <c r="P589" s="140"/>
      <c r="Q589" s="140"/>
      <c r="R589" s="140"/>
      <c r="S589" s="140"/>
      <c r="T589" s="140"/>
      <c r="U589" s="18"/>
      <c r="V589" s="579"/>
      <c r="W589" s="579"/>
      <c r="X589" s="117"/>
      <c r="Y589" s="117"/>
      <c r="Z589" s="117"/>
      <c r="AA589" s="117"/>
      <c r="AB589" s="117"/>
      <c r="AC589" s="117"/>
      <c r="AD589" s="117"/>
      <c r="AE589" s="117"/>
      <c r="AF589" s="117"/>
      <c r="AG589" s="117"/>
      <c r="AH589" s="117"/>
      <c r="AI589" s="117"/>
      <c r="AJ589" s="117"/>
      <c r="AK589" s="117"/>
      <c r="AL589" s="117"/>
      <c r="AM589" s="117"/>
      <c r="AN589" s="117"/>
      <c r="AO589" s="117"/>
      <c r="AP589" s="579"/>
      <c r="AQ589" s="579"/>
      <c r="AR589" s="117"/>
      <c r="AS589" s="117"/>
      <c r="AT589" s="117"/>
      <c r="AU589" s="117"/>
      <c r="AV589" s="117"/>
      <c r="AW589" s="18"/>
      <c r="AX589" s="18"/>
      <c r="BL589" s="11"/>
      <c r="BM589" s="11"/>
      <c r="BN589" s="11"/>
      <c r="BO589" s="75"/>
      <c r="BP589" s="75"/>
    </row>
    <row r="590" spans="1:68">
      <c r="A590" s="18"/>
      <c r="B590" s="18"/>
      <c r="C590" s="18"/>
      <c r="D590" s="18"/>
      <c r="E590" s="88"/>
      <c r="F590" s="88"/>
      <c r="G590" s="18"/>
      <c r="H590" s="89"/>
      <c r="I590" s="89"/>
      <c r="J590" s="18"/>
      <c r="K590" s="18"/>
      <c r="L590" s="18"/>
      <c r="M590" s="140"/>
      <c r="N590" s="140"/>
      <c r="O590" s="140"/>
      <c r="P590" s="140"/>
      <c r="Q590" s="140"/>
      <c r="R590" s="140"/>
      <c r="S590" s="140"/>
      <c r="T590" s="140"/>
      <c r="U590" s="18"/>
      <c r="V590" s="579"/>
      <c r="W590" s="579"/>
      <c r="X590" s="117"/>
      <c r="Y590" s="117"/>
      <c r="Z590" s="117"/>
      <c r="AA590" s="117"/>
      <c r="AB590" s="117"/>
      <c r="AC590" s="117"/>
      <c r="AD590" s="117"/>
      <c r="AE590" s="117"/>
      <c r="AF590" s="117"/>
      <c r="AG590" s="117"/>
      <c r="AH590" s="117"/>
      <c r="AI590" s="117"/>
      <c r="AJ590" s="117"/>
      <c r="AK590" s="117"/>
      <c r="AL590" s="117"/>
      <c r="AM590" s="117"/>
      <c r="AN590" s="117"/>
      <c r="AO590" s="117"/>
      <c r="AP590" s="579"/>
      <c r="AQ590" s="579"/>
      <c r="AR590" s="117"/>
      <c r="AS590" s="117"/>
      <c r="AT590" s="117"/>
      <c r="AU590" s="117"/>
      <c r="AV590" s="117"/>
      <c r="AW590" s="18"/>
      <c r="AX590" s="18"/>
      <c r="BL590" s="11"/>
      <c r="BM590" s="11"/>
      <c r="BN590" s="11"/>
      <c r="BO590" s="75"/>
      <c r="BP590" s="75"/>
    </row>
    <row r="591" spans="1:68" ht="18">
      <c r="A591" s="18"/>
      <c r="B591" s="18"/>
      <c r="C591" s="18"/>
      <c r="D591" s="18"/>
      <c r="E591" s="88"/>
      <c r="F591" s="88"/>
      <c r="G591" s="18"/>
      <c r="H591" s="89"/>
      <c r="I591" s="89"/>
      <c r="J591" s="18"/>
      <c r="K591" s="18"/>
      <c r="L591" s="18"/>
      <c r="M591" s="140"/>
      <c r="N591" s="140"/>
      <c r="O591" s="140"/>
      <c r="P591" s="140"/>
      <c r="Q591" s="140"/>
      <c r="R591" s="140"/>
      <c r="S591" s="140"/>
      <c r="T591" s="140"/>
      <c r="U591" s="18"/>
      <c r="V591" s="579"/>
      <c r="W591" s="579"/>
      <c r="X591" s="117"/>
      <c r="Y591" s="117"/>
      <c r="Z591" s="117"/>
      <c r="AA591" s="117"/>
      <c r="AB591" s="117"/>
      <c r="AC591" s="95"/>
      <c r="AD591" s="95"/>
      <c r="AE591" s="95"/>
      <c r="AF591" s="95"/>
      <c r="AG591" s="95"/>
      <c r="AH591" s="95"/>
      <c r="AI591" s="95"/>
      <c r="AJ591" s="95"/>
      <c r="AK591" s="95"/>
      <c r="AL591" s="95"/>
      <c r="AM591" s="95"/>
      <c r="AN591" s="95"/>
      <c r="AO591" s="95"/>
      <c r="AP591" s="579"/>
      <c r="AQ591" s="579"/>
      <c r="AR591" s="117"/>
      <c r="AS591" s="117"/>
      <c r="AT591" s="117"/>
      <c r="AU591" s="117"/>
      <c r="AV591" s="117"/>
      <c r="AW591" s="18"/>
      <c r="AX591" s="18"/>
      <c r="BL591" s="11"/>
      <c r="BM591" s="11"/>
      <c r="BN591" s="11"/>
      <c r="BO591" s="75"/>
      <c r="BP591" s="75"/>
    </row>
    <row r="592" spans="1:68">
      <c r="A592" s="18"/>
      <c r="B592" s="18"/>
      <c r="C592" s="18"/>
      <c r="D592" s="18"/>
      <c r="E592" s="88"/>
      <c r="F592" s="88"/>
      <c r="G592" s="18"/>
      <c r="H592" s="89"/>
      <c r="I592" s="89"/>
      <c r="J592" s="18"/>
      <c r="K592" s="18"/>
      <c r="L592" s="18"/>
      <c r="M592" s="140"/>
      <c r="N592" s="140"/>
      <c r="O592" s="140"/>
      <c r="P592" s="140"/>
      <c r="Q592" s="140"/>
      <c r="R592" s="140"/>
      <c r="S592" s="140"/>
      <c r="T592" s="140"/>
      <c r="U592" s="18"/>
      <c r="V592" s="579"/>
      <c r="W592" s="579"/>
      <c r="X592" s="117"/>
      <c r="Y592" s="117"/>
      <c r="Z592" s="117"/>
      <c r="AA592" s="117"/>
      <c r="AB592" s="117"/>
      <c r="AC592" s="117"/>
      <c r="AD592" s="117"/>
      <c r="AE592" s="117"/>
      <c r="AF592" s="117"/>
      <c r="AG592" s="117"/>
      <c r="AH592" s="117"/>
      <c r="AI592" s="117"/>
      <c r="AJ592" s="117"/>
      <c r="AK592" s="117"/>
      <c r="AL592" s="117"/>
      <c r="AM592" s="117"/>
      <c r="AN592" s="117"/>
      <c r="AO592" s="117"/>
      <c r="AP592" s="579"/>
      <c r="AQ592" s="579"/>
      <c r="AR592" s="117"/>
      <c r="AS592" s="117"/>
      <c r="AT592" s="117"/>
      <c r="AU592" s="117"/>
      <c r="AV592" s="117"/>
      <c r="AW592" s="18"/>
      <c r="AX592" s="18"/>
      <c r="BL592" s="11"/>
      <c r="BM592" s="11"/>
      <c r="BN592" s="11"/>
      <c r="BO592" s="75"/>
      <c r="BP592" s="75"/>
    </row>
    <row r="593" spans="1:68">
      <c r="A593" s="18"/>
      <c r="B593" s="18"/>
      <c r="C593" s="18"/>
      <c r="D593" s="18"/>
      <c r="E593" s="88"/>
      <c r="F593" s="88"/>
      <c r="G593" s="18"/>
      <c r="H593" s="89"/>
      <c r="I593" s="89"/>
      <c r="J593" s="18"/>
      <c r="K593" s="18"/>
      <c r="L593" s="18"/>
      <c r="M593" s="140"/>
      <c r="N593" s="140"/>
      <c r="O593" s="140"/>
      <c r="P593" s="140"/>
      <c r="Q593" s="140"/>
      <c r="R593" s="140"/>
      <c r="S593" s="140"/>
      <c r="T593" s="140"/>
      <c r="U593" s="18"/>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579"/>
      <c r="AQ593" s="579"/>
      <c r="AR593" s="117"/>
      <c r="AS593" s="117"/>
      <c r="AT593" s="117"/>
      <c r="AU593" s="117"/>
      <c r="AV593" s="117"/>
      <c r="AW593" s="18"/>
      <c r="AX593" s="18"/>
      <c r="BL593" s="11"/>
      <c r="BM593" s="11"/>
      <c r="BN593" s="11"/>
      <c r="BO593" s="75"/>
      <c r="BP593" s="75"/>
    </row>
    <row r="594" spans="1:68">
      <c r="A594" s="18"/>
      <c r="B594" s="18"/>
      <c r="C594" s="18"/>
      <c r="D594" s="18"/>
      <c r="E594" s="88"/>
      <c r="F594" s="88"/>
      <c r="G594" s="18"/>
      <c r="H594" s="89"/>
      <c r="I594" s="89"/>
      <c r="J594" s="18"/>
      <c r="K594" s="18"/>
      <c r="L594" s="18"/>
      <c r="M594" s="140"/>
      <c r="N594" s="140"/>
      <c r="O594" s="140"/>
      <c r="P594" s="140"/>
      <c r="Q594" s="140"/>
      <c r="R594" s="140"/>
      <c r="S594" s="140"/>
      <c r="T594" s="140"/>
      <c r="U594" s="18"/>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c r="AT594" s="117"/>
      <c r="AU594" s="117"/>
      <c r="AV594" s="117"/>
      <c r="AW594" s="18"/>
      <c r="AX594" s="18"/>
      <c r="BL594" s="11"/>
      <c r="BM594" s="11"/>
      <c r="BN594" s="11"/>
      <c r="BO594" s="75"/>
      <c r="BP594" s="75"/>
    </row>
    <row r="595" spans="1:68">
      <c r="A595" s="18"/>
      <c r="B595" s="18"/>
      <c r="C595" s="18"/>
      <c r="D595" s="18"/>
      <c r="E595" s="88"/>
      <c r="F595" s="88"/>
      <c r="G595" s="18"/>
      <c r="H595" s="89"/>
      <c r="I595" s="89"/>
      <c r="J595" s="18"/>
      <c r="K595" s="18"/>
      <c r="L595" s="18"/>
      <c r="M595" s="140"/>
      <c r="N595" s="140"/>
      <c r="O595" s="140"/>
      <c r="P595" s="140"/>
      <c r="Q595" s="140"/>
      <c r="R595" s="140"/>
      <c r="S595" s="140"/>
      <c r="T595" s="140"/>
      <c r="U595" s="18"/>
      <c r="V595" s="591"/>
      <c r="W595" s="591"/>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c r="AT595" s="117"/>
      <c r="AU595" s="117"/>
      <c r="AV595" s="117"/>
      <c r="AW595" s="18"/>
      <c r="AX595" s="18"/>
      <c r="BL595" s="11"/>
      <c r="BM595" s="11"/>
      <c r="BN595" s="11"/>
      <c r="BO595" s="75"/>
      <c r="BP595" s="75"/>
    </row>
    <row r="596" spans="1:68" ht="20.25">
      <c r="A596" s="18"/>
      <c r="B596" s="18"/>
      <c r="C596" s="18"/>
      <c r="D596" s="18"/>
      <c r="E596" s="88"/>
      <c r="F596" s="88"/>
      <c r="G596" s="18"/>
      <c r="H596" s="89"/>
      <c r="I596" s="89"/>
      <c r="J596" s="18"/>
      <c r="K596" s="18"/>
      <c r="L596" s="18"/>
      <c r="M596" s="140"/>
      <c r="N596" s="140"/>
      <c r="O596" s="140"/>
      <c r="P596" s="140"/>
      <c r="Q596" s="140"/>
      <c r="R596" s="140"/>
      <c r="S596" s="140"/>
      <c r="T596" s="140"/>
      <c r="U596" s="18"/>
      <c r="V596" s="579"/>
      <c r="W596" s="579"/>
      <c r="X596" s="117"/>
      <c r="Y596" s="117"/>
      <c r="Z596" s="117"/>
      <c r="AA596" s="117"/>
      <c r="AB596" s="117"/>
      <c r="AC596" s="117"/>
      <c r="AD596" s="117"/>
      <c r="AE596" s="117"/>
      <c r="AF596" s="117"/>
      <c r="AG596" s="117"/>
      <c r="AH596" s="117"/>
      <c r="AI596" s="117"/>
      <c r="AJ596" s="117"/>
      <c r="AK596" s="117"/>
      <c r="AL596" s="117"/>
      <c r="AM596" s="117"/>
      <c r="AN596" s="117"/>
      <c r="AO596" s="117"/>
      <c r="AP596" s="528" t="e">
        <f>#REF!</f>
        <v>#REF!</v>
      </c>
      <c r="AQ596" s="428"/>
      <c r="AR596" s="117"/>
      <c r="AS596" s="117"/>
      <c r="AT596" s="117"/>
      <c r="AU596" s="117"/>
      <c r="AV596" s="117"/>
      <c r="AW596" s="18"/>
      <c r="AX596" s="18"/>
      <c r="BL596" s="11"/>
      <c r="BM596" s="11"/>
      <c r="BN596" s="11"/>
      <c r="BO596" s="75"/>
      <c r="BP596" s="75"/>
    </row>
    <row r="597" spans="1:68">
      <c r="A597" s="18"/>
      <c r="B597" s="18"/>
      <c r="C597" s="18"/>
      <c r="D597" s="18"/>
      <c r="E597" s="88"/>
      <c r="F597" s="88"/>
      <c r="G597" s="18"/>
      <c r="H597" s="89"/>
      <c r="I597" s="89"/>
      <c r="J597" s="18"/>
      <c r="K597" s="18"/>
      <c r="L597" s="18"/>
      <c r="M597" s="140"/>
      <c r="N597" s="140"/>
      <c r="O597" s="140"/>
      <c r="P597" s="140"/>
      <c r="Q597" s="140"/>
      <c r="R597" s="140"/>
      <c r="S597" s="140"/>
      <c r="T597" s="140"/>
      <c r="U597" s="18"/>
      <c r="V597" s="579"/>
      <c r="W597" s="579"/>
      <c r="X597" s="117"/>
      <c r="Y597" s="117"/>
      <c r="Z597" s="117"/>
      <c r="AA597" s="117"/>
      <c r="AB597" s="117"/>
      <c r="AC597" s="117"/>
      <c r="AD597" s="117"/>
      <c r="AE597" s="117"/>
      <c r="AF597" s="117"/>
      <c r="AG597" s="117"/>
      <c r="AH597" s="117"/>
      <c r="AI597" s="117"/>
      <c r="AJ597" s="117"/>
      <c r="AK597" s="117"/>
      <c r="AL597" s="117"/>
      <c r="AM597" s="117"/>
      <c r="AN597" s="117"/>
      <c r="AO597" s="117"/>
      <c r="AP597" s="579" t="e">
        <f>#REF!</f>
        <v>#REF!</v>
      </c>
      <c r="AQ597" s="579"/>
      <c r="AR597" s="117"/>
      <c r="AS597" s="117"/>
      <c r="AT597" s="117"/>
      <c r="AU597" s="117"/>
      <c r="AV597" s="117"/>
      <c r="AW597" s="18"/>
      <c r="AX597" s="18"/>
      <c r="BL597" s="11"/>
      <c r="BM597" s="11"/>
      <c r="BN597" s="11"/>
      <c r="BO597" s="75"/>
      <c r="BP597" s="75"/>
    </row>
    <row r="598" spans="1:68">
      <c r="A598" s="18"/>
      <c r="B598" s="18"/>
      <c r="C598" s="18"/>
      <c r="D598" s="18"/>
      <c r="E598" s="88"/>
      <c r="F598" s="88"/>
      <c r="G598" s="18"/>
      <c r="H598" s="89"/>
      <c r="I598" s="89"/>
      <c r="J598" s="18"/>
      <c r="K598" s="18"/>
      <c r="L598" s="18"/>
      <c r="M598" s="140"/>
      <c r="N598" s="140"/>
      <c r="O598" s="140"/>
      <c r="P598" s="140"/>
      <c r="Q598" s="140"/>
      <c r="R598" s="140"/>
      <c r="S598" s="140"/>
      <c r="T598" s="140"/>
      <c r="U598" s="18"/>
      <c r="V598" s="579"/>
      <c r="W598" s="579"/>
      <c r="X598" s="117"/>
      <c r="Y598" s="117"/>
      <c r="Z598" s="117"/>
      <c r="AA598" s="117"/>
      <c r="AB598" s="117"/>
      <c r="AC598" s="117"/>
      <c r="AD598" s="117"/>
      <c r="AE598" s="117"/>
      <c r="AF598" s="117"/>
      <c r="AG598" s="117"/>
      <c r="AH598" s="117"/>
      <c r="AI598" s="117"/>
      <c r="AJ598" s="117"/>
      <c r="AK598" s="117"/>
      <c r="AL598" s="117"/>
      <c r="AM598" s="117"/>
      <c r="AN598" s="117"/>
      <c r="AO598" s="117"/>
      <c r="AP598" s="579"/>
      <c r="AQ598" s="579"/>
      <c r="AR598" s="117"/>
      <c r="AS598" s="117"/>
      <c r="AT598" s="117"/>
      <c r="AU598" s="117"/>
      <c r="AV598" s="117"/>
      <c r="AW598" s="18"/>
      <c r="AX598" s="18"/>
      <c r="BL598" s="11"/>
      <c r="BM598" s="11"/>
      <c r="BN598" s="11"/>
      <c r="BO598" s="75"/>
      <c r="BP598" s="75"/>
    </row>
    <row r="599" spans="1:68">
      <c r="A599" s="18"/>
      <c r="B599" s="18"/>
      <c r="C599" s="18"/>
      <c r="D599" s="18"/>
      <c r="E599" s="88"/>
      <c r="F599" s="88"/>
      <c r="G599" s="18"/>
      <c r="H599" s="89"/>
      <c r="I599" s="89"/>
      <c r="J599" s="18"/>
      <c r="K599" s="18"/>
      <c r="L599" s="18"/>
      <c r="M599" s="140"/>
      <c r="N599" s="140"/>
      <c r="O599" s="140"/>
      <c r="P599" s="140"/>
      <c r="Q599" s="140"/>
      <c r="R599" s="140"/>
      <c r="S599" s="140"/>
      <c r="T599" s="140"/>
      <c r="U599" s="18"/>
      <c r="V599" s="579"/>
      <c r="W599" s="579"/>
      <c r="X599" s="117"/>
      <c r="Y599" s="117"/>
      <c r="Z599" s="117"/>
      <c r="AA599" s="117"/>
      <c r="AB599" s="117"/>
      <c r="AC599" s="117"/>
      <c r="AD599" s="117"/>
      <c r="AE599" s="117"/>
      <c r="AF599" s="117"/>
      <c r="AG599" s="117"/>
      <c r="AH599" s="117"/>
      <c r="AI599" s="117"/>
      <c r="AJ599" s="117"/>
      <c r="AK599" s="117"/>
      <c r="AL599" s="117"/>
      <c r="AM599" s="117"/>
      <c r="AN599" s="117"/>
      <c r="AO599" s="117"/>
      <c r="AP599" s="579"/>
      <c r="AQ599" s="579"/>
      <c r="AR599" s="117"/>
      <c r="AS599" s="117"/>
      <c r="AT599" s="117"/>
      <c r="AU599" s="117"/>
      <c r="AV599" s="117"/>
      <c r="AW599" s="18"/>
      <c r="AX599" s="18"/>
      <c r="BL599" s="11"/>
      <c r="BM599" s="11"/>
      <c r="BN599" s="11"/>
      <c r="BO599" s="75"/>
      <c r="BP599" s="75"/>
    </row>
    <row r="600" spans="1:68">
      <c r="A600" s="18"/>
      <c r="B600" s="18"/>
      <c r="C600" s="18"/>
      <c r="D600" s="18"/>
      <c r="E600" s="88"/>
      <c r="F600" s="88"/>
      <c r="G600" s="18"/>
      <c r="H600" s="89"/>
      <c r="I600" s="89"/>
      <c r="J600" s="18"/>
      <c r="K600" s="18"/>
      <c r="L600" s="18"/>
      <c r="M600" s="140"/>
      <c r="N600" s="140"/>
      <c r="O600" s="140"/>
      <c r="P600" s="140"/>
      <c r="Q600" s="140"/>
      <c r="R600" s="140"/>
      <c r="S600" s="140"/>
      <c r="T600" s="140"/>
      <c r="U600" s="18"/>
      <c r="V600" s="579"/>
      <c r="W600" s="579"/>
      <c r="X600" s="117"/>
      <c r="Y600" s="117"/>
      <c r="Z600" s="117"/>
      <c r="AA600" s="117"/>
      <c r="AB600" s="117"/>
      <c r="AC600" s="117"/>
      <c r="AD600" s="117"/>
      <c r="AE600" s="117"/>
      <c r="AF600" s="117"/>
      <c r="AG600" s="117"/>
      <c r="AH600" s="117"/>
      <c r="AI600" s="117"/>
      <c r="AJ600" s="117"/>
      <c r="AK600" s="117"/>
      <c r="AL600" s="117"/>
      <c r="AM600" s="117"/>
      <c r="AN600" s="117"/>
      <c r="AO600" s="117"/>
      <c r="AP600" s="579"/>
      <c r="AQ600" s="579"/>
      <c r="AR600" s="117"/>
      <c r="AS600" s="117"/>
      <c r="AT600" s="117"/>
      <c r="AU600" s="117"/>
      <c r="AV600" s="117"/>
      <c r="AW600" s="18"/>
      <c r="AX600" s="18"/>
      <c r="BL600" s="11"/>
      <c r="BM600" s="11"/>
      <c r="BN600" s="11"/>
      <c r="BO600" s="75"/>
      <c r="BP600" s="75"/>
    </row>
    <row r="601" spans="1:68">
      <c r="A601" s="18"/>
      <c r="B601" s="18"/>
      <c r="C601" s="18"/>
      <c r="D601" s="18"/>
      <c r="E601" s="88"/>
      <c r="F601" s="88"/>
      <c r="G601" s="18"/>
      <c r="H601" s="89"/>
      <c r="I601" s="89"/>
      <c r="J601" s="18"/>
      <c r="K601" s="18"/>
      <c r="L601" s="18"/>
      <c r="M601" s="140"/>
      <c r="N601" s="140"/>
      <c r="O601" s="140"/>
      <c r="P601" s="140"/>
      <c r="Q601" s="140"/>
      <c r="R601" s="140"/>
      <c r="S601" s="140"/>
      <c r="T601" s="140"/>
      <c r="U601" s="18"/>
      <c r="V601" s="579"/>
      <c r="W601" s="579"/>
      <c r="X601" s="117"/>
      <c r="Y601" s="117"/>
      <c r="Z601" s="117"/>
      <c r="AA601" s="117"/>
      <c r="AB601" s="117"/>
      <c r="AC601" s="117"/>
      <c r="AD601" s="117"/>
      <c r="AE601" s="117"/>
      <c r="AF601" s="117"/>
      <c r="AG601" s="117"/>
      <c r="AH601" s="117"/>
      <c r="AI601" s="117"/>
      <c r="AJ601" s="117"/>
      <c r="AK601" s="117"/>
      <c r="AL601" s="117"/>
      <c r="AM601" s="117"/>
      <c r="AN601" s="117"/>
      <c r="AO601" s="117"/>
      <c r="AP601" s="579"/>
      <c r="AQ601" s="579"/>
      <c r="AR601" s="117"/>
      <c r="AS601" s="117"/>
      <c r="AT601" s="117"/>
      <c r="AU601" s="117"/>
      <c r="AV601" s="117"/>
      <c r="AW601" s="18"/>
      <c r="AX601" s="18"/>
      <c r="BL601" s="11"/>
      <c r="BM601" s="11"/>
      <c r="BN601" s="11"/>
      <c r="BO601" s="75"/>
      <c r="BP601" s="75"/>
    </row>
    <row r="602" spans="1:68">
      <c r="A602" s="18"/>
      <c r="B602" s="18"/>
      <c r="C602" s="18"/>
      <c r="D602" s="18"/>
      <c r="E602" s="88"/>
      <c r="F602" s="88"/>
      <c r="G602" s="18"/>
      <c r="H602" s="89"/>
      <c r="I602" s="89"/>
      <c r="J602" s="18"/>
      <c r="K602" s="18"/>
      <c r="L602" s="18"/>
      <c r="M602" s="140"/>
      <c r="N602" s="140"/>
      <c r="O602" s="140"/>
      <c r="P602" s="140"/>
      <c r="Q602" s="140"/>
      <c r="R602" s="140"/>
      <c r="S602" s="140"/>
      <c r="T602" s="140"/>
      <c r="U602" s="18"/>
      <c r="V602" s="579"/>
      <c r="W602" s="579"/>
      <c r="X602" s="117"/>
      <c r="Y602" s="117"/>
      <c r="Z602" s="117"/>
      <c r="AA602" s="117"/>
      <c r="AB602" s="117"/>
      <c r="AC602" s="117"/>
      <c r="AD602" s="117"/>
      <c r="AE602" s="117"/>
      <c r="AF602" s="117"/>
      <c r="AG602" s="117"/>
      <c r="AH602" s="117"/>
      <c r="AI602" s="117"/>
      <c r="AJ602" s="117"/>
      <c r="AK602" s="117"/>
      <c r="AL602" s="117"/>
      <c r="AM602" s="117"/>
      <c r="AN602" s="117"/>
      <c r="AO602" s="117"/>
      <c r="AP602" s="579"/>
      <c r="AQ602" s="579"/>
      <c r="AR602" s="117"/>
      <c r="AS602" s="117"/>
      <c r="AT602" s="117"/>
      <c r="AU602" s="117"/>
      <c r="AV602" s="117"/>
      <c r="AW602" s="18"/>
      <c r="AX602" s="18"/>
      <c r="BL602" s="11"/>
      <c r="BM602" s="11"/>
      <c r="BN602" s="11"/>
      <c r="BO602" s="75"/>
      <c r="BP602" s="75"/>
    </row>
    <row r="603" spans="1:68">
      <c r="A603" s="18"/>
      <c r="B603" s="18"/>
      <c r="C603" s="18"/>
      <c r="D603" s="18"/>
      <c r="E603" s="88"/>
      <c r="F603" s="88"/>
      <c r="G603" s="18"/>
      <c r="H603" s="89"/>
      <c r="I603" s="89"/>
      <c r="J603" s="18"/>
      <c r="K603" s="18"/>
      <c r="L603" s="18"/>
      <c r="M603" s="140"/>
      <c r="N603" s="140"/>
      <c r="O603" s="140"/>
      <c r="P603" s="140"/>
      <c r="Q603" s="140"/>
      <c r="R603" s="140"/>
      <c r="S603" s="140"/>
      <c r="T603" s="140"/>
      <c r="U603" s="18"/>
      <c r="V603" s="579"/>
      <c r="W603" s="579"/>
      <c r="X603" s="117"/>
      <c r="Y603" s="117"/>
      <c r="Z603" s="117"/>
      <c r="AA603" s="117"/>
      <c r="AB603" s="117"/>
      <c r="AC603" s="117"/>
      <c r="AD603" s="117"/>
      <c r="AE603" s="117"/>
      <c r="AF603" s="117"/>
      <c r="AG603" s="117"/>
      <c r="AH603" s="117"/>
      <c r="AI603" s="117"/>
      <c r="AJ603" s="117"/>
      <c r="AK603" s="117"/>
      <c r="AL603" s="117"/>
      <c r="AM603" s="117"/>
      <c r="AN603" s="117"/>
      <c r="AO603" s="117"/>
      <c r="AP603" s="579"/>
      <c r="AQ603" s="579"/>
      <c r="AR603" s="117"/>
      <c r="AS603" s="117"/>
      <c r="AT603" s="117"/>
      <c r="AU603" s="117"/>
      <c r="AV603" s="117"/>
      <c r="AW603" s="18"/>
      <c r="AX603" s="18"/>
      <c r="BL603" s="11"/>
      <c r="BM603" s="11"/>
      <c r="BN603" s="11"/>
      <c r="BO603" s="75"/>
      <c r="BP603" s="75"/>
    </row>
    <row r="604" spans="1:68">
      <c r="A604" s="18"/>
      <c r="B604" s="18"/>
      <c r="C604" s="18"/>
      <c r="D604" s="18"/>
      <c r="E604" s="88"/>
      <c r="F604" s="88"/>
      <c r="G604" s="18"/>
      <c r="H604" s="89"/>
      <c r="I604" s="89"/>
      <c r="J604" s="18"/>
      <c r="K604" s="18"/>
      <c r="L604" s="18"/>
      <c r="M604" s="140"/>
      <c r="N604" s="140"/>
      <c r="O604" s="140"/>
      <c r="P604" s="140"/>
      <c r="Q604" s="140"/>
      <c r="R604" s="140"/>
      <c r="S604" s="140"/>
      <c r="T604" s="140"/>
      <c r="U604" s="18"/>
      <c r="V604" s="579"/>
      <c r="W604" s="579"/>
      <c r="X604" s="117"/>
      <c r="Y604" s="117"/>
      <c r="Z604" s="117"/>
      <c r="AA604" s="117"/>
      <c r="AB604" s="117"/>
      <c r="AC604" s="117"/>
      <c r="AD604" s="117"/>
      <c r="AE604" s="117"/>
      <c r="AF604" s="117"/>
      <c r="AG604" s="117"/>
      <c r="AH604" s="117"/>
      <c r="AI604" s="117"/>
      <c r="AJ604" s="117"/>
      <c r="AK604" s="117"/>
      <c r="AL604" s="117"/>
      <c r="AM604" s="117"/>
      <c r="AN604" s="117"/>
      <c r="AO604" s="117"/>
      <c r="AP604" s="579"/>
      <c r="AQ604" s="579"/>
      <c r="AR604" s="117"/>
      <c r="AS604" s="117"/>
      <c r="AT604" s="117"/>
      <c r="AU604" s="117"/>
      <c r="AV604" s="117"/>
      <c r="AW604" s="18"/>
      <c r="AX604" s="18"/>
      <c r="BL604" s="11"/>
      <c r="BM604" s="11"/>
      <c r="BN604" s="11"/>
      <c r="BO604" s="75"/>
      <c r="BP604" s="75"/>
    </row>
    <row r="605" spans="1:68">
      <c r="A605" s="18"/>
      <c r="B605" s="18"/>
      <c r="C605" s="18"/>
      <c r="D605" s="18"/>
      <c r="E605" s="88"/>
      <c r="F605" s="88"/>
      <c r="G605" s="18"/>
      <c r="H605" s="89"/>
      <c r="I605" s="89"/>
      <c r="J605" s="18"/>
      <c r="K605" s="18"/>
      <c r="L605" s="18"/>
      <c r="M605" s="140"/>
      <c r="N605" s="140"/>
      <c r="O605" s="140"/>
      <c r="P605" s="140"/>
      <c r="Q605" s="140"/>
      <c r="R605" s="140"/>
      <c r="S605" s="140"/>
      <c r="T605" s="140"/>
      <c r="U605" s="18"/>
      <c r="V605" s="579"/>
      <c r="W605" s="579"/>
      <c r="X605" s="117"/>
      <c r="Y605" s="117"/>
      <c r="Z605" s="117"/>
      <c r="AA605" s="117"/>
      <c r="AB605" s="117"/>
      <c r="AC605" s="117"/>
      <c r="AD605" s="117"/>
      <c r="AE605" s="117"/>
      <c r="AF605" s="117"/>
      <c r="AG605" s="117"/>
      <c r="AH605" s="117"/>
      <c r="AI605" s="117"/>
      <c r="AJ605" s="117"/>
      <c r="AK605" s="117"/>
      <c r="AL605" s="117"/>
      <c r="AM605" s="117"/>
      <c r="AN605" s="117"/>
      <c r="AO605" s="117"/>
      <c r="AP605" s="579"/>
      <c r="AQ605" s="579"/>
      <c r="AR605" s="117"/>
      <c r="AS605" s="117"/>
      <c r="AT605" s="117"/>
      <c r="AU605" s="117"/>
      <c r="AV605" s="117"/>
      <c r="AW605" s="18"/>
      <c r="AX605" s="18"/>
      <c r="BL605" s="11"/>
      <c r="BM605" s="11"/>
      <c r="BN605" s="11"/>
      <c r="BO605" s="75"/>
      <c r="BP605" s="75"/>
    </row>
    <row r="606" spans="1:68">
      <c r="A606" s="18"/>
      <c r="B606" s="18"/>
      <c r="C606" s="18"/>
      <c r="D606" s="18"/>
      <c r="E606" s="88"/>
      <c r="F606" s="88"/>
      <c r="G606" s="18"/>
      <c r="H606" s="89"/>
      <c r="I606" s="89"/>
      <c r="J606" s="18"/>
      <c r="K606" s="18"/>
      <c r="L606" s="18"/>
      <c r="M606" s="140"/>
      <c r="N606" s="140"/>
      <c r="O606" s="140"/>
      <c r="P606" s="140"/>
      <c r="Q606" s="140"/>
      <c r="R606" s="140"/>
      <c r="S606" s="140"/>
      <c r="T606" s="140"/>
      <c r="U606" s="18"/>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579"/>
      <c r="AQ606" s="579"/>
      <c r="AR606" s="117"/>
      <c r="AS606" s="117"/>
      <c r="AT606" s="117"/>
      <c r="AU606" s="117"/>
      <c r="AV606" s="117"/>
      <c r="AW606" s="18"/>
      <c r="AX606" s="18"/>
      <c r="BL606" s="11"/>
      <c r="BM606" s="11"/>
      <c r="BN606" s="11"/>
      <c r="BO606" s="75"/>
      <c r="BP606" s="75"/>
    </row>
    <row r="607" spans="1:68" ht="20.25">
      <c r="A607" s="18"/>
      <c r="B607" s="18"/>
      <c r="C607" s="18"/>
      <c r="D607" s="18"/>
      <c r="E607" s="88"/>
      <c r="F607" s="88"/>
      <c r="G607" s="18"/>
      <c r="H607" s="89"/>
      <c r="I607" s="89"/>
      <c r="J607" s="18"/>
      <c r="K607" s="18"/>
      <c r="L607" s="18"/>
      <c r="M607" s="140"/>
      <c r="N607" s="140"/>
      <c r="O607" s="140"/>
      <c r="P607" s="140"/>
      <c r="Q607" s="140"/>
      <c r="R607" s="140"/>
      <c r="S607" s="140"/>
      <c r="T607" s="140"/>
      <c r="U607" s="18"/>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528" t="str">
        <f>L3</f>
        <v>Atle</v>
      </c>
      <c r="AQ607" s="428"/>
      <c r="AR607" s="117"/>
      <c r="AS607" s="117"/>
      <c r="AT607" s="117"/>
      <c r="AU607" s="117"/>
      <c r="AV607" s="117"/>
      <c r="AW607" s="18"/>
      <c r="AX607" s="18"/>
      <c r="BL607" s="11"/>
      <c r="BM607" s="11"/>
      <c r="BN607" s="11"/>
      <c r="BO607" s="75"/>
      <c r="BP607" s="75"/>
    </row>
    <row r="608" spans="1:68">
      <c r="A608" s="18"/>
      <c r="B608" s="18"/>
      <c r="C608" s="18"/>
      <c r="D608" s="18"/>
      <c r="E608" s="88"/>
      <c r="F608" s="88"/>
      <c r="G608" s="18"/>
      <c r="H608" s="89"/>
      <c r="I608" s="89"/>
      <c r="J608" s="18"/>
      <c r="K608" s="18"/>
      <c r="L608" s="18"/>
      <c r="M608" s="140"/>
      <c r="N608" s="140"/>
      <c r="O608" s="140"/>
      <c r="P608" s="140"/>
      <c r="Q608" s="140"/>
      <c r="R608" s="140"/>
      <c r="S608" s="140"/>
      <c r="T608" s="140"/>
      <c r="U608" s="18"/>
      <c r="V608" s="591"/>
      <c r="W608" s="591"/>
      <c r="X608" s="117"/>
      <c r="Y608" s="117"/>
      <c r="Z608" s="117"/>
      <c r="AA608" s="117"/>
      <c r="AB608" s="117"/>
      <c r="AC608" s="117"/>
      <c r="AD608" s="117"/>
      <c r="AE608" s="117"/>
      <c r="AF608" s="117"/>
      <c r="AG608" s="117"/>
      <c r="AH608" s="117"/>
      <c r="AI608" s="117"/>
      <c r="AJ608" s="117"/>
      <c r="AK608" s="117"/>
      <c r="AL608" s="117"/>
      <c r="AM608" s="117"/>
      <c r="AN608" s="117"/>
      <c r="AO608" s="117"/>
      <c r="AP608" s="579" t="str">
        <f>L4</f>
        <v>Reader 5</v>
      </c>
      <c r="AQ608" s="579"/>
      <c r="AR608" s="117"/>
      <c r="AS608" s="117"/>
      <c r="AT608" s="117"/>
      <c r="AU608" s="117"/>
      <c r="AV608" s="117"/>
      <c r="AW608" s="18"/>
      <c r="AX608" s="18"/>
      <c r="BL608" s="11"/>
      <c r="BM608" s="11"/>
      <c r="BN608" s="11"/>
      <c r="BO608" s="75"/>
      <c r="BP608" s="75"/>
    </row>
    <row r="609" spans="1:68">
      <c r="A609" s="18"/>
      <c r="B609" s="18"/>
      <c r="C609" s="18"/>
      <c r="D609" s="18"/>
      <c r="E609" s="88"/>
      <c r="F609" s="88"/>
      <c r="G609" s="18"/>
      <c r="H609" s="89"/>
      <c r="I609" s="89"/>
      <c r="J609" s="18"/>
      <c r="K609" s="18"/>
      <c r="L609" s="18"/>
      <c r="M609" s="140"/>
      <c r="N609" s="140"/>
      <c r="O609" s="140"/>
      <c r="P609" s="140"/>
      <c r="Q609" s="140"/>
      <c r="R609" s="140"/>
      <c r="S609" s="140"/>
      <c r="T609" s="140"/>
      <c r="U609" s="18"/>
      <c r="V609" s="579"/>
      <c r="W609" s="579"/>
      <c r="X609" s="117"/>
      <c r="Y609" s="117"/>
      <c r="Z609" s="117"/>
      <c r="AA609" s="117"/>
      <c r="AB609" s="117"/>
      <c r="AC609" s="117"/>
      <c r="AD609" s="117"/>
      <c r="AE609" s="117"/>
      <c r="AF609" s="117"/>
      <c r="AG609" s="117"/>
      <c r="AH609" s="117"/>
      <c r="AI609" s="117"/>
      <c r="AJ609" s="117"/>
      <c r="AK609" s="117"/>
      <c r="AL609" s="117"/>
      <c r="AM609" s="117"/>
      <c r="AN609" s="117"/>
      <c r="AO609" s="117"/>
      <c r="AP609" s="579"/>
      <c r="AQ609" s="579"/>
      <c r="AR609" s="117"/>
      <c r="AS609" s="117"/>
      <c r="AT609" s="117"/>
      <c r="AU609" s="117"/>
      <c r="AV609" s="117"/>
      <c r="AW609" s="18"/>
      <c r="AX609" s="18"/>
      <c r="BL609" s="11"/>
      <c r="BM609" s="11"/>
      <c r="BN609" s="11"/>
      <c r="BO609" s="75"/>
      <c r="BP609" s="75"/>
    </row>
    <row r="610" spans="1:68">
      <c r="A610" s="18"/>
      <c r="B610" s="18"/>
      <c r="C610" s="18"/>
      <c r="D610" s="18"/>
      <c r="E610" s="88"/>
      <c r="F610" s="88"/>
      <c r="G610" s="18"/>
      <c r="H610" s="89"/>
      <c r="I610" s="89"/>
      <c r="J610" s="18"/>
      <c r="K610" s="18"/>
      <c r="L610" s="18"/>
      <c r="M610" s="140"/>
      <c r="N610" s="140"/>
      <c r="O610" s="140"/>
      <c r="P610" s="140"/>
      <c r="Q610" s="140"/>
      <c r="R610" s="140"/>
      <c r="S610" s="140"/>
      <c r="T610" s="140"/>
      <c r="U610" s="18"/>
      <c r="V610" s="579"/>
      <c r="W610" s="579"/>
      <c r="X610" s="117"/>
      <c r="Y610" s="117"/>
      <c r="Z610" s="117"/>
      <c r="AA610" s="117"/>
      <c r="AB610" s="117"/>
      <c r="AC610" s="117"/>
      <c r="AD610" s="117"/>
      <c r="AE610" s="117"/>
      <c r="AF610" s="117"/>
      <c r="AG610" s="117"/>
      <c r="AH610" s="117"/>
      <c r="AI610" s="117"/>
      <c r="AJ610" s="117"/>
      <c r="AK610" s="117"/>
      <c r="AL610" s="117"/>
      <c r="AM610" s="117"/>
      <c r="AN610" s="117"/>
      <c r="AO610" s="117"/>
      <c r="AP610" s="579"/>
      <c r="AQ610" s="579"/>
      <c r="AR610" s="117"/>
      <c r="AS610" s="117"/>
      <c r="AT610" s="117"/>
      <c r="AU610" s="117"/>
      <c r="AV610" s="117"/>
      <c r="AW610" s="18"/>
      <c r="AX610" s="18"/>
      <c r="BL610" s="11"/>
      <c r="BM610" s="11"/>
      <c r="BN610" s="11"/>
      <c r="BO610" s="75"/>
      <c r="BP610" s="75"/>
    </row>
    <row r="611" spans="1:68">
      <c r="A611" s="18"/>
      <c r="B611" s="18"/>
      <c r="C611" s="18"/>
      <c r="D611" s="18"/>
      <c r="E611" s="88"/>
      <c r="F611" s="88"/>
      <c r="G611" s="18"/>
      <c r="H611" s="89"/>
      <c r="I611" s="89"/>
      <c r="J611" s="18"/>
      <c r="K611" s="18"/>
      <c r="L611" s="18"/>
      <c r="M611" s="140"/>
      <c r="N611" s="140"/>
      <c r="O611" s="140"/>
      <c r="P611" s="140"/>
      <c r="Q611" s="140"/>
      <c r="R611" s="140"/>
      <c r="S611" s="140"/>
      <c r="T611" s="140"/>
      <c r="U611" s="18"/>
      <c r="V611" s="579"/>
      <c r="W611" s="579"/>
      <c r="X611" s="117"/>
      <c r="Y611" s="117"/>
      <c r="Z611" s="117"/>
      <c r="AA611" s="117"/>
      <c r="AB611" s="117"/>
      <c r="AC611" s="117"/>
      <c r="AD611" s="117"/>
      <c r="AE611" s="117"/>
      <c r="AF611" s="117"/>
      <c r="AG611" s="117"/>
      <c r="AH611" s="117"/>
      <c r="AI611" s="117"/>
      <c r="AJ611" s="117"/>
      <c r="AK611" s="117"/>
      <c r="AL611" s="117"/>
      <c r="AM611" s="117"/>
      <c r="AN611" s="117"/>
      <c r="AO611" s="117"/>
      <c r="AP611" s="579"/>
      <c r="AQ611" s="579"/>
      <c r="AR611" s="117"/>
      <c r="AS611" s="117"/>
      <c r="AT611" s="117"/>
      <c r="AU611" s="117"/>
      <c r="AV611" s="117"/>
      <c r="AW611" s="18"/>
      <c r="AX611" s="18"/>
      <c r="BL611" s="11"/>
      <c r="BM611" s="11"/>
      <c r="BN611" s="11"/>
      <c r="BO611" s="75"/>
      <c r="BP611" s="75"/>
    </row>
    <row r="612" spans="1:68">
      <c r="A612" s="18"/>
      <c r="B612" s="18"/>
      <c r="C612" s="18"/>
      <c r="D612" s="18"/>
      <c r="E612" s="88"/>
      <c r="F612" s="88"/>
      <c r="G612" s="18"/>
      <c r="H612" s="89"/>
      <c r="I612" s="89"/>
      <c r="J612" s="18"/>
      <c r="K612" s="18"/>
      <c r="L612" s="18"/>
      <c r="M612" s="140"/>
      <c r="N612" s="140"/>
      <c r="O612" s="140"/>
      <c r="P612" s="140"/>
      <c r="Q612" s="140"/>
      <c r="R612" s="140"/>
      <c r="S612" s="140"/>
      <c r="T612" s="140"/>
      <c r="U612" s="18"/>
      <c r="V612" s="579"/>
      <c r="W612" s="579"/>
      <c r="X612" s="117"/>
      <c r="Y612" s="117"/>
      <c r="Z612" s="117"/>
      <c r="AA612" s="117"/>
      <c r="AB612" s="117"/>
      <c r="AC612" s="117"/>
      <c r="AD612" s="117"/>
      <c r="AE612" s="117"/>
      <c r="AF612" s="117"/>
      <c r="AG612" s="117"/>
      <c r="AH612" s="117"/>
      <c r="AI612" s="117"/>
      <c r="AJ612" s="117"/>
      <c r="AK612" s="117"/>
      <c r="AL612" s="117"/>
      <c r="AM612" s="117"/>
      <c r="AN612" s="117"/>
      <c r="AO612" s="117"/>
      <c r="AP612" s="579"/>
      <c r="AQ612" s="579"/>
      <c r="AR612" s="117"/>
      <c r="AS612" s="117"/>
      <c r="AT612" s="117"/>
      <c r="AU612" s="117"/>
      <c r="AV612" s="117"/>
      <c r="AW612" s="18"/>
      <c r="AX612" s="18"/>
      <c r="BL612" s="11"/>
      <c r="BM612" s="11"/>
      <c r="BN612" s="11"/>
      <c r="BO612" s="75"/>
      <c r="BP612" s="75"/>
    </row>
    <row r="613" spans="1:68">
      <c r="A613" s="18"/>
      <c r="B613" s="18"/>
      <c r="C613" s="18"/>
      <c r="D613" s="18"/>
      <c r="E613" s="88"/>
      <c r="F613" s="88"/>
      <c r="G613" s="18"/>
      <c r="H613" s="89"/>
      <c r="I613" s="89"/>
      <c r="J613" s="18"/>
      <c r="K613" s="18"/>
      <c r="L613" s="18"/>
      <c r="M613" s="140"/>
      <c r="N613" s="140"/>
      <c r="O613" s="140"/>
      <c r="P613" s="140"/>
      <c r="Q613" s="140"/>
      <c r="R613" s="140"/>
      <c r="S613" s="140"/>
      <c r="T613" s="140"/>
      <c r="U613" s="18"/>
      <c r="V613" s="579"/>
      <c r="W613" s="579"/>
      <c r="X613" s="117"/>
      <c r="Y613" s="117"/>
      <c r="Z613" s="117"/>
      <c r="AA613" s="117"/>
      <c r="AB613" s="117"/>
      <c r="AC613" s="117"/>
      <c r="AD613" s="117"/>
      <c r="AE613" s="117"/>
      <c r="AF613" s="117"/>
      <c r="AG613" s="117"/>
      <c r="AH613" s="117"/>
      <c r="AI613" s="117"/>
      <c r="AJ613" s="117"/>
      <c r="AK613" s="117"/>
      <c r="AL613" s="117"/>
      <c r="AM613" s="117"/>
      <c r="AN613" s="117"/>
      <c r="AO613" s="117"/>
      <c r="AP613" s="579"/>
      <c r="AQ613" s="579"/>
      <c r="AR613" s="117"/>
      <c r="AS613" s="117"/>
      <c r="AT613" s="117"/>
      <c r="AU613" s="117"/>
      <c r="AV613" s="117"/>
      <c r="AW613" s="18"/>
      <c r="AX613" s="18"/>
      <c r="BL613" s="11"/>
      <c r="BM613" s="11"/>
      <c r="BN613" s="11"/>
      <c r="BO613" s="75"/>
      <c r="BP613" s="75"/>
    </row>
    <row r="614" spans="1:68">
      <c r="A614" s="18"/>
      <c r="B614" s="18"/>
      <c r="C614" s="18"/>
      <c r="D614" s="18"/>
      <c r="E614" s="88"/>
      <c r="F614" s="88"/>
      <c r="G614" s="18"/>
      <c r="H614" s="89"/>
      <c r="I614" s="89"/>
      <c r="J614" s="18"/>
      <c r="K614" s="18"/>
      <c r="L614" s="18"/>
      <c r="M614" s="140"/>
      <c r="N614" s="140"/>
      <c r="O614" s="140"/>
      <c r="P614" s="140"/>
      <c r="Q614" s="140"/>
      <c r="R614" s="140"/>
      <c r="S614" s="140"/>
      <c r="T614" s="140"/>
      <c r="U614" s="18"/>
      <c r="V614" s="579"/>
      <c r="W614" s="579"/>
      <c r="X614" s="117"/>
      <c r="Y614" s="117"/>
      <c r="Z614" s="117"/>
      <c r="AA614" s="117"/>
      <c r="AB614" s="117"/>
      <c r="AC614" s="117"/>
      <c r="AD614" s="117"/>
      <c r="AE614" s="117"/>
      <c r="AF614" s="117"/>
      <c r="AG614" s="117"/>
      <c r="AH614" s="117"/>
      <c r="AI614" s="117"/>
      <c r="AJ614" s="117"/>
      <c r="AK614" s="117"/>
      <c r="AL614" s="117"/>
      <c r="AM614" s="117"/>
      <c r="AN614" s="117"/>
      <c r="AO614" s="117"/>
      <c r="AP614" s="579"/>
      <c r="AQ614" s="579"/>
      <c r="AR614" s="117"/>
      <c r="AS614" s="117"/>
      <c r="AT614" s="117"/>
      <c r="AU614" s="117"/>
      <c r="AV614" s="117"/>
      <c r="AW614" s="18"/>
      <c r="AX614" s="18"/>
      <c r="BL614" s="11"/>
      <c r="BM614" s="11"/>
      <c r="BN614" s="11"/>
      <c r="BO614" s="75"/>
      <c r="BP614" s="75"/>
    </row>
    <row r="615" spans="1:68">
      <c r="A615" s="18"/>
      <c r="B615" s="18"/>
      <c r="C615" s="18"/>
      <c r="D615" s="18"/>
      <c r="E615" s="88"/>
      <c r="F615" s="88"/>
      <c r="G615" s="18"/>
      <c r="H615" s="89"/>
      <c r="I615" s="89"/>
      <c r="J615" s="18"/>
      <c r="K615" s="18"/>
      <c r="L615" s="18"/>
      <c r="M615" s="140"/>
      <c r="N615" s="140"/>
      <c r="O615" s="140"/>
      <c r="P615" s="140"/>
      <c r="Q615" s="140"/>
      <c r="R615" s="140"/>
      <c r="S615" s="140"/>
      <c r="T615" s="140"/>
      <c r="U615" s="18"/>
      <c r="V615" s="579"/>
      <c r="W615" s="579"/>
      <c r="X615" s="117"/>
      <c r="Y615" s="117"/>
      <c r="Z615" s="117"/>
      <c r="AA615" s="117"/>
      <c r="AB615" s="117"/>
      <c r="AC615" s="117"/>
      <c r="AD615" s="117"/>
      <c r="AE615" s="117"/>
      <c r="AF615" s="117"/>
      <c r="AG615" s="117"/>
      <c r="AH615" s="117"/>
      <c r="AI615" s="117"/>
      <c r="AJ615" s="117"/>
      <c r="AK615" s="117"/>
      <c r="AL615" s="117"/>
      <c r="AM615" s="117"/>
      <c r="AN615" s="117"/>
      <c r="AO615" s="117"/>
      <c r="AP615" s="579"/>
      <c r="AQ615" s="579"/>
      <c r="AR615" s="117"/>
      <c r="AS615" s="117"/>
      <c r="AT615" s="117"/>
      <c r="AU615" s="117"/>
      <c r="AV615" s="117"/>
      <c r="AW615" s="18"/>
      <c r="AX615" s="18"/>
      <c r="BL615" s="11"/>
      <c r="BM615" s="11"/>
      <c r="BN615" s="11"/>
      <c r="BO615" s="75"/>
      <c r="BP615" s="75"/>
    </row>
    <row r="616" spans="1:68">
      <c r="A616" s="18"/>
      <c r="B616" s="18"/>
      <c r="C616" s="18"/>
      <c r="D616" s="18"/>
      <c r="E616" s="88"/>
      <c r="F616" s="88"/>
      <c r="G616" s="18"/>
      <c r="H616" s="89"/>
      <c r="I616" s="89"/>
      <c r="J616" s="18"/>
      <c r="K616" s="18"/>
      <c r="L616" s="18"/>
      <c r="M616" s="140"/>
      <c r="N616" s="140"/>
      <c r="O616" s="140"/>
      <c r="P616" s="140"/>
      <c r="Q616" s="140"/>
      <c r="R616" s="140"/>
      <c r="S616" s="140"/>
      <c r="T616" s="140"/>
      <c r="U616" s="18"/>
      <c r="V616" s="579"/>
      <c r="W616" s="579"/>
      <c r="X616" s="117"/>
      <c r="Y616" s="117"/>
      <c r="Z616" s="117"/>
      <c r="AA616" s="117"/>
      <c r="AB616" s="117"/>
      <c r="AC616" s="117"/>
      <c r="AD616" s="117"/>
      <c r="AE616" s="117"/>
      <c r="AF616" s="117"/>
      <c r="AG616" s="117"/>
      <c r="AH616" s="117"/>
      <c r="AI616" s="117"/>
      <c r="AJ616" s="117"/>
      <c r="AK616" s="117"/>
      <c r="AL616" s="117"/>
      <c r="AM616" s="117"/>
      <c r="AN616" s="117"/>
      <c r="AO616" s="117"/>
      <c r="AP616" s="579"/>
      <c r="AQ616" s="579"/>
      <c r="AR616" s="117"/>
      <c r="AS616" s="117"/>
      <c r="AT616" s="117"/>
      <c r="AU616" s="117"/>
      <c r="AV616" s="117"/>
      <c r="AW616" s="18"/>
      <c r="AX616" s="18"/>
      <c r="BL616" s="11"/>
      <c r="BM616" s="11"/>
      <c r="BN616" s="11"/>
      <c r="BO616" s="75"/>
      <c r="BP616" s="75"/>
    </row>
    <row r="617" spans="1:68">
      <c r="A617" s="18"/>
      <c r="B617" s="18"/>
      <c r="C617" s="18"/>
      <c r="D617" s="18"/>
      <c r="E617" s="88"/>
      <c r="F617" s="88"/>
      <c r="G617" s="18"/>
      <c r="H617" s="89"/>
      <c r="I617" s="89"/>
      <c r="J617" s="18"/>
      <c r="K617" s="18"/>
      <c r="L617" s="18"/>
      <c r="M617" s="140"/>
      <c r="N617" s="140"/>
      <c r="O617" s="140"/>
      <c r="P617" s="140"/>
      <c r="Q617" s="140"/>
      <c r="R617" s="140"/>
      <c r="S617" s="140"/>
      <c r="T617" s="140"/>
      <c r="U617" s="18"/>
      <c r="V617" s="579"/>
      <c r="W617" s="579"/>
      <c r="X617" s="117"/>
      <c r="Y617" s="117"/>
      <c r="Z617" s="117"/>
      <c r="AA617" s="117"/>
      <c r="AB617" s="117"/>
      <c r="AC617" s="117"/>
      <c r="AD617" s="117"/>
      <c r="AE617" s="117"/>
      <c r="AF617" s="117"/>
      <c r="AG617" s="117"/>
      <c r="AH617" s="117"/>
      <c r="AI617" s="117"/>
      <c r="AJ617" s="117"/>
      <c r="AK617" s="117"/>
      <c r="AL617" s="117"/>
      <c r="AM617" s="117"/>
      <c r="AN617" s="117"/>
      <c r="AO617" s="117"/>
      <c r="AP617" s="579"/>
      <c r="AQ617" s="579"/>
      <c r="AR617" s="117"/>
      <c r="AS617" s="117"/>
      <c r="AT617" s="117"/>
      <c r="AU617" s="117"/>
      <c r="AV617" s="117"/>
      <c r="AW617" s="18"/>
      <c r="AX617" s="18"/>
      <c r="BL617" s="11"/>
      <c r="BM617" s="11"/>
      <c r="BN617" s="11"/>
      <c r="BO617" s="75"/>
      <c r="BP617" s="75"/>
    </row>
    <row r="618" spans="1:68">
      <c r="A618" s="18"/>
      <c r="B618" s="18"/>
      <c r="C618" s="18"/>
      <c r="D618" s="18"/>
      <c r="E618" s="88"/>
      <c r="F618" s="88"/>
      <c r="G618" s="18"/>
      <c r="H618" s="89"/>
      <c r="I618" s="89"/>
      <c r="J618" s="18"/>
      <c r="K618" s="18"/>
      <c r="L618" s="18"/>
      <c r="M618" s="140"/>
      <c r="N618" s="140"/>
      <c r="O618" s="140"/>
      <c r="P618" s="140"/>
      <c r="Q618" s="140"/>
      <c r="R618" s="140"/>
      <c r="S618" s="140"/>
      <c r="T618" s="140"/>
      <c r="U618" s="18"/>
      <c r="V618" s="579"/>
      <c r="W618" s="579"/>
      <c r="X618" s="117"/>
      <c r="Y618" s="117"/>
      <c r="Z618" s="117"/>
      <c r="AA618" s="117"/>
      <c r="AB618" s="117"/>
      <c r="AC618" s="117"/>
      <c r="AD618" s="117"/>
      <c r="AE618" s="117"/>
      <c r="AF618" s="117"/>
      <c r="AG618" s="117"/>
      <c r="AH618" s="117"/>
      <c r="AI618" s="117"/>
      <c r="AJ618" s="117"/>
      <c r="AK618" s="117"/>
      <c r="AL618" s="117"/>
      <c r="AM618" s="117"/>
      <c r="AN618" s="117"/>
      <c r="AO618" s="117"/>
      <c r="AP618" s="538"/>
      <c r="AQ618" s="538"/>
      <c r="AR618" s="117"/>
      <c r="AS618" s="117"/>
      <c r="AT618" s="117"/>
      <c r="AU618" s="117"/>
      <c r="AV618" s="117"/>
      <c r="AW618" s="18"/>
      <c r="AX618" s="18"/>
      <c r="BL618" s="11"/>
      <c r="BM618" s="11"/>
      <c r="BN618" s="11"/>
      <c r="BO618" s="75"/>
      <c r="BP618" s="75"/>
    </row>
    <row r="619" spans="1:68">
      <c r="A619" s="18"/>
      <c r="B619" s="18"/>
      <c r="C619" s="18"/>
      <c r="D619" s="18"/>
      <c r="E619" s="88"/>
      <c r="F619" s="88"/>
      <c r="G619" s="18"/>
      <c r="H619" s="89"/>
      <c r="I619" s="89"/>
      <c r="J619" s="18"/>
      <c r="K619" s="18"/>
      <c r="L619" s="18"/>
      <c r="M619" s="140"/>
      <c r="N619" s="140"/>
      <c r="O619" s="140"/>
      <c r="P619" s="140"/>
      <c r="Q619" s="140"/>
      <c r="R619" s="140"/>
      <c r="S619" s="140"/>
      <c r="T619" s="140"/>
      <c r="U619" s="18"/>
      <c r="V619" s="538"/>
      <c r="W619" s="538"/>
      <c r="X619" s="117"/>
      <c r="Y619" s="117"/>
      <c r="Z619" s="117"/>
      <c r="AA619" s="117"/>
      <c r="AB619" s="117"/>
      <c r="AC619" s="117"/>
      <c r="AD619" s="117"/>
      <c r="AE619" s="117"/>
      <c r="AF619" s="117"/>
      <c r="AG619" s="117"/>
      <c r="AH619" s="117"/>
      <c r="AI619" s="117"/>
      <c r="AJ619" s="117"/>
      <c r="AK619" s="117"/>
      <c r="AL619" s="117"/>
      <c r="AM619" s="117"/>
      <c r="AN619" s="117"/>
      <c r="AO619" s="117"/>
      <c r="AP619" s="538"/>
      <c r="AQ619" s="538"/>
      <c r="AR619" s="117"/>
      <c r="AS619" s="117"/>
      <c r="AT619" s="117"/>
      <c r="AU619" s="117"/>
      <c r="AV619" s="117"/>
      <c r="AW619" s="18"/>
      <c r="AX619" s="18"/>
      <c r="BL619" s="11"/>
      <c r="BM619" s="11"/>
      <c r="BN619" s="11"/>
      <c r="BO619" s="75"/>
      <c r="BP619" s="75"/>
    </row>
    <row r="620" spans="1:68">
      <c r="A620" s="18"/>
      <c r="B620" s="18"/>
      <c r="C620" s="18"/>
      <c r="D620" s="18"/>
      <c r="E620" s="88"/>
      <c r="F620" s="88"/>
      <c r="G620" s="18"/>
      <c r="H620" s="89"/>
      <c r="I620" s="89"/>
      <c r="J620" s="18"/>
      <c r="K620" s="18"/>
      <c r="L620" s="18"/>
      <c r="M620" s="140"/>
      <c r="N620" s="140"/>
      <c r="O620" s="140"/>
      <c r="P620" s="140"/>
      <c r="Q620" s="140"/>
      <c r="R620" s="140"/>
      <c r="S620" s="140"/>
      <c r="T620" s="140"/>
      <c r="U620" s="18"/>
      <c r="V620" s="538"/>
      <c r="W620" s="538"/>
      <c r="X620" s="117"/>
      <c r="Y620" s="117"/>
      <c r="Z620" s="117"/>
      <c r="AA620" s="117"/>
      <c r="AB620" s="117"/>
      <c r="AC620" s="117"/>
      <c r="AD620" s="117"/>
      <c r="AE620" s="117"/>
      <c r="AF620" s="117"/>
      <c r="AG620" s="117"/>
      <c r="AH620" s="117"/>
      <c r="AI620" s="117"/>
      <c r="AJ620" s="117"/>
      <c r="AK620" s="117"/>
      <c r="AL620" s="117"/>
      <c r="AM620" s="117"/>
      <c r="AN620" s="117"/>
      <c r="AO620" s="117"/>
      <c r="AP620" s="538"/>
      <c r="AQ620" s="538"/>
      <c r="AR620" s="117"/>
      <c r="AS620" s="117"/>
      <c r="AT620" s="117"/>
      <c r="AU620" s="117"/>
      <c r="AV620" s="117"/>
      <c r="AW620" s="18"/>
      <c r="AX620" s="18"/>
      <c r="BL620" s="11"/>
      <c r="BM620" s="11"/>
      <c r="BN620" s="11"/>
      <c r="BO620" s="75"/>
      <c r="BP620" s="75"/>
    </row>
    <row r="621" spans="1:68" ht="12.75" customHeight="1">
      <c r="A621" s="18"/>
      <c r="B621" s="18"/>
      <c r="C621" s="18"/>
      <c r="D621" s="18"/>
      <c r="E621" s="88"/>
      <c r="F621" s="88"/>
      <c r="G621" s="18"/>
      <c r="H621" s="89"/>
      <c r="I621" s="89"/>
      <c r="J621" s="18"/>
      <c r="K621" s="18"/>
      <c r="L621" s="18"/>
      <c r="M621" s="140"/>
      <c r="N621" s="140"/>
      <c r="O621" s="140"/>
      <c r="P621" s="140"/>
      <c r="Q621" s="140"/>
      <c r="R621" s="140"/>
      <c r="S621" s="140"/>
      <c r="T621" s="140"/>
      <c r="U621" s="18"/>
      <c r="V621" s="591"/>
      <c r="W621" s="591"/>
      <c r="X621" s="117"/>
      <c r="Y621" s="117"/>
      <c r="Z621" s="117"/>
      <c r="AA621" s="117"/>
      <c r="AB621" s="117"/>
      <c r="AC621" s="117"/>
      <c r="AD621" s="117"/>
      <c r="AE621" s="117"/>
      <c r="AF621" s="117"/>
      <c r="AG621" s="117"/>
      <c r="AH621" s="117"/>
      <c r="AI621" s="117"/>
      <c r="AJ621" s="117"/>
      <c r="AK621" s="117"/>
      <c r="AL621" s="117"/>
      <c r="AM621" s="117"/>
      <c r="AN621" s="117"/>
      <c r="AO621" s="117"/>
      <c r="AP621" s="538"/>
      <c r="AQ621" s="538"/>
      <c r="AR621" s="117"/>
      <c r="AS621" s="117"/>
      <c r="AT621" s="117"/>
      <c r="AU621" s="117"/>
      <c r="AV621" s="117"/>
      <c r="AW621" s="18"/>
      <c r="AX621" s="18"/>
      <c r="BL621" s="11"/>
      <c r="BM621" s="11"/>
      <c r="BN621" s="11"/>
      <c r="BO621" s="75"/>
      <c r="BP621" s="75"/>
    </row>
    <row r="622" spans="1:68">
      <c r="A622" s="18"/>
      <c r="B622" s="18"/>
      <c r="C622" s="18"/>
      <c r="D622" s="18"/>
      <c r="E622" s="88"/>
      <c r="F622" s="88"/>
      <c r="G622" s="18"/>
      <c r="H622" s="89"/>
      <c r="I622" s="89"/>
      <c r="J622" s="18"/>
      <c r="K622" s="18"/>
      <c r="L622" s="18"/>
      <c r="M622" s="140"/>
      <c r="N622" s="140"/>
      <c r="O622" s="140"/>
      <c r="P622" s="140"/>
      <c r="Q622" s="140"/>
      <c r="R622" s="140"/>
      <c r="S622" s="140"/>
      <c r="T622" s="140"/>
      <c r="U622" s="18"/>
      <c r="V622" s="579"/>
      <c r="W622" s="579"/>
      <c r="X622" s="117"/>
      <c r="Y622" s="117"/>
      <c r="Z622" s="117"/>
      <c r="AA622" s="117"/>
      <c r="AB622" s="117"/>
      <c r="AC622" s="117"/>
      <c r="AD622" s="117"/>
      <c r="AE622" s="117"/>
      <c r="AF622" s="117"/>
      <c r="AG622" s="117"/>
      <c r="AH622" s="117"/>
      <c r="AI622" s="117"/>
      <c r="AJ622" s="117"/>
      <c r="AK622" s="117"/>
      <c r="AL622" s="117"/>
      <c r="AM622" s="117"/>
      <c r="AN622" s="117"/>
      <c r="AO622" s="117"/>
      <c r="AP622" s="527"/>
      <c r="AQ622" s="538"/>
      <c r="AR622" s="117"/>
      <c r="AS622" s="117"/>
      <c r="AT622" s="117"/>
      <c r="AU622" s="117"/>
      <c r="AV622" s="117"/>
      <c r="AW622" s="18"/>
      <c r="AX622" s="18"/>
      <c r="BL622" s="11"/>
      <c r="BM622" s="11"/>
      <c r="BN622" s="11"/>
      <c r="BO622" s="75"/>
      <c r="BP622" s="75"/>
    </row>
    <row r="623" spans="1:68">
      <c r="A623" s="18"/>
      <c r="B623" s="18"/>
      <c r="C623" s="18"/>
      <c r="D623" s="18"/>
      <c r="E623" s="88"/>
      <c r="F623" s="88"/>
      <c r="G623" s="18"/>
      <c r="H623" s="89"/>
      <c r="I623" s="89"/>
      <c r="J623" s="18"/>
      <c r="K623" s="18"/>
      <c r="L623" s="18"/>
      <c r="M623" s="140"/>
      <c r="N623" s="140"/>
      <c r="O623" s="140"/>
      <c r="P623" s="140"/>
      <c r="Q623" s="140"/>
      <c r="R623" s="140"/>
      <c r="S623" s="140"/>
      <c r="T623" s="140"/>
      <c r="U623" s="18"/>
      <c r="V623" s="579"/>
      <c r="W623" s="579"/>
      <c r="X623" s="117"/>
      <c r="Y623" s="117"/>
      <c r="Z623" s="117"/>
      <c r="AA623" s="117"/>
      <c r="AB623" s="117"/>
      <c r="AC623" s="117"/>
      <c r="AD623" s="117"/>
      <c r="AE623" s="117"/>
      <c r="AF623" s="117"/>
      <c r="AG623" s="117"/>
      <c r="AH623" s="117"/>
      <c r="AI623" s="117"/>
      <c r="AJ623" s="117"/>
      <c r="AK623" s="117"/>
      <c r="AL623" s="117"/>
      <c r="AM623" s="117"/>
      <c r="AN623" s="117"/>
      <c r="AO623" s="117"/>
      <c r="AP623" s="538"/>
      <c r="AQ623" s="538"/>
      <c r="AR623" s="117"/>
      <c r="AS623" s="117"/>
      <c r="AT623" s="117"/>
      <c r="AU623" s="117"/>
      <c r="AV623" s="117"/>
      <c r="AW623" s="18"/>
      <c r="AX623" s="18"/>
      <c r="BL623" s="11"/>
      <c r="BM623" s="11"/>
      <c r="BN623" s="11"/>
      <c r="BO623" s="75"/>
      <c r="BP623" s="75"/>
    </row>
    <row r="624" spans="1:68">
      <c r="A624" s="18"/>
      <c r="B624" s="18"/>
      <c r="C624" s="18"/>
      <c r="D624" s="18"/>
      <c r="E624" s="88"/>
      <c r="F624" s="88"/>
      <c r="G624" s="18"/>
      <c r="H624" s="89"/>
      <c r="I624" s="89"/>
      <c r="J624" s="18"/>
      <c r="K624" s="18"/>
      <c r="L624" s="18"/>
      <c r="M624" s="140"/>
      <c r="N624" s="140"/>
      <c r="O624" s="140"/>
      <c r="P624" s="140"/>
      <c r="Q624" s="140"/>
      <c r="R624" s="140"/>
      <c r="S624" s="140"/>
      <c r="T624" s="140"/>
      <c r="U624" s="18"/>
      <c r="V624" s="579"/>
      <c r="W624" s="579"/>
      <c r="X624" s="117"/>
      <c r="Y624" s="117"/>
      <c r="Z624" s="117"/>
      <c r="AA624" s="117"/>
      <c r="AB624" s="117"/>
      <c r="AC624" s="117"/>
      <c r="AD624" s="117"/>
      <c r="AE624" s="117"/>
      <c r="AF624" s="117"/>
      <c r="AG624" s="117"/>
      <c r="AH624" s="117"/>
      <c r="AI624" s="117"/>
      <c r="AJ624" s="117"/>
      <c r="AK624" s="117"/>
      <c r="AL624" s="117"/>
      <c r="AM624" s="117"/>
      <c r="AN624" s="117"/>
      <c r="AO624" s="117"/>
      <c r="AP624" s="579" t="s">
        <v>121</v>
      </c>
      <c r="AQ624" s="579"/>
      <c r="AR624" s="117"/>
      <c r="AS624" s="117"/>
      <c r="AT624" s="117"/>
      <c r="AU624" s="117"/>
      <c r="AV624" s="117"/>
      <c r="AW624" s="18"/>
      <c r="AX624" s="18"/>
      <c r="BA624" s="526"/>
      <c r="BL624" s="11"/>
      <c r="BM624" s="11"/>
      <c r="BN624" s="11"/>
      <c r="BO624" s="75"/>
      <c r="BP624" s="75"/>
    </row>
    <row r="625" spans="1:68">
      <c r="A625" s="18"/>
      <c r="B625" s="18"/>
      <c r="C625" s="18"/>
      <c r="D625" s="18"/>
      <c r="E625" s="88"/>
      <c r="F625" s="88"/>
      <c r="G625" s="18"/>
      <c r="H625" s="89"/>
      <c r="I625" s="89"/>
      <c r="J625" s="18"/>
      <c r="K625" s="18"/>
      <c r="L625" s="18"/>
      <c r="M625" s="140"/>
      <c r="N625" s="140"/>
      <c r="O625" s="140"/>
      <c r="P625" s="140"/>
      <c r="Q625" s="140"/>
      <c r="R625" s="140"/>
      <c r="S625" s="140"/>
      <c r="T625" s="140"/>
      <c r="U625" s="18"/>
      <c r="V625" s="579"/>
      <c r="W625" s="579"/>
      <c r="X625" s="117"/>
      <c r="Y625" s="117"/>
      <c r="Z625" s="117"/>
      <c r="AA625" s="117"/>
      <c r="AB625" s="117"/>
      <c r="AC625" s="117"/>
      <c r="AD625" s="117"/>
      <c r="AE625" s="117"/>
      <c r="AF625" s="117"/>
      <c r="AG625" s="117"/>
      <c r="AH625" s="117"/>
      <c r="AI625" s="117"/>
      <c r="AJ625" s="117"/>
      <c r="AK625" s="117"/>
      <c r="AL625" s="117"/>
      <c r="AM625" s="117"/>
      <c r="AN625" s="117"/>
      <c r="AO625" s="117"/>
      <c r="AP625" s="579"/>
      <c r="AQ625" s="579"/>
      <c r="AR625" s="117"/>
      <c r="AS625" s="117"/>
      <c r="AT625" s="117"/>
      <c r="AU625" s="117"/>
      <c r="AV625" s="117"/>
      <c r="AW625" s="18"/>
      <c r="AX625" s="18"/>
      <c r="BL625" s="11"/>
      <c r="BM625" s="11"/>
      <c r="BN625" s="11"/>
      <c r="BO625" s="75"/>
      <c r="BP625" s="75"/>
    </row>
    <row r="626" spans="1:68">
      <c r="A626" s="18"/>
      <c r="B626" s="18"/>
      <c r="C626" s="18"/>
      <c r="D626" s="18"/>
      <c r="E626" s="88"/>
      <c r="F626" s="88"/>
      <c r="G626" s="18"/>
      <c r="H626" s="89"/>
      <c r="I626" s="89"/>
      <c r="J626" s="18"/>
      <c r="K626" s="18"/>
      <c r="L626" s="18"/>
      <c r="M626" s="140"/>
      <c r="N626" s="140"/>
      <c r="O626" s="140"/>
      <c r="P626" s="140"/>
      <c r="Q626" s="140"/>
      <c r="R626" s="140"/>
      <c r="S626" s="140"/>
      <c r="T626" s="140"/>
      <c r="U626" s="18"/>
      <c r="V626" s="579"/>
      <c r="W626" s="579"/>
      <c r="X626" s="117"/>
      <c r="Y626" s="117"/>
      <c r="Z626" s="117"/>
      <c r="AA626" s="117"/>
      <c r="AB626" s="117"/>
      <c r="AC626" s="117"/>
      <c r="AD626" s="117"/>
      <c r="AE626" s="117"/>
      <c r="AF626" s="117"/>
      <c r="AG626" s="117"/>
      <c r="AH626" s="117"/>
      <c r="AI626" s="117"/>
      <c r="AJ626" s="117"/>
      <c r="AK626" s="117"/>
      <c r="AL626" s="117"/>
      <c r="AM626" s="117"/>
      <c r="AN626" s="117"/>
      <c r="AO626" s="117"/>
      <c r="AP626" s="579"/>
      <c r="AQ626" s="579"/>
      <c r="AR626" s="117"/>
      <c r="AS626" s="117"/>
      <c r="AT626" s="117"/>
      <c r="AU626" s="117"/>
      <c r="AV626" s="117"/>
      <c r="AW626" s="18"/>
      <c r="AX626" s="18"/>
      <c r="BL626" s="11"/>
      <c r="BM626" s="11"/>
      <c r="BN626" s="11"/>
      <c r="BO626" s="75"/>
      <c r="BP626" s="75"/>
    </row>
    <row r="627" spans="1:68">
      <c r="A627" s="18"/>
      <c r="B627" s="18"/>
      <c r="C627" s="18"/>
      <c r="D627" s="18"/>
      <c r="E627" s="88"/>
      <c r="F627" s="88"/>
      <c r="G627" s="18"/>
      <c r="H627" s="89"/>
      <c r="I627" s="89"/>
      <c r="J627" s="18"/>
      <c r="K627" s="18"/>
      <c r="L627" s="18"/>
      <c r="M627" s="140"/>
      <c r="N627" s="140"/>
      <c r="O627" s="140"/>
      <c r="P627" s="140"/>
      <c r="Q627" s="140"/>
      <c r="R627" s="140"/>
      <c r="S627" s="140"/>
      <c r="T627" s="140"/>
      <c r="U627" s="18"/>
      <c r="V627" s="579"/>
      <c r="W627" s="579"/>
      <c r="X627" s="117"/>
      <c r="Y627" s="117"/>
      <c r="Z627" s="117"/>
      <c r="AA627" s="117"/>
      <c r="AB627" s="117"/>
      <c r="AC627" s="117"/>
      <c r="AD627" s="117"/>
      <c r="AE627" s="117"/>
      <c r="AF627" s="117"/>
      <c r="AG627" s="117"/>
      <c r="AH627" s="117"/>
      <c r="AI627" s="117"/>
      <c r="AJ627" s="117"/>
      <c r="AK627" s="117"/>
      <c r="AL627" s="117"/>
      <c r="AM627" s="117"/>
      <c r="AN627" s="117"/>
      <c r="AO627" s="117"/>
      <c r="AP627" s="579"/>
      <c r="AQ627" s="579"/>
      <c r="AR627" s="117"/>
      <c r="AS627" s="117"/>
      <c r="AT627" s="117"/>
      <c r="AU627" s="117"/>
      <c r="AV627" s="117"/>
      <c r="AW627" s="18"/>
      <c r="AX627" s="18"/>
      <c r="BL627" s="11"/>
      <c r="BM627" s="11"/>
      <c r="BN627" s="11"/>
      <c r="BO627" s="75"/>
      <c r="BP627" s="75"/>
    </row>
    <row r="628" spans="1:68">
      <c r="A628" s="18"/>
      <c r="B628" s="18"/>
      <c r="C628" s="18"/>
      <c r="D628" s="18"/>
      <c r="E628" s="88"/>
      <c r="F628" s="88"/>
      <c r="G628" s="18"/>
      <c r="H628" s="89"/>
      <c r="I628" s="89"/>
      <c r="J628" s="18"/>
      <c r="K628" s="18"/>
      <c r="L628" s="18"/>
      <c r="M628" s="140"/>
      <c r="N628" s="140"/>
      <c r="O628" s="140"/>
      <c r="P628" s="140"/>
      <c r="Q628" s="140"/>
      <c r="R628" s="140"/>
      <c r="S628" s="140"/>
      <c r="T628" s="140"/>
      <c r="U628" s="18"/>
      <c r="V628" s="579"/>
      <c r="W628" s="579"/>
      <c r="X628" s="117"/>
      <c r="Y628" s="117"/>
      <c r="Z628" s="117"/>
      <c r="AA628" s="117"/>
      <c r="AB628" s="117"/>
      <c r="AC628" s="117"/>
      <c r="AD628" s="117"/>
      <c r="AE628" s="117"/>
      <c r="AF628" s="117"/>
      <c r="AG628" s="117"/>
      <c r="AH628" s="117"/>
      <c r="AI628" s="117"/>
      <c r="AJ628" s="117"/>
      <c r="AK628" s="117"/>
      <c r="AL628" s="117"/>
      <c r="AM628" s="117"/>
      <c r="AN628" s="117"/>
      <c r="AO628" s="117"/>
      <c r="AP628" s="579"/>
      <c r="AQ628" s="579"/>
      <c r="AR628" s="117"/>
      <c r="AS628" s="117"/>
      <c r="AT628" s="117"/>
      <c r="AU628" s="117"/>
      <c r="AV628" s="117"/>
      <c r="AW628" s="18"/>
      <c r="AX628" s="18"/>
      <c r="BL628" s="11"/>
      <c r="BM628" s="11"/>
      <c r="BN628" s="11"/>
      <c r="BO628" s="75"/>
      <c r="BP628" s="75"/>
    </row>
    <row r="629" spans="1:68">
      <c r="A629" s="18"/>
      <c r="B629" s="18"/>
      <c r="C629" s="18"/>
      <c r="D629" s="18"/>
      <c r="E629" s="88"/>
      <c r="F629" s="88"/>
      <c r="G629" s="18"/>
      <c r="H629" s="89"/>
      <c r="I629" s="89"/>
      <c r="J629" s="18"/>
      <c r="K629" s="18"/>
      <c r="L629" s="18"/>
      <c r="M629" s="140"/>
      <c r="N629" s="140"/>
      <c r="O629" s="140"/>
      <c r="P629" s="140"/>
      <c r="Q629" s="140"/>
      <c r="R629" s="140"/>
      <c r="S629" s="140"/>
      <c r="T629" s="140"/>
      <c r="U629" s="18"/>
      <c r="V629" s="579"/>
      <c r="W629" s="579"/>
      <c r="X629" s="117"/>
      <c r="Y629" s="117"/>
      <c r="Z629" s="117"/>
      <c r="AA629" s="117"/>
      <c r="AB629" s="117"/>
      <c r="AC629" s="117"/>
      <c r="AD629" s="117"/>
      <c r="AE629" s="117"/>
      <c r="AF629" s="117"/>
      <c r="AG629" s="117"/>
      <c r="AH629" s="117"/>
      <c r="AI629" s="117"/>
      <c r="AJ629" s="117"/>
      <c r="AK629" s="117"/>
      <c r="AL629" s="117"/>
      <c r="AM629" s="117"/>
      <c r="AN629" s="117"/>
      <c r="AO629" s="117"/>
      <c r="AP629" s="579"/>
      <c r="AQ629" s="579"/>
      <c r="AR629" s="117"/>
      <c r="AS629" s="117"/>
      <c r="AT629" s="117"/>
      <c r="AU629" s="117"/>
      <c r="AV629" s="117"/>
      <c r="AW629" s="18"/>
      <c r="AX629" s="18"/>
      <c r="BL629" s="11"/>
      <c r="BM629" s="11"/>
      <c r="BN629" s="11"/>
      <c r="BO629" s="75"/>
      <c r="BP629" s="75"/>
    </row>
    <row r="630" spans="1:68">
      <c r="A630" s="18"/>
      <c r="B630" s="18"/>
      <c r="C630" s="18"/>
      <c r="D630" s="18"/>
      <c r="E630" s="88"/>
      <c r="F630" s="88"/>
      <c r="G630" s="18"/>
      <c r="H630" s="89"/>
      <c r="I630" s="89"/>
      <c r="J630" s="18"/>
      <c r="K630" s="18"/>
      <c r="L630" s="18"/>
      <c r="M630" s="140"/>
      <c r="N630" s="140"/>
      <c r="O630" s="140"/>
      <c r="P630" s="140"/>
      <c r="Q630" s="140"/>
      <c r="R630" s="140"/>
      <c r="S630" s="140"/>
      <c r="T630" s="140"/>
      <c r="U630" s="18"/>
      <c r="V630" s="579"/>
      <c r="W630" s="579"/>
      <c r="X630" s="117"/>
      <c r="Y630" s="117"/>
      <c r="Z630" s="117"/>
      <c r="AA630" s="117"/>
      <c r="AB630" s="117"/>
      <c r="AC630" s="117"/>
      <c r="AD630" s="117"/>
      <c r="AE630" s="117"/>
      <c r="AF630" s="117"/>
      <c r="AG630" s="117"/>
      <c r="AH630" s="117"/>
      <c r="AI630" s="117"/>
      <c r="AJ630" s="117"/>
      <c r="AK630" s="117"/>
      <c r="AL630" s="117"/>
      <c r="AM630" s="117"/>
      <c r="AN630" s="117"/>
      <c r="AO630" s="117"/>
      <c r="AP630" s="579"/>
      <c r="AQ630" s="579"/>
      <c r="AR630" s="117"/>
      <c r="AS630" s="117"/>
      <c r="AT630" s="117"/>
      <c r="AU630" s="117"/>
      <c r="AV630" s="117"/>
      <c r="AW630" s="18"/>
      <c r="AX630" s="18"/>
      <c r="BL630" s="11"/>
      <c r="BM630" s="11"/>
      <c r="BN630" s="11"/>
      <c r="BO630" s="75"/>
      <c r="BP630" s="75"/>
    </row>
    <row r="631" spans="1:68" ht="12.75" customHeight="1">
      <c r="A631" s="18"/>
      <c r="B631" s="18"/>
      <c r="C631" s="18"/>
      <c r="D631" s="18"/>
      <c r="E631" s="88"/>
      <c r="F631" s="88"/>
      <c r="G631" s="18"/>
      <c r="H631" s="89"/>
      <c r="I631" s="89"/>
      <c r="J631" s="18"/>
      <c r="K631" s="18"/>
      <c r="L631" s="18"/>
      <c r="M631" s="140"/>
      <c r="N631" s="140"/>
      <c r="O631" s="140"/>
      <c r="P631" s="140"/>
      <c r="Q631" s="140"/>
      <c r="R631" s="140"/>
      <c r="S631" s="140"/>
      <c r="T631" s="140"/>
      <c r="U631" s="18"/>
      <c r="V631" s="579"/>
      <c r="W631" s="579"/>
      <c r="X631" s="117"/>
      <c r="Y631" s="117"/>
      <c r="Z631" s="117"/>
      <c r="AA631" s="117"/>
      <c r="AB631" s="117"/>
      <c r="AC631" s="117"/>
      <c r="AD631" s="117"/>
      <c r="AE631" s="117"/>
      <c r="AF631" s="117"/>
      <c r="AG631" s="117"/>
      <c r="AH631" s="117"/>
      <c r="AI631" s="117"/>
      <c r="AJ631" s="117"/>
      <c r="AK631" s="117"/>
      <c r="AL631" s="117"/>
      <c r="AM631" s="117"/>
      <c r="AN631" s="117"/>
      <c r="AO631" s="117"/>
      <c r="AP631" s="579"/>
      <c r="AQ631" s="579"/>
      <c r="AR631" s="117"/>
      <c r="AS631" s="117"/>
      <c r="AT631" s="117"/>
      <c r="AU631" s="117"/>
      <c r="AV631" s="117"/>
      <c r="AW631" s="18"/>
      <c r="AX631" s="18"/>
      <c r="BL631" s="11"/>
      <c r="BM631" s="11"/>
      <c r="BN631" s="11"/>
      <c r="BO631" s="75"/>
      <c r="BP631" s="75"/>
    </row>
    <row r="632" spans="1:68" ht="12.75" customHeight="1">
      <c r="A632" s="18"/>
      <c r="B632" s="18"/>
      <c r="C632" s="18"/>
      <c r="D632" s="18"/>
      <c r="E632" s="88"/>
      <c r="F632" s="88"/>
      <c r="G632" s="18"/>
      <c r="H632" s="89"/>
      <c r="I632" s="89"/>
      <c r="J632" s="18"/>
      <c r="K632" s="18"/>
      <c r="L632" s="18"/>
      <c r="M632" s="140"/>
      <c r="N632" s="140"/>
      <c r="O632" s="140"/>
      <c r="P632" s="140"/>
      <c r="Q632" s="140"/>
      <c r="R632" s="140"/>
      <c r="S632" s="140"/>
      <c r="T632" s="140"/>
      <c r="U632" s="18"/>
      <c r="V632" s="538"/>
      <c r="W632" s="538"/>
      <c r="X632" s="117"/>
      <c r="Y632" s="117"/>
      <c r="Z632" s="117"/>
      <c r="AA632" s="117"/>
      <c r="AB632" s="117"/>
      <c r="AC632" s="117"/>
      <c r="AD632" s="117"/>
      <c r="AE632" s="117"/>
      <c r="AF632" s="117"/>
      <c r="AG632" s="117"/>
      <c r="AH632" s="117"/>
      <c r="AI632" s="117"/>
      <c r="AJ632" s="117"/>
      <c r="AK632" s="117"/>
      <c r="AL632" s="117"/>
      <c r="AM632" s="117"/>
      <c r="AN632" s="117"/>
      <c r="AO632" s="117"/>
      <c r="AP632" s="579"/>
      <c r="AQ632" s="579"/>
      <c r="AR632" s="117"/>
      <c r="AS632" s="117"/>
      <c r="AT632" s="117"/>
      <c r="AU632" s="117"/>
      <c r="AV632" s="117"/>
      <c r="AW632" s="18"/>
      <c r="AX632" s="18"/>
      <c r="BL632" s="11"/>
      <c r="BM632" s="11"/>
      <c r="BN632" s="11"/>
      <c r="BO632" s="75"/>
      <c r="BP632" s="75"/>
    </row>
    <row r="633" spans="1:68">
      <c r="A633" s="18"/>
      <c r="B633" s="18"/>
      <c r="C633" s="18"/>
      <c r="D633" s="18"/>
      <c r="E633" s="88"/>
      <c r="F633" s="88"/>
      <c r="G633" s="18"/>
      <c r="H633" s="89"/>
      <c r="I633" s="89"/>
      <c r="J633" s="18"/>
      <c r="K633" s="18"/>
      <c r="L633" s="18"/>
      <c r="M633" s="140"/>
      <c r="N633" s="140"/>
      <c r="O633" s="140"/>
      <c r="P633" s="140"/>
      <c r="Q633" s="140"/>
      <c r="R633" s="140"/>
      <c r="S633" s="140"/>
      <c r="T633" s="140"/>
      <c r="U633" s="18"/>
      <c r="V633" s="538"/>
      <c r="W633" s="538"/>
      <c r="X633" s="117"/>
      <c r="Y633" s="117"/>
      <c r="Z633" s="117"/>
      <c r="AA633" s="117"/>
      <c r="AB633" s="117"/>
      <c r="AC633" s="117"/>
      <c r="AD633" s="117"/>
      <c r="AE633" s="117"/>
      <c r="AF633" s="117"/>
      <c r="AG633" s="117"/>
      <c r="AH633" s="117"/>
      <c r="AI633" s="117"/>
      <c r="AJ633" s="117"/>
      <c r="AK633" s="117"/>
      <c r="AL633" s="117"/>
      <c r="AM633" s="117"/>
      <c r="AN633" s="117"/>
      <c r="AO633" s="117"/>
      <c r="AP633" s="579"/>
      <c r="AQ633" s="579"/>
      <c r="AR633" s="117"/>
      <c r="AS633" s="117"/>
      <c r="AT633" s="117"/>
      <c r="AU633" s="117"/>
      <c r="AV633" s="117"/>
      <c r="AW633" s="18"/>
      <c r="AX633" s="18"/>
      <c r="BL633" s="11"/>
      <c r="BM633" s="11"/>
      <c r="BN633" s="11"/>
      <c r="BO633" s="75"/>
      <c r="BP633" s="75"/>
    </row>
    <row r="634" spans="1:68">
      <c r="A634" s="18"/>
      <c r="B634" s="18"/>
      <c r="C634" s="18"/>
      <c r="D634" s="18"/>
      <c r="E634" s="88"/>
      <c r="F634" s="88"/>
      <c r="G634" s="18"/>
      <c r="H634" s="89"/>
      <c r="I634" s="89"/>
      <c r="J634" s="18"/>
      <c r="K634" s="18"/>
      <c r="L634" s="18"/>
      <c r="M634" s="140"/>
      <c r="N634" s="140"/>
      <c r="O634" s="140"/>
      <c r="P634" s="140"/>
      <c r="Q634" s="140"/>
      <c r="R634" s="140"/>
      <c r="S634" s="140"/>
      <c r="T634" s="140"/>
      <c r="U634" s="18"/>
      <c r="V634" s="591"/>
      <c r="W634" s="591"/>
      <c r="X634" s="117"/>
      <c r="Y634" s="117"/>
      <c r="Z634" s="117"/>
      <c r="AA634" s="117"/>
      <c r="AB634" s="117"/>
      <c r="AC634" s="117"/>
      <c r="AD634" s="117"/>
      <c r="AE634" s="117"/>
      <c r="AF634" s="117"/>
      <c r="AG634" s="117"/>
      <c r="AH634" s="117"/>
      <c r="AI634" s="117"/>
      <c r="AJ634" s="117"/>
      <c r="AK634" s="117"/>
      <c r="AL634" s="117"/>
      <c r="AM634" s="117"/>
      <c r="AN634" s="117"/>
      <c r="AO634" s="117"/>
      <c r="AP634" s="538"/>
      <c r="AQ634" s="538"/>
      <c r="AR634" s="117"/>
      <c r="AS634" s="117"/>
      <c r="AT634" s="117"/>
      <c r="AU634" s="117"/>
      <c r="AV634" s="117"/>
      <c r="AW634" s="18"/>
      <c r="AX634" s="18"/>
      <c r="BL634" s="11"/>
      <c r="BM634" s="11"/>
      <c r="BN634" s="11"/>
      <c r="BO634" s="75"/>
      <c r="BP634" s="75"/>
    </row>
    <row r="635" spans="1:68">
      <c r="A635" s="18"/>
      <c r="B635" s="18"/>
      <c r="C635" s="18"/>
      <c r="D635" s="18"/>
      <c r="E635" s="88"/>
      <c r="F635" s="88"/>
      <c r="G635" s="18"/>
      <c r="H635" s="89"/>
      <c r="I635" s="89"/>
      <c r="J635" s="18"/>
      <c r="K635" s="18"/>
      <c r="L635" s="18"/>
      <c r="M635" s="140"/>
      <c r="N635" s="140"/>
      <c r="O635" s="140"/>
      <c r="P635" s="140"/>
      <c r="Q635" s="140"/>
      <c r="R635" s="140"/>
      <c r="S635" s="140"/>
      <c r="T635" s="140"/>
      <c r="U635" s="18"/>
      <c r="V635" s="538"/>
      <c r="W635" s="538"/>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c r="AT635" s="117"/>
      <c r="AU635" s="117"/>
      <c r="AV635" s="117"/>
      <c r="AW635" s="18"/>
      <c r="AX635" s="18"/>
      <c r="BL635" s="11"/>
      <c r="BM635" s="11"/>
      <c r="BN635" s="11"/>
      <c r="BO635" s="75"/>
      <c r="BP635" s="75"/>
    </row>
    <row r="636" spans="1:68" ht="20.25">
      <c r="A636" s="18"/>
      <c r="B636" s="18"/>
      <c r="C636" s="18"/>
      <c r="D636" s="18"/>
      <c r="E636" s="88"/>
      <c r="F636" s="88"/>
      <c r="G636" s="18"/>
      <c r="H636" s="89"/>
      <c r="I636" s="89"/>
      <c r="J636" s="18"/>
      <c r="K636" s="18"/>
      <c r="L636" s="18"/>
      <c r="M636" s="140"/>
      <c r="N636" s="140"/>
      <c r="O636" s="140"/>
      <c r="P636" s="140"/>
      <c r="Q636" s="140"/>
      <c r="R636" s="140"/>
      <c r="S636" s="140"/>
      <c r="T636" s="140"/>
      <c r="U636" s="18"/>
      <c r="V636" s="538"/>
      <c r="W636" s="538"/>
      <c r="X636" s="117"/>
      <c r="Y636" s="117"/>
      <c r="Z636" s="117"/>
      <c r="AA636" s="117"/>
      <c r="AB636" s="117"/>
      <c r="AC636" s="117"/>
      <c r="AD636" s="117"/>
      <c r="AE636" s="117"/>
      <c r="AF636" s="117"/>
      <c r="AG636" s="117"/>
      <c r="AH636" s="117"/>
      <c r="AI636" s="117"/>
      <c r="AJ636" s="117"/>
      <c r="AK636" s="117"/>
      <c r="AL636" s="117"/>
      <c r="AM636" s="117"/>
      <c r="AN636" s="117"/>
      <c r="AO636" s="117"/>
      <c r="AP636" s="91"/>
      <c r="AQ636" s="117"/>
      <c r="AR636" s="117"/>
      <c r="AS636" s="117"/>
      <c r="AT636" s="117"/>
      <c r="AU636" s="117"/>
      <c r="AV636" s="117"/>
      <c r="AW636" s="18"/>
      <c r="AX636" s="18"/>
      <c r="BL636" s="11"/>
      <c r="BM636" s="11"/>
      <c r="BN636" s="11"/>
      <c r="BO636" s="75"/>
      <c r="BP636" s="75"/>
    </row>
    <row r="637" spans="1:68">
      <c r="A637" s="18"/>
      <c r="B637" s="18"/>
      <c r="C637" s="18"/>
      <c r="D637" s="18"/>
      <c r="E637" s="88"/>
      <c r="F637" s="88"/>
      <c r="G637" s="18"/>
      <c r="H637" s="89"/>
      <c r="I637" s="89"/>
      <c r="J637" s="18"/>
      <c r="K637" s="18"/>
      <c r="L637" s="18"/>
      <c r="M637" s="140"/>
      <c r="N637" s="140"/>
      <c r="O637" s="140"/>
      <c r="P637" s="140"/>
      <c r="Q637" s="140"/>
      <c r="R637" s="140"/>
      <c r="S637" s="140"/>
      <c r="T637" s="140"/>
      <c r="U637" s="18"/>
      <c r="V637" s="538"/>
      <c r="W637" s="538"/>
      <c r="X637" s="117"/>
      <c r="Y637" s="117"/>
      <c r="Z637" s="117"/>
      <c r="AA637" s="117"/>
      <c r="AB637" s="117"/>
      <c r="AC637" s="117"/>
      <c r="AD637" s="117"/>
      <c r="AE637" s="117"/>
      <c r="AF637" s="117"/>
      <c r="AG637" s="117"/>
      <c r="AH637" s="117"/>
      <c r="AI637" s="117"/>
      <c r="AJ637" s="117"/>
      <c r="AK637" s="117"/>
      <c r="AL637" s="117"/>
      <c r="AM637" s="117"/>
      <c r="AN637" s="117"/>
      <c r="AO637" s="117"/>
      <c r="AP637" s="579"/>
      <c r="AQ637" s="579"/>
      <c r="AR637" s="117"/>
      <c r="AS637" s="117"/>
      <c r="AT637" s="117"/>
      <c r="AU637" s="117"/>
      <c r="AV637" s="117"/>
      <c r="AW637" s="18"/>
      <c r="AX637" s="18"/>
      <c r="BL637" s="11"/>
      <c r="BM637" s="11"/>
      <c r="BN637" s="11"/>
      <c r="BO637" s="75"/>
      <c r="BP637" s="75"/>
    </row>
    <row r="638" spans="1:68">
      <c r="A638" s="18"/>
      <c r="B638" s="18"/>
      <c r="C638" s="18"/>
      <c r="D638" s="18"/>
      <c r="E638" s="88"/>
      <c r="F638" s="88"/>
      <c r="G638" s="18"/>
      <c r="H638" s="89"/>
      <c r="I638" s="89"/>
      <c r="J638" s="18"/>
      <c r="K638" s="18"/>
      <c r="L638" s="18"/>
      <c r="M638" s="140"/>
      <c r="N638" s="140"/>
      <c r="O638" s="140"/>
      <c r="P638" s="140"/>
      <c r="Q638" s="140"/>
      <c r="R638" s="140"/>
      <c r="S638" s="140"/>
      <c r="T638" s="140"/>
      <c r="U638" s="18"/>
      <c r="V638" s="538"/>
      <c r="W638" s="538"/>
      <c r="X638" s="117"/>
      <c r="Y638" s="117"/>
      <c r="Z638" s="117"/>
      <c r="AA638" s="117"/>
      <c r="AB638" s="117"/>
      <c r="AC638" s="117"/>
      <c r="AD638" s="117"/>
      <c r="AE638" s="117"/>
      <c r="AF638" s="117"/>
      <c r="AG638" s="117"/>
      <c r="AH638" s="117"/>
      <c r="AI638" s="117"/>
      <c r="AJ638" s="117"/>
      <c r="AK638" s="117"/>
      <c r="AL638" s="117"/>
      <c r="AM638" s="117"/>
      <c r="AN638" s="117"/>
      <c r="AO638" s="117"/>
      <c r="AP638" s="579"/>
      <c r="AQ638" s="579"/>
      <c r="AR638" s="117"/>
      <c r="AS638" s="117"/>
      <c r="AT638" s="117"/>
      <c r="AU638" s="117"/>
      <c r="AV638" s="117"/>
      <c r="AW638" s="18"/>
      <c r="AX638" s="18"/>
      <c r="BL638" s="11"/>
      <c r="BM638" s="11"/>
      <c r="BN638" s="11"/>
      <c r="BO638" s="75"/>
      <c r="BP638" s="75"/>
    </row>
    <row r="639" spans="1:68">
      <c r="A639" s="18"/>
      <c r="B639" s="18"/>
      <c r="C639" s="18"/>
      <c r="D639" s="18"/>
      <c r="E639" s="88"/>
      <c r="F639" s="88"/>
      <c r="G639" s="18"/>
      <c r="H639" s="89"/>
      <c r="I639" s="89"/>
      <c r="J639" s="18"/>
      <c r="K639" s="18"/>
      <c r="L639" s="18"/>
      <c r="M639" s="140"/>
      <c r="N639" s="140"/>
      <c r="O639" s="140"/>
      <c r="P639" s="140"/>
      <c r="Q639" s="140"/>
      <c r="R639" s="140"/>
      <c r="S639" s="140"/>
      <c r="T639" s="140"/>
      <c r="U639" s="18"/>
      <c r="V639" s="538"/>
      <c r="W639" s="538"/>
      <c r="X639" s="117"/>
      <c r="Y639" s="117"/>
      <c r="Z639" s="117"/>
      <c r="AA639" s="117"/>
      <c r="AB639" s="117"/>
      <c r="AC639" s="117"/>
      <c r="AD639" s="117"/>
      <c r="AE639" s="117"/>
      <c r="AF639" s="117"/>
      <c r="AG639" s="117"/>
      <c r="AH639" s="117"/>
      <c r="AI639" s="117"/>
      <c r="AJ639" s="117"/>
      <c r="AK639" s="117"/>
      <c r="AL639" s="117"/>
      <c r="AM639" s="117"/>
      <c r="AN639" s="117"/>
      <c r="AO639" s="117"/>
      <c r="AP639" s="579"/>
      <c r="AQ639" s="579"/>
      <c r="AR639" s="117"/>
      <c r="AS639" s="117"/>
      <c r="AT639" s="117"/>
      <c r="AU639" s="117"/>
      <c r="AV639" s="117"/>
      <c r="AW639" s="18"/>
      <c r="AX639" s="18"/>
      <c r="BL639" s="11"/>
      <c r="BM639" s="11"/>
      <c r="BN639" s="11"/>
      <c r="BO639" s="75"/>
      <c r="BP639" s="75"/>
    </row>
    <row r="640" spans="1:68">
      <c r="A640" s="18"/>
      <c r="B640" s="18"/>
      <c r="C640" s="18"/>
      <c r="D640" s="18"/>
      <c r="E640" s="88"/>
      <c r="F640" s="88"/>
      <c r="G640" s="18"/>
      <c r="H640" s="89"/>
      <c r="I640" s="89"/>
      <c r="J640" s="18"/>
      <c r="K640" s="18"/>
      <c r="L640" s="18"/>
      <c r="M640" s="140"/>
      <c r="N640" s="140"/>
      <c r="O640" s="140"/>
      <c r="P640" s="140"/>
      <c r="Q640" s="140"/>
      <c r="R640" s="140"/>
      <c r="S640" s="140"/>
      <c r="T640" s="140"/>
      <c r="U640" s="18"/>
      <c r="V640" s="538"/>
      <c r="W640" s="538"/>
      <c r="X640" s="117"/>
      <c r="Y640" s="117"/>
      <c r="Z640" s="117"/>
      <c r="AA640" s="117"/>
      <c r="AB640" s="117"/>
      <c r="AC640" s="117"/>
      <c r="AD640" s="117"/>
      <c r="AE640" s="117"/>
      <c r="AF640" s="117"/>
      <c r="AG640" s="117"/>
      <c r="AH640" s="117"/>
      <c r="AI640" s="117"/>
      <c r="AJ640" s="117"/>
      <c r="AK640" s="117"/>
      <c r="AL640" s="117"/>
      <c r="AM640" s="117"/>
      <c r="AN640" s="117"/>
      <c r="AO640" s="117"/>
      <c r="AP640" s="579"/>
      <c r="AQ640" s="579"/>
      <c r="AR640" s="117"/>
      <c r="AS640" s="117"/>
      <c r="AT640" s="117"/>
      <c r="AU640" s="117"/>
      <c r="AV640" s="117"/>
      <c r="AW640" s="18"/>
      <c r="AX640" s="18"/>
      <c r="BL640" s="11"/>
      <c r="BM640" s="11"/>
      <c r="BN640" s="11"/>
      <c r="BO640" s="75"/>
      <c r="BP640" s="75"/>
    </row>
    <row r="641" spans="1:68">
      <c r="A641" s="18"/>
      <c r="B641" s="18"/>
      <c r="C641" s="18"/>
      <c r="D641" s="18"/>
      <c r="E641" s="88"/>
      <c r="F641" s="88"/>
      <c r="G641" s="18"/>
      <c r="H641" s="89"/>
      <c r="I641" s="89"/>
      <c r="J641" s="18"/>
      <c r="K641" s="18"/>
      <c r="L641" s="18"/>
      <c r="M641" s="140"/>
      <c r="N641" s="140"/>
      <c r="O641" s="140"/>
      <c r="P641" s="140"/>
      <c r="Q641" s="140"/>
      <c r="R641" s="140"/>
      <c r="S641" s="140"/>
      <c r="T641" s="140"/>
      <c r="U641" s="18"/>
      <c r="V641" s="538"/>
      <c r="W641" s="538"/>
      <c r="X641" s="117"/>
      <c r="Y641" s="117"/>
      <c r="Z641" s="117"/>
      <c r="AA641" s="117"/>
      <c r="AB641" s="117"/>
      <c r="AC641" s="117"/>
      <c r="AD641" s="117"/>
      <c r="AE641" s="117"/>
      <c r="AF641" s="117"/>
      <c r="AG641" s="117"/>
      <c r="AH641" s="117"/>
      <c r="AI641" s="117"/>
      <c r="AJ641" s="117"/>
      <c r="AK641" s="117"/>
      <c r="AL641" s="117"/>
      <c r="AM641" s="117"/>
      <c r="AN641" s="117"/>
      <c r="AO641" s="117"/>
      <c r="AP641" s="579"/>
      <c r="AQ641" s="579"/>
      <c r="AR641" s="117"/>
      <c r="AS641" s="117"/>
      <c r="AT641" s="117"/>
      <c r="AU641" s="117"/>
      <c r="AV641" s="117"/>
      <c r="AW641" s="18"/>
      <c r="AX641" s="18"/>
      <c r="BL641" s="11"/>
      <c r="BM641" s="11"/>
      <c r="BN641" s="11"/>
      <c r="BO641" s="75"/>
      <c r="BP641" s="75"/>
    </row>
    <row r="642" spans="1:68">
      <c r="A642" s="18"/>
      <c r="B642" s="18"/>
      <c r="C642" s="18"/>
      <c r="D642" s="18"/>
      <c r="E642" s="88"/>
      <c r="F642" s="88"/>
      <c r="G642" s="18"/>
      <c r="H642" s="89"/>
      <c r="I642" s="89"/>
      <c r="J642" s="18"/>
      <c r="K642" s="18"/>
      <c r="L642" s="18"/>
      <c r="M642" s="140"/>
      <c r="N642" s="140"/>
      <c r="O642" s="140"/>
      <c r="P642" s="140"/>
      <c r="Q642" s="140"/>
      <c r="R642" s="140"/>
      <c r="S642" s="140"/>
      <c r="T642" s="140"/>
      <c r="U642" s="18"/>
      <c r="V642" s="538"/>
      <c r="W642" s="538"/>
      <c r="X642" s="117"/>
      <c r="Y642" s="117"/>
      <c r="Z642" s="117"/>
      <c r="AA642" s="117"/>
      <c r="AB642" s="117"/>
      <c r="AC642" s="117"/>
      <c r="AD642" s="117"/>
      <c r="AE642" s="117"/>
      <c r="AF642" s="117"/>
      <c r="AG642" s="117"/>
      <c r="AH642" s="117"/>
      <c r="AI642" s="117"/>
      <c r="AJ642" s="117"/>
      <c r="AK642" s="117"/>
      <c r="AL642" s="117"/>
      <c r="AM642" s="117"/>
      <c r="AN642" s="117"/>
      <c r="AO642" s="117"/>
      <c r="AP642" s="579"/>
      <c r="AQ642" s="579"/>
      <c r="AR642" s="117"/>
      <c r="AS642" s="117"/>
      <c r="AT642" s="117"/>
      <c r="AU642" s="117"/>
      <c r="AV642" s="117"/>
      <c r="AW642" s="18"/>
      <c r="AX642" s="18"/>
      <c r="BL642" s="11"/>
      <c r="BM642" s="11"/>
      <c r="BN642" s="11"/>
      <c r="BO642" s="75"/>
      <c r="BP642" s="75"/>
    </row>
    <row r="643" spans="1:68">
      <c r="A643" s="18"/>
      <c r="B643" s="18"/>
      <c r="C643" s="18"/>
      <c r="D643" s="18"/>
      <c r="E643" s="88"/>
      <c r="F643" s="88"/>
      <c r="G643" s="18"/>
      <c r="H643" s="89"/>
      <c r="I643" s="89"/>
      <c r="J643" s="18"/>
      <c r="K643" s="18"/>
      <c r="L643" s="18"/>
      <c r="M643" s="140"/>
      <c r="N643" s="140"/>
      <c r="O643" s="140"/>
      <c r="P643" s="140"/>
      <c r="Q643" s="140"/>
      <c r="R643" s="247"/>
      <c r="S643" s="247"/>
      <c r="T643" s="247"/>
      <c r="U643" s="18"/>
      <c r="V643" s="538"/>
      <c r="W643" s="538"/>
      <c r="X643" s="117"/>
      <c r="Y643" s="117"/>
      <c r="Z643" s="117"/>
      <c r="AA643" s="117"/>
      <c r="AB643" s="117"/>
      <c r="AC643" s="117"/>
      <c r="AD643" s="117"/>
      <c r="AE643" s="117"/>
      <c r="AF643" s="117"/>
      <c r="AG643" s="117"/>
      <c r="AH643" s="117"/>
      <c r="AI643" s="117"/>
      <c r="AJ643" s="117"/>
      <c r="AK643" s="117"/>
      <c r="AL643" s="117"/>
      <c r="AM643" s="117"/>
      <c r="AN643" s="117"/>
      <c r="AO643" s="117"/>
      <c r="AP643" s="579"/>
      <c r="AQ643" s="579"/>
      <c r="AR643" s="117"/>
      <c r="AS643" s="117"/>
      <c r="AT643" s="117"/>
      <c r="AU643" s="117"/>
      <c r="AV643" s="117"/>
      <c r="AW643" s="18"/>
      <c r="AX643" s="18"/>
      <c r="BL643" s="11"/>
      <c r="BM643" s="11"/>
      <c r="BN643" s="11"/>
      <c r="BO643" s="75"/>
      <c r="BP643" s="75"/>
    </row>
    <row r="644" spans="1:68">
      <c r="A644" s="18"/>
      <c r="B644" s="18"/>
      <c r="C644" s="18"/>
      <c r="D644" s="18"/>
      <c r="E644" s="329"/>
      <c r="F644" s="329"/>
      <c r="G644" s="213"/>
      <c r="H644" s="330"/>
      <c r="I644" s="330"/>
      <c r="J644" s="213"/>
      <c r="K644" s="213"/>
      <c r="L644" s="213"/>
      <c r="M644" s="247"/>
      <c r="N644" s="140"/>
      <c r="O644" s="140"/>
      <c r="P644" s="140"/>
      <c r="Q644" s="140"/>
      <c r="R644" s="333" t="s">
        <v>67</v>
      </c>
      <c r="S644" s="336"/>
      <c r="T644" s="336"/>
      <c r="U644" s="18"/>
      <c r="V644" s="538"/>
      <c r="W644" s="538"/>
      <c r="X644" s="117"/>
      <c r="Y644" s="117"/>
      <c r="Z644" s="117"/>
      <c r="AA644" s="117"/>
      <c r="AB644" s="117"/>
      <c r="AC644" s="117"/>
      <c r="AD644" s="117"/>
      <c r="AE644" s="117"/>
      <c r="AF644" s="117"/>
      <c r="AG644" s="117"/>
      <c r="AH644" s="117"/>
      <c r="AI644" s="117"/>
      <c r="AJ644" s="117"/>
      <c r="AK644" s="117"/>
      <c r="AL644" s="117"/>
      <c r="AM644" s="117"/>
      <c r="AN644" s="117"/>
      <c r="AO644" s="117"/>
      <c r="AP644" s="579"/>
      <c r="AQ644" s="579"/>
      <c r="AR644" s="117"/>
      <c r="AS644" s="117"/>
      <c r="AT644" s="117"/>
      <c r="AU644" s="117"/>
      <c r="AV644" s="117"/>
      <c r="AW644" s="18"/>
      <c r="AX644" s="18"/>
      <c r="BL644" s="11"/>
      <c r="BM644" s="11"/>
      <c r="BN644" s="11"/>
      <c r="BO644" s="75"/>
      <c r="BP644" s="75"/>
    </row>
    <row r="645" spans="1:68" ht="18">
      <c r="A645" s="213"/>
      <c r="B645" s="213"/>
      <c r="C645" s="213"/>
      <c r="D645" s="213"/>
      <c r="E645" s="335"/>
      <c r="F645" s="333" t="s">
        <v>67</v>
      </c>
      <c r="G645" s="334"/>
      <c r="H645" s="333" t="s">
        <v>67</v>
      </c>
      <c r="I645" s="333"/>
      <c r="J645" s="334"/>
      <c r="K645" s="334"/>
      <c r="L645" s="334"/>
      <c r="M645" s="336"/>
      <c r="N645" s="247"/>
      <c r="O645" s="247"/>
      <c r="P645" s="140"/>
      <c r="Q645" s="140"/>
      <c r="R645" s="213"/>
      <c r="S645" s="213"/>
      <c r="T645" s="213"/>
      <c r="U645" s="18"/>
      <c r="V645" s="538"/>
      <c r="W645" s="538"/>
      <c r="X645" s="117"/>
      <c r="Y645" s="117"/>
      <c r="Z645" s="117"/>
      <c r="AA645" s="117"/>
      <c r="AB645" s="117"/>
      <c r="AC645" s="95"/>
      <c r="AD645" s="95"/>
      <c r="AE645" s="95"/>
      <c r="AF645" s="95"/>
      <c r="AG645" s="95"/>
      <c r="AH645" s="95"/>
      <c r="AI645" s="95"/>
      <c r="AJ645" s="95"/>
      <c r="AK645" s="95"/>
      <c r="AL645" s="95"/>
      <c r="AM645" s="95"/>
      <c r="AN645" s="95"/>
      <c r="AO645" s="95"/>
      <c r="AP645" s="579"/>
      <c r="AQ645" s="579"/>
      <c r="AR645" s="117"/>
      <c r="AS645" s="117"/>
      <c r="AT645" s="117"/>
      <c r="AU645" s="117"/>
      <c r="AV645" s="117"/>
      <c r="AW645" s="18"/>
      <c r="AX645" s="18"/>
      <c r="BL645" s="11"/>
      <c r="BM645" s="11"/>
      <c r="BN645" s="11"/>
      <c r="BO645" s="75"/>
      <c r="BP645" s="75"/>
    </row>
    <row r="646" spans="1:68">
      <c r="A646" s="332" t="s">
        <v>102</v>
      </c>
      <c r="B646" s="333"/>
      <c r="C646" s="334"/>
      <c r="D646" s="333" t="s">
        <v>67</v>
      </c>
      <c r="E646" s="329"/>
      <c r="F646" s="329"/>
      <c r="G646" s="213"/>
      <c r="H646" s="330"/>
      <c r="I646" s="330"/>
      <c r="J646" s="213"/>
      <c r="K646" s="213"/>
      <c r="L646" s="213"/>
      <c r="M646" s="213"/>
      <c r="N646" s="333" t="s">
        <v>67</v>
      </c>
      <c r="O646" s="336"/>
      <c r="P646" s="140"/>
      <c r="Q646" s="247"/>
      <c r="R646" s="140"/>
      <c r="S646" s="140"/>
      <c r="T646" s="140"/>
      <c r="U646" s="247"/>
      <c r="V646" s="538"/>
      <c r="W646" s="538"/>
      <c r="X646" s="117"/>
      <c r="Y646" s="117"/>
      <c r="Z646" s="117"/>
      <c r="AA646" s="117"/>
      <c r="AB646" s="117"/>
      <c r="AC646" s="117"/>
      <c r="AD646" s="117"/>
      <c r="AE646" s="117"/>
      <c r="AF646" s="117"/>
      <c r="AG646" s="117"/>
      <c r="AH646" s="117"/>
      <c r="AI646" s="117"/>
      <c r="AJ646" s="117"/>
      <c r="AK646" s="117"/>
      <c r="AL646" s="117"/>
      <c r="AM646" s="117"/>
      <c r="AN646" s="117"/>
      <c r="AO646" s="117"/>
      <c r="AP646" s="579"/>
      <c r="AQ646" s="579"/>
      <c r="AR646" s="117"/>
      <c r="AS646" s="117"/>
      <c r="AT646" s="117"/>
      <c r="AU646" s="117"/>
      <c r="AV646" s="117"/>
      <c r="AW646" s="18"/>
      <c r="AX646" s="18"/>
      <c r="BL646" s="11"/>
      <c r="BM646" s="11"/>
      <c r="BN646" s="11"/>
      <c r="BO646" s="75"/>
      <c r="BP646" s="75"/>
    </row>
    <row r="647" spans="1:68">
      <c r="A647" s="213"/>
      <c r="B647" s="213"/>
      <c r="C647" s="213"/>
      <c r="D647" s="213"/>
      <c r="E647" s="88"/>
      <c r="F647" s="88"/>
      <c r="G647" s="18"/>
      <c r="H647" s="89"/>
      <c r="I647" s="89"/>
      <c r="J647" s="18"/>
      <c r="K647" s="18"/>
      <c r="L647" s="18"/>
      <c r="M647" s="140"/>
      <c r="N647" s="213"/>
      <c r="O647" s="213"/>
      <c r="P647" s="140"/>
      <c r="Q647" s="336"/>
      <c r="R647" s="140"/>
      <c r="S647" s="140"/>
      <c r="T647" s="140"/>
      <c r="U647" s="333" t="s">
        <v>67</v>
      </c>
      <c r="V647" s="18"/>
      <c r="W647" s="18"/>
      <c r="X647" s="18"/>
      <c r="Y647" s="18"/>
      <c r="Z647" s="18"/>
      <c r="AA647" s="18"/>
      <c r="AB647" s="18"/>
      <c r="AC647" s="117"/>
      <c r="AD647" s="117"/>
      <c r="AE647" s="117"/>
      <c r="AF647" s="117"/>
      <c r="AG647" s="117"/>
      <c r="AH647" s="117"/>
      <c r="AI647" s="117"/>
      <c r="AJ647" s="117"/>
      <c r="AK647" s="117"/>
      <c r="AL647" s="117"/>
      <c r="AM647" s="117"/>
      <c r="AN647" s="117"/>
      <c r="AO647" s="117"/>
      <c r="AP647" s="117"/>
      <c r="AQ647" s="117"/>
      <c r="AR647" s="117"/>
      <c r="AS647" s="117"/>
      <c r="AT647" s="117"/>
      <c r="AU647" s="117"/>
      <c r="AV647" s="117"/>
      <c r="AW647" s="18"/>
      <c r="AX647" s="18"/>
      <c r="BL647" s="11"/>
      <c r="BM647" s="11"/>
      <c r="BN647" s="11"/>
      <c r="BO647" s="75"/>
      <c r="BP647" s="75"/>
    </row>
    <row r="648" spans="1:68">
      <c r="A648" s="18"/>
      <c r="B648" s="18"/>
      <c r="C648" s="18"/>
      <c r="D648" s="18"/>
      <c r="E648" s="88"/>
      <c r="F648" s="88"/>
      <c r="G648" s="18"/>
      <c r="H648" s="89"/>
      <c r="I648" s="89"/>
      <c r="J648" s="18"/>
      <c r="K648" s="18"/>
      <c r="L648" s="18"/>
      <c r="M648" s="140"/>
      <c r="N648" s="140"/>
      <c r="O648" s="140"/>
      <c r="P648" s="140"/>
      <c r="Q648" s="213"/>
      <c r="R648" s="140"/>
      <c r="S648" s="140"/>
      <c r="T648" s="140"/>
      <c r="U648" s="213"/>
      <c r="V648" s="332" t="s">
        <v>99</v>
      </c>
      <c r="W648" s="213"/>
      <c r="X648" s="213"/>
      <c r="Y648" s="213"/>
      <c r="Z648" s="213"/>
      <c r="AA648" s="213"/>
      <c r="AB648" s="213"/>
      <c r="AC648" s="117"/>
      <c r="AD648" s="117"/>
      <c r="AE648" s="117"/>
      <c r="AF648" s="117"/>
      <c r="AG648" s="117"/>
      <c r="AH648" s="117"/>
      <c r="AI648" s="117"/>
      <c r="AJ648" s="117"/>
      <c r="AK648" s="117"/>
      <c r="AL648" s="117"/>
      <c r="AM648" s="117"/>
      <c r="AN648" s="117"/>
      <c r="AO648" s="117"/>
      <c r="AP648" s="117"/>
      <c r="AQ648" s="117"/>
      <c r="AR648" s="117"/>
      <c r="AS648" s="117"/>
      <c r="AT648" s="117"/>
      <c r="AU648" s="117"/>
      <c r="AV648" s="117"/>
      <c r="AW648" s="18"/>
      <c r="AX648" s="18"/>
      <c r="BL648" s="11"/>
      <c r="BM648" s="11"/>
      <c r="BN648" s="11"/>
      <c r="BO648" s="75"/>
      <c r="BP648" s="75"/>
    </row>
    <row r="649" spans="1:68">
      <c r="A649" s="18"/>
      <c r="B649" s="18"/>
      <c r="C649" s="18"/>
      <c r="D649" s="18"/>
      <c r="E649" s="88"/>
      <c r="F649" s="88"/>
      <c r="G649" s="18"/>
      <c r="H649" s="89"/>
      <c r="I649" s="89"/>
      <c r="J649" s="18"/>
      <c r="K649" s="18"/>
      <c r="L649" s="18"/>
      <c r="M649" s="140"/>
      <c r="N649" s="140"/>
      <c r="O649" s="140"/>
      <c r="P649" s="140"/>
      <c r="Q649" s="140"/>
      <c r="R649" s="140"/>
      <c r="S649" s="140"/>
      <c r="T649" s="140"/>
      <c r="U649" s="18"/>
      <c r="V649" s="18"/>
      <c r="W649" s="18"/>
      <c r="X649" s="18"/>
      <c r="Y649" s="18"/>
      <c r="Z649" s="18"/>
      <c r="AA649" s="18"/>
      <c r="AB649" s="18"/>
      <c r="AC649" s="117"/>
      <c r="AD649" s="117"/>
      <c r="AE649" s="117"/>
      <c r="AF649" s="117"/>
      <c r="AG649" s="117"/>
      <c r="AH649" s="117"/>
      <c r="AI649" s="117"/>
      <c r="AJ649" s="117"/>
      <c r="AK649" s="117"/>
      <c r="AL649" s="117"/>
      <c r="AM649" s="117"/>
      <c r="AN649" s="117"/>
      <c r="AO649" s="117"/>
      <c r="AP649" s="117"/>
      <c r="AQ649" s="117"/>
      <c r="AR649" s="117"/>
      <c r="AS649" s="117"/>
      <c r="AT649" s="117"/>
      <c r="AU649" s="117"/>
      <c r="AV649" s="117"/>
      <c r="AW649" s="18"/>
      <c r="AX649" s="18"/>
      <c r="BL649" s="11"/>
      <c r="BM649" s="11"/>
      <c r="BN649" s="11"/>
      <c r="BO649" s="75"/>
      <c r="BP649" s="75"/>
    </row>
    <row r="650" spans="1:68">
      <c r="A650" s="18"/>
      <c r="B650" s="18"/>
      <c r="C650" s="18"/>
      <c r="D650" s="18"/>
      <c r="E650" s="88"/>
      <c r="F650" s="88"/>
      <c r="G650" s="18"/>
      <c r="H650" s="89"/>
      <c r="I650" s="89"/>
      <c r="J650" s="18"/>
      <c r="K650" s="18"/>
      <c r="L650" s="18"/>
      <c r="M650" s="140"/>
      <c r="N650" s="140"/>
      <c r="O650" s="140"/>
      <c r="P650" s="140"/>
      <c r="Q650" s="140"/>
      <c r="R650" s="140"/>
      <c r="S650" s="140"/>
      <c r="T650" s="140"/>
      <c r="U650" s="18"/>
      <c r="V650" s="18"/>
      <c r="W650" s="18"/>
      <c r="X650" s="18"/>
      <c r="Y650" s="18"/>
      <c r="Z650" s="18"/>
      <c r="AA650" s="18"/>
      <c r="AB650" s="18"/>
      <c r="AC650" s="117"/>
      <c r="AD650" s="117"/>
      <c r="AE650" s="117"/>
      <c r="AF650" s="117"/>
      <c r="AG650" s="117"/>
      <c r="AH650" s="117"/>
      <c r="AI650" s="117"/>
      <c r="AJ650" s="117"/>
      <c r="AK650" s="117"/>
      <c r="AL650" s="117"/>
      <c r="AM650" s="117"/>
      <c r="AN650" s="117"/>
      <c r="AO650" s="117"/>
      <c r="AP650" s="428"/>
      <c r="AQ650" s="428"/>
      <c r="AR650" s="117"/>
      <c r="AS650" s="117"/>
      <c r="AT650" s="117"/>
      <c r="AU650" s="117"/>
      <c r="AV650" s="117"/>
      <c r="AW650" s="18"/>
      <c r="AX650" s="18"/>
      <c r="BL650" s="11"/>
      <c r="BM650" s="11"/>
      <c r="BN650" s="11"/>
      <c r="BO650" s="75"/>
      <c r="BP650" s="75"/>
    </row>
    <row r="651" spans="1:68">
      <c r="A651" s="18"/>
      <c r="B651" s="18"/>
      <c r="C651" s="18"/>
      <c r="D651" s="18"/>
      <c r="E651" s="88"/>
      <c r="F651" s="88"/>
      <c r="G651" s="18"/>
      <c r="H651" s="89"/>
      <c r="I651" s="89"/>
      <c r="J651" s="18"/>
      <c r="K651" s="18"/>
      <c r="L651" s="18"/>
      <c r="M651" s="140"/>
      <c r="N651" s="140"/>
      <c r="O651" s="140"/>
      <c r="P651" s="140"/>
      <c r="Q651" s="140"/>
      <c r="R651" s="140"/>
      <c r="S651" s="140"/>
      <c r="T651" s="140"/>
      <c r="U651" s="18"/>
      <c r="V651" s="18"/>
      <c r="W651" s="18"/>
      <c r="X651" s="18"/>
      <c r="Y651" s="18"/>
      <c r="Z651" s="18"/>
      <c r="AA651" s="18"/>
      <c r="AB651" s="18"/>
      <c r="AC651" s="117"/>
      <c r="AD651" s="117"/>
      <c r="AE651" s="117"/>
      <c r="AF651" s="117"/>
      <c r="AG651" s="117"/>
      <c r="AH651" s="117"/>
      <c r="AI651" s="117"/>
      <c r="AJ651" s="117"/>
      <c r="AK651" s="117"/>
      <c r="AL651" s="117"/>
      <c r="AM651" s="117"/>
      <c r="AN651" s="117"/>
      <c r="AO651" s="117"/>
      <c r="AP651" s="579"/>
      <c r="AQ651" s="579"/>
      <c r="AR651" s="117"/>
      <c r="AS651" s="117"/>
      <c r="AT651" s="117"/>
      <c r="AU651" s="117"/>
      <c r="AV651" s="117"/>
      <c r="AW651" s="18"/>
      <c r="AX651" s="18"/>
      <c r="BL651" s="11"/>
      <c r="BM651" s="11"/>
      <c r="BN651" s="11"/>
      <c r="BO651" s="75"/>
      <c r="BP651" s="75"/>
    </row>
    <row r="652" spans="1:68">
      <c r="A652" s="18"/>
      <c r="B652" s="18"/>
      <c r="C652" s="18"/>
      <c r="D652" s="18"/>
      <c r="E652" s="88"/>
      <c r="F652" s="88"/>
      <c r="G652" s="18"/>
      <c r="H652" s="89"/>
      <c r="I652" s="89"/>
      <c r="J652" s="18"/>
      <c r="K652" s="18"/>
      <c r="L652" s="18"/>
      <c r="M652" s="140"/>
      <c r="N652" s="140"/>
      <c r="O652" s="140"/>
      <c r="P652" s="140"/>
      <c r="Q652" s="140"/>
      <c r="R652" s="140"/>
      <c r="S652" s="140"/>
      <c r="T652" s="140"/>
      <c r="U652" s="18"/>
      <c r="V652" s="18"/>
      <c r="W652" s="18"/>
      <c r="X652" s="124"/>
      <c r="Y652" s="18"/>
      <c r="Z652" s="18"/>
      <c r="AA652" s="18"/>
      <c r="AB652" s="18"/>
      <c r="AC652" s="117"/>
      <c r="AD652" s="117"/>
      <c r="AE652" s="117"/>
      <c r="AF652" s="117"/>
      <c r="AG652" s="117"/>
      <c r="AH652" s="117"/>
      <c r="AI652" s="117"/>
      <c r="AJ652" s="117"/>
      <c r="AK652" s="117"/>
      <c r="AL652" s="117"/>
      <c r="AM652" s="117"/>
      <c r="AN652" s="117"/>
      <c r="AO652" s="117"/>
      <c r="AP652" s="579"/>
      <c r="AQ652" s="579"/>
      <c r="AR652" s="117"/>
      <c r="AS652" s="117"/>
      <c r="AT652" s="117"/>
      <c r="AU652" s="117"/>
      <c r="AV652" s="117"/>
      <c r="AW652" s="18"/>
      <c r="AX652" s="18"/>
      <c r="BL652" s="11"/>
      <c r="BM652" s="11"/>
      <c r="BN652" s="11"/>
      <c r="BO652" s="75"/>
      <c r="BP652" s="75"/>
    </row>
    <row r="653" spans="1:68">
      <c r="A653" s="18"/>
      <c r="B653" s="18"/>
      <c r="C653" s="18"/>
      <c r="D653" s="18"/>
      <c r="E653" s="88"/>
      <c r="F653" s="88"/>
      <c r="G653" s="18"/>
      <c r="H653" s="89"/>
      <c r="I653" s="89"/>
      <c r="J653" s="18"/>
      <c r="K653" s="18"/>
      <c r="L653" s="18"/>
      <c r="M653" s="140"/>
      <c r="N653" s="140"/>
      <c r="O653" s="140"/>
      <c r="P653" s="140"/>
      <c r="Q653" s="140"/>
      <c r="R653" s="140"/>
      <c r="S653" s="140"/>
      <c r="T653" s="140"/>
      <c r="U653" s="18"/>
      <c r="V653" s="18"/>
      <c r="W653" s="18"/>
      <c r="X653" s="18"/>
      <c r="Y653" s="18"/>
      <c r="Z653" s="18"/>
      <c r="AA653" s="18"/>
      <c r="AB653" s="18"/>
      <c r="AC653" s="117"/>
      <c r="AD653" s="117"/>
      <c r="AE653" s="117"/>
      <c r="AF653" s="117"/>
      <c r="AG653" s="117"/>
      <c r="AH653" s="117"/>
      <c r="AI653" s="117"/>
      <c r="AJ653" s="117"/>
      <c r="AK653" s="117"/>
      <c r="AL653" s="117"/>
      <c r="AM653" s="117"/>
      <c r="AN653" s="117"/>
      <c r="AO653" s="117"/>
      <c r="AP653" s="579"/>
      <c r="AQ653" s="579"/>
      <c r="AR653" s="117"/>
      <c r="AS653" s="117"/>
      <c r="AT653" s="117"/>
      <c r="AU653" s="117"/>
      <c r="AV653" s="117"/>
      <c r="AW653" s="18"/>
      <c r="AX653" s="18"/>
      <c r="BL653" s="11"/>
      <c r="BM653" s="11"/>
      <c r="BN653" s="11"/>
      <c r="BO653" s="75"/>
      <c r="BP653" s="75"/>
    </row>
    <row r="654" spans="1:68">
      <c r="A654" s="18"/>
      <c r="B654" s="18"/>
      <c r="C654" s="18"/>
      <c r="D654" s="18"/>
      <c r="E654" s="88"/>
      <c r="F654" s="88"/>
      <c r="G654" s="18"/>
      <c r="H654" s="89"/>
      <c r="I654" s="89"/>
      <c r="J654" s="18"/>
      <c r="K654" s="18"/>
      <c r="L654" s="18"/>
      <c r="M654" s="140"/>
      <c r="N654" s="140"/>
      <c r="O654" s="140"/>
      <c r="P654" s="140"/>
      <c r="Q654" s="140"/>
      <c r="R654" s="140"/>
      <c r="S654" s="140"/>
      <c r="T654" s="140"/>
      <c r="U654" s="18"/>
      <c r="V654" s="18"/>
      <c r="W654" s="18"/>
      <c r="X654" s="18"/>
      <c r="Y654" s="18"/>
      <c r="Z654" s="18"/>
      <c r="AA654" s="18"/>
      <c r="AB654" s="18"/>
      <c r="AC654" s="117"/>
      <c r="AD654" s="117"/>
      <c r="AE654" s="117"/>
      <c r="AF654" s="117"/>
      <c r="AG654" s="117"/>
      <c r="AH654" s="117"/>
      <c r="AI654" s="117"/>
      <c r="AJ654" s="117"/>
      <c r="AK654" s="117"/>
      <c r="AL654" s="117"/>
      <c r="AM654" s="117"/>
      <c r="AN654" s="117"/>
      <c r="AO654" s="117"/>
      <c r="AP654" s="579"/>
      <c r="AQ654" s="579"/>
      <c r="AR654" s="117"/>
      <c r="AS654" s="117"/>
      <c r="AT654" s="117"/>
      <c r="AU654" s="117"/>
      <c r="AV654" s="117"/>
      <c r="AW654" s="18"/>
      <c r="AX654" s="18"/>
      <c r="BL654" s="11"/>
      <c r="BM654" s="11"/>
      <c r="BN654" s="11"/>
      <c r="BO654" s="75"/>
      <c r="BP654" s="75"/>
    </row>
    <row r="655" spans="1:68">
      <c r="A655" s="18"/>
      <c r="B655" s="18"/>
      <c r="C655" s="18"/>
      <c r="D655" s="18"/>
      <c r="E655" s="88"/>
      <c r="F655" s="88"/>
      <c r="G655" s="18"/>
      <c r="H655" s="89"/>
      <c r="I655" s="89"/>
      <c r="J655" s="18"/>
      <c r="K655" s="18"/>
      <c r="L655" s="18"/>
      <c r="M655" s="140"/>
      <c r="N655" s="140"/>
      <c r="O655" s="140"/>
      <c r="P655" s="140"/>
      <c r="Q655" s="140"/>
      <c r="R655" s="140"/>
      <c r="S655" s="140"/>
      <c r="T655" s="140"/>
      <c r="U655" s="18"/>
      <c r="V655" s="18"/>
      <c r="W655" s="18"/>
      <c r="X655" s="18"/>
      <c r="Y655" s="18"/>
      <c r="Z655" s="18"/>
      <c r="AA655" s="18"/>
      <c r="AB655" s="18"/>
      <c r="AC655" s="117"/>
      <c r="AD655" s="117"/>
      <c r="AE655" s="117"/>
      <c r="AF655" s="117"/>
      <c r="AG655" s="117"/>
      <c r="AH655" s="117"/>
      <c r="AI655" s="117"/>
      <c r="AJ655" s="117"/>
      <c r="AK655" s="117"/>
      <c r="AL655" s="117"/>
      <c r="AM655" s="117"/>
      <c r="AN655" s="117"/>
      <c r="AO655" s="117"/>
      <c r="AP655" s="579"/>
      <c r="AQ655" s="579"/>
      <c r="AR655" s="117"/>
      <c r="AS655" s="117"/>
      <c r="AT655" s="117"/>
      <c r="AU655" s="117"/>
      <c r="AV655" s="117"/>
      <c r="AW655" s="18"/>
      <c r="AX655" s="18"/>
      <c r="BL655" s="11"/>
      <c r="BM655" s="11"/>
      <c r="BN655" s="11"/>
      <c r="BO655" s="75"/>
      <c r="BP655" s="75"/>
    </row>
    <row r="656" spans="1:68">
      <c r="A656" s="18"/>
      <c r="B656" s="18"/>
      <c r="C656" s="18"/>
      <c r="D656" s="18"/>
      <c r="E656" s="88"/>
      <c r="F656" s="88"/>
      <c r="G656" s="18"/>
      <c r="H656" s="89"/>
      <c r="I656" s="89"/>
      <c r="J656" s="18"/>
      <c r="K656" s="18"/>
      <c r="L656" s="18"/>
      <c r="M656" s="140"/>
      <c r="N656" s="140"/>
      <c r="O656" s="140"/>
      <c r="P656" s="140"/>
      <c r="Q656" s="140"/>
      <c r="R656" s="140"/>
      <c r="S656" s="140"/>
      <c r="T656" s="140"/>
      <c r="U656" s="18"/>
      <c r="V656" s="18"/>
      <c r="W656" s="18"/>
      <c r="X656" s="18"/>
      <c r="Y656" s="18"/>
      <c r="Z656" s="18"/>
      <c r="AA656" s="18"/>
      <c r="AB656" s="18"/>
      <c r="AC656" s="117"/>
      <c r="AD656" s="117"/>
      <c r="AE656" s="117"/>
      <c r="AF656" s="117"/>
      <c r="AG656" s="117"/>
      <c r="AH656" s="117"/>
      <c r="AI656" s="117"/>
      <c r="AJ656" s="117"/>
      <c r="AK656" s="117"/>
      <c r="AL656" s="117"/>
      <c r="AM656" s="117"/>
      <c r="AN656" s="117"/>
      <c r="AO656" s="117"/>
      <c r="AP656" s="579"/>
      <c r="AQ656" s="579"/>
      <c r="AR656" s="117"/>
      <c r="AS656" s="117"/>
      <c r="AT656" s="117"/>
      <c r="AU656" s="117"/>
      <c r="AV656" s="117"/>
      <c r="AW656" s="18"/>
      <c r="AX656" s="18"/>
      <c r="BL656" s="11"/>
      <c r="BM656" s="11"/>
      <c r="BN656" s="11"/>
      <c r="BO656" s="75"/>
      <c r="BP656" s="75"/>
    </row>
    <row r="657" spans="1:68">
      <c r="A657" s="18"/>
      <c r="B657" s="18"/>
      <c r="C657" s="18"/>
      <c r="D657" s="18"/>
      <c r="E657" s="88"/>
      <c r="F657" s="88"/>
      <c r="G657" s="18"/>
      <c r="H657" s="89"/>
      <c r="I657" s="89"/>
      <c r="J657" s="18"/>
      <c r="K657" s="18"/>
      <c r="L657" s="18"/>
      <c r="M657" s="140"/>
      <c r="N657" s="140"/>
      <c r="O657" s="140"/>
      <c r="P657" s="140"/>
      <c r="Q657" s="140"/>
      <c r="R657" s="140"/>
      <c r="S657" s="140"/>
      <c r="T657" s="140"/>
      <c r="U657" s="18"/>
      <c r="V657" s="18"/>
      <c r="W657" s="18"/>
      <c r="X657" s="18"/>
      <c r="Y657" s="18"/>
      <c r="Z657" s="18"/>
      <c r="AA657" s="18"/>
      <c r="AB657" s="18"/>
      <c r="AC657" s="117"/>
      <c r="AD657" s="117"/>
      <c r="AE657" s="117"/>
      <c r="AF657" s="117"/>
      <c r="AG657" s="117"/>
      <c r="AH657" s="117"/>
      <c r="AI657" s="117"/>
      <c r="AJ657" s="117"/>
      <c r="AK657" s="117"/>
      <c r="AL657" s="117"/>
      <c r="AM657" s="117"/>
      <c r="AN657" s="117"/>
      <c r="AO657" s="117"/>
      <c r="AP657" s="579"/>
      <c r="AQ657" s="579"/>
      <c r="AR657" s="117"/>
      <c r="AS657" s="117"/>
      <c r="AT657" s="117"/>
      <c r="AU657" s="117"/>
      <c r="AV657" s="117"/>
      <c r="AW657" s="18"/>
      <c r="AX657" s="18"/>
      <c r="BL657" s="11"/>
      <c r="BM657" s="11"/>
      <c r="BN657" s="11"/>
      <c r="BO657" s="75"/>
      <c r="BP657" s="75"/>
    </row>
    <row r="658" spans="1:68">
      <c r="A658" s="18"/>
      <c r="B658" s="18"/>
      <c r="C658" s="18"/>
      <c r="D658" s="18"/>
      <c r="E658" s="88"/>
      <c r="F658" s="88"/>
      <c r="G658" s="18"/>
      <c r="H658" s="89"/>
      <c r="I658" s="89"/>
      <c r="J658" s="18"/>
      <c r="K658" s="18"/>
      <c r="L658" s="18"/>
      <c r="M658" s="140"/>
      <c r="N658" s="140"/>
      <c r="O658" s="140"/>
      <c r="P658" s="140"/>
      <c r="Q658" s="140"/>
      <c r="R658" s="140"/>
      <c r="S658" s="140"/>
      <c r="T658" s="140"/>
      <c r="U658" s="18"/>
      <c r="V658" s="18"/>
      <c r="W658" s="18"/>
      <c r="X658" s="18"/>
      <c r="Y658" s="18"/>
      <c r="Z658" s="18"/>
      <c r="AA658" s="18"/>
      <c r="AB658" s="18"/>
      <c r="AC658" s="117"/>
      <c r="AD658" s="117"/>
      <c r="AE658" s="117"/>
      <c r="AF658" s="117"/>
      <c r="AG658" s="117"/>
      <c r="AH658" s="117"/>
      <c r="AI658" s="117"/>
      <c r="AJ658" s="117"/>
      <c r="AK658" s="117"/>
      <c r="AL658" s="117"/>
      <c r="AM658" s="117"/>
      <c r="AN658" s="117"/>
      <c r="AO658" s="117"/>
      <c r="AP658" s="579"/>
      <c r="AQ658" s="579"/>
      <c r="AR658" s="117"/>
      <c r="AS658" s="117"/>
      <c r="AT658" s="117"/>
      <c r="AU658" s="117"/>
      <c r="AV658" s="117"/>
      <c r="AW658" s="18"/>
      <c r="AX658" s="18"/>
      <c r="BL658" s="11"/>
      <c r="BM658" s="11"/>
      <c r="BN658" s="11"/>
      <c r="BO658" s="75"/>
      <c r="BP658" s="75"/>
    </row>
    <row r="659" spans="1:68">
      <c r="A659" s="18"/>
      <c r="B659" s="18"/>
      <c r="C659" s="18"/>
      <c r="D659" s="18"/>
      <c r="E659" s="88"/>
      <c r="F659" s="88"/>
      <c r="G659" s="18"/>
      <c r="H659" s="89"/>
      <c r="I659" s="89"/>
      <c r="J659" s="18"/>
      <c r="K659" s="18"/>
      <c r="L659" s="18"/>
      <c r="M659" s="140"/>
      <c r="N659" s="140"/>
      <c r="O659" s="140"/>
      <c r="P659" s="140"/>
      <c r="Q659" s="140"/>
      <c r="R659" s="140"/>
      <c r="S659" s="140"/>
      <c r="T659" s="140"/>
      <c r="U659" s="18"/>
      <c r="V659" s="18"/>
      <c r="W659" s="18"/>
      <c r="X659" s="18"/>
      <c r="Y659" s="18"/>
      <c r="Z659" s="18"/>
      <c r="AA659" s="18"/>
      <c r="AB659" s="18"/>
      <c r="AC659" s="117"/>
      <c r="AD659" s="117"/>
      <c r="AE659" s="117"/>
      <c r="AF659" s="117"/>
      <c r="AG659" s="117"/>
      <c r="AH659" s="117"/>
      <c r="AI659" s="117"/>
      <c r="AJ659" s="117"/>
      <c r="AK659" s="117"/>
      <c r="AL659" s="117"/>
      <c r="AM659" s="117"/>
      <c r="AN659" s="117"/>
      <c r="AO659" s="117"/>
      <c r="AP659" s="579"/>
      <c r="AQ659" s="579"/>
      <c r="AR659" s="117"/>
      <c r="AS659" s="117"/>
      <c r="AT659" s="117"/>
      <c r="AU659" s="117"/>
      <c r="AV659" s="117"/>
      <c r="AW659" s="18"/>
      <c r="AX659" s="18"/>
      <c r="BL659" s="11"/>
      <c r="BM659" s="11"/>
      <c r="BN659" s="11"/>
      <c r="BO659" s="75"/>
      <c r="BP659" s="75"/>
    </row>
    <row r="660" spans="1:68">
      <c r="A660" s="18"/>
      <c r="B660" s="18"/>
      <c r="C660" s="18"/>
      <c r="D660" s="18"/>
      <c r="E660" s="88"/>
      <c r="F660" s="88"/>
      <c r="G660" s="18"/>
      <c r="H660" s="89"/>
      <c r="I660" s="89"/>
      <c r="J660" s="18"/>
      <c r="K660" s="18"/>
      <c r="L660" s="18"/>
      <c r="M660" s="140"/>
      <c r="N660" s="140"/>
      <c r="O660" s="140"/>
      <c r="P660" s="140"/>
      <c r="Q660" s="140"/>
      <c r="R660" s="140"/>
      <c r="S660" s="140"/>
      <c r="T660" s="140"/>
      <c r="U660" s="18"/>
      <c r="V660" s="18"/>
      <c r="W660" s="18"/>
      <c r="X660" s="18"/>
      <c r="Y660" s="18"/>
      <c r="Z660" s="18"/>
      <c r="AA660" s="18"/>
      <c r="AB660" s="18"/>
      <c r="AC660" s="117"/>
      <c r="AD660" s="117"/>
      <c r="AE660" s="117"/>
      <c r="AF660" s="117"/>
      <c r="AG660" s="117"/>
      <c r="AH660" s="117"/>
      <c r="AI660" s="117"/>
      <c r="AJ660" s="117"/>
      <c r="AK660" s="117"/>
      <c r="AL660" s="117"/>
      <c r="AM660" s="117"/>
      <c r="AN660" s="117"/>
      <c r="AO660" s="117"/>
      <c r="AP660" s="579"/>
      <c r="AQ660" s="579"/>
      <c r="AR660" s="117"/>
      <c r="AS660" s="117"/>
      <c r="AT660" s="117"/>
      <c r="AU660" s="117"/>
      <c r="AV660" s="117"/>
      <c r="AW660" s="18"/>
      <c r="AX660" s="18"/>
      <c r="BL660" s="11"/>
      <c r="BM660" s="11"/>
      <c r="BN660" s="11"/>
      <c r="BO660" s="75"/>
      <c r="BP660" s="75"/>
    </row>
    <row r="661" spans="1:68">
      <c r="A661" s="18"/>
      <c r="B661" s="18"/>
      <c r="C661" s="18"/>
      <c r="D661" s="18"/>
      <c r="E661" s="88"/>
      <c r="F661" s="88"/>
      <c r="G661" s="18"/>
      <c r="H661" s="89"/>
      <c r="I661" s="89"/>
      <c r="J661" s="18"/>
      <c r="K661" s="18"/>
      <c r="L661" s="18"/>
      <c r="M661" s="140"/>
      <c r="N661" s="140"/>
      <c r="O661" s="140"/>
      <c r="P661" s="140"/>
      <c r="Q661" s="140"/>
      <c r="R661" s="140"/>
      <c r="S661" s="140"/>
      <c r="T661" s="140"/>
      <c r="U661" s="18"/>
      <c r="V661" s="18"/>
      <c r="W661" s="18"/>
      <c r="X661" s="18"/>
      <c r="Y661" s="18"/>
      <c r="Z661" s="18"/>
      <c r="AA661" s="18"/>
      <c r="AB661" s="18"/>
      <c r="AC661" s="117"/>
      <c r="AD661" s="117"/>
      <c r="AE661" s="117"/>
      <c r="AF661" s="117"/>
      <c r="AG661" s="117"/>
      <c r="AH661" s="117"/>
      <c r="AI661" s="117"/>
      <c r="AJ661" s="117"/>
      <c r="AK661" s="117"/>
      <c r="AL661" s="117"/>
      <c r="AM661" s="117"/>
      <c r="AN661" s="117"/>
      <c r="AO661" s="117"/>
      <c r="AP661" s="117"/>
      <c r="AQ661" s="117"/>
      <c r="AR661" s="117"/>
      <c r="AS661" s="117"/>
      <c r="AT661" s="117"/>
      <c r="AU661" s="117"/>
      <c r="AV661" s="117"/>
      <c r="AW661" s="18"/>
      <c r="AX661" s="18"/>
      <c r="BL661" s="11"/>
      <c r="BM661" s="11"/>
      <c r="BN661" s="11"/>
      <c r="BO661" s="75"/>
      <c r="BP661" s="75"/>
    </row>
    <row r="662" spans="1:68">
      <c r="A662" s="18"/>
      <c r="B662" s="18"/>
      <c r="C662" s="18"/>
      <c r="D662" s="18"/>
      <c r="E662" s="88"/>
      <c r="F662" s="88"/>
      <c r="G662" s="18"/>
      <c r="H662" s="89"/>
      <c r="I662" s="89"/>
      <c r="J662" s="18"/>
      <c r="K662" s="18"/>
      <c r="L662" s="18"/>
      <c r="M662" s="140"/>
      <c r="N662" s="140"/>
      <c r="O662" s="140"/>
      <c r="P662" s="140"/>
      <c r="Q662" s="140"/>
      <c r="R662" s="140"/>
      <c r="S662" s="140"/>
      <c r="T662" s="140"/>
      <c r="U662" s="18"/>
      <c r="V662" s="18"/>
      <c r="W662" s="18"/>
      <c r="X662" s="18"/>
      <c r="Y662" s="18"/>
      <c r="Z662" s="18"/>
      <c r="AA662" s="18"/>
      <c r="AB662" s="18"/>
      <c r="AC662" s="117"/>
      <c r="AD662" s="117"/>
      <c r="AE662" s="117"/>
      <c r="AF662" s="117"/>
      <c r="AG662" s="117"/>
      <c r="AH662" s="117"/>
      <c r="AI662" s="117"/>
      <c r="AJ662" s="117"/>
      <c r="AK662" s="117"/>
      <c r="AL662" s="117"/>
      <c r="AM662" s="117"/>
      <c r="AN662" s="117"/>
      <c r="AO662" s="117"/>
      <c r="AP662" s="117"/>
      <c r="AQ662" s="117"/>
      <c r="AR662" s="117"/>
      <c r="AS662" s="117"/>
      <c r="AT662" s="117"/>
      <c r="AU662" s="117"/>
      <c r="AV662" s="117"/>
      <c r="AW662" s="18"/>
      <c r="AX662" s="18"/>
      <c r="BL662" s="11"/>
      <c r="BM662" s="11"/>
      <c r="BN662" s="11"/>
      <c r="BO662" s="75"/>
      <c r="BP662" s="75"/>
    </row>
    <row r="663" spans="1:68">
      <c r="A663" s="18"/>
      <c r="B663" s="18"/>
      <c r="C663" s="18"/>
      <c r="D663" s="18"/>
      <c r="E663" s="88"/>
      <c r="F663" s="88"/>
      <c r="G663" s="18"/>
      <c r="H663" s="89"/>
      <c r="I663" s="89"/>
      <c r="J663" s="18"/>
      <c r="K663" s="18"/>
      <c r="L663" s="18"/>
      <c r="M663" s="140"/>
      <c r="N663" s="140"/>
      <c r="O663" s="140"/>
      <c r="P663" s="140"/>
      <c r="Q663" s="140"/>
      <c r="R663" s="140"/>
      <c r="S663" s="140"/>
      <c r="T663" s="140"/>
      <c r="U663" s="18"/>
      <c r="V663" s="18"/>
      <c r="W663" s="18"/>
      <c r="X663" s="18"/>
      <c r="Y663" s="18"/>
      <c r="Z663" s="18"/>
      <c r="AA663" s="18"/>
      <c r="AB663" s="18"/>
      <c r="AC663" s="117"/>
      <c r="AD663" s="117"/>
      <c r="AE663" s="117"/>
      <c r="AF663" s="117"/>
      <c r="AG663" s="117"/>
      <c r="AH663" s="117"/>
      <c r="AI663" s="117"/>
      <c r="AK663" s="117"/>
      <c r="AL663" s="117"/>
      <c r="AM663" s="117"/>
      <c r="AN663" s="117"/>
      <c r="AO663" s="117"/>
      <c r="AP663" s="428"/>
      <c r="AQ663" s="428"/>
      <c r="AR663" s="117"/>
      <c r="AS663" s="117"/>
      <c r="AT663" s="117"/>
      <c r="AU663" s="117"/>
      <c r="AV663" s="117"/>
      <c r="AW663" s="18"/>
      <c r="AX663" s="18"/>
      <c r="BL663" s="11"/>
      <c r="BM663" s="11"/>
      <c r="BN663" s="11"/>
      <c r="BO663" s="75"/>
      <c r="BP663" s="75"/>
    </row>
    <row r="664" spans="1:68">
      <c r="A664" s="18"/>
      <c r="B664" s="18"/>
      <c r="C664" s="18"/>
      <c r="D664" s="18"/>
      <c r="E664" s="88"/>
      <c r="F664" s="88"/>
      <c r="G664" s="18"/>
      <c r="H664" s="89"/>
      <c r="I664" s="89"/>
      <c r="J664" s="18"/>
      <c r="K664" s="18"/>
      <c r="L664" s="18"/>
      <c r="M664" s="140"/>
      <c r="N664" s="140"/>
      <c r="O664" s="140"/>
      <c r="P664" s="140"/>
      <c r="Q664" s="140"/>
      <c r="R664" s="140"/>
      <c r="S664" s="140"/>
      <c r="T664" s="140"/>
      <c r="U664" s="18"/>
      <c r="V664" s="18"/>
      <c r="W664" s="18"/>
      <c r="X664" s="18"/>
      <c r="Y664" s="18"/>
      <c r="Z664" s="18"/>
      <c r="AA664" s="18"/>
      <c r="AB664" s="18"/>
      <c r="AC664" s="117"/>
      <c r="AD664" s="117"/>
      <c r="AE664" s="117"/>
      <c r="AF664" s="117"/>
      <c r="AG664" s="117"/>
      <c r="AH664" s="117"/>
      <c r="AI664" s="117"/>
      <c r="AJ664" s="117"/>
      <c r="AK664" s="117"/>
      <c r="AL664" s="117"/>
      <c r="AM664" s="117"/>
      <c r="AN664" s="117"/>
      <c r="AO664" s="117"/>
      <c r="AP664" s="579"/>
      <c r="AQ664" s="579"/>
      <c r="AR664" s="117"/>
      <c r="AS664" s="117"/>
      <c r="AT664" s="117"/>
      <c r="AU664" s="117"/>
      <c r="AV664" s="117"/>
      <c r="AW664" s="18"/>
      <c r="AX664" s="18"/>
      <c r="BL664" s="11"/>
      <c r="BM664" s="11"/>
      <c r="BN664" s="11"/>
      <c r="BO664" s="75"/>
      <c r="BP664" s="75"/>
    </row>
    <row r="665" spans="1:68">
      <c r="A665" s="18"/>
      <c r="B665" s="18"/>
      <c r="C665" s="18"/>
      <c r="D665" s="18"/>
      <c r="E665" s="88"/>
      <c r="F665" s="88"/>
      <c r="G665" s="18"/>
      <c r="H665" s="89"/>
      <c r="I665" s="89"/>
      <c r="J665" s="18"/>
      <c r="K665" s="18"/>
      <c r="L665" s="18"/>
      <c r="M665" s="140"/>
      <c r="N665" s="140"/>
      <c r="O665" s="140"/>
      <c r="P665" s="140"/>
      <c r="Q665" s="140"/>
      <c r="R665" s="140"/>
      <c r="S665" s="140"/>
      <c r="T665" s="140"/>
      <c r="U665" s="18"/>
      <c r="V665" s="18"/>
      <c r="W665" s="18"/>
      <c r="X665" s="18"/>
      <c r="Y665" s="18"/>
      <c r="Z665" s="18"/>
      <c r="AA665" s="18"/>
      <c r="AB665" s="18"/>
      <c r="AC665" s="117"/>
      <c r="AD665" s="117"/>
      <c r="AE665" s="117"/>
      <c r="AF665" s="117"/>
      <c r="AG665" s="117"/>
      <c r="AH665" s="117"/>
      <c r="AI665" s="117"/>
      <c r="AJ665" s="117"/>
      <c r="AK665" s="117"/>
      <c r="AL665" s="117"/>
      <c r="AM665" s="117"/>
      <c r="AN665" s="117"/>
      <c r="AO665" s="117"/>
      <c r="AP665" s="579"/>
      <c r="AQ665" s="579"/>
      <c r="AR665" s="117"/>
      <c r="AS665" s="117"/>
      <c r="AT665" s="117"/>
      <c r="AU665" s="117"/>
      <c r="AV665" s="117"/>
      <c r="AW665" s="18"/>
      <c r="AX665" s="18"/>
      <c r="BL665" s="11"/>
      <c r="BM665" s="11"/>
      <c r="BN665" s="11"/>
      <c r="BO665" s="75"/>
      <c r="BP665" s="75"/>
    </row>
    <row r="666" spans="1:68">
      <c r="A666" s="18"/>
      <c r="B666" s="18"/>
      <c r="C666" s="18"/>
      <c r="D666" s="18"/>
      <c r="E666" s="88"/>
      <c r="F666" s="88"/>
      <c r="G666" s="18"/>
      <c r="H666" s="89"/>
      <c r="I666" s="89"/>
      <c r="J666" s="18"/>
      <c r="K666" s="18"/>
      <c r="L666" s="18"/>
      <c r="M666" s="140"/>
      <c r="N666" s="140"/>
      <c r="O666" s="140"/>
      <c r="P666" s="140"/>
      <c r="Q666" s="140"/>
      <c r="R666" s="18"/>
      <c r="S666" s="18"/>
      <c r="T666" s="18"/>
      <c r="U666" s="18"/>
      <c r="V666" s="18"/>
      <c r="W666" s="18"/>
      <c r="X666" s="18"/>
      <c r="Y666" s="18"/>
      <c r="Z666" s="18"/>
      <c r="AA666" s="18"/>
      <c r="AB666" s="18"/>
      <c r="AC666" s="117"/>
      <c r="AD666" s="117"/>
      <c r="AE666" s="117"/>
      <c r="AF666" s="117"/>
      <c r="AG666" s="117"/>
      <c r="AH666" s="117"/>
      <c r="AI666" s="117"/>
      <c r="AJ666" s="117"/>
      <c r="AK666" s="117"/>
      <c r="AL666" s="117"/>
      <c r="AM666" s="117"/>
      <c r="AN666" s="117"/>
      <c r="AO666" s="117"/>
      <c r="AP666" s="579"/>
      <c r="AQ666" s="579"/>
      <c r="AR666" s="117"/>
      <c r="AS666" s="117"/>
      <c r="AT666" s="117"/>
      <c r="AU666" s="117"/>
      <c r="AV666" s="117"/>
      <c r="AW666" s="18"/>
      <c r="AX666" s="18"/>
      <c r="BL666" s="11"/>
      <c r="BM666" s="11"/>
      <c r="BN666" s="11"/>
      <c r="BO666" s="75"/>
      <c r="BP666" s="75"/>
    </row>
    <row r="667" spans="1:68">
      <c r="A667" s="18"/>
      <c r="B667" s="18"/>
      <c r="C667" s="18"/>
      <c r="D667" s="18"/>
      <c r="E667" s="18"/>
      <c r="F667" s="18"/>
      <c r="G667" s="18"/>
      <c r="H667" s="18"/>
      <c r="I667" s="18"/>
      <c r="J667" s="18"/>
      <c r="K667" s="18"/>
      <c r="L667" s="18"/>
      <c r="M667" s="18"/>
      <c r="N667" s="140"/>
      <c r="O667" s="140"/>
      <c r="P667" s="140"/>
      <c r="Q667" s="140"/>
      <c r="R667" s="18"/>
      <c r="S667" s="18"/>
      <c r="T667" s="18"/>
      <c r="U667" s="18"/>
      <c r="V667" s="18"/>
      <c r="W667" s="18"/>
      <c r="X667" s="18"/>
      <c r="Y667" s="18"/>
      <c r="Z667" s="18"/>
      <c r="AA667" s="18"/>
      <c r="AB667" s="18"/>
      <c r="AC667" s="117"/>
      <c r="AD667" s="117"/>
      <c r="AE667" s="117"/>
      <c r="AF667" s="117"/>
      <c r="AG667" s="117"/>
      <c r="AH667" s="117"/>
      <c r="AI667" s="117"/>
      <c r="AJ667" s="117"/>
      <c r="AK667" s="117"/>
      <c r="AL667" s="117"/>
      <c r="AM667" s="117"/>
      <c r="AN667" s="117"/>
      <c r="AO667" s="117"/>
      <c r="AP667" s="579"/>
      <c r="AQ667" s="579"/>
      <c r="AR667" s="117"/>
      <c r="AS667" s="117"/>
      <c r="AT667" s="117"/>
      <c r="AU667" s="117"/>
      <c r="AV667" s="117"/>
      <c r="AW667" s="18"/>
      <c r="AX667" s="18"/>
      <c r="BL667" s="11"/>
      <c r="BM667" s="11"/>
      <c r="BN667" s="11"/>
      <c r="BO667" s="75"/>
      <c r="BP667" s="75"/>
    </row>
    <row r="668" spans="1:68">
      <c r="A668" s="18"/>
      <c r="B668" s="18"/>
      <c r="C668" s="18"/>
      <c r="D668" s="18"/>
      <c r="E668" s="18"/>
      <c r="F668" s="18"/>
      <c r="G668" s="18"/>
      <c r="H668" s="18"/>
      <c r="I668" s="18"/>
      <c r="J668" s="18"/>
      <c r="K668" s="18"/>
      <c r="L668" s="18"/>
      <c r="M668" s="18"/>
      <c r="N668" s="18"/>
      <c r="O668" s="18"/>
      <c r="P668" s="140"/>
      <c r="Q668" s="140"/>
      <c r="R668" s="18"/>
      <c r="S668" s="18"/>
      <c r="T668" s="18"/>
      <c r="U668" s="18"/>
      <c r="V668" s="18"/>
      <c r="W668" s="18"/>
      <c r="X668" s="18"/>
      <c r="Y668" s="18"/>
      <c r="Z668" s="18"/>
      <c r="AA668" s="18"/>
      <c r="AB668" s="18"/>
      <c r="AC668" s="117"/>
      <c r="AD668" s="117"/>
      <c r="AE668" s="117"/>
      <c r="AF668" s="117"/>
      <c r="AG668" s="117"/>
      <c r="AH668" s="117"/>
      <c r="AI668" s="117"/>
      <c r="AJ668" s="117"/>
      <c r="AK668" s="117"/>
      <c r="AL668" s="117"/>
      <c r="AM668" s="117"/>
      <c r="AN668" s="117"/>
      <c r="AO668" s="117"/>
      <c r="AP668" s="579"/>
      <c r="AQ668" s="579"/>
      <c r="AR668" s="117"/>
      <c r="AS668" s="117"/>
      <c r="AT668" s="117"/>
      <c r="AU668" s="117"/>
      <c r="AV668" s="117"/>
      <c r="AW668" s="18"/>
      <c r="AX668" s="18"/>
      <c r="BL668" s="11"/>
      <c r="BM668" s="11"/>
      <c r="BN668" s="11"/>
      <c r="BO668" s="75"/>
      <c r="BP668" s="75"/>
    </row>
    <row r="669" spans="1:68">
      <c r="A669" s="18"/>
      <c r="B669" s="18"/>
      <c r="C669" s="18"/>
      <c r="D669" s="18"/>
      <c r="E669" s="18"/>
      <c r="F669" s="18"/>
      <c r="G669" s="18"/>
      <c r="H669" s="18"/>
      <c r="I669" s="18"/>
      <c r="J669" s="18"/>
      <c r="K669" s="18"/>
      <c r="L669" s="18"/>
      <c r="M669" s="18"/>
      <c r="N669" s="18"/>
      <c r="O669" s="18"/>
      <c r="P669" s="140"/>
      <c r="Q669" s="18"/>
      <c r="R669" s="18"/>
      <c r="S669" s="18"/>
      <c r="T669" s="18"/>
      <c r="U669" s="18"/>
      <c r="V669" s="18"/>
      <c r="W669" s="18"/>
      <c r="X669" s="18"/>
      <c r="Y669" s="18"/>
      <c r="Z669" s="18"/>
      <c r="AA669" s="18"/>
      <c r="AB669" s="18"/>
      <c r="AC669" s="117"/>
      <c r="AD669" s="117"/>
      <c r="AE669" s="117"/>
      <c r="AF669" s="117"/>
      <c r="AG669" s="117"/>
      <c r="AH669" s="117"/>
      <c r="AI669" s="117"/>
      <c r="AJ669" s="117"/>
      <c r="AK669" s="117"/>
      <c r="AL669" s="117"/>
      <c r="AM669" s="117"/>
      <c r="AN669" s="117"/>
      <c r="AO669" s="117"/>
      <c r="AP669" s="579"/>
      <c r="AQ669" s="579"/>
      <c r="AR669" s="117"/>
      <c r="AS669" s="117"/>
      <c r="AT669" s="117"/>
      <c r="AU669" s="117"/>
      <c r="AV669" s="117"/>
      <c r="AW669" s="18"/>
      <c r="AX669" s="18"/>
      <c r="BL669" s="11"/>
      <c r="BM669" s="11"/>
      <c r="BN669" s="11"/>
      <c r="BO669" s="75"/>
      <c r="BP669" s="75"/>
    </row>
    <row r="670" spans="1:68">
      <c r="A670" s="18"/>
      <c r="B670" s="18"/>
      <c r="C670" s="18"/>
      <c r="D670" s="18"/>
      <c r="E670" s="18"/>
      <c r="F670" s="18"/>
      <c r="G670" s="18"/>
      <c r="H670" s="18"/>
      <c r="I670" s="18"/>
      <c r="J670" s="18"/>
      <c r="K670" s="18"/>
      <c r="L670" s="18"/>
      <c r="M670" s="18"/>
      <c r="N670" s="18"/>
      <c r="O670" s="18"/>
      <c r="P670" s="140"/>
      <c r="Q670" s="18"/>
      <c r="R670" s="18"/>
      <c r="S670" s="18"/>
      <c r="T670" s="18"/>
      <c r="U670" s="18"/>
      <c r="V670" s="18"/>
      <c r="W670" s="18"/>
      <c r="X670" s="18"/>
      <c r="Y670" s="18"/>
      <c r="Z670" s="18"/>
      <c r="AA670" s="18"/>
      <c r="AB670" s="18"/>
      <c r="AC670" s="117"/>
      <c r="AD670" s="117"/>
      <c r="AE670" s="117"/>
      <c r="AF670" s="117"/>
      <c r="AG670" s="117"/>
      <c r="AH670" s="117"/>
      <c r="AI670" s="117"/>
      <c r="AJ670" s="117"/>
      <c r="AK670" s="117"/>
      <c r="AL670" s="117"/>
      <c r="AM670" s="117"/>
      <c r="AN670" s="117"/>
      <c r="AO670" s="117"/>
      <c r="AP670" s="579"/>
      <c r="AQ670" s="579"/>
      <c r="AR670" s="117"/>
      <c r="AS670" s="117"/>
      <c r="AT670" s="117"/>
      <c r="AU670" s="117"/>
      <c r="AV670" s="117"/>
      <c r="AW670" s="18"/>
      <c r="AX670" s="18"/>
      <c r="BL670" s="11"/>
      <c r="BM670" s="11"/>
      <c r="BN670" s="11"/>
      <c r="BO670" s="75"/>
      <c r="BP670" s="75"/>
    </row>
    <row r="671" spans="1:68">
      <c r="A671" s="18"/>
      <c r="B671" s="18"/>
      <c r="C671" s="18"/>
      <c r="D671" s="18"/>
      <c r="E671" s="18"/>
      <c r="F671" s="18"/>
      <c r="G671" s="18"/>
      <c r="H671" s="18"/>
      <c r="I671" s="18"/>
      <c r="J671" s="18"/>
      <c r="K671" s="18"/>
      <c r="L671" s="18"/>
      <c r="M671" s="18"/>
      <c r="N671" s="18"/>
      <c r="O671" s="18"/>
      <c r="P671" s="140"/>
      <c r="Q671" s="18"/>
      <c r="R671" s="18"/>
      <c r="S671" s="18"/>
      <c r="T671" s="18"/>
      <c r="U671" s="18"/>
      <c r="V671" s="18"/>
      <c r="W671" s="18"/>
      <c r="X671" s="18"/>
      <c r="Y671" s="18"/>
      <c r="Z671" s="18"/>
      <c r="AA671" s="18"/>
      <c r="AB671" s="18"/>
      <c r="AC671" s="117"/>
      <c r="AD671" s="117"/>
      <c r="AE671" s="117"/>
      <c r="AF671" s="117"/>
      <c r="AG671" s="117"/>
      <c r="AH671" s="117"/>
      <c r="AI671" s="117"/>
      <c r="AJ671" s="117"/>
      <c r="AK671" s="117"/>
      <c r="AL671" s="117"/>
      <c r="AM671" s="117"/>
      <c r="AN671" s="117"/>
      <c r="AO671" s="117"/>
      <c r="AP671" s="579"/>
      <c r="AQ671" s="579"/>
      <c r="AR671" s="117"/>
      <c r="AS671" s="117"/>
      <c r="AT671" s="117"/>
      <c r="AU671" s="117"/>
      <c r="AV671" s="117"/>
      <c r="AW671" s="18"/>
      <c r="AX671" s="18"/>
      <c r="BL671" s="11"/>
      <c r="BM671" s="11"/>
      <c r="BN671" s="11"/>
      <c r="BO671" s="75"/>
      <c r="BP671" s="75"/>
    </row>
    <row r="672" spans="1:68">
      <c r="A672" s="18"/>
      <c r="B672" s="18"/>
      <c r="C672" s="18"/>
      <c r="D672" s="18"/>
      <c r="E672" s="18"/>
      <c r="F672" s="18"/>
      <c r="G672" s="18"/>
      <c r="H672" s="18"/>
      <c r="I672" s="18"/>
      <c r="J672" s="18"/>
      <c r="K672" s="18"/>
      <c r="L672" s="18"/>
      <c r="M672" s="18"/>
      <c r="N672" s="18"/>
      <c r="O672" s="18"/>
      <c r="P672" s="140"/>
      <c r="Q672" s="18"/>
      <c r="R672" s="18"/>
      <c r="S672" s="18"/>
      <c r="T672" s="18"/>
      <c r="U672" s="18"/>
      <c r="V672" s="18"/>
      <c r="W672" s="18"/>
      <c r="X672" s="18"/>
      <c r="Y672" s="18"/>
      <c r="Z672" s="18"/>
      <c r="AA672" s="18"/>
      <c r="AB672" s="18"/>
      <c r="AC672" s="117"/>
      <c r="AD672" s="117"/>
      <c r="AE672" s="117"/>
      <c r="AF672" s="117"/>
      <c r="AG672" s="117"/>
      <c r="AH672" s="117"/>
      <c r="AI672" s="117"/>
      <c r="AJ672" s="117"/>
      <c r="AK672" s="117"/>
      <c r="AL672" s="117"/>
      <c r="AM672" s="117"/>
      <c r="AN672" s="117"/>
      <c r="AO672" s="117"/>
      <c r="AP672" s="579"/>
      <c r="AQ672" s="579"/>
      <c r="AR672" s="117"/>
      <c r="AS672" s="117"/>
      <c r="AT672" s="117"/>
      <c r="AU672" s="117"/>
      <c r="AV672" s="117"/>
      <c r="AW672" s="18"/>
      <c r="AX672" s="18"/>
      <c r="BL672" s="11"/>
      <c r="BM672" s="11"/>
      <c r="BN672" s="11"/>
      <c r="BO672" s="75"/>
      <c r="BP672" s="75"/>
    </row>
    <row r="673" spans="1:68">
      <c r="A673" s="18"/>
      <c r="B673" s="18"/>
      <c r="C673" s="18"/>
      <c r="D673" s="18"/>
      <c r="E673" s="18"/>
      <c r="F673" s="18"/>
      <c r="G673" s="18"/>
      <c r="H673" s="18"/>
      <c r="I673" s="18"/>
      <c r="J673" s="18"/>
      <c r="K673" s="18"/>
      <c r="L673" s="18"/>
      <c r="M673" s="18"/>
      <c r="N673" s="18"/>
      <c r="O673" s="18"/>
      <c r="P673" s="140"/>
      <c r="Q673" s="18"/>
      <c r="R673" s="18"/>
      <c r="S673" s="18"/>
      <c r="T673" s="18"/>
      <c r="U673" s="18"/>
      <c r="V673" s="18"/>
      <c r="W673" s="18"/>
      <c r="X673" s="18"/>
      <c r="Y673" s="18"/>
      <c r="Z673" s="18"/>
      <c r="AA673" s="18"/>
      <c r="AB673" s="18"/>
      <c r="AC673" s="117"/>
      <c r="AD673" s="117"/>
      <c r="AE673" s="117"/>
      <c r="AF673" s="117"/>
      <c r="AG673" s="117"/>
      <c r="AH673" s="117"/>
      <c r="AI673" s="117"/>
      <c r="AJ673" s="117"/>
      <c r="AK673" s="117"/>
      <c r="AL673" s="117"/>
      <c r="AM673" s="117"/>
      <c r="AN673" s="117"/>
      <c r="AO673" s="117"/>
      <c r="AP673" s="579"/>
      <c r="AQ673" s="579"/>
      <c r="AR673" s="117"/>
      <c r="AS673" s="117"/>
      <c r="AT673" s="117"/>
      <c r="AU673" s="117"/>
      <c r="AV673" s="117"/>
      <c r="AW673" s="18"/>
      <c r="AX673" s="18"/>
      <c r="BL673" s="11"/>
      <c r="BM673" s="11"/>
      <c r="BN673" s="11"/>
      <c r="BO673" s="75"/>
      <c r="BP673" s="75"/>
    </row>
    <row r="674" spans="1:68" ht="15.75">
      <c r="A674" s="18"/>
      <c r="B674" s="18"/>
      <c r="C674" s="18"/>
      <c r="D674" s="18"/>
      <c r="E674" s="18"/>
      <c r="F674" s="18"/>
      <c r="G674" s="18"/>
      <c r="H674" s="18"/>
      <c r="I674" s="18"/>
      <c r="J674" s="18"/>
      <c r="K674" s="18"/>
      <c r="L674" s="18"/>
      <c r="M674" s="18"/>
      <c r="N674" s="18"/>
      <c r="O674" s="18"/>
      <c r="P674" s="140"/>
      <c r="Q674" s="18"/>
      <c r="R674" s="18"/>
      <c r="S674" s="18"/>
      <c r="T674" s="18"/>
      <c r="U674" s="18"/>
      <c r="V674" s="247"/>
      <c r="W674" s="18"/>
      <c r="X674" s="610" t="s">
        <v>101</v>
      </c>
      <c r="Y674" s="610"/>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c r="AT674" s="117"/>
      <c r="AU674" s="117"/>
      <c r="AV674" s="117"/>
      <c r="AW674" s="18"/>
      <c r="AX674" s="18"/>
      <c r="BL674" s="11"/>
      <c r="BM674" s="11"/>
      <c r="BN674" s="11"/>
      <c r="BO674" s="75"/>
      <c r="BP674" s="75"/>
    </row>
    <row r="675" spans="1:68" ht="15.75">
      <c r="A675" s="18"/>
      <c r="B675" s="18"/>
      <c r="C675" s="18"/>
      <c r="D675" s="18"/>
      <c r="E675" s="18"/>
      <c r="F675" s="18"/>
      <c r="G675" s="18"/>
      <c r="H675" s="18"/>
      <c r="I675" s="18"/>
      <c r="J675" s="18"/>
      <c r="K675" s="18"/>
      <c r="L675" s="18"/>
      <c r="M675" s="18"/>
      <c r="N675" s="18"/>
      <c r="O675" s="18"/>
      <c r="P675" s="140"/>
      <c r="Q675" s="18"/>
      <c r="R675" s="18"/>
      <c r="S675" s="18"/>
      <c r="T675" s="18"/>
      <c r="U675" s="18"/>
      <c r="V675" s="336"/>
      <c r="W675" s="18"/>
      <c r="X675" s="546"/>
      <c r="Y675" s="546"/>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c r="AT675" s="117"/>
      <c r="AU675" s="117"/>
      <c r="AV675" s="117"/>
      <c r="AW675" s="18"/>
      <c r="AX675" s="18"/>
      <c r="BL675" s="11"/>
      <c r="BM675" s="11"/>
      <c r="BN675" s="11"/>
      <c r="BO675" s="75"/>
      <c r="BP675" s="75"/>
    </row>
    <row r="676" spans="1:68" ht="15.75">
      <c r="A676" s="18"/>
      <c r="B676" s="18"/>
      <c r="C676" s="18"/>
      <c r="D676" s="18"/>
      <c r="E676" s="18"/>
      <c r="F676" s="18"/>
      <c r="G676" s="18"/>
      <c r="H676" s="18"/>
      <c r="I676" s="18"/>
      <c r="J676" s="18"/>
      <c r="K676" s="18"/>
      <c r="L676" s="18"/>
      <c r="M676" s="18"/>
      <c r="N676" s="18"/>
      <c r="O676" s="18"/>
      <c r="P676" s="140"/>
      <c r="Q676" s="18"/>
      <c r="R676" s="18"/>
      <c r="S676" s="18"/>
      <c r="T676" s="18"/>
      <c r="U676" s="18"/>
      <c r="V676" s="213"/>
      <c r="W676" s="18"/>
      <c r="X676" s="546"/>
      <c r="Y676" s="546"/>
      <c r="Z676" s="117"/>
      <c r="AA676" s="117"/>
      <c r="AB676" s="117"/>
      <c r="AC676" s="117"/>
      <c r="AD676" s="117"/>
      <c r="AE676" s="117"/>
      <c r="AF676" s="117"/>
      <c r="AG676" s="117"/>
      <c r="AH676" s="117"/>
      <c r="AI676" s="117"/>
      <c r="AJ676" s="117"/>
      <c r="AK676" s="117"/>
      <c r="AL676" s="117"/>
      <c r="AM676" s="117"/>
      <c r="AN676" s="117"/>
      <c r="AO676" s="117"/>
      <c r="AP676" s="428"/>
      <c r="AQ676" s="428"/>
      <c r="AR676" s="117"/>
      <c r="AS676" s="117"/>
      <c r="AT676" s="117"/>
      <c r="AU676" s="117"/>
      <c r="AV676" s="117"/>
      <c r="AW676" s="18"/>
      <c r="AX676" s="18"/>
      <c r="BL676" s="11"/>
      <c r="BM676" s="11"/>
      <c r="BN676" s="11"/>
      <c r="BO676" s="75"/>
      <c r="BP676" s="75"/>
    </row>
    <row r="677" spans="1:68" ht="15.75">
      <c r="A677" s="18"/>
      <c r="B677" s="18"/>
      <c r="C677" s="18"/>
      <c r="D677" s="18"/>
      <c r="E677" s="18"/>
      <c r="F677" s="18"/>
      <c r="G677" s="18"/>
      <c r="H677" s="18"/>
      <c r="I677" s="18"/>
      <c r="J677" s="18"/>
      <c r="K677" s="18"/>
      <c r="L677" s="18"/>
      <c r="M677" s="18"/>
      <c r="N677" s="18"/>
      <c r="O677" s="18"/>
      <c r="P677" s="140"/>
      <c r="Q677" s="18"/>
      <c r="R677" s="18"/>
      <c r="S677" s="18"/>
      <c r="T677" s="18"/>
      <c r="U677" s="18"/>
      <c r="V677" s="18"/>
      <c r="W677" s="18"/>
      <c r="X677" s="546"/>
      <c r="Y677" s="546"/>
      <c r="Z677" s="117"/>
      <c r="AA677" s="117"/>
      <c r="AB677" s="117"/>
      <c r="AC677" s="117"/>
      <c r="AD677" s="117"/>
      <c r="AE677" s="117"/>
      <c r="AF677" s="117"/>
      <c r="AG677" s="117"/>
      <c r="AH677" s="117"/>
      <c r="AI677" s="117"/>
      <c r="AJ677" s="117"/>
      <c r="AK677" s="117"/>
      <c r="AL677" s="117"/>
      <c r="AM677" s="117"/>
      <c r="AN677" s="117"/>
      <c r="AO677" s="117"/>
      <c r="AP677" s="579"/>
      <c r="AQ677" s="579"/>
      <c r="AR677" s="117"/>
      <c r="AS677" s="117"/>
      <c r="AT677" s="117"/>
      <c r="AU677" s="117"/>
      <c r="AV677" s="117"/>
      <c r="AW677" s="18"/>
      <c r="AX677" s="18"/>
      <c r="BL677" s="11"/>
      <c r="BM677" s="11"/>
      <c r="BN677" s="11"/>
      <c r="BO677" s="75"/>
      <c r="BP677" s="75"/>
    </row>
    <row r="678" spans="1:68" ht="12.75" customHeight="1">
      <c r="A678" s="18"/>
      <c r="B678" s="18"/>
      <c r="C678" s="18"/>
      <c r="D678" s="18"/>
      <c r="E678" s="18"/>
      <c r="F678" s="18"/>
      <c r="G678" s="18"/>
      <c r="H678" s="18"/>
      <c r="I678" s="18"/>
      <c r="J678" s="18"/>
      <c r="K678" s="18"/>
      <c r="L678" s="18"/>
      <c r="M678" s="18"/>
      <c r="N678" s="18"/>
      <c r="O678" s="18"/>
      <c r="P678" s="140"/>
      <c r="Q678" s="18"/>
      <c r="R678" s="18"/>
      <c r="S678" s="18"/>
      <c r="T678" s="18"/>
      <c r="U678" s="18"/>
      <c r="V678" s="18"/>
      <c r="W678" s="18"/>
      <c r="X678" s="117"/>
      <c r="Y678" s="117"/>
      <c r="Z678" s="117"/>
      <c r="AA678" s="117"/>
      <c r="AB678" s="117"/>
      <c r="AC678" s="117"/>
      <c r="AD678" s="117"/>
      <c r="AE678" s="117"/>
      <c r="AF678" s="117"/>
      <c r="AG678" s="117"/>
      <c r="AH678" s="117"/>
      <c r="AI678" s="117"/>
      <c r="AJ678" s="117"/>
      <c r="AK678" s="117"/>
      <c r="AL678" s="117"/>
      <c r="AM678" s="117"/>
      <c r="AN678" s="117"/>
      <c r="AO678" s="117"/>
      <c r="AP678" s="579"/>
      <c r="AQ678" s="579"/>
      <c r="AR678" s="117"/>
      <c r="AS678" s="117"/>
      <c r="AT678" s="117"/>
      <c r="AU678" s="117"/>
      <c r="AV678" s="117"/>
      <c r="AW678" s="18"/>
      <c r="AX678" s="18"/>
      <c r="BL678" s="11"/>
      <c r="BM678" s="11"/>
      <c r="BN678" s="11"/>
      <c r="BO678" s="75"/>
      <c r="BP678" s="75"/>
    </row>
    <row r="679" spans="1:68">
      <c r="A679" s="18"/>
      <c r="B679" s="18"/>
      <c r="C679" s="18"/>
      <c r="D679" s="18"/>
      <c r="E679" s="18"/>
      <c r="F679" s="18"/>
      <c r="G679" s="18"/>
      <c r="H679" s="18"/>
      <c r="I679" s="18"/>
      <c r="J679" s="18"/>
      <c r="K679" s="18"/>
      <c r="L679" s="18"/>
      <c r="M679" s="18"/>
      <c r="N679" s="18"/>
      <c r="O679" s="18"/>
      <c r="P679" s="140"/>
      <c r="Q679" s="18"/>
      <c r="R679" s="18"/>
      <c r="S679" s="18"/>
      <c r="T679" s="18"/>
      <c r="U679" s="18"/>
      <c r="V679" s="18"/>
      <c r="W679" s="18"/>
      <c r="X679" s="431" t="s">
        <v>103</v>
      </c>
      <c r="Y679" s="432"/>
      <c r="Z679" s="432"/>
      <c r="AA679" s="432"/>
      <c r="AB679" s="432"/>
      <c r="AC679" s="117"/>
      <c r="AD679" s="117"/>
      <c r="AE679" s="117"/>
      <c r="AF679" s="117"/>
      <c r="AG679" s="117"/>
      <c r="AH679" s="117"/>
      <c r="AI679" s="117"/>
      <c r="AJ679" s="117"/>
      <c r="AK679" s="117"/>
      <c r="AL679" s="117"/>
      <c r="AM679" s="117"/>
      <c r="AN679" s="117"/>
      <c r="AO679" s="117"/>
      <c r="AP679" s="579"/>
      <c r="AQ679" s="579"/>
      <c r="AR679" s="117"/>
      <c r="AS679" s="117"/>
      <c r="AT679" s="117"/>
      <c r="AU679" s="117"/>
      <c r="AV679" s="117"/>
      <c r="AW679" s="18"/>
      <c r="AX679" s="18"/>
      <c r="BL679" s="11"/>
      <c r="BM679" s="11"/>
      <c r="BN679" s="11"/>
      <c r="BO679" s="75"/>
      <c r="BP679" s="75"/>
    </row>
    <row r="680" spans="1:68">
      <c r="A680" s="18"/>
      <c r="B680" s="18"/>
      <c r="C680" s="18"/>
      <c r="D680" s="18"/>
      <c r="E680" s="18"/>
      <c r="F680" s="18"/>
      <c r="G680" s="18"/>
      <c r="H680" s="18"/>
      <c r="I680" s="18"/>
      <c r="J680" s="18"/>
      <c r="K680" s="18"/>
      <c r="L680" s="18"/>
      <c r="M680" s="18"/>
      <c r="N680" s="18"/>
      <c r="O680" s="18"/>
      <c r="P680" s="140"/>
      <c r="Q680" s="18"/>
      <c r="R680" s="18"/>
      <c r="S680" s="18"/>
      <c r="T680" s="18"/>
      <c r="U680" s="18"/>
      <c r="V680" s="18"/>
      <c r="W680" s="18"/>
      <c r="X680" s="18"/>
      <c r="Y680" s="18"/>
      <c r="Z680" s="18"/>
      <c r="AA680" s="18"/>
      <c r="AB680" s="18"/>
      <c r="AC680" s="117"/>
      <c r="AD680" s="117"/>
      <c r="AE680" s="117"/>
      <c r="AF680" s="117"/>
      <c r="AG680" s="117"/>
      <c r="AH680" s="117"/>
      <c r="AI680" s="117"/>
      <c r="AJ680" s="117"/>
      <c r="AK680" s="117"/>
      <c r="AL680" s="117"/>
      <c r="AM680" s="117"/>
      <c r="AN680" s="117"/>
      <c r="AO680" s="117"/>
      <c r="AP680" s="579"/>
      <c r="AQ680" s="579"/>
      <c r="AR680" s="117"/>
      <c r="AS680" s="117"/>
      <c r="AT680" s="117"/>
      <c r="AU680" s="117"/>
      <c r="AV680" s="117"/>
      <c r="AW680" s="18"/>
      <c r="AX680" s="18"/>
      <c r="BL680" s="11"/>
      <c r="BM680" s="11"/>
      <c r="BN680" s="11"/>
      <c r="BO680" s="75"/>
      <c r="BP680" s="75"/>
    </row>
    <row r="681" spans="1:68">
      <c r="A681" s="18"/>
      <c r="B681" s="18"/>
      <c r="C681" s="18"/>
      <c r="D681" s="18"/>
      <c r="E681" s="18"/>
      <c r="F681" s="18"/>
      <c r="G681" s="18"/>
      <c r="H681" s="18"/>
      <c r="I681" s="18"/>
      <c r="J681" s="18"/>
      <c r="K681" s="18"/>
      <c r="L681" s="18"/>
      <c r="M681" s="18"/>
      <c r="N681" s="18"/>
      <c r="O681" s="18"/>
      <c r="P681" s="140"/>
      <c r="Q681" s="18"/>
      <c r="R681" s="18"/>
      <c r="S681" s="18"/>
      <c r="T681" s="18"/>
      <c r="U681" s="18"/>
      <c r="V681" s="18"/>
      <c r="W681" s="18"/>
      <c r="X681" s="18"/>
      <c r="Y681" s="18"/>
      <c r="Z681" s="18"/>
      <c r="AA681" s="18"/>
      <c r="AB681" s="18"/>
      <c r="AC681" s="117"/>
      <c r="AD681" s="117"/>
      <c r="AE681" s="117"/>
      <c r="AF681" s="117"/>
      <c r="AG681" s="117"/>
      <c r="AH681" s="117"/>
      <c r="AI681" s="117"/>
      <c r="AJ681" s="117"/>
      <c r="AK681" s="117"/>
      <c r="AL681" s="117"/>
      <c r="AM681" s="117"/>
      <c r="AN681" s="117"/>
      <c r="AO681" s="117"/>
      <c r="AP681" s="579"/>
      <c r="AQ681" s="579"/>
      <c r="AR681" s="117"/>
      <c r="AS681" s="117"/>
      <c r="AT681" s="117"/>
      <c r="AU681" s="117"/>
      <c r="AV681" s="117"/>
      <c r="AW681" s="18"/>
      <c r="AX681" s="18"/>
      <c r="BL681" s="11"/>
      <c r="BM681" s="11"/>
      <c r="BN681" s="11"/>
      <c r="BO681" s="75"/>
      <c r="BP681" s="75"/>
    </row>
    <row r="682" spans="1:68">
      <c r="A682" s="18"/>
      <c r="B682" s="18"/>
      <c r="C682" s="18"/>
      <c r="D682" s="18"/>
      <c r="E682" s="18"/>
      <c r="F682" s="18"/>
      <c r="G682" s="18"/>
      <c r="H682" s="18"/>
      <c r="I682" s="18"/>
      <c r="J682" s="18"/>
      <c r="K682" s="18"/>
      <c r="L682" s="18"/>
      <c r="M682" s="18"/>
      <c r="N682" s="18"/>
      <c r="O682" s="18"/>
      <c r="P682" s="140"/>
      <c r="Q682" s="18"/>
      <c r="R682" s="18"/>
      <c r="S682" s="18"/>
      <c r="T682" s="18"/>
      <c r="U682" s="18"/>
      <c r="V682" s="18"/>
      <c r="W682" s="18"/>
      <c r="X682" s="18"/>
      <c r="Y682" s="18"/>
      <c r="Z682" s="18"/>
      <c r="AA682" s="18"/>
      <c r="AB682" s="18"/>
      <c r="AC682" s="117"/>
      <c r="AD682" s="117"/>
      <c r="AE682" s="117"/>
      <c r="AF682" s="117"/>
      <c r="AG682" s="117"/>
      <c r="AH682" s="117"/>
      <c r="AI682" s="117"/>
      <c r="AJ682" s="117"/>
      <c r="AK682" s="117"/>
      <c r="AL682" s="117"/>
      <c r="AM682" s="117"/>
      <c r="AN682" s="117"/>
      <c r="AO682" s="117"/>
      <c r="AP682" s="579"/>
      <c r="AQ682" s="579"/>
      <c r="AR682" s="117"/>
      <c r="AS682" s="117"/>
      <c r="AT682" s="117"/>
      <c r="AU682" s="117"/>
      <c r="AV682" s="117"/>
      <c r="AW682" s="18"/>
      <c r="AX682" s="18"/>
      <c r="BL682" s="11"/>
      <c r="BM682" s="11"/>
      <c r="BN682" s="11"/>
      <c r="BO682" s="75"/>
      <c r="BP682" s="75"/>
    </row>
    <row r="683" spans="1:68">
      <c r="A683" s="18"/>
      <c r="B683" s="18"/>
      <c r="C683" s="18"/>
      <c r="D683" s="18"/>
      <c r="E683" s="18"/>
      <c r="F683" s="18"/>
      <c r="G683" s="18"/>
      <c r="H683" s="18"/>
      <c r="I683" s="18"/>
      <c r="J683" s="18"/>
      <c r="K683" s="18"/>
      <c r="L683" s="18"/>
      <c r="M683" s="18"/>
      <c r="N683" s="18"/>
      <c r="O683" s="18"/>
      <c r="P683" s="140"/>
      <c r="Q683" s="18"/>
      <c r="R683" s="18"/>
      <c r="S683" s="18"/>
      <c r="T683" s="18"/>
      <c r="U683" s="18"/>
      <c r="V683" s="18"/>
      <c r="W683" s="18"/>
      <c r="X683" s="117"/>
      <c r="Y683" s="434" t="s">
        <v>104</v>
      </c>
      <c r="Z683" s="205"/>
      <c r="AA683" s="402"/>
      <c r="AB683" s="117"/>
      <c r="AC683" s="117"/>
      <c r="AD683" s="117"/>
      <c r="AE683" s="117"/>
      <c r="AF683" s="117"/>
      <c r="AG683" s="117"/>
      <c r="AH683" s="117"/>
      <c r="AI683" s="117"/>
      <c r="AJ683" s="117"/>
      <c r="AK683" s="117"/>
      <c r="AL683" s="117"/>
      <c r="AM683" s="117"/>
      <c r="AN683" s="117"/>
      <c r="AO683" s="117"/>
      <c r="AP683" s="579"/>
      <c r="AQ683" s="579"/>
      <c r="AR683" s="117"/>
      <c r="AS683" s="117"/>
      <c r="AT683" s="117"/>
      <c r="AU683" s="117"/>
      <c r="AV683" s="117"/>
      <c r="AW683" s="18"/>
      <c r="AX683" s="18"/>
      <c r="BL683" s="11"/>
      <c r="BM683" s="11"/>
      <c r="BN683" s="11"/>
      <c r="BO683" s="75"/>
      <c r="BP683" s="75"/>
    </row>
    <row r="684" spans="1:68">
      <c r="A684" s="18"/>
      <c r="B684" s="18"/>
      <c r="C684" s="18"/>
      <c r="D684" s="18"/>
      <c r="E684" s="18"/>
      <c r="F684" s="18"/>
      <c r="G684" s="18"/>
      <c r="H684" s="18"/>
      <c r="I684" s="18"/>
      <c r="J684" s="18"/>
      <c r="K684" s="18"/>
      <c r="L684" s="18"/>
      <c r="M684" s="18"/>
      <c r="N684" s="18"/>
      <c r="O684" s="18"/>
      <c r="P684" s="140"/>
      <c r="Q684" s="18"/>
      <c r="R684" s="18"/>
      <c r="S684" s="18"/>
      <c r="T684" s="18"/>
      <c r="U684" s="18"/>
      <c r="V684" s="18"/>
      <c r="W684" s="18"/>
      <c r="X684" s="117"/>
      <c r="Y684" s="400">
        <v>0</v>
      </c>
      <c r="Z684" s="435">
        <v>1</v>
      </c>
      <c r="AA684" s="435">
        <v>2</v>
      </c>
      <c r="AB684" s="435">
        <v>3</v>
      </c>
      <c r="AC684" s="117"/>
      <c r="AD684" s="117"/>
      <c r="AE684" s="117"/>
      <c r="AF684" s="117"/>
      <c r="AG684" s="117"/>
      <c r="AH684" s="117"/>
      <c r="AI684" s="117"/>
      <c r="AJ684" s="117"/>
      <c r="AK684" s="117"/>
      <c r="AL684" s="117"/>
      <c r="AM684" s="117"/>
      <c r="AN684" s="117"/>
      <c r="AO684" s="117"/>
      <c r="AP684" s="579"/>
      <c r="AQ684" s="579"/>
      <c r="AR684" s="117"/>
      <c r="AS684" s="117"/>
      <c r="AT684" s="117"/>
      <c r="AU684" s="117"/>
      <c r="AV684" s="117"/>
      <c r="AW684" s="18"/>
      <c r="AX684" s="18"/>
      <c r="BL684" s="11"/>
      <c r="BM684" s="11"/>
      <c r="BN684" s="11"/>
      <c r="BO684" s="75"/>
      <c r="BP684" s="75"/>
    </row>
    <row r="685" spans="1:68">
      <c r="A685" s="18"/>
      <c r="B685" s="18"/>
      <c r="C685" s="18"/>
      <c r="D685" s="18"/>
      <c r="E685" s="18"/>
      <c r="F685" s="18"/>
      <c r="G685" s="18"/>
      <c r="H685" s="18"/>
      <c r="I685" s="18"/>
      <c r="J685" s="18"/>
      <c r="K685" s="18"/>
      <c r="L685" s="18"/>
      <c r="M685" s="18"/>
      <c r="N685" s="18"/>
      <c r="O685" s="18"/>
      <c r="P685" s="140"/>
      <c r="Q685" s="18"/>
      <c r="R685" s="18"/>
      <c r="S685" s="18"/>
      <c r="T685" s="18"/>
      <c r="U685" s="18"/>
      <c r="V685" s="18"/>
      <c r="W685" s="18"/>
      <c r="X685" s="235" t="str">
        <f>$G$41</f>
        <v>MODAL</v>
      </c>
      <c r="Y685" s="438"/>
      <c r="Z685" s="438"/>
      <c r="AA685" s="438"/>
      <c r="AB685" s="438"/>
      <c r="AC685" s="117"/>
      <c r="AD685" s="117"/>
      <c r="AE685" s="117"/>
      <c r="AF685" s="117"/>
      <c r="AG685" s="117"/>
      <c r="AH685" s="117"/>
      <c r="AI685" s="117"/>
      <c r="AJ685" s="117"/>
      <c r="AK685" s="117"/>
      <c r="AL685" s="117"/>
      <c r="AM685" s="117"/>
      <c r="AN685" s="117"/>
      <c r="AO685" s="117"/>
      <c r="AP685" s="579"/>
      <c r="AQ685" s="579"/>
      <c r="AR685" s="117"/>
      <c r="AS685" s="117"/>
      <c r="AT685" s="117"/>
      <c r="AU685" s="117"/>
      <c r="AV685" s="117"/>
      <c r="AW685" s="18"/>
      <c r="AX685" s="18"/>
      <c r="BL685" s="11"/>
      <c r="BM685" s="11"/>
      <c r="BN685" s="11"/>
      <c r="BO685" s="75"/>
      <c r="BP685" s="75"/>
    </row>
    <row r="686" spans="1:68">
      <c r="A686" s="18"/>
      <c r="B686" s="18"/>
      <c r="C686" s="18"/>
      <c r="D686" s="18"/>
      <c r="E686" s="18"/>
      <c r="F686" s="18"/>
      <c r="G686" s="18"/>
      <c r="H686" s="18"/>
      <c r="I686" s="18"/>
      <c r="J686" s="18"/>
      <c r="K686" s="18"/>
      <c r="L686" s="18"/>
      <c r="M686" s="18"/>
      <c r="N686" s="18"/>
      <c r="O686" s="18"/>
      <c r="P686" s="140"/>
      <c r="Q686" s="18"/>
      <c r="R686" s="18"/>
      <c r="S686" s="18"/>
      <c r="T686" s="18"/>
      <c r="U686" s="18"/>
      <c r="V686" s="18"/>
      <c r="W686" s="18"/>
      <c r="X686" s="234" t="str">
        <f>$G$42</f>
        <v>(R1-R5)</v>
      </c>
      <c r="Y686" s="400">
        <v>-7</v>
      </c>
      <c r="Z686" s="435">
        <v>-6</v>
      </c>
      <c r="AA686" s="435">
        <v>-5</v>
      </c>
      <c r="AB686" s="435">
        <v>-4</v>
      </c>
      <c r="AC686" s="117"/>
      <c r="AD686" s="117"/>
      <c r="AE686" s="117"/>
      <c r="AF686" s="117"/>
      <c r="AG686" s="117"/>
      <c r="AH686" s="117"/>
      <c r="AI686" s="117"/>
      <c r="AJ686" s="117"/>
      <c r="AK686" s="117"/>
      <c r="AL686" s="117"/>
      <c r="AM686" s="117"/>
      <c r="AN686" s="117"/>
      <c r="AO686" s="117"/>
      <c r="AP686" s="579"/>
      <c r="AQ686" s="579"/>
      <c r="AR686" s="117"/>
      <c r="AS686" s="117"/>
      <c r="AT686" s="117"/>
      <c r="AU686" s="117"/>
      <c r="AV686" s="117"/>
      <c r="AW686" s="18"/>
      <c r="AX686" s="18"/>
      <c r="BL686" s="11"/>
      <c r="BM686" s="11"/>
      <c r="BN686" s="11"/>
      <c r="BO686" s="75"/>
      <c r="BP686" s="75"/>
    </row>
    <row r="687" spans="1:68">
      <c r="A687" s="18"/>
      <c r="B687" s="18"/>
      <c r="C687" s="18"/>
      <c r="D687" s="18"/>
      <c r="E687" s="18"/>
      <c r="F687" s="18"/>
      <c r="G687" s="18"/>
      <c r="H687" s="18"/>
      <c r="I687" s="18"/>
      <c r="J687" s="18"/>
      <c r="K687" s="18"/>
      <c r="L687" s="18"/>
      <c r="M687" s="18"/>
      <c r="N687" s="18"/>
      <c r="O687" s="18"/>
      <c r="P687" s="140"/>
      <c r="Q687" s="18"/>
      <c r="R687" s="18"/>
      <c r="S687" s="18"/>
      <c r="T687" s="18"/>
      <c r="U687" s="18"/>
      <c r="V687" s="18"/>
      <c r="W687" s="18"/>
      <c r="X687" s="440">
        <v>0</v>
      </c>
      <c r="Y687" s="441"/>
      <c r="Z687" s="442"/>
      <c r="AA687" s="442"/>
      <c r="AB687" s="442"/>
      <c r="AC687" s="117"/>
      <c r="AD687" s="117"/>
      <c r="AE687" s="117"/>
      <c r="AF687" s="117"/>
      <c r="AG687" s="117"/>
      <c r="AH687" s="117"/>
      <c r="AI687" s="117"/>
      <c r="AJ687" s="117"/>
      <c r="AK687" s="117"/>
      <c r="AL687" s="117"/>
      <c r="AM687" s="117"/>
      <c r="AN687" s="117"/>
      <c r="AO687" s="117"/>
      <c r="AP687" s="538"/>
      <c r="AQ687" s="538"/>
      <c r="AR687" s="117"/>
      <c r="AS687" s="117"/>
      <c r="AT687" s="18"/>
      <c r="AU687" s="18"/>
      <c r="AV687" s="18"/>
      <c r="AW687" s="18"/>
      <c r="AX687" s="18"/>
      <c r="BL687" s="11"/>
      <c r="BM687" s="11"/>
      <c r="BN687" s="11"/>
      <c r="BO687" s="75"/>
      <c r="BP687" s="75"/>
    </row>
    <row r="688" spans="1:68">
      <c r="A688" s="18"/>
      <c r="B688" s="18"/>
      <c r="C688" s="18"/>
      <c r="D688" s="18"/>
      <c r="E688" s="18"/>
      <c r="F688" s="18"/>
      <c r="G688" s="18"/>
      <c r="H688" s="18"/>
      <c r="I688" s="18"/>
      <c r="J688" s="18"/>
      <c r="K688" s="18"/>
      <c r="L688" s="18"/>
      <c r="M688" s="18"/>
      <c r="N688" s="18"/>
      <c r="O688" s="18"/>
      <c r="P688" s="140"/>
      <c r="Q688" s="18"/>
      <c r="R688" s="18"/>
      <c r="S688" s="18"/>
      <c r="T688" s="18"/>
      <c r="U688" s="18"/>
      <c r="V688" s="18"/>
      <c r="W688" s="18"/>
      <c r="X688" s="152">
        <v>1</v>
      </c>
      <c r="Y688" s="446"/>
      <c r="Z688" s="447"/>
      <c r="AA688" s="447"/>
      <c r="AB688" s="447"/>
      <c r="AC688" s="117"/>
      <c r="AD688" s="117"/>
      <c r="AE688" s="117"/>
      <c r="AF688" s="117"/>
      <c r="AG688" s="117"/>
      <c r="AH688" s="117"/>
      <c r="AI688" s="117"/>
      <c r="AJ688" s="117"/>
      <c r="AK688" s="117"/>
      <c r="AL688" s="117"/>
      <c r="AM688" s="117"/>
      <c r="AN688" s="117"/>
      <c r="AO688" s="117"/>
      <c r="AP688" s="538"/>
      <c r="AQ688" s="538"/>
      <c r="AR688" s="117"/>
      <c r="AS688" s="117"/>
      <c r="AT688" s="18"/>
      <c r="AU688" s="18"/>
      <c r="AV688" s="18"/>
      <c r="AW688" s="18"/>
      <c r="AX688" s="18"/>
      <c r="BL688" s="11"/>
      <c r="BM688" s="11"/>
      <c r="BN688" s="11"/>
      <c r="BO688" s="75"/>
      <c r="BP688" s="75"/>
    </row>
    <row r="689" spans="1:68">
      <c r="A689" s="18"/>
      <c r="B689" s="18"/>
      <c r="C689" s="18"/>
      <c r="D689" s="18"/>
      <c r="E689" s="18"/>
      <c r="F689" s="18"/>
      <c r="G689" s="18"/>
      <c r="H689" s="18"/>
      <c r="I689" s="18"/>
      <c r="J689" s="18"/>
      <c r="K689" s="18"/>
      <c r="L689" s="18"/>
      <c r="M689" s="18"/>
      <c r="N689" s="18"/>
      <c r="O689" s="18"/>
      <c r="P689" s="140"/>
      <c r="Q689" s="18"/>
      <c r="R689" s="18"/>
      <c r="S689" s="18"/>
      <c r="T689" s="18"/>
      <c r="U689" s="18"/>
      <c r="V689" s="18"/>
      <c r="W689" s="18"/>
      <c r="X689" s="152">
        <v>2</v>
      </c>
      <c r="Y689" s="446"/>
      <c r="Z689" s="447"/>
      <c r="AA689" s="447"/>
      <c r="AB689" s="447"/>
      <c r="AC689" s="117"/>
      <c r="AD689" s="117"/>
      <c r="AE689" s="117"/>
      <c r="AF689" s="117"/>
      <c r="AG689" s="117"/>
      <c r="AH689" s="117"/>
      <c r="AI689" s="117"/>
      <c r="AJ689" s="117"/>
      <c r="AK689" s="117"/>
      <c r="AL689" s="117"/>
      <c r="AM689" s="117"/>
      <c r="AN689" s="117"/>
      <c r="AO689" s="117"/>
      <c r="AP689" s="429"/>
      <c r="AQ689" s="538"/>
      <c r="AR689" s="117"/>
      <c r="AS689" s="117"/>
      <c r="AT689" s="18"/>
      <c r="AU689" s="18"/>
      <c r="AV689" s="18"/>
      <c r="AW689" s="18"/>
      <c r="AX689" s="18"/>
      <c r="BL689" s="11"/>
      <c r="BM689" s="11"/>
      <c r="BN689" s="11"/>
      <c r="BO689" s="75"/>
      <c r="BP689" s="75"/>
    </row>
    <row r="690" spans="1:68">
      <c r="A690" s="18"/>
      <c r="B690" s="18"/>
      <c r="C690" s="18"/>
      <c r="D690" s="18"/>
      <c r="E690" s="18"/>
      <c r="F690" s="18"/>
      <c r="G690" s="18"/>
      <c r="H690" s="18"/>
      <c r="I690" s="18"/>
      <c r="J690" s="18"/>
      <c r="K690" s="18"/>
      <c r="L690" s="18"/>
      <c r="M690" s="18"/>
      <c r="N690" s="18"/>
      <c r="O690" s="18"/>
      <c r="P690" s="140"/>
      <c r="Q690" s="18"/>
      <c r="R690" s="18"/>
      <c r="S690" s="18"/>
      <c r="T690" s="18"/>
      <c r="U690" s="18"/>
      <c r="V690" s="18"/>
      <c r="W690" s="18"/>
      <c r="X690" s="152">
        <v>3</v>
      </c>
      <c r="Y690" s="446"/>
      <c r="Z690" s="447"/>
      <c r="AA690" s="447"/>
      <c r="AB690" s="447"/>
      <c r="AC690" s="117"/>
      <c r="AD690" s="117"/>
      <c r="AE690" s="117"/>
      <c r="AF690" s="117"/>
      <c r="AG690" s="117"/>
      <c r="AH690" s="117"/>
      <c r="AI690" s="117"/>
      <c r="AJ690" s="117"/>
      <c r="AK690" s="117"/>
      <c r="AL690" s="117"/>
      <c r="AM690" s="117"/>
      <c r="AN690" s="117"/>
      <c r="AO690" s="117"/>
      <c r="AP690" s="579"/>
      <c r="AQ690" s="579"/>
      <c r="AR690" s="117"/>
      <c r="AS690" s="117"/>
      <c r="AT690" s="18"/>
      <c r="AU690" s="18"/>
      <c r="AV690" s="18"/>
      <c r="AW690" s="18"/>
      <c r="AX690" s="18"/>
      <c r="BL690" s="11"/>
      <c r="BM690" s="11"/>
      <c r="BN690" s="11"/>
      <c r="BO690" s="75"/>
      <c r="BP690" s="75"/>
    </row>
    <row r="691" spans="1:68">
      <c r="A691" s="18"/>
      <c r="B691" s="18"/>
      <c r="C691" s="18"/>
      <c r="D691" s="18"/>
      <c r="E691" s="18"/>
      <c r="F691" s="18"/>
      <c r="G691" s="18"/>
      <c r="H691" s="18"/>
      <c r="I691" s="18"/>
      <c r="J691" s="18"/>
      <c r="K691" s="18"/>
      <c r="L691" s="18"/>
      <c r="M691" s="18"/>
      <c r="N691" s="18"/>
      <c r="O691" s="18"/>
      <c r="P691" s="140"/>
      <c r="Q691" s="18"/>
      <c r="R691" s="18"/>
      <c r="S691" s="18"/>
      <c r="T691" s="18"/>
      <c r="U691" s="18"/>
      <c r="V691" s="18"/>
      <c r="W691" s="18"/>
      <c r="X691" s="152">
        <v>4</v>
      </c>
      <c r="Y691" s="446"/>
      <c r="Z691" s="447"/>
      <c r="AA691" s="447"/>
      <c r="AB691" s="448">
        <f t="array" ref="AB691">IF($M47="-","-",COUNT(IF($M$5:$M$24=$X691,IF($H$5:$L$24=Y$684,$H$5:$L$24,"-"),"-"))/$M47)</f>
        <v>0.1</v>
      </c>
      <c r="AC691" s="117"/>
      <c r="AD691" s="117"/>
      <c r="AE691" s="117"/>
      <c r="AF691" s="117"/>
      <c r="AG691" s="117"/>
      <c r="AH691" s="117"/>
      <c r="AI691" s="117"/>
      <c r="AJ691" s="117"/>
      <c r="AK691" s="117"/>
      <c r="AL691" s="117"/>
      <c r="AM691" s="117"/>
      <c r="AN691" s="117"/>
      <c r="AO691" s="117"/>
      <c r="AP691" s="579"/>
      <c r="AQ691" s="579"/>
      <c r="AR691" s="117"/>
      <c r="AS691" s="117"/>
      <c r="AT691" s="18"/>
      <c r="AU691" s="18"/>
      <c r="AV691" s="18"/>
      <c r="AW691" s="18"/>
      <c r="AX691" s="18"/>
      <c r="BL691" s="11"/>
      <c r="BM691" s="11"/>
      <c r="BN691" s="11"/>
      <c r="BO691" s="75"/>
      <c r="BP691" s="75"/>
    </row>
    <row r="692" spans="1:68">
      <c r="A692" s="18"/>
      <c r="B692" s="18"/>
      <c r="C692" s="18"/>
      <c r="D692" s="18"/>
      <c r="E692" s="18"/>
      <c r="F692" s="18"/>
      <c r="G692" s="18"/>
      <c r="H692" s="18"/>
      <c r="I692" s="18"/>
      <c r="J692" s="18"/>
      <c r="K692" s="18"/>
      <c r="L692" s="18"/>
      <c r="M692" s="18"/>
      <c r="N692" s="18"/>
      <c r="O692" s="18"/>
      <c r="P692" s="140"/>
      <c r="Q692" s="18"/>
      <c r="R692" s="18"/>
      <c r="S692" s="18"/>
      <c r="T692" s="18"/>
      <c r="U692" s="18"/>
      <c r="V692" s="18"/>
      <c r="W692" s="18"/>
      <c r="X692" s="152">
        <v>5</v>
      </c>
      <c r="Y692" s="446"/>
      <c r="Z692" s="447"/>
      <c r="AA692" s="448">
        <f t="array" ref="AA692">IF($M48="-","-",COUNT(IF($M$5:$M$24=$X692,IF($H$5:$L$24=Y$684,$H$5:$L$24,"-"),"-"))/$M48)</f>
        <v>0.06</v>
      </c>
      <c r="AB692" s="448">
        <f t="array" ref="AB692">IF($M48="-","-",COUNT(IF($M$5:$M$24=$X692,IF($H$5:$L$24=Z$684,$H$5:$L$24,"-"),"-"))/$M48)</f>
        <v>0</v>
      </c>
      <c r="AC692" s="117"/>
      <c r="AD692" s="117"/>
      <c r="AE692" s="117"/>
      <c r="AF692" s="117"/>
      <c r="AG692" s="117"/>
      <c r="AH692" s="117"/>
      <c r="AI692" s="117"/>
      <c r="AJ692" s="117"/>
      <c r="AK692" s="117"/>
      <c r="AL692" s="117"/>
      <c r="AM692" s="117"/>
      <c r="AN692" s="117"/>
      <c r="AO692" s="117"/>
      <c r="AP692" s="579"/>
      <c r="AQ692" s="579"/>
      <c r="AR692" s="117"/>
      <c r="AS692" s="117"/>
      <c r="AT692" s="18"/>
      <c r="AU692" s="18"/>
      <c r="AV692" s="18"/>
      <c r="AW692" s="18"/>
      <c r="AX692" s="18"/>
      <c r="BL692" s="11"/>
      <c r="BM692" s="11"/>
      <c r="BN692" s="11"/>
      <c r="BO692" s="75"/>
      <c r="BP692" s="75"/>
    </row>
    <row r="693" spans="1:68">
      <c r="A693" s="18"/>
      <c r="B693" s="18"/>
      <c r="C693" s="18"/>
      <c r="D693" s="18"/>
      <c r="E693" s="18"/>
      <c r="F693" s="18"/>
      <c r="G693" s="18"/>
      <c r="H693" s="18"/>
      <c r="I693" s="18"/>
      <c r="J693" s="18"/>
      <c r="K693" s="18"/>
      <c r="L693" s="18"/>
      <c r="M693" s="18"/>
      <c r="N693" s="18"/>
      <c r="O693" s="18"/>
      <c r="P693" s="140"/>
      <c r="Q693" s="18"/>
      <c r="R693" s="18"/>
      <c r="S693" s="18"/>
      <c r="T693" s="18"/>
      <c r="U693" s="18"/>
      <c r="V693" s="18"/>
      <c r="W693" s="18"/>
      <c r="X693" s="152">
        <v>6</v>
      </c>
      <c r="Y693" s="446"/>
      <c r="Z693" s="448">
        <f t="array" ref="Z693">IF($M49="-","-",COUNT(IF($M$5:$M$24=$X693,IF($H$5:$L$24=Y$684,$H$5:$L$24,"-"),"-"))/$M49)</f>
        <v>0</v>
      </c>
      <c r="AA693" s="448">
        <f t="array" ref="AA693">IF($M49="-","-",COUNT(IF($M$5:$M$24=$X693,IF($H$5:$L$24=Z$684,$H$5:$L$24,"-"),"-"))/$M49)</f>
        <v>0</v>
      </c>
      <c r="AB693" s="448">
        <f t="array" ref="AB693">IF($M49="-","-",COUNT(IF($M$5:$M$24=$X693,IF($H$5:$L$24=AA$684,$H$5:$L$24,"-"),"-"))/$M49)</f>
        <v>0</v>
      </c>
      <c r="AC693" s="117"/>
      <c r="AD693" s="117"/>
      <c r="AE693" s="117"/>
      <c r="AF693" s="117"/>
      <c r="AG693" s="117"/>
      <c r="AH693" s="117"/>
      <c r="AI693" s="117"/>
      <c r="AJ693" s="117"/>
      <c r="AK693" s="117"/>
      <c r="AL693" s="117"/>
      <c r="AM693" s="117"/>
      <c r="AN693" s="117"/>
      <c r="AO693" s="117"/>
      <c r="AP693" s="579"/>
      <c r="AQ693" s="579"/>
      <c r="AR693" s="117"/>
      <c r="AS693" s="117"/>
      <c r="AT693" s="18"/>
      <c r="AU693" s="18"/>
      <c r="AV693" s="18"/>
      <c r="AW693" s="18"/>
      <c r="AX693" s="18"/>
      <c r="BL693" s="11"/>
      <c r="BM693" s="11"/>
      <c r="BN693" s="11"/>
      <c r="BO693" s="75"/>
      <c r="BP693" s="75"/>
    </row>
    <row r="694" spans="1:68">
      <c r="A694" s="18"/>
      <c r="B694" s="18"/>
      <c r="C694" s="18"/>
      <c r="D694" s="18"/>
      <c r="E694" s="18"/>
      <c r="F694" s="18"/>
      <c r="G694" s="18"/>
      <c r="H694" s="18"/>
      <c r="I694" s="18"/>
      <c r="J694" s="18"/>
      <c r="K694" s="18"/>
      <c r="L694" s="18"/>
      <c r="M694" s="18"/>
      <c r="N694" s="18"/>
      <c r="O694" s="18"/>
      <c r="P694" s="140"/>
      <c r="Q694" s="18"/>
      <c r="R694" s="18"/>
      <c r="S694" s="18"/>
      <c r="T694" s="18"/>
      <c r="U694" s="18"/>
      <c r="V694" s="18"/>
      <c r="W694" s="18"/>
      <c r="X694" s="152">
        <v>7</v>
      </c>
      <c r="Y694" s="451">
        <f t="array" ref="Y694">IF($M50="-","-",COUNT(IF($M$5:$M$24=$X694,IF($H$5:$L$24=Y$684,$H$5:$L$24,"-"),"-"))/$M50)</f>
        <v>0</v>
      </c>
      <c r="Z694" s="448">
        <f t="array" ref="Z694">IF($M50="-","-",COUNT(IF($M$5:$M$24=$X694,IF($H$5:$L$24=Z$684,$H$5:$L$24,"-"),"-"))/$M50)</f>
        <v>0</v>
      </c>
      <c r="AA694" s="448">
        <f t="array" ref="AA694">IF($M50="-","-",COUNT(IF($M$5:$M$24=$X694,IF($H$5:$L$24=AA$684,$H$5:$L$24,"-"),"-"))/$M50)</f>
        <v>0</v>
      </c>
      <c r="AB694" s="448">
        <f t="array" ref="AB694">IF($M50="-","-",COUNT(IF($M$5:$M$24=$X694,IF($H$5:$L$24=AB$684,$H$5:$L$24,"-"),"-"))/$M50)</f>
        <v>0</v>
      </c>
      <c r="AC694" s="117"/>
      <c r="AD694" s="117"/>
      <c r="AE694" s="117"/>
      <c r="AF694" s="117"/>
      <c r="AG694" s="117"/>
      <c r="AH694" s="117"/>
      <c r="AI694" s="117"/>
      <c r="AJ694" s="117"/>
      <c r="AK694" s="117"/>
      <c r="AL694" s="117"/>
      <c r="AM694" s="117"/>
      <c r="AN694" s="117"/>
      <c r="AO694" s="117"/>
      <c r="AP694" s="579"/>
      <c r="AQ694" s="579"/>
      <c r="AR694" s="117"/>
      <c r="AS694" s="117"/>
      <c r="AT694" s="18"/>
      <c r="AU694" s="18"/>
      <c r="AV694" s="18"/>
      <c r="AW694" s="18"/>
      <c r="AX694" s="18"/>
      <c r="BL694" s="11"/>
      <c r="BM694" s="11"/>
      <c r="BN694" s="11"/>
      <c r="BO694" s="75"/>
      <c r="BP694" s="75"/>
    </row>
    <row r="695" spans="1:68">
      <c r="A695" s="18"/>
      <c r="B695" s="18"/>
      <c r="C695" s="18"/>
      <c r="D695" s="18"/>
      <c r="E695" s="18"/>
      <c r="F695" s="18"/>
      <c r="G695" s="18"/>
      <c r="H695" s="18"/>
      <c r="I695" s="18"/>
      <c r="J695" s="18"/>
      <c r="K695" s="18"/>
      <c r="L695" s="18"/>
      <c r="M695" s="18"/>
      <c r="N695" s="18"/>
      <c r="O695" s="18"/>
      <c r="P695" s="140"/>
      <c r="Q695" s="18"/>
      <c r="R695" s="18"/>
      <c r="S695" s="18"/>
      <c r="T695" s="18"/>
      <c r="U695" s="18"/>
      <c r="V695" s="18"/>
      <c r="W695" s="18"/>
      <c r="X695" s="152">
        <v>8</v>
      </c>
      <c r="Y695" s="451" t="str">
        <f t="array" ref="Y695">IF($M51="-","-",COUNT(IF($M$5:$M$24=$X695,IF($H$5:$L$24=Z$684,$H$5:$L$24,"-"),"-"))/$M51)</f>
        <v>-</v>
      </c>
      <c r="Z695" s="448" t="str">
        <f t="array" ref="Z695">IF($M51="-","-",COUNT(IF($M$5:$M$24=$X695,IF($H$5:$L$24=AA$684,$H$5:$L$24,"-"),"-"))/$M51)</f>
        <v>-</v>
      </c>
      <c r="AA695" s="448" t="str">
        <f t="array" ref="AA695">IF($M51="-","-",COUNT(IF($M$5:$M$24=$X695,IF($H$5:$L$24=AB$684,$H$5:$L$24,"-"),"-"))/$M51)</f>
        <v>-</v>
      </c>
      <c r="AB695" s="448" t="str">
        <f t="array" ref="AB695">IF($M51="-","-",COUNT(IF($M$5:$M$24=$X695,IF($H$5:$L$24=AC$752,$H$5:$L$24,"-"),"-"))/$M51)</f>
        <v>-</v>
      </c>
      <c r="AC695" s="117"/>
      <c r="AD695" s="117"/>
      <c r="AE695" s="117"/>
      <c r="AF695" s="117"/>
      <c r="AG695" s="117"/>
      <c r="AH695" s="117"/>
      <c r="AI695" s="117"/>
      <c r="AJ695" s="117"/>
      <c r="AK695" s="117"/>
      <c r="AL695" s="117"/>
      <c r="AM695" s="117"/>
      <c r="AN695" s="117"/>
      <c r="AO695" s="117"/>
      <c r="AP695" s="579"/>
      <c r="AQ695" s="579"/>
      <c r="AR695" s="117"/>
      <c r="AS695" s="117"/>
      <c r="AT695" s="18"/>
      <c r="AU695" s="18"/>
      <c r="AV695" s="18"/>
      <c r="AW695" s="18"/>
      <c r="AX695" s="18"/>
      <c r="BL695" s="11"/>
      <c r="BM695" s="11"/>
      <c r="BN695" s="11"/>
      <c r="BO695" s="75"/>
      <c r="BP695" s="75"/>
    </row>
    <row r="696" spans="1:68">
      <c r="A696" s="18"/>
      <c r="B696" s="18"/>
      <c r="C696" s="18"/>
      <c r="D696" s="18"/>
      <c r="E696" s="18"/>
      <c r="F696" s="18"/>
      <c r="G696" s="18"/>
      <c r="H696" s="18"/>
      <c r="I696" s="18"/>
      <c r="J696" s="18"/>
      <c r="K696" s="18"/>
      <c r="L696" s="18"/>
      <c r="M696" s="18"/>
      <c r="N696" s="18"/>
      <c r="O696" s="18"/>
      <c r="P696" s="140"/>
      <c r="Q696" s="18"/>
      <c r="R696" s="18"/>
      <c r="S696" s="18"/>
      <c r="T696" s="18"/>
      <c r="U696" s="18"/>
      <c r="V696" s="18"/>
      <c r="W696" s="18"/>
      <c r="X696" s="152">
        <v>9</v>
      </c>
      <c r="Y696" s="451" t="str">
        <f t="array" ref="Y696">IF($M52="-","-",COUNT(IF($M$5:$M$24=$X696,IF($H$5:$L$24=AA$684,$H$5:$L$24,"-"),"-"))/$M52)</f>
        <v>-</v>
      </c>
      <c r="Z696" s="448" t="str">
        <f t="array" ref="Z696">IF($M52="-","-",COUNT(IF($M$5:$M$24=$X696,IF($H$5:$L$24=AB$684,$H$5:$L$24,"-"),"-"))/$M52)</f>
        <v>-</v>
      </c>
      <c r="AA696" s="448" t="str">
        <f t="array" ref="AA696">IF($M52="-","-",COUNT(IF($M$5:$M$24=$X696,IF($H$5:$L$24=AC$752,$H$5:$L$24,"-"),"-"))/$M52)</f>
        <v>-</v>
      </c>
      <c r="AB696" s="448" t="str">
        <f t="array" ref="AB696">IF($M52="-","-",COUNT(IF($M$5:$M$24=$X696,IF($H$5:$L$24=AD$752,$H$5:$L$24,"-"),"-"))/$M52)</f>
        <v>-</v>
      </c>
      <c r="AC696" s="117"/>
      <c r="AD696" s="117"/>
      <c r="AE696" s="117"/>
      <c r="AF696" s="117"/>
      <c r="AG696" s="117"/>
      <c r="AH696" s="117"/>
      <c r="AI696" s="117"/>
      <c r="AJ696" s="117"/>
      <c r="AK696" s="117"/>
      <c r="AL696" s="117"/>
      <c r="AM696" s="117"/>
      <c r="AN696" s="117"/>
      <c r="AO696" s="117"/>
      <c r="AP696" s="579"/>
      <c r="AQ696" s="579"/>
      <c r="AR696" s="117"/>
      <c r="AS696" s="117"/>
      <c r="AT696" s="18"/>
      <c r="AU696" s="18"/>
      <c r="AV696" s="18"/>
      <c r="AW696" s="18"/>
      <c r="AX696" s="18"/>
      <c r="BL696" s="11"/>
      <c r="BM696" s="11"/>
      <c r="BN696" s="11"/>
      <c r="BO696" s="75"/>
      <c r="BP696" s="75"/>
    </row>
    <row r="697" spans="1:68">
      <c r="A697" s="18"/>
      <c r="B697" s="18"/>
      <c r="C697" s="18"/>
      <c r="D697" s="18"/>
      <c r="E697" s="18"/>
      <c r="F697" s="18"/>
      <c r="G697" s="18"/>
      <c r="H697" s="18"/>
      <c r="I697" s="18"/>
      <c r="J697" s="18"/>
      <c r="K697" s="18"/>
      <c r="L697" s="18"/>
      <c r="M697" s="18"/>
      <c r="N697" s="18"/>
      <c r="O697" s="18"/>
      <c r="P697" s="140"/>
      <c r="Q697" s="18"/>
      <c r="R697" s="18"/>
      <c r="S697" s="18"/>
      <c r="T697" s="18"/>
      <c r="U697" s="18"/>
      <c r="V697" s="18"/>
      <c r="W697" s="18"/>
      <c r="X697" s="152">
        <v>10</v>
      </c>
      <c r="Y697" s="451" t="str">
        <f t="array" ref="Y697">IF($M53="-","-",COUNT(IF($M$5:$M$24=$X697,IF($H$5:$L$24=AB$684,$H$5:$L$24,"-"),"-"))/$M53)</f>
        <v>-</v>
      </c>
      <c r="Z697" s="448" t="str">
        <f t="array" ref="Z697">IF($M53="-","-",COUNT(IF($M$5:$M$24=$X697,IF($H$5:$L$24=AC$752,$H$5:$L$24,"-"),"-"))/$M53)</f>
        <v>-</v>
      </c>
      <c r="AA697" s="448" t="str">
        <f t="array" ref="AA697">IF($M53="-","-",COUNT(IF($M$5:$M$24=$X697,IF($H$5:$L$24=AD$752,$H$5:$L$24,"-"),"-"))/$M53)</f>
        <v>-</v>
      </c>
      <c r="AB697" s="448" t="str">
        <f t="array" ref="AB697">IF($M53="-","-",COUNT(IF($M$5:$M$24=$X697,IF($H$5:$L$24=AE$752,$H$5:$L$24,"-"),"-"))/$M53)</f>
        <v>-</v>
      </c>
      <c r="AC697" s="117"/>
      <c r="AD697" s="117"/>
      <c r="AE697" s="117"/>
      <c r="AF697" s="117"/>
      <c r="AG697" s="117"/>
      <c r="AH697" s="117"/>
      <c r="AI697" s="117"/>
      <c r="AJ697" s="117"/>
      <c r="AK697" s="117"/>
      <c r="AL697" s="117"/>
      <c r="AM697" s="117"/>
      <c r="AN697" s="117"/>
      <c r="AO697" s="117"/>
      <c r="AP697" s="579"/>
      <c r="AQ697" s="579"/>
      <c r="AR697" s="117"/>
      <c r="AS697" s="117"/>
      <c r="AT697" s="18"/>
      <c r="AU697" s="18"/>
      <c r="AV697" s="18"/>
      <c r="AW697" s="18"/>
      <c r="AX697" s="18"/>
      <c r="BL697" s="11"/>
      <c r="BM697" s="11"/>
      <c r="BN697" s="11"/>
      <c r="BO697" s="75"/>
      <c r="BP697" s="75"/>
    </row>
    <row r="698" spans="1:68">
      <c r="A698" s="18"/>
      <c r="B698" s="18"/>
      <c r="C698" s="18"/>
      <c r="D698" s="18"/>
      <c r="E698" s="18"/>
      <c r="F698" s="18"/>
      <c r="G698" s="18"/>
      <c r="H698" s="18"/>
      <c r="I698" s="18"/>
      <c r="J698" s="18"/>
      <c r="K698" s="18"/>
      <c r="L698" s="18"/>
      <c r="M698" s="18"/>
      <c r="N698" s="18"/>
      <c r="O698" s="18"/>
      <c r="P698" s="140"/>
      <c r="Q698" s="18"/>
      <c r="R698" s="18"/>
      <c r="S698" s="18"/>
      <c r="T698" s="18"/>
      <c r="U698" s="18"/>
      <c r="V698" s="18"/>
      <c r="W698" s="18"/>
      <c r="X698" s="152">
        <v>11</v>
      </c>
      <c r="Y698" s="451" t="str">
        <f t="array" ref="Y698">IF($M54="-","-",COUNT(IF($M$5:$M$24=$X698,IF($H$5:$L$24=AC$752,$H$5:$L$24,"-"),"-"))/$M54)</f>
        <v>-</v>
      </c>
      <c r="Z698" s="448" t="str">
        <f t="array" ref="Z698">IF($M54="-","-",COUNT(IF($M$5:$M$24=$X698,IF($H$5:$L$24=AD$752,$H$5:$L$24,"-"),"-"))/$M54)</f>
        <v>-</v>
      </c>
      <c r="AA698" s="448" t="str">
        <f t="array" ref="AA698">IF($M54="-","-",COUNT(IF($M$5:$M$24=$X698,IF($H$5:$L$24=AE$752,$H$5:$L$24,"-"),"-"))/$M54)</f>
        <v>-</v>
      </c>
      <c r="AB698" s="448" t="str">
        <f t="array" ref="AB698">IF($M54="-","-",COUNT(IF($M$5:$M$24=$X698,IF($H$5:$L$24=AF$752,$H$5:$L$24,"-"),"-"))/$M54)</f>
        <v>-</v>
      </c>
      <c r="AC698" s="117"/>
      <c r="AD698" s="117"/>
      <c r="AE698" s="117"/>
      <c r="AF698" s="117"/>
      <c r="AG698" s="117"/>
      <c r="AH698" s="117"/>
      <c r="AI698" s="117"/>
      <c r="AJ698" s="117"/>
      <c r="AK698" s="117"/>
      <c r="AL698" s="117"/>
      <c r="AM698" s="117"/>
      <c r="AN698" s="117"/>
      <c r="AO698" s="117"/>
      <c r="AP698" s="579"/>
      <c r="AQ698" s="579"/>
      <c r="AR698" s="117"/>
      <c r="AS698" s="117"/>
      <c r="AT698" s="18"/>
      <c r="AU698" s="18"/>
      <c r="AV698" s="18"/>
      <c r="AW698" s="18"/>
      <c r="AX698" s="18"/>
      <c r="BL698" s="11"/>
      <c r="BM698" s="11"/>
      <c r="BN698" s="11"/>
      <c r="BO698" s="75"/>
      <c r="BP698" s="75"/>
    </row>
    <row r="699" spans="1:68">
      <c r="A699" s="18"/>
      <c r="B699" s="18"/>
      <c r="C699" s="18"/>
      <c r="D699" s="18"/>
      <c r="E699" s="18"/>
      <c r="F699" s="18"/>
      <c r="G699" s="18"/>
      <c r="H699" s="18"/>
      <c r="I699" s="18"/>
      <c r="J699" s="18"/>
      <c r="K699" s="18"/>
      <c r="L699" s="18"/>
      <c r="M699" s="18"/>
      <c r="N699" s="18"/>
      <c r="O699" s="18"/>
      <c r="P699" s="140"/>
      <c r="Q699" s="18"/>
      <c r="R699" s="18"/>
      <c r="S699" s="18"/>
      <c r="T699" s="18"/>
      <c r="U699" s="18"/>
      <c r="V699" s="18"/>
      <c r="W699" s="18"/>
      <c r="X699" s="152">
        <v>12</v>
      </c>
      <c r="Y699" s="451" t="str">
        <f t="array" ref="Y699">IF($M55="-","-",COUNT(IF($M$5:$M$24=$X699,IF($H$5:$L$24=AD$752,$H$5:$L$24,"-"),"-"))/$M55)</f>
        <v>-</v>
      </c>
      <c r="Z699" s="448" t="str">
        <f t="array" ref="Z699">IF($M55="-","-",COUNT(IF($M$5:$M$24=$X699,IF($H$5:$L$24=AE$752,$H$5:$L$24,"-"),"-"))/$M55)</f>
        <v>-</v>
      </c>
      <c r="AA699" s="448" t="str">
        <f t="array" ref="AA699">IF($M55="-","-",COUNT(IF($M$5:$M$24=$X699,IF($H$5:$L$24=AF$752,$H$5:$L$24,"-"),"-"))/$M55)</f>
        <v>-</v>
      </c>
      <c r="AB699" s="448" t="str">
        <f t="array" ref="AB699">IF($M55="-","-",COUNT(IF($M$5:$M$24=$X699,IF($H$5:$L$24=AG$752,$H$5:$L$24,"-"),"-"))/$M55)</f>
        <v>-</v>
      </c>
      <c r="AC699" s="117"/>
      <c r="AD699" s="117"/>
      <c r="AE699" s="117"/>
      <c r="AF699" s="117"/>
      <c r="AG699" s="117"/>
      <c r="AH699" s="117"/>
      <c r="AI699" s="117"/>
      <c r="AJ699" s="117"/>
      <c r="AK699" s="117"/>
      <c r="AL699" s="117"/>
      <c r="AM699" s="117"/>
      <c r="AN699" s="117"/>
      <c r="AO699" s="117"/>
      <c r="AP699" s="579"/>
      <c r="AQ699" s="579"/>
      <c r="AR699" s="117"/>
      <c r="AS699" s="117"/>
      <c r="AT699" s="18"/>
      <c r="AU699" s="18"/>
      <c r="AV699" s="18"/>
      <c r="AW699" s="18"/>
      <c r="AX699" s="18"/>
      <c r="BL699" s="11"/>
      <c r="BM699" s="11"/>
      <c r="BN699" s="11"/>
      <c r="BO699" s="75"/>
      <c r="BP699" s="75"/>
    </row>
    <row r="700" spans="1:68">
      <c r="A700" s="18"/>
      <c r="B700" s="18"/>
      <c r="C700" s="18"/>
      <c r="D700" s="18"/>
      <c r="E700" s="18"/>
      <c r="F700" s="18"/>
      <c r="G700" s="18"/>
      <c r="H700" s="18"/>
      <c r="I700" s="18"/>
      <c r="J700" s="18"/>
      <c r="K700" s="18"/>
      <c r="L700" s="18"/>
      <c r="M700" s="18"/>
      <c r="N700" s="18"/>
      <c r="O700" s="18"/>
      <c r="P700" s="140"/>
      <c r="Q700" s="18"/>
      <c r="R700" s="18"/>
      <c r="S700" s="18"/>
      <c r="T700" s="18"/>
      <c r="U700" s="18"/>
      <c r="V700" s="18"/>
      <c r="W700" s="18"/>
      <c r="X700" s="152">
        <v>13</v>
      </c>
      <c r="Y700" s="451" t="str">
        <f t="array" ref="Y700">IF($M56="-","-",COUNT(IF($M$5:$M$24=$X700,IF($H$5:$L$24=AE$752,$H$5:$L$24,"-"),"-"))/$M56)</f>
        <v>-</v>
      </c>
      <c r="Z700" s="448" t="str">
        <f t="array" ref="Z700">IF($M56="-","-",COUNT(IF($M$5:$M$24=$X700,IF($H$5:$L$24=AF$752,$H$5:$L$24,"-"),"-"))/$M56)</f>
        <v>-</v>
      </c>
      <c r="AA700" s="448" t="str">
        <f t="array" ref="AA700">IF($M56="-","-",COUNT(IF($M$5:$M$24=$X700,IF($H$5:$L$24=AG$752,$H$5:$L$24,"-"),"-"))/$M56)</f>
        <v>-</v>
      </c>
      <c r="AB700" s="448" t="str">
        <f t="array" ref="AB700">IF($M56="-","-",COUNT(IF($M$5:$M$24=$X700,IF($H$5:$L$24=AH$752,$H$5:$L$24,"-"),"-"))/$M56)</f>
        <v>-</v>
      </c>
      <c r="AC700" s="117"/>
      <c r="AD700" s="117"/>
      <c r="AE700" s="117"/>
      <c r="AF700" s="117"/>
      <c r="AG700" s="117"/>
      <c r="AH700" s="117"/>
      <c r="AI700" s="117"/>
      <c r="AJ700" s="117"/>
      <c r="AK700" s="117"/>
      <c r="AL700" s="117"/>
      <c r="AM700" s="117"/>
      <c r="AN700" s="117"/>
      <c r="AO700" s="117"/>
      <c r="AP700" s="538"/>
      <c r="AQ700" s="538"/>
      <c r="AR700" s="117"/>
      <c r="AS700" s="117"/>
      <c r="AT700" s="18"/>
      <c r="AU700" s="18"/>
      <c r="AV700" s="18"/>
      <c r="AW700" s="18"/>
      <c r="AX700" s="18"/>
      <c r="BL700" s="11"/>
      <c r="BM700" s="11"/>
      <c r="BN700" s="11"/>
      <c r="BO700" s="75"/>
      <c r="BP700" s="75"/>
    </row>
    <row r="701" spans="1:68">
      <c r="A701" s="18"/>
      <c r="B701" s="18"/>
      <c r="C701" s="18"/>
      <c r="D701" s="18"/>
      <c r="E701" s="18"/>
      <c r="F701" s="18"/>
      <c r="G701" s="18"/>
      <c r="H701" s="18"/>
      <c r="I701" s="18"/>
      <c r="J701" s="18"/>
      <c r="K701" s="18"/>
      <c r="L701" s="18"/>
      <c r="M701" s="18"/>
      <c r="N701" s="18"/>
      <c r="O701" s="18"/>
      <c r="P701" s="140"/>
      <c r="Q701" s="18"/>
      <c r="R701" s="18"/>
      <c r="S701" s="18"/>
      <c r="T701" s="18"/>
      <c r="U701" s="18"/>
      <c r="V701" s="18"/>
      <c r="W701" s="18"/>
      <c r="X701" s="152">
        <v>14</v>
      </c>
      <c r="Y701" s="451" t="str">
        <f t="array" ref="Y701">IF($M57="-","-",COUNT(IF($M$5:$M$24=$X701,IF($H$5:$L$24=AF$752,$H$5:$L$24,"-"),"-"))/$M57)</f>
        <v>-</v>
      </c>
      <c r="Z701" s="448" t="str">
        <f t="array" ref="Z701">IF($M57="-","-",COUNT(IF($M$5:$M$24=$X701,IF($H$5:$L$24=AG$752,$H$5:$L$24,"-"),"-"))/$M57)</f>
        <v>-</v>
      </c>
      <c r="AA701" s="448" t="str">
        <f t="array" ref="AA701">IF($M57="-","-",COUNT(IF($M$5:$M$24=$X701,IF($H$5:$L$24=AH$752,$H$5:$L$24,"-"),"-"))/$M57)</f>
        <v>-</v>
      </c>
      <c r="AB701" s="448" t="str">
        <f t="array" ref="AB701">IF($M57="-","-",COUNT(IF($M$5:$M$24=$X701,IF($H$5:$L$24=AI$752,$H$5:$L$24,"-"),"-"))/$M57)</f>
        <v>-</v>
      </c>
      <c r="AC701" s="117"/>
      <c r="AD701" s="117"/>
      <c r="AE701" s="117"/>
      <c r="AF701" s="117"/>
      <c r="AG701" s="117"/>
      <c r="AH701" s="117"/>
      <c r="AI701" s="117"/>
      <c r="AJ701" s="117"/>
      <c r="AK701" s="117"/>
      <c r="AL701" s="117"/>
      <c r="AM701" s="117"/>
      <c r="AN701" s="117"/>
      <c r="AO701" s="117"/>
      <c r="AP701" s="538"/>
      <c r="AQ701" s="538"/>
      <c r="AR701" s="117"/>
      <c r="AS701" s="117"/>
      <c r="AT701" s="18"/>
      <c r="AU701" s="18"/>
      <c r="AV701" s="18"/>
      <c r="AW701" s="18"/>
      <c r="AX701" s="18"/>
      <c r="BL701" s="11"/>
      <c r="BM701" s="11"/>
      <c r="BN701" s="11"/>
      <c r="BO701" s="75"/>
      <c r="BP701" s="75"/>
    </row>
    <row r="702" spans="1:68">
      <c r="A702" s="18"/>
      <c r="B702" s="18"/>
      <c r="C702" s="18"/>
      <c r="D702" s="18"/>
      <c r="E702" s="18"/>
      <c r="F702" s="18"/>
      <c r="G702" s="18"/>
      <c r="H702" s="18"/>
      <c r="I702" s="18"/>
      <c r="J702" s="18"/>
      <c r="K702" s="18"/>
      <c r="L702" s="18"/>
      <c r="M702" s="18"/>
      <c r="N702" s="18"/>
      <c r="O702" s="18"/>
      <c r="P702" s="140"/>
      <c r="Q702" s="18"/>
      <c r="R702" s="18"/>
      <c r="S702" s="18"/>
      <c r="T702" s="18"/>
      <c r="U702" s="18"/>
      <c r="V702" s="18"/>
      <c r="W702" s="18"/>
      <c r="X702" s="155">
        <v>15</v>
      </c>
      <c r="Y702" s="452" t="str">
        <f t="array" ref="Y702">IF($M58="-","-",COUNT(IF($M$5:$M$24=$X702,IF($H$5:$L$24=AG$752,$H$5:$L$24,"-"),"-"))/$M58)</f>
        <v>-</v>
      </c>
      <c r="Z702" s="453" t="str">
        <f t="array" ref="Z702">IF($M58="-","-",COUNT(IF($M$5:$M$24=$X702,IF($H$5:$L$24=AH$752,$H$5:$L$24,"-"),"-"))/$M58)</f>
        <v>-</v>
      </c>
      <c r="AA702" s="453" t="str">
        <f t="array" ref="AA702">IF($M58="-","-",COUNT(IF($M$5:$M$24=$X702,IF($H$5:$L$24=AI$752,$H$5:$L$24,"-"),"-"))/$M58)</f>
        <v>-</v>
      </c>
      <c r="AB702" s="453" t="str">
        <f t="array" ref="AB702">IF($M58="-","-",COUNT(IF($M$5:$M$24=$X702,IF($H$5:$L$24=AJ$752,$H$5:$L$24,"-"),"-"))/$M58)</f>
        <v>-</v>
      </c>
      <c r="AC702" s="117"/>
      <c r="AD702" s="117"/>
      <c r="AE702" s="117"/>
      <c r="AF702" s="117"/>
      <c r="AG702" s="117"/>
      <c r="AH702" s="117"/>
      <c r="AI702" s="117"/>
      <c r="AJ702" s="117"/>
      <c r="AK702" s="117"/>
      <c r="AL702" s="117"/>
      <c r="AM702" s="117"/>
      <c r="AN702" s="117"/>
      <c r="AO702" s="117"/>
      <c r="AP702" s="538"/>
      <c r="AQ702" s="538"/>
      <c r="AR702" s="117"/>
      <c r="AS702" s="117"/>
      <c r="AT702" s="18"/>
      <c r="AU702" s="18"/>
      <c r="AV702" s="18"/>
      <c r="AW702" s="18"/>
      <c r="AX702" s="18"/>
      <c r="BL702" s="11"/>
      <c r="BM702" s="11"/>
      <c r="BN702" s="11"/>
      <c r="BO702" s="75"/>
      <c r="BP702" s="75"/>
    </row>
    <row r="703" spans="1:68">
      <c r="A703" s="18"/>
      <c r="B703" s="18"/>
      <c r="C703" s="18"/>
      <c r="D703" s="18"/>
      <c r="E703" s="18"/>
      <c r="F703" s="18"/>
      <c r="G703" s="18"/>
      <c r="H703" s="18"/>
      <c r="I703" s="18"/>
      <c r="J703" s="18"/>
      <c r="K703" s="18"/>
      <c r="L703" s="18"/>
      <c r="M703" s="18"/>
      <c r="N703" s="18"/>
      <c r="O703" s="18"/>
      <c r="P703" s="140"/>
      <c r="Q703" s="18"/>
      <c r="R703" s="18"/>
      <c r="S703" s="18"/>
      <c r="T703" s="18"/>
      <c r="U703" s="18"/>
      <c r="V703" s="18"/>
      <c r="W703" s="18"/>
      <c r="X703" s="18"/>
      <c r="Y703" s="18"/>
      <c r="Z703" s="18"/>
      <c r="AA703" s="18"/>
      <c r="AB703" s="18"/>
      <c r="AC703" s="117"/>
      <c r="AD703" s="117"/>
      <c r="AE703" s="117"/>
      <c r="AF703" s="117"/>
      <c r="AG703" s="117"/>
      <c r="AH703" s="117"/>
      <c r="AI703" s="117"/>
      <c r="AJ703" s="117"/>
      <c r="AK703" s="117"/>
      <c r="AL703" s="117"/>
      <c r="AM703" s="117"/>
      <c r="AN703" s="117"/>
      <c r="AO703" s="117"/>
      <c r="AP703" s="579"/>
      <c r="AQ703" s="579"/>
      <c r="AR703" s="117"/>
      <c r="AS703" s="117"/>
      <c r="AT703" s="18"/>
      <c r="AU703" s="18"/>
      <c r="AV703" s="18"/>
      <c r="AW703" s="18"/>
      <c r="AX703" s="18"/>
      <c r="BL703" s="11"/>
      <c r="BM703" s="11"/>
      <c r="BN703" s="11"/>
      <c r="BO703" s="75"/>
      <c r="BP703" s="75"/>
    </row>
    <row r="704" spans="1:68">
      <c r="A704" s="18"/>
      <c r="B704" s="18"/>
      <c r="C704" s="18"/>
      <c r="D704" s="18"/>
      <c r="E704" s="18"/>
      <c r="F704" s="18"/>
      <c r="G704" s="18"/>
      <c r="H704" s="18"/>
      <c r="I704" s="18"/>
      <c r="J704" s="18"/>
      <c r="K704" s="18"/>
      <c r="L704" s="18"/>
      <c r="M704" s="18"/>
      <c r="N704" s="18"/>
      <c r="O704" s="18"/>
      <c r="P704" s="140"/>
      <c r="Q704" s="18"/>
      <c r="R704" s="18"/>
      <c r="S704" s="18"/>
      <c r="T704" s="18"/>
      <c r="U704" s="18"/>
      <c r="V704" s="18"/>
      <c r="W704" s="18"/>
      <c r="X704" s="18"/>
      <c r="Y704" s="18"/>
      <c r="Z704" s="18"/>
      <c r="AA704" s="18"/>
      <c r="AB704" s="18"/>
      <c r="AC704" s="117"/>
      <c r="AD704" s="117"/>
      <c r="AE704" s="117"/>
      <c r="AF704" s="117"/>
      <c r="AG704" s="117"/>
      <c r="AH704" s="117"/>
      <c r="AI704" s="117"/>
      <c r="AJ704" s="117"/>
      <c r="AK704" s="117"/>
      <c r="AL704" s="117"/>
      <c r="AM704" s="117"/>
      <c r="AN704" s="117"/>
      <c r="AO704" s="117"/>
      <c r="AP704" s="579"/>
      <c r="AQ704" s="579"/>
      <c r="AR704" s="117"/>
      <c r="AS704" s="117"/>
      <c r="AT704" s="18"/>
      <c r="AU704" s="18"/>
      <c r="AV704" s="18"/>
      <c r="AW704" s="18"/>
      <c r="AX704" s="18"/>
      <c r="BL704" s="11"/>
      <c r="BM704" s="11"/>
      <c r="BN704" s="11"/>
      <c r="BO704" s="75"/>
      <c r="BP704" s="75"/>
    </row>
    <row r="705" spans="1:68" ht="20.25">
      <c r="A705" s="18"/>
      <c r="B705" s="18"/>
      <c r="C705" s="18"/>
      <c r="D705" s="18"/>
      <c r="E705" s="18"/>
      <c r="F705" s="18"/>
      <c r="G705" s="18"/>
      <c r="H705" s="18"/>
      <c r="I705" s="18"/>
      <c r="J705" s="18"/>
      <c r="K705" s="18"/>
      <c r="L705" s="18"/>
      <c r="M705" s="18"/>
      <c r="N705" s="18"/>
      <c r="O705" s="18"/>
      <c r="P705" s="140"/>
      <c r="Q705" s="18"/>
      <c r="R705" s="18"/>
      <c r="S705" s="18"/>
      <c r="T705" s="18"/>
      <c r="U705" s="18"/>
      <c r="V705" s="18"/>
      <c r="W705" s="18"/>
      <c r="X705" s="91" t="str">
        <f>E1</f>
        <v>Torsklesing HI 2016, GYTESONER</v>
      </c>
      <c r="Y705" s="117"/>
      <c r="Z705" s="117"/>
      <c r="AA705" s="117"/>
      <c r="AB705" s="117"/>
      <c r="AC705" s="117"/>
      <c r="AD705" s="117"/>
      <c r="AE705" s="117"/>
      <c r="AF705" s="117"/>
      <c r="AG705" s="117"/>
      <c r="AH705" s="117"/>
      <c r="AI705" s="117"/>
      <c r="AJ705" s="117"/>
      <c r="AK705" s="117"/>
      <c r="AL705" s="117"/>
      <c r="AM705" s="117"/>
      <c r="AN705" s="117"/>
      <c r="AO705" s="117"/>
      <c r="AP705" s="579"/>
      <c r="AQ705" s="579"/>
      <c r="AR705" s="117"/>
      <c r="AS705" s="117"/>
      <c r="AT705" s="18"/>
      <c r="AU705" s="18"/>
      <c r="AV705" s="18"/>
      <c r="AW705" s="18"/>
      <c r="AX705" s="18"/>
      <c r="BL705" s="11"/>
      <c r="BM705" s="11"/>
      <c r="BN705" s="11"/>
      <c r="BO705" s="75"/>
      <c r="BP705" s="75"/>
    </row>
    <row r="706" spans="1:68">
      <c r="A706" s="18"/>
      <c r="B706" s="18"/>
      <c r="C706" s="18"/>
      <c r="D706" s="18"/>
      <c r="E706" s="18"/>
      <c r="F706" s="18"/>
      <c r="G706" s="18"/>
      <c r="H706" s="18"/>
      <c r="I706" s="18"/>
      <c r="J706" s="18"/>
      <c r="K706" s="18"/>
      <c r="L706" s="18"/>
      <c r="M706" s="18"/>
      <c r="N706" s="18"/>
      <c r="O706" s="18"/>
      <c r="P706" s="140"/>
      <c r="Q706" s="18"/>
      <c r="R706" s="18"/>
      <c r="S706" s="18"/>
      <c r="T706" s="18"/>
      <c r="U706" s="18"/>
      <c r="V706" s="18"/>
      <c r="W706" s="18"/>
      <c r="X706" s="124"/>
      <c r="Y706" s="124"/>
      <c r="Z706" s="124"/>
      <c r="AA706" s="124"/>
      <c r="AB706" s="124"/>
      <c r="AC706" s="117"/>
      <c r="AD706" s="117"/>
      <c r="AE706" s="117"/>
      <c r="AF706" s="117"/>
      <c r="AG706" s="117"/>
      <c r="AH706" s="117"/>
      <c r="AI706" s="117"/>
      <c r="AJ706" s="117"/>
      <c r="AK706" s="117"/>
      <c r="AL706" s="117"/>
      <c r="AM706" s="117"/>
      <c r="AN706" s="117"/>
      <c r="AO706" s="117"/>
      <c r="AP706" s="579"/>
      <c r="AQ706" s="579"/>
      <c r="AR706" s="117"/>
      <c r="AS706" s="117"/>
      <c r="AT706" s="18"/>
      <c r="AU706" s="18"/>
      <c r="AV706" s="18"/>
      <c r="AW706" s="18"/>
      <c r="AX706" s="18"/>
      <c r="BL706" s="11"/>
      <c r="BM706" s="11"/>
      <c r="BN706" s="11"/>
      <c r="BO706" s="75"/>
      <c r="BP706" s="75"/>
    </row>
    <row r="707" spans="1:68">
      <c r="A707" s="18"/>
      <c r="B707" s="18"/>
      <c r="C707" s="18"/>
      <c r="D707" s="18"/>
      <c r="E707" s="18"/>
      <c r="F707" s="18"/>
      <c r="G707" s="18"/>
      <c r="H707" s="18"/>
      <c r="I707" s="18"/>
      <c r="J707" s="18"/>
      <c r="K707" s="18"/>
      <c r="L707" s="18"/>
      <c r="M707" s="18"/>
      <c r="N707" s="18"/>
      <c r="O707" s="18"/>
      <c r="P707" s="140"/>
      <c r="Q707" s="18"/>
      <c r="R707" s="18"/>
      <c r="S707" s="18"/>
      <c r="T707" s="18"/>
      <c r="U707" s="18"/>
      <c r="V707" s="18"/>
      <c r="W707" s="18"/>
      <c r="X707" s="124"/>
      <c r="Y707" s="124"/>
      <c r="Z707" s="124"/>
      <c r="AA707" s="124"/>
      <c r="AB707" s="124"/>
      <c r="AC707" s="117"/>
      <c r="AD707" s="117"/>
      <c r="AE707" s="117"/>
      <c r="AF707" s="117"/>
      <c r="AG707" s="117"/>
      <c r="AH707" s="117"/>
      <c r="AI707" s="117"/>
      <c r="AJ707" s="117"/>
      <c r="AK707" s="117"/>
      <c r="AL707" s="117"/>
      <c r="AM707" s="117"/>
      <c r="AN707" s="117"/>
      <c r="AO707" s="117"/>
      <c r="AP707" s="579"/>
      <c r="AQ707" s="579"/>
      <c r="AR707" s="117"/>
      <c r="AS707" s="117"/>
      <c r="AT707" s="18"/>
      <c r="AU707" s="18"/>
      <c r="AV707" s="18"/>
      <c r="AW707" s="18"/>
      <c r="AX707" s="18"/>
      <c r="BL707" s="11"/>
      <c r="BM707" s="11"/>
      <c r="BN707" s="11"/>
      <c r="BO707" s="75"/>
      <c r="BP707" s="75"/>
    </row>
    <row r="708" spans="1:68">
      <c r="A708" s="18"/>
      <c r="B708" s="18"/>
      <c r="C708" s="18"/>
      <c r="D708" s="18"/>
      <c r="E708" s="18"/>
      <c r="F708" s="18"/>
      <c r="G708" s="18"/>
      <c r="H708" s="18"/>
      <c r="I708" s="18"/>
      <c r="J708" s="18"/>
      <c r="K708" s="18"/>
      <c r="L708" s="18"/>
      <c r="M708" s="18"/>
      <c r="N708" s="18"/>
      <c r="O708" s="18"/>
      <c r="P708" s="140"/>
      <c r="Q708" s="18"/>
      <c r="R708" s="18"/>
      <c r="S708" s="18"/>
      <c r="T708" s="18"/>
      <c r="U708" s="18"/>
      <c r="V708" s="18"/>
      <c r="W708" s="18"/>
      <c r="X708" s="124"/>
      <c r="Y708" s="124"/>
      <c r="Z708" s="124"/>
      <c r="AA708" s="124"/>
      <c r="AB708" s="124"/>
      <c r="AC708" s="117"/>
      <c r="AD708" s="117"/>
      <c r="AE708" s="117"/>
      <c r="AF708" s="117"/>
      <c r="AG708" s="117"/>
      <c r="AH708" s="117"/>
      <c r="AI708" s="117"/>
      <c r="AJ708" s="117"/>
      <c r="AK708" s="117"/>
      <c r="AL708" s="117"/>
      <c r="AM708" s="117"/>
      <c r="AN708" s="117"/>
      <c r="AO708" s="117"/>
      <c r="AP708" s="579"/>
      <c r="AQ708" s="579"/>
      <c r="AR708" s="117"/>
      <c r="AS708" s="117"/>
      <c r="AT708" s="18"/>
      <c r="AU708" s="18"/>
      <c r="AV708" s="18"/>
      <c r="AW708" s="18"/>
      <c r="AX708" s="18"/>
      <c r="BL708" s="11"/>
      <c r="BM708" s="11"/>
      <c r="BN708" s="11"/>
      <c r="BO708" s="75"/>
      <c r="BP708" s="75"/>
    </row>
    <row r="709" spans="1:68">
      <c r="A709" s="18"/>
      <c r="B709" s="18"/>
      <c r="C709" s="18"/>
      <c r="D709" s="18"/>
      <c r="E709" s="18"/>
      <c r="F709" s="18"/>
      <c r="G709" s="18"/>
      <c r="H709" s="18"/>
      <c r="I709" s="18"/>
      <c r="J709" s="18"/>
      <c r="K709" s="18"/>
      <c r="L709" s="18"/>
      <c r="M709" s="18"/>
      <c r="N709" s="18"/>
      <c r="O709" s="18"/>
      <c r="P709" s="140"/>
      <c r="Q709" s="18"/>
      <c r="R709" s="18"/>
      <c r="S709" s="18"/>
      <c r="T709" s="18"/>
      <c r="U709" s="18"/>
      <c r="V709" s="18"/>
      <c r="W709" s="18"/>
      <c r="X709" s="124"/>
      <c r="Y709" s="124"/>
      <c r="Z709" s="124"/>
      <c r="AA709" s="124"/>
      <c r="AB709" s="124"/>
      <c r="AC709" s="117"/>
      <c r="AD709" s="117"/>
      <c r="AE709" s="117"/>
      <c r="AF709" s="117"/>
      <c r="AG709" s="117"/>
      <c r="AH709" s="117"/>
      <c r="AI709" s="117"/>
      <c r="AJ709" s="117"/>
      <c r="AK709" s="117"/>
      <c r="AL709" s="117"/>
      <c r="AM709" s="117"/>
      <c r="AN709" s="117"/>
      <c r="AO709" s="117"/>
      <c r="AP709" s="579"/>
      <c r="AQ709" s="579"/>
      <c r="AR709" s="117"/>
      <c r="AS709" s="117"/>
      <c r="AT709" s="18"/>
      <c r="AU709" s="18"/>
      <c r="AV709" s="18"/>
      <c r="AW709" s="18"/>
      <c r="AX709" s="18"/>
      <c r="BL709" s="11"/>
      <c r="BM709" s="11"/>
      <c r="BN709" s="11"/>
      <c r="BO709" s="75"/>
      <c r="BP709" s="75"/>
    </row>
    <row r="710" spans="1:68">
      <c r="A710" s="18"/>
      <c r="B710" s="18"/>
      <c r="C710" s="18"/>
      <c r="D710" s="18"/>
      <c r="E710" s="18"/>
      <c r="F710" s="18"/>
      <c r="G710" s="18"/>
      <c r="H710" s="18"/>
      <c r="I710" s="18"/>
      <c r="J710" s="18"/>
      <c r="K710" s="18"/>
      <c r="L710" s="18"/>
      <c r="M710" s="18"/>
      <c r="N710" s="18"/>
      <c r="O710" s="18"/>
      <c r="P710" s="140"/>
      <c r="Q710" s="18"/>
      <c r="R710" s="18"/>
      <c r="S710" s="18"/>
      <c r="T710" s="18"/>
      <c r="U710" s="18"/>
      <c r="V710" s="18"/>
      <c r="W710" s="18"/>
      <c r="X710" s="124"/>
      <c r="Y710" s="124"/>
      <c r="Z710" s="124"/>
      <c r="AA710" s="124"/>
      <c r="AB710" s="124"/>
      <c r="AC710" s="117"/>
      <c r="AD710" s="117"/>
      <c r="AE710" s="117"/>
      <c r="AF710" s="117"/>
      <c r="AG710" s="117"/>
      <c r="AH710" s="117"/>
      <c r="AI710" s="117"/>
      <c r="AJ710" s="117"/>
      <c r="AK710" s="117"/>
      <c r="AL710" s="117"/>
      <c r="AM710" s="117"/>
      <c r="AN710" s="117"/>
      <c r="AO710" s="117"/>
      <c r="AP710" s="579"/>
      <c r="AQ710" s="579"/>
      <c r="AR710" s="117"/>
      <c r="AS710" s="117"/>
      <c r="AT710" s="18"/>
      <c r="AU710" s="18"/>
      <c r="AV710" s="18"/>
      <c r="AW710" s="18"/>
      <c r="AX710" s="18"/>
      <c r="BL710" s="11"/>
      <c r="BM710" s="11"/>
      <c r="BN710" s="11"/>
      <c r="BO710" s="75"/>
      <c r="BP710" s="75"/>
    </row>
    <row r="711" spans="1:68">
      <c r="A711" s="18"/>
      <c r="B711" s="18"/>
      <c r="C711" s="18"/>
      <c r="D711" s="18"/>
      <c r="E711" s="18"/>
      <c r="F711" s="18"/>
      <c r="G711" s="18"/>
      <c r="H711" s="18"/>
      <c r="I711" s="18"/>
      <c r="J711" s="18"/>
      <c r="K711" s="18"/>
      <c r="L711" s="18"/>
      <c r="M711" s="18"/>
      <c r="N711" s="18"/>
      <c r="O711" s="18"/>
      <c r="P711" s="140"/>
      <c r="Q711" s="18"/>
      <c r="R711" s="18"/>
      <c r="S711" s="18"/>
      <c r="T711" s="18"/>
      <c r="U711" s="18"/>
      <c r="V711" s="18"/>
      <c r="W711" s="18"/>
      <c r="X711" s="124"/>
      <c r="Y711" s="124"/>
      <c r="Z711" s="124"/>
      <c r="AA711" s="124"/>
      <c r="AB711" s="124"/>
      <c r="AC711" s="117"/>
      <c r="AD711" s="117"/>
      <c r="AE711" s="117"/>
      <c r="AF711" s="117"/>
      <c r="AG711" s="117"/>
      <c r="AH711" s="117"/>
      <c r="AI711" s="117"/>
      <c r="AJ711" s="117"/>
      <c r="AK711" s="117"/>
      <c r="AL711" s="117"/>
      <c r="AM711" s="117"/>
      <c r="AN711" s="117"/>
      <c r="AO711" s="117"/>
      <c r="AP711" s="579"/>
      <c r="AQ711" s="579"/>
      <c r="AR711" s="117"/>
      <c r="AS711" s="117"/>
      <c r="AT711" s="18"/>
      <c r="AU711" s="18"/>
      <c r="AV711" s="18"/>
      <c r="AW711" s="18"/>
      <c r="AX711" s="18"/>
      <c r="BL711" s="11"/>
      <c r="BM711" s="11"/>
      <c r="BN711" s="11"/>
      <c r="BO711" s="75"/>
      <c r="BP711" s="75"/>
    </row>
    <row r="712" spans="1:68">
      <c r="A712" s="18"/>
      <c r="B712" s="18"/>
      <c r="C712" s="18"/>
      <c r="D712" s="18"/>
      <c r="E712" s="18"/>
      <c r="F712" s="18"/>
      <c r="G712" s="18"/>
      <c r="H712" s="18"/>
      <c r="I712" s="18"/>
      <c r="J712" s="18"/>
      <c r="K712" s="18"/>
      <c r="L712" s="18"/>
      <c r="M712" s="18"/>
      <c r="N712" s="18"/>
      <c r="O712" s="18"/>
      <c r="P712" s="140"/>
      <c r="Q712" s="18"/>
      <c r="R712" s="18"/>
      <c r="S712" s="18"/>
      <c r="T712" s="18"/>
      <c r="U712" s="18"/>
      <c r="V712" s="18"/>
      <c r="W712" s="18"/>
      <c r="X712" s="124"/>
      <c r="Y712" s="124"/>
      <c r="Z712" s="124"/>
      <c r="AA712" s="124"/>
      <c r="AB712" s="124"/>
      <c r="AC712" s="117"/>
      <c r="AD712" s="117"/>
      <c r="AE712" s="117"/>
      <c r="AF712" s="117"/>
      <c r="AG712" s="117"/>
      <c r="AH712" s="117"/>
      <c r="AI712" s="117"/>
      <c r="AJ712" s="117"/>
      <c r="AK712" s="117"/>
      <c r="AL712" s="117"/>
      <c r="AM712" s="117"/>
      <c r="AN712" s="117"/>
      <c r="AO712" s="117"/>
      <c r="AP712" s="579"/>
      <c r="AQ712" s="579"/>
      <c r="AR712" s="117"/>
      <c r="AS712" s="117"/>
      <c r="AT712" s="18"/>
      <c r="AU712" s="18"/>
      <c r="AV712" s="18"/>
      <c r="AW712" s="18"/>
      <c r="AX712" s="18"/>
      <c r="BL712" s="11"/>
      <c r="BM712" s="11"/>
      <c r="BN712" s="11"/>
      <c r="BO712" s="75"/>
      <c r="BP712" s="75"/>
    </row>
    <row r="713" spans="1:68">
      <c r="A713" s="18"/>
      <c r="B713" s="18"/>
      <c r="C713" s="18"/>
      <c r="D713" s="18"/>
      <c r="E713" s="18"/>
      <c r="F713" s="18"/>
      <c r="G713" s="18"/>
      <c r="H713" s="18"/>
      <c r="I713" s="18"/>
      <c r="J713" s="18"/>
      <c r="K713" s="18"/>
      <c r="L713" s="18"/>
      <c r="M713" s="18"/>
      <c r="N713" s="18"/>
      <c r="O713" s="18"/>
      <c r="P713" s="140"/>
      <c r="Q713" s="18"/>
      <c r="R713" s="18"/>
      <c r="S713" s="18"/>
      <c r="T713" s="18"/>
      <c r="U713" s="18"/>
      <c r="V713" s="18"/>
      <c r="W713" s="18"/>
      <c r="X713" s="124"/>
      <c r="Y713" s="124"/>
      <c r="Z713" s="124"/>
      <c r="AA713" s="124"/>
      <c r="AB713" s="124"/>
      <c r="AC713" s="117"/>
      <c r="AD713" s="117"/>
      <c r="AE713" s="117"/>
      <c r="AF713" s="117"/>
      <c r="AG713" s="117"/>
      <c r="AH713" s="117"/>
      <c r="AI713" s="117"/>
      <c r="AJ713" s="117"/>
      <c r="AK713" s="117"/>
      <c r="AL713" s="117"/>
      <c r="AM713" s="117"/>
      <c r="AN713" s="117"/>
      <c r="AO713" s="117"/>
      <c r="AP713" s="538"/>
      <c r="AQ713" s="538"/>
      <c r="AR713" s="117"/>
      <c r="AS713" s="117"/>
      <c r="AT713" s="18"/>
      <c r="AU713" s="18"/>
      <c r="AV713" s="18"/>
      <c r="AW713" s="18"/>
      <c r="AX713" s="18"/>
      <c r="BL713" s="11"/>
      <c r="BM713" s="11"/>
      <c r="BN713" s="11"/>
      <c r="BO713" s="75"/>
      <c r="BP713" s="75"/>
    </row>
    <row r="714" spans="1:68">
      <c r="A714" s="18"/>
      <c r="B714" s="18"/>
      <c r="C714" s="18"/>
      <c r="D714" s="18"/>
      <c r="E714" s="18"/>
      <c r="F714" s="18"/>
      <c r="G714" s="18"/>
      <c r="H714" s="18"/>
      <c r="I714" s="18"/>
      <c r="J714" s="18"/>
      <c r="K714" s="18"/>
      <c r="L714" s="18"/>
      <c r="M714" s="18"/>
      <c r="N714" s="18"/>
      <c r="O714" s="18"/>
      <c r="P714" s="247"/>
      <c r="Q714" s="18"/>
      <c r="R714" s="18"/>
      <c r="S714" s="18"/>
      <c r="T714" s="18"/>
      <c r="U714" s="18"/>
      <c r="V714" s="18"/>
      <c r="W714" s="18"/>
      <c r="X714" s="124"/>
      <c r="Y714" s="124"/>
      <c r="Z714" s="124"/>
      <c r="AA714" s="124"/>
      <c r="AB714" s="124"/>
      <c r="AC714" s="117"/>
      <c r="AD714" s="117"/>
      <c r="AE714" s="117"/>
      <c r="AF714" s="117"/>
      <c r="AG714" s="117"/>
      <c r="AH714" s="117"/>
      <c r="AI714" s="117"/>
      <c r="AJ714" s="117"/>
      <c r="AK714" s="117"/>
      <c r="AL714" s="117"/>
      <c r="AM714" s="117"/>
      <c r="AN714" s="117"/>
      <c r="AO714" s="117"/>
      <c r="AP714" s="538"/>
      <c r="AQ714" s="538"/>
      <c r="AR714" s="117"/>
      <c r="AS714" s="117"/>
      <c r="AT714" s="18"/>
      <c r="AU714" s="18"/>
      <c r="AV714" s="18"/>
      <c r="AW714" s="18"/>
      <c r="AX714" s="18"/>
      <c r="BL714" s="11"/>
      <c r="BM714" s="11"/>
      <c r="BN714" s="11"/>
      <c r="BO714" s="75"/>
      <c r="BP714" s="75"/>
    </row>
    <row r="715" spans="1:68">
      <c r="A715" s="18"/>
      <c r="B715" s="18"/>
      <c r="C715" s="18"/>
      <c r="D715" s="18"/>
      <c r="E715" s="18"/>
      <c r="F715" s="18"/>
      <c r="G715" s="18"/>
      <c r="H715" s="18"/>
      <c r="I715" s="18"/>
      <c r="J715" s="18"/>
      <c r="K715" s="18"/>
      <c r="L715" s="18"/>
      <c r="M715" s="18"/>
      <c r="N715" s="18"/>
      <c r="O715" s="18"/>
      <c r="P715" s="333" t="s">
        <v>67</v>
      </c>
      <c r="Q715" s="18"/>
      <c r="R715" s="18"/>
      <c r="S715" s="18"/>
      <c r="T715" s="18"/>
      <c r="U715" s="18"/>
      <c r="V715" s="18"/>
      <c r="W715" s="18"/>
      <c r="X715" s="124"/>
      <c r="Y715" s="124"/>
      <c r="Z715" s="124"/>
      <c r="AA715" s="124"/>
      <c r="AB715" s="124"/>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BL715" s="11"/>
      <c r="BM715" s="11"/>
      <c r="BN715" s="11"/>
      <c r="BO715" s="75"/>
      <c r="BP715" s="75"/>
    </row>
    <row r="716" spans="1:68">
      <c r="A716" s="18"/>
      <c r="B716" s="18"/>
      <c r="C716" s="18"/>
      <c r="D716" s="18"/>
      <c r="E716" s="18"/>
      <c r="F716" s="18"/>
      <c r="G716" s="18"/>
      <c r="H716" s="18"/>
      <c r="I716" s="18"/>
      <c r="J716" s="18"/>
      <c r="K716" s="18"/>
      <c r="L716" s="18"/>
      <c r="M716" s="18"/>
      <c r="N716" s="18"/>
      <c r="O716" s="18"/>
      <c r="P716" s="213"/>
      <c r="Q716" s="18"/>
      <c r="R716" s="18"/>
      <c r="S716" s="18"/>
      <c r="T716" s="18"/>
      <c r="U716" s="18"/>
      <c r="V716" s="18"/>
      <c r="W716" s="18"/>
      <c r="X716" s="124"/>
      <c r="Y716" s="124"/>
      <c r="Z716" s="124"/>
      <c r="AA716" s="124"/>
      <c r="AB716" s="124"/>
      <c r="AC716" s="213"/>
      <c r="AD716" s="430">
        <f>MAX(H267:M282)</f>
        <v>8.1888543819998283</v>
      </c>
      <c r="AE716" s="332" t="s">
        <v>100</v>
      </c>
      <c r="AF716" s="335"/>
      <c r="AG716" s="334"/>
      <c r="AH716" s="334"/>
      <c r="AI716" s="213"/>
      <c r="AJ716" s="213"/>
      <c r="AK716" s="18"/>
      <c r="AL716" s="18"/>
      <c r="AM716" s="18"/>
      <c r="AN716" s="18"/>
      <c r="AO716" s="18"/>
      <c r="AP716" s="18"/>
      <c r="AQ716" s="18"/>
      <c r="AR716" s="18"/>
      <c r="AS716" s="18"/>
      <c r="AT716" s="18"/>
      <c r="AU716" s="18"/>
      <c r="AV716" s="18"/>
      <c r="AW716" s="18"/>
      <c r="AX716" s="18"/>
      <c r="BL716" s="11"/>
      <c r="BM716" s="11"/>
      <c r="BN716" s="11"/>
      <c r="BO716" s="75"/>
      <c r="BP716" s="75"/>
    </row>
    <row r="717" spans="1:68">
      <c r="A717" s="18"/>
      <c r="B717" s="18"/>
      <c r="C717" s="18"/>
      <c r="D717" s="18"/>
      <c r="E717" s="18"/>
      <c r="F717" s="18"/>
      <c r="G717" s="18"/>
      <c r="H717" s="18"/>
      <c r="I717" s="18"/>
      <c r="J717" s="18"/>
      <c r="K717" s="18"/>
      <c r="L717" s="18"/>
      <c r="M717" s="18"/>
      <c r="N717" s="18"/>
      <c r="O717" s="18"/>
      <c r="P717" s="140"/>
      <c r="Q717" s="18"/>
      <c r="R717" s="247"/>
      <c r="S717" s="247"/>
      <c r="T717" s="247"/>
      <c r="U717" s="18"/>
      <c r="V717" s="18"/>
      <c r="W717" s="18"/>
      <c r="X717" s="124"/>
      <c r="Y717" s="124"/>
      <c r="Z717" s="124"/>
      <c r="AA717" s="124"/>
      <c r="AB717" s="124"/>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BL717" s="11"/>
      <c r="BM717" s="11"/>
      <c r="BN717" s="11"/>
      <c r="BO717" s="75"/>
      <c r="BP717" s="75"/>
    </row>
    <row r="718" spans="1:68">
      <c r="A718" s="18"/>
      <c r="B718" s="18"/>
      <c r="C718" s="18"/>
      <c r="D718" s="18"/>
      <c r="E718" s="329"/>
      <c r="F718" s="329"/>
      <c r="G718" s="213"/>
      <c r="H718" s="330"/>
      <c r="I718" s="330"/>
      <c r="J718" s="213"/>
      <c r="K718" s="213"/>
      <c r="L718" s="213"/>
      <c r="M718" s="247"/>
      <c r="N718" s="18"/>
      <c r="O718" s="18"/>
      <c r="P718" s="140"/>
      <c r="Q718" s="18"/>
      <c r="R718" s="333" t="s">
        <v>67</v>
      </c>
      <c r="S718" s="336"/>
      <c r="T718" s="336"/>
      <c r="U718" s="18"/>
      <c r="V718" s="18"/>
      <c r="W718" s="18"/>
      <c r="X718" s="124"/>
      <c r="Y718" s="124"/>
      <c r="Z718" s="124"/>
      <c r="AA718" s="124"/>
      <c r="AB718" s="124"/>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BL718" s="11"/>
      <c r="BM718" s="11"/>
      <c r="BN718" s="11"/>
      <c r="BO718" s="75"/>
      <c r="BP718" s="75"/>
    </row>
    <row r="719" spans="1:68">
      <c r="A719" s="213"/>
      <c r="B719" s="213"/>
      <c r="C719" s="213"/>
      <c r="D719" s="213"/>
      <c r="E719" s="335"/>
      <c r="F719" s="333" t="s">
        <v>67</v>
      </c>
      <c r="G719" s="334"/>
      <c r="H719" s="333" t="s">
        <v>67</v>
      </c>
      <c r="I719" s="333"/>
      <c r="J719" s="334"/>
      <c r="K719" s="334"/>
      <c r="L719" s="334"/>
      <c r="M719" s="336"/>
      <c r="N719" s="247"/>
      <c r="O719" s="247"/>
      <c r="P719" s="140"/>
      <c r="Q719" s="18"/>
      <c r="R719" s="213"/>
      <c r="S719" s="213"/>
      <c r="T719" s="213"/>
      <c r="U719" s="18"/>
      <c r="V719" s="18"/>
      <c r="W719" s="18"/>
      <c r="X719" s="124"/>
      <c r="Y719" s="124"/>
      <c r="Z719" s="124"/>
      <c r="AA719" s="124"/>
      <c r="AB719" s="124"/>
      <c r="AC719" s="18"/>
      <c r="AD719" s="18"/>
      <c r="AE719" s="18"/>
      <c r="AF719" s="18"/>
      <c r="AG719" s="18"/>
      <c r="AH719" s="18"/>
      <c r="AI719" s="18"/>
      <c r="AJ719" s="18"/>
      <c r="AK719" s="18"/>
      <c r="AL719" s="18"/>
      <c r="AM719" s="7"/>
      <c r="AN719" s="18"/>
      <c r="AO719" s="18"/>
      <c r="AP719" s="18"/>
      <c r="AQ719" s="18"/>
      <c r="AR719" s="18"/>
      <c r="AS719" s="18"/>
      <c r="AT719" s="18"/>
      <c r="AU719" s="18"/>
      <c r="AV719" s="18"/>
      <c r="AW719" s="18"/>
      <c r="AX719" s="18"/>
      <c r="BL719" s="11"/>
      <c r="BM719" s="11"/>
      <c r="BN719" s="11"/>
      <c r="BO719" s="75"/>
      <c r="BP719" s="75"/>
    </row>
    <row r="720" spans="1:68">
      <c r="A720" s="332" t="s">
        <v>105</v>
      </c>
      <c r="B720" s="333"/>
      <c r="C720" s="334"/>
      <c r="D720" s="333" t="s">
        <v>67</v>
      </c>
      <c r="E720" s="329"/>
      <c r="F720" s="329"/>
      <c r="G720" s="213"/>
      <c r="H720" s="330"/>
      <c r="I720" s="330"/>
      <c r="J720" s="213"/>
      <c r="K720" s="213"/>
      <c r="L720" s="213"/>
      <c r="M720" s="213"/>
      <c r="N720" s="333" t="s">
        <v>67</v>
      </c>
      <c r="O720" s="336"/>
      <c r="P720" s="140"/>
      <c r="Q720" s="247"/>
      <c r="R720" s="18"/>
      <c r="S720" s="18"/>
      <c r="T720" s="18"/>
      <c r="U720" s="247"/>
      <c r="V720" s="18"/>
      <c r="W720" s="18"/>
      <c r="X720" s="124"/>
      <c r="Y720" s="124"/>
      <c r="Z720" s="124"/>
      <c r="AA720" s="124"/>
      <c r="AB720" s="124"/>
      <c r="AC720" s="18"/>
      <c r="AD720" s="18"/>
      <c r="AE720" s="18"/>
      <c r="AF720" s="18"/>
      <c r="AG720" s="18"/>
      <c r="AH720" s="18"/>
      <c r="AI720" s="18"/>
      <c r="AJ720" s="18"/>
      <c r="AK720" s="18"/>
      <c r="AL720" s="124"/>
      <c r="AM720" s="7"/>
      <c r="AN720" s="18"/>
      <c r="AO720" s="18"/>
      <c r="AP720" s="18"/>
      <c r="AQ720" s="18"/>
      <c r="AR720" s="18"/>
      <c r="AS720" s="18"/>
      <c r="AT720" s="18"/>
      <c r="AU720" s="18"/>
      <c r="AV720" s="18"/>
      <c r="AW720" s="18"/>
      <c r="AX720" s="18"/>
      <c r="BL720" s="11"/>
      <c r="BM720" s="11"/>
      <c r="BN720" s="11"/>
      <c r="BO720" s="75"/>
      <c r="BP720" s="75"/>
    </row>
    <row r="721" spans="1:68">
      <c r="A721" s="213"/>
      <c r="B721" s="213"/>
      <c r="C721" s="213"/>
      <c r="D721" s="213"/>
      <c r="E721" s="18"/>
      <c r="F721" s="18"/>
      <c r="G721" s="18"/>
      <c r="H721" s="18"/>
      <c r="I721" s="18"/>
      <c r="J721" s="18"/>
      <c r="K721" s="18"/>
      <c r="L721" s="18"/>
      <c r="M721" s="18"/>
      <c r="N721" s="213"/>
      <c r="O721" s="213"/>
      <c r="P721" s="140"/>
      <c r="Q721" s="336"/>
      <c r="R721" s="18"/>
      <c r="S721" s="18"/>
      <c r="T721" s="18"/>
      <c r="U721" s="333" t="s">
        <v>67</v>
      </c>
      <c r="V721" s="18"/>
      <c r="W721" s="18"/>
      <c r="X721" s="124"/>
      <c r="Y721" s="124"/>
      <c r="Z721" s="124"/>
      <c r="AA721" s="124"/>
      <c r="AB721" s="124"/>
      <c r="AC721" s="18"/>
      <c r="AD721" s="18"/>
      <c r="AE721" s="18"/>
      <c r="AF721" s="18"/>
      <c r="AG721" s="18"/>
      <c r="AH721" s="18"/>
      <c r="AI721" s="18"/>
      <c r="AJ721" s="18"/>
      <c r="AK721" s="18"/>
      <c r="AL721" s="18"/>
      <c r="AM721" s="7"/>
      <c r="AN721" s="18"/>
      <c r="AO721" s="18"/>
      <c r="AP721" s="18"/>
      <c r="AQ721" s="18"/>
      <c r="AR721" s="18"/>
      <c r="AS721" s="18"/>
      <c r="AT721" s="18"/>
      <c r="AU721" s="18"/>
      <c r="AV721" s="18"/>
      <c r="AW721" s="18"/>
      <c r="AX721" s="18"/>
      <c r="BL721" s="11"/>
      <c r="BM721" s="11"/>
      <c r="BN721" s="11"/>
      <c r="BO721" s="75"/>
      <c r="BP721" s="75"/>
    </row>
    <row r="722" spans="1:68">
      <c r="A722" s="18"/>
      <c r="B722" s="18"/>
      <c r="C722" s="18"/>
      <c r="D722" s="18"/>
      <c r="E722" s="18"/>
      <c r="F722" s="18"/>
      <c r="G722" s="18"/>
      <c r="H722" s="18"/>
      <c r="I722" s="18"/>
      <c r="J722" s="18"/>
      <c r="K722" s="18"/>
      <c r="L722" s="18"/>
      <c r="M722" s="18"/>
      <c r="N722" s="18"/>
      <c r="O722" s="18"/>
      <c r="P722" s="140"/>
      <c r="Q722" s="213"/>
      <c r="R722" s="18"/>
      <c r="S722" s="18"/>
      <c r="T722" s="18"/>
      <c r="U722" s="213"/>
      <c r="V722" s="18"/>
      <c r="W722" s="18"/>
      <c r="X722" s="124"/>
      <c r="Y722" s="124"/>
      <c r="Z722" s="124"/>
      <c r="AA722" s="124"/>
      <c r="AB722" s="124"/>
      <c r="AC722" s="18"/>
      <c r="AD722" s="18"/>
      <c r="AE722" s="18"/>
      <c r="AF722" s="18"/>
      <c r="AG722" s="18"/>
      <c r="AH722" s="18"/>
      <c r="AI722" s="18"/>
      <c r="AJ722" s="18"/>
      <c r="AK722" s="18"/>
      <c r="AL722" s="18"/>
      <c r="AM722" s="7"/>
      <c r="AN722" s="18"/>
      <c r="AO722" s="18"/>
      <c r="AP722" s="18"/>
      <c r="AQ722" s="18"/>
      <c r="AR722" s="18"/>
      <c r="AS722" s="18"/>
      <c r="AT722" s="18"/>
      <c r="AU722" s="18"/>
      <c r="AV722" s="18"/>
      <c r="AW722" s="18"/>
      <c r="AX722" s="18"/>
      <c r="BL722" s="11"/>
      <c r="BM722" s="11"/>
      <c r="BN722" s="11"/>
      <c r="BO722" s="75"/>
      <c r="BP722" s="75"/>
    </row>
    <row r="723" spans="1:68">
      <c r="A723" s="18"/>
      <c r="B723" s="18"/>
      <c r="C723" s="18"/>
      <c r="D723" s="18"/>
      <c r="E723" s="18"/>
      <c r="F723" s="18"/>
      <c r="G723" s="18"/>
      <c r="H723" s="18"/>
      <c r="I723" s="18"/>
      <c r="J723" s="18"/>
      <c r="K723" s="18"/>
      <c r="L723" s="18"/>
      <c r="M723" s="18"/>
      <c r="N723" s="18"/>
      <c r="O723" s="18"/>
      <c r="P723" s="140"/>
      <c r="Q723" s="18"/>
      <c r="R723" s="18"/>
      <c r="S723" s="18"/>
      <c r="T723" s="18"/>
      <c r="U723" s="18"/>
      <c r="V723" s="18"/>
      <c r="W723" s="18"/>
      <c r="X723" s="124"/>
      <c r="Y723" s="124"/>
      <c r="Z723" s="124"/>
      <c r="AA723" s="124"/>
      <c r="AB723" s="124"/>
      <c r="AC723" s="18"/>
      <c r="AD723" s="18"/>
      <c r="AE723" s="18"/>
      <c r="AF723" s="18"/>
      <c r="AG723" s="18"/>
      <c r="AH723" s="18"/>
      <c r="AI723" s="18"/>
      <c r="AJ723" s="18"/>
      <c r="AK723" s="18"/>
      <c r="AL723" s="18"/>
      <c r="AM723" s="7"/>
      <c r="AN723" s="18"/>
      <c r="AO723" s="18"/>
      <c r="AP723" s="18"/>
      <c r="AQ723" s="18"/>
      <c r="AR723" s="18"/>
      <c r="AS723" s="18"/>
      <c r="AT723" s="18"/>
      <c r="AU723" s="18"/>
      <c r="AV723" s="18"/>
      <c r="AW723" s="18"/>
      <c r="AX723" s="18"/>
      <c r="BL723" s="11"/>
      <c r="BM723" s="11"/>
      <c r="BN723" s="11"/>
      <c r="BO723" s="75"/>
      <c r="BP723" s="75"/>
    </row>
    <row r="724" spans="1:68">
      <c r="A724" s="18"/>
      <c r="B724" s="18"/>
      <c r="C724" s="18"/>
      <c r="D724" s="18"/>
      <c r="E724" s="18"/>
      <c r="F724" s="18"/>
      <c r="G724" s="18"/>
      <c r="H724" s="18"/>
      <c r="I724" s="18"/>
      <c r="J724" s="18"/>
      <c r="K724" s="18"/>
      <c r="L724" s="18"/>
      <c r="M724" s="18"/>
      <c r="N724" s="18"/>
      <c r="O724" s="18"/>
      <c r="P724" s="140"/>
      <c r="Q724" s="18"/>
      <c r="R724" s="18"/>
      <c r="S724" s="18"/>
      <c r="T724" s="18"/>
      <c r="U724" s="18"/>
      <c r="V724" s="18"/>
      <c r="W724" s="18"/>
      <c r="X724" s="124"/>
      <c r="Y724" s="124"/>
      <c r="Z724" s="124"/>
      <c r="AA724" s="124"/>
      <c r="AB724" s="124"/>
      <c r="AC724" s="18"/>
      <c r="AD724" s="18"/>
      <c r="AE724" s="18"/>
      <c r="AF724" s="18"/>
      <c r="AG724" s="18"/>
      <c r="AH724" s="18"/>
      <c r="AI724" s="18"/>
      <c r="AJ724" s="18"/>
      <c r="AK724" s="18"/>
      <c r="AL724" s="18"/>
      <c r="AM724" s="7"/>
      <c r="AN724" s="18"/>
      <c r="AO724" s="18"/>
      <c r="AP724" s="18"/>
      <c r="AQ724" s="18"/>
      <c r="AR724" s="18"/>
      <c r="AS724" s="18"/>
      <c r="AT724" s="437">
        <v>21</v>
      </c>
      <c r="AU724" s="437">
        <v>22</v>
      </c>
      <c r="AV724" s="437">
        <v>23</v>
      </c>
      <c r="AW724" s="18"/>
      <c r="AX724" s="18"/>
      <c r="BL724" s="11"/>
      <c r="BM724" s="11"/>
      <c r="BN724" s="11"/>
      <c r="BO724" s="75"/>
      <c r="BP724" s="75"/>
    </row>
    <row r="725" spans="1:68">
      <c r="A725" s="18"/>
      <c r="B725" s="18"/>
      <c r="C725" s="18"/>
      <c r="D725" s="18"/>
      <c r="E725" s="18"/>
      <c r="F725" s="18"/>
      <c r="G725" s="18"/>
      <c r="H725" s="18"/>
      <c r="I725" s="18"/>
      <c r="J725" s="18"/>
      <c r="K725" s="18"/>
      <c r="L725" s="18"/>
      <c r="M725" s="18"/>
      <c r="N725" s="18"/>
      <c r="O725" s="18"/>
      <c r="P725" s="140"/>
      <c r="Q725" s="18"/>
      <c r="R725" s="18"/>
      <c r="S725" s="18"/>
      <c r="T725" s="18"/>
      <c r="U725" s="18"/>
      <c r="V725" s="18"/>
      <c r="W725" s="18"/>
      <c r="X725" s="124"/>
      <c r="Y725" s="124"/>
      <c r="Z725" s="124"/>
      <c r="AA725" s="124"/>
      <c r="AB725" s="124"/>
      <c r="AC725" s="18"/>
      <c r="AD725" s="18"/>
      <c r="AE725" s="18"/>
      <c r="AF725" s="18"/>
      <c r="AG725" s="18"/>
      <c r="AH725" s="18"/>
      <c r="AI725" s="18"/>
      <c r="AJ725" s="18"/>
      <c r="AK725" s="18"/>
      <c r="AL725" s="18"/>
      <c r="AM725" s="7"/>
      <c r="AN725" s="18"/>
      <c r="AO725" s="18"/>
      <c r="AP725" s="18"/>
      <c r="AQ725" s="18"/>
      <c r="AR725" s="18"/>
      <c r="AS725" s="18"/>
      <c r="AT725" s="18"/>
      <c r="AU725" s="18"/>
      <c r="AV725" s="18"/>
      <c r="AW725" s="18"/>
      <c r="AX725" s="18"/>
      <c r="BL725" s="11"/>
      <c r="BM725" s="11"/>
      <c r="BN725" s="11"/>
      <c r="BO725" s="75"/>
      <c r="BP725" s="75"/>
    </row>
    <row r="726" spans="1:68">
      <c r="A726" s="18"/>
      <c r="B726" s="18"/>
      <c r="C726" s="18"/>
      <c r="D726" s="18"/>
      <c r="E726" s="18"/>
      <c r="F726" s="18"/>
      <c r="G726" s="18"/>
      <c r="H726" s="18"/>
      <c r="I726" s="18"/>
      <c r="J726" s="18"/>
      <c r="K726" s="18"/>
      <c r="L726" s="18"/>
      <c r="M726" s="18"/>
      <c r="N726" s="18"/>
      <c r="O726" s="18"/>
      <c r="P726" s="140"/>
      <c r="Q726" s="18"/>
      <c r="R726" s="18"/>
      <c r="S726" s="18"/>
      <c r="T726" s="18"/>
      <c r="U726" s="18"/>
      <c r="V726" s="18"/>
      <c r="W726" s="18"/>
      <c r="X726" s="124"/>
      <c r="Y726" s="124"/>
      <c r="Z726" s="124"/>
      <c r="AA726" s="124"/>
      <c r="AB726" s="124"/>
      <c r="AC726" s="18"/>
      <c r="AD726" s="18"/>
      <c r="AE726" s="18"/>
      <c r="AF726" s="18"/>
      <c r="AG726" s="18"/>
      <c r="AH726" s="18"/>
      <c r="AI726" s="18"/>
      <c r="AJ726" s="18"/>
      <c r="AK726" s="18"/>
      <c r="AL726" s="18"/>
      <c r="AM726" s="7"/>
      <c r="AN726" s="18"/>
      <c r="AO726" s="18"/>
      <c r="AP726" s="18"/>
      <c r="AQ726" s="18"/>
      <c r="AR726" s="18"/>
      <c r="AS726" s="18"/>
      <c r="AT726" s="18"/>
      <c r="AU726" s="18"/>
      <c r="AV726" s="18"/>
      <c r="AW726" s="18"/>
      <c r="AX726" s="18"/>
      <c r="BL726" s="11"/>
      <c r="BM726" s="11"/>
      <c r="BN726" s="11"/>
      <c r="BO726" s="75"/>
      <c r="BP726" s="75"/>
    </row>
    <row r="727" spans="1:68">
      <c r="A727" s="18"/>
      <c r="B727" s="18"/>
      <c r="C727" s="18"/>
      <c r="D727" s="18"/>
      <c r="E727" s="18"/>
      <c r="F727" s="18"/>
      <c r="G727" s="18"/>
      <c r="H727" s="18"/>
      <c r="I727" s="18"/>
      <c r="J727" s="18"/>
      <c r="K727" s="18"/>
      <c r="L727" s="18"/>
      <c r="M727" s="18"/>
      <c r="N727" s="18"/>
      <c r="O727" s="18"/>
      <c r="P727" s="140"/>
      <c r="Q727" s="18"/>
      <c r="R727" s="18"/>
      <c r="S727" s="18"/>
      <c r="T727" s="18"/>
      <c r="U727" s="18"/>
      <c r="V727" s="18"/>
      <c r="W727" s="18"/>
      <c r="X727" s="124"/>
      <c r="Y727" s="124"/>
      <c r="Z727" s="124"/>
      <c r="AA727" s="124"/>
      <c r="AB727" s="124"/>
      <c r="AC727" s="18"/>
      <c r="AD727" s="18"/>
      <c r="AE727" s="18"/>
      <c r="AF727" s="18"/>
      <c r="AG727" s="18"/>
      <c r="AH727" s="18"/>
      <c r="AI727" s="18"/>
      <c r="AJ727" s="18"/>
      <c r="AK727" s="18"/>
      <c r="AL727" s="18"/>
      <c r="AM727" s="7"/>
      <c r="AN727" s="18"/>
      <c r="AO727" s="18"/>
      <c r="AP727" s="18"/>
      <c r="AQ727" s="18"/>
      <c r="AR727" s="18"/>
      <c r="AS727" s="18"/>
      <c r="AT727" s="18"/>
      <c r="AU727" s="18"/>
      <c r="AV727" s="18"/>
      <c r="AW727" s="18"/>
      <c r="AX727" s="18"/>
      <c r="BL727" s="11"/>
      <c r="BM727" s="11"/>
      <c r="BN727" s="11"/>
      <c r="BO727" s="75"/>
      <c r="BP727" s="75"/>
    </row>
    <row r="728" spans="1:68">
      <c r="A728" s="18"/>
      <c r="B728" s="18"/>
      <c r="C728" s="18"/>
      <c r="D728" s="18"/>
      <c r="E728" s="18"/>
      <c r="F728" s="18"/>
      <c r="G728" s="18"/>
      <c r="H728" s="18"/>
      <c r="I728" s="18"/>
      <c r="J728" s="18"/>
      <c r="K728" s="18"/>
      <c r="L728" s="18"/>
      <c r="M728" s="18"/>
      <c r="N728" s="18"/>
      <c r="O728" s="18"/>
      <c r="P728" s="140"/>
      <c r="Q728" s="18"/>
      <c r="R728" s="18"/>
      <c r="S728" s="18"/>
      <c r="T728" s="18"/>
      <c r="U728" s="18"/>
      <c r="V728" s="18"/>
      <c r="W728" s="18"/>
      <c r="X728" s="124"/>
      <c r="Y728" s="124"/>
      <c r="Z728" s="124"/>
      <c r="AA728" s="124"/>
      <c r="AB728" s="124"/>
      <c r="AC728" s="18"/>
      <c r="AD728" s="18"/>
      <c r="AE728" s="18"/>
      <c r="AF728" s="18"/>
      <c r="AG728" s="18"/>
      <c r="AH728" s="18"/>
      <c r="AI728" s="18"/>
      <c r="AJ728" s="18"/>
      <c r="AK728" s="18"/>
      <c r="AL728" s="18"/>
      <c r="AM728" s="7"/>
      <c r="AN728" s="18"/>
      <c r="AO728" s="18"/>
      <c r="AP728" s="18"/>
      <c r="AQ728" s="18"/>
      <c r="AR728" s="18"/>
      <c r="AS728" s="18"/>
      <c r="AT728" s="18"/>
      <c r="AU728" s="18"/>
      <c r="AV728" s="18"/>
      <c r="AW728" s="18"/>
      <c r="AX728" s="18"/>
      <c r="BL728" s="11"/>
      <c r="BM728" s="11"/>
      <c r="BN728" s="11"/>
      <c r="BO728" s="75"/>
      <c r="BP728" s="75"/>
    </row>
    <row r="729" spans="1:68">
      <c r="A729" s="18"/>
      <c r="B729" s="18"/>
      <c r="C729" s="18"/>
      <c r="D729" s="18"/>
      <c r="E729" s="18"/>
      <c r="F729" s="18"/>
      <c r="G729" s="18"/>
      <c r="H729" s="18"/>
      <c r="I729" s="18"/>
      <c r="J729" s="18"/>
      <c r="K729" s="18"/>
      <c r="L729" s="18"/>
      <c r="M729" s="18"/>
      <c r="N729" s="18"/>
      <c r="O729" s="18"/>
      <c r="P729" s="140"/>
      <c r="Q729" s="18"/>
      <c r="R729" s="18"/>
      <c r="S729" s="18"/>
      <c r="T729" s="18"/>
      <c r="U729" s="18"/>
      <c r="V729" s="18"/>
      <c r="W729" s="18"/>
      <c r="X729" s="124"/>
      <c r="Y729" s="124"/>
      <c r="Z729" s="124"/>
      <c r="AA729" s="124"/>
      <c r="AB729" s="124"/>
      <c r="AC729" s="18"/>
      <c r="AD729" s="18"/>
      <c r="AE729" s="18"/>
      <c r="AF729" s="18"/>
      <c r="AG729" s="18"/>
      <c r="AH729" s="18"/>
      <c r="AI729" s="18"/>
      <c r="AJ729" s="18"/>
      <c r="AK729" s="18"/>
      <c r="AL729" s="18"/>
      <c r="AM729" s="7"/>
      <c r="AN729" s="18"/>
      <c r="AO729" s="18"/>
      <c r="AP729" s="18"/>
      <c r="AQ729" s="18"/>
      <c r="AR729" s="18"/>
      <c r="AS729" s="18"/>
      <c r="AT729" s="18"/>
      <c r="AU729" s="18"/>
      <c r="AV729" s="18"/>
      <c r="AW729" s="18"/>
      <c r="AX729" s="18"/>
      <c r="BL729" s="11"/>
      <c r="BM729" s="11"/>
      <c r="BN729" s="11"/>
      <c r="BO729" s="75"/>
      <c r="BP729" s="75"/>
    </row>
    <row r="730" spans="1:68">
      <c r="A730" s="18"/>
      <c r="B730" s="18"/>
      <c r="C730" s="18"/>
      <c r="D730" s="18"/>
      <c r="E730" s="18"/>
      <c r="F730" s="18"/>
      <c r="G730" s="18"/>
      <c r="H730" s="18"/>
      <c r="I730" s="18"/>
      <c r="J730" s="18"/>
      <c r="K730" s="18"/>
      <c r="L730" s="18"/>
      <c r="M730" s="18"/>
      <c r="N730" s="18"/>
      <c r="O730" s="18"/>
      <c r="P730" s="140"/>
      <c r="Q730" s="18"/>
      <c r="R730" s="18"/>
      <c r="S730" s="18"/>
      <c r="T730" s="18"/>
      <c r="U730" s="18"/>
      <c r="V730" s="18"/>
      <c r="W730" s="18"/>
      <c r="X730" s="124"/>
      <c r="Y730" s="124"/>
      <c r="Z730" s="124"/>
      <c r="AA730" s="124"/>
      <c r="AB730" s="124"/>
      <c r="AC730" s="18"/>
      <c r="AD730" s="18"/>
      <c r="AE730" s="18"/>
      <c r="AF730" s="18"/>
      <c r="AG730" s="18"/>
      <c r="AH730" s="18"/>
      <c r="AI730" s="18"/>
      <c r="AJ730" s="18"/>
      <c r="AK730" s="18"/>
      <c r="AL730" s="18"/>
      <c r="AM730" s="7"/>
      <c r="AN730" s="18"/>
      <c r="AO730" s="18"/>
      <c r="AP730" s="18"/>
      <c r="AQ730" s="18"/>
      <c r="AR730" s="18"/>
      <c r="AS730" s="18"/>
      <c r="AT730" s="18"/>
      <c r="AU730" s="18"/>
      <c r="AV730" s="18"/>
      <c r="AW730" s="18"/>
      <c r="AX730" s="18"/>
      <c r="BL730" s="11"/>
      <c r="BM730" s="11"/>
      <c r="BN730" s="11"/>
      <c r="BO730" s="75"/>
      <c r="BP730" s="75"/>
    </row>
    <row r="731" spans="1:68">
      <c r="A731" s="18"/>
      <c r="B731" s="18"/>
      <c r="C731" s="18"/>
      <c r="D731" s="18"/>
      <c r="E731" s="18"/>
      <c r="F731" s="18"/>
      <c r="G731" s="18"/>
      <c r="H731" s="18"/>
      <c r="I731" s="18"/>
      <c r="J731" s="18"/>
      <c r="K731" s="18"/>
      <c r="L731" s="18"/>
      <c r="M731" s="18"/>
      <c r="N731" s="18"/>
      <c r="O731" s="18"/>
      <c r="P731" s="140"/>
      <c r="Q731" s="18"/>
      <c r="R731" s="18"/>
      <c r="S731" s="18"/>
      <c r="T731" s="18"/>
      <c r="U731" s="18"/>
      <c r="V731" s="18"/>
      <c r="W731" s="18"/>
      <c r="X731" s="124"/>
      <c r="Y731" s="124"/>
      <c r="Z731" s="124"/>
      <c r="AA731" s="124"/>
      <c r="AB731" s="124"/>
      <c r="AC731" s="18"/>
      <c r="AD731" s="18"/>
      <c r="AE731" s="18"/>
      <c r="AF731" s="18"/>
      <c r="AG731" s="18"/>
      <c r="AH731" s="18"/>
      <c r="AI731" s="18"/>
      <c r="AJ731" s="18"/>
      <c r="AK731" s="18"/>
      <c r="AL731" s="18"/>
      <c r="AM731" s="7"/>
      <c r="AN731" s="18"/>
      <c r="AO731" s="18"/>
      <c r="AP731" s="18"/>
      <c r="AQ731" s="18"/>
      <c r="AR731" s="18"/>
      <c r="AS731" s="18"/>
      <c r="AT731" s="18"/>
      <c r="AU731" s="18"/>
      <c r="AV731" s="18"/>
      <c r="AW731" s="18"/>
      <c r="AX731" s="18"/>
      <c r="BL731" s="11"/>
      <c r="BM731" s="11"/>
      <c r="BN731" s="11"/>
      <c r="BO731" s="75"/>
      <c r="BP731" s="75"/>
    </row>
    <row r="732" spans="1:68">
      <c r="A732" s="18"/>
      <c r="B732" s="18"/>
      <c r="C732" s="18"/>
      <c r="D732" s="18"/>
      <c r="E732" s="18"/>
      <c r="F732" s="18"/>
      <c r="G732" s="18"/>
      <c r="H732" s="18"/>
      <c r="I732" s="18"/>
      <c r="J732" s="18"/>
      <c r="K732" s="18"/>
      <c r="L732" s="18"/>
      <c r="M732" s="18"/>
      <c r="N732" s="18"/>
      <c r="O732" s="18"/>
      <c r="P732" s="140"/>
      <c r="Q732" s="18"/>
      <c r="R732" s="18"/>
      <c r="S732" s="18"/>
      <c r="T732" s="18"/>
      <c r="U732" s="18"/>
      <c r="V732" s="18"/>
      <c r="W732" s="18"/>
      <c r="X732" s="124"/>
      <c r="Y732" s="124"/>
      <c r="Z732" s="124"/>
      <c r="AA732" s="124"/>
      <c r="AB732" s="124"/>
      <c r="AC732" s="18"/>
      <c r="AD732" s="18"/>
      <c r="AE732" s="18"/>
      <c r="AF732" s="18"/>
      <c r="AG732" s="18"/>
      <c r="AH732" s="18"/>
      <c r="AI732" s="18"/>
      <c r="AJ732" s="18"/>
      <c r="AK732" s="18"/>
      <c r="AL732" s="18"/>
      <c r="AM732" s="7"/>
      <c r="AN732" s="18"/>
      <c r="AO732" s="18"/>
      <c r="AP732" s="18"/>
      <c r="AQ732" s="18"/>
      <c r="AR732" s="18"/>
      <c r="AS732" s="18"/>
      <c r="AT732" s="18"/>
      <c r="AU732" s="18"/>
      <c r="AV732" s="18"/>
      <c r="AW732" s="18"/>
      <c r="AX732" s="18"/>
      <c r="BL732" s="11"/>
      <c r="BM732" s="11"/>
      <c r="BN732" s="11"/>
      <c r="BO732" s="75"/>
      <c r="BP732" s="75"/>
    </row>
    <row r="733" spans="1:68">
      <c r="A733" s="18"/>
      <c r="B733" s="18"/>
      <c r="C733" s="18"/>
      <c r="D733" s="18"/>
      <c r="E733" s="18"/>
      <c r="F733" s="18"/>
      <c r="G733" s="18"/>
      <c r="H733" s="18"/>
      <c r="I733" s="18"/>
      <c r="J733" s="18"/>
      <c r="K733" s="18"/>
      <c r="L733" s="18"/>
      <c r="M733" s="18"/>
      <c r="N733" s="18"/>
      <c r="O733" s="18"/>
      <c r="P733" s="140"/>
      <c r="Q733" s="18"/>
      <c r="R733" s="18"/>
      <c r="S733" s="18"/>
      <c r="T733" s="18"/>
      <c r="U733" s="18"/>
      <c r="V733" s="18"/>
      <c r="W733" s="18"/>
      <c r="X733" s="124"/>
      <c r="Y733" s="124"/>
      <c r="Z733" s="124"/>
      <c r="AA733" s="124"/>
      <c r="AB733" s="124"/>
      <c r="AC733" s="18"/>
      <c r="AD733" s="18"/>
      <c r="AE733" s="18"/>
      <c r="AF733" s="18"/>
      <c r="AG733" s="18"/>
      <c r="AH733" s="18"/>
      <c r="AI733" s="18"/>
      <c r="AJ733" s="18"/>
      <c r="AK733" s="18"/>
      <c r="AL733" s="18"/>
      <c r="AM733" s="7"/>
      <c r="AN733" s="18"/>
      <c r="AO733" s="18"/>
      <c r="AP733" s="18"/>
      <c r="AQ733" s="18"/>
      <c r="AR733" s="18"/>
      <c r="AS733" s="18"/>
      <c r="AT733" s="18"/>
      <c r="AU733" s="18"/>
      <c r="AV733" s="18"/>
      <c r="AW733" s="18"/>
      <c r="AX733" s="18"/>
      <c r="BL733" s="11"/>
      <c r="BM733" s="11"/>
      <c r="BN733" s="11"/>
      <c r="BO733" s="75"/>
      <c r="BP733" s="75"/>
    </row>
    <row r="734" spans="1:68">
      <c r="A734" s="18"/>
      <c r="B734" s="18"/>
      <c r="C734" s="18"/>
      <c r="D734" s="18"/>
      <c r="E734" s="18"/>
      <c r="F734" s="18"/>
      <c r="G734" s="18"/>
      <c r="H734" s="18"/>
      <c r="I734" s="18"/>
      <c r="J734" s="18"/>
      <c r="K734" s="18"/>
      <c r="L734" s="18"/>
      <c r="M734" s="18"/>
      <c r="N734" s="18"/>
      <c r="O734" s="18"/>
      <c r="P734" s="140"/>
      <c r="Q734" s="18"/>
      <c r="R734" s="18"/>
      <c r="S734" s="18"/>
      <c r="T734" s="18"/>
      <c r="U734" s="18"/>
      <c r="V734" s="18"/>
      <c r="W734" s="18"/>
      <c r="X734" s="124"/>
      <c r="Y734" s="124"/>
      <c r="Z734" s="124"/>
      <c r="AA734" s="124"/>
      <c r="AB734" s="124"/>
      <c r="AC734" s="18"/>
      <c r="AD734" s="18"/>
      <c r="AE734" s="18"/>
      <c r="AF734" s="18"/>
      <c r="AG734" s="18"/>
      <c r="AH734" s="18"/>
      <c r="AI734" s="18"/>
      <c r="AJ734" s="18"/>
      <c r="AK734" s="18"/>
      <c r="AL734" s="18"/>
      <c r="AM734" s="7"/>
      <c r="AN734" s="18"/>
      <c r="AO734" s="18"/>
      <c r="AP734" s="18"/>
      <c r="AQ734" s="18"/>
      <c r="AR734" s="18"/>
      <c r="AS734" s="18"/>
      <c r="AT734" s="18"/>
      <c r="AU734" s="18"/>
      <c r="AV734" s="18"/>
      <c r="AW734" s="18"/>
      <c r="AX734" s="18"/>
      <c r="BL734" s="11"/>
      <c r="BM734" s="11"/>
      <c r="BN734" s="11"/>
      <c r="BO734" s="75"/>
      <c r="BP734" s="75"/>
    </row>
    <row r="735" spans="1:68">
      <c r="A735" s="18"/>
      <c r="B735" s="18"/>
      <c r="C735" s="18"/>
      <c r="D735" s="18"/>
      <c r="E735" s="18"/>
      <c r="F735" s="18"/>
      <c r="G735" s="18"/>
      <c r="H735" s="18"/>
      <c r="I735" s="18"/>
      <c r="J735" s="18"/>
      <c r="K735" s="18"/>
      <c r="L735" s="18"/>
      <c r="M735" s="18"/>
      <c r="N735" s="18"/>
      <c r="O735" s="18"/>
      <c r="P735" s="140"/>
      <c r="Q735" s="18"/>
      <c r="R735" s="18"/>
      <c r="S735" s="18"/>
      <c r="T735" s="18"/>
      <c r="U735" s="18"/>
      <c r="V735" s="18"/>
      <c r="W735" s="18"/>
      <c r="X735" s="124"/>
      <c r="Y735" s="124"/>
      <c r="Z735" s="124"/>
      <c r="AA735" s="124"/>
      <c r="AB735" s="124"/>
      <c r="AC735" s="18"/>
      <c r="AD735" s="18"/>
      <c r="AE735" s="18"/>
      <c r="AF735" s="18"/>
      <c r="AG735" s="18"/>
      <c r="AH735" s="18"/>
      <c r="AI735" s="18"/>
      <c r="AJ735" s="18"/>
      <c r="AK735" s="18"/>
      <c r="AL735" s="18"/>
      <c r="AM735" s="7"/>
      <c r="AN735" s="18"/>
      <c r="AO735" s="18"/>
      <c r="AP735" s="18"/>
      <c r="AQ735" s="18"/>
      <c r="AR735" s="18"/>
      <c r="AS735" s="18"/>
      <c r="AT735" s="18"/>
      <c r="AU735" s="18"/>
      <c r="AV735" s="18"/>
      <c r="AW735" s="18"/>
      <c r="AX735" s="18"/>
      <c r="BL735" s="11"/>
      <c r="BM735" s="11"/>
      <c r="BN735" s="11"/>
      <c r="BO735" s="75"/>
      <c r="BP735" s="75"/>
    </row>
    <row r="736" spans="1:68">
      <c r="A736" s="18"/>
      <c r="B736" s="18"/>
      <c r="C736" s="18"/>
      <c r="D736" s="18"/>
      <c r="E736" s="18"/>
      <c r="F736" s="18"/>
      <c r="G736" s="18"/>
      <c r="H736" s="18"/>
      <c r="I736" s="18"/>
      <c r="J736" s="18"/>
      <c r="K736" s="18"/>
      <c r="L736" s="18"/>
      <c r="M736" s="18"/>
      <c r="N736" s="18"/>
      <c r="O736" s="18"/>
      <c r="P736" s="140"/>
      <c r="Q736" s="18"/>
      <c r="R736" s="18"/>
      <c r="S736" s="18"/>
      <c r="T736" s="18"/>
      <c r="U736" s="18"/>
      <c r="V736" s="18"/>
      <c r="W736" s="18"/>
      <c r="X736" s="124"/>
      <c r="Y736" s="124"/>
      <c r="Z736" s="124"/>
      <c r="AA736" s="124"/>
      <c r="AB736" s="124"/>
      <c r="AC736" s="18"/>
      <c r="AD736" s="18"/>
      <c r="AE736" s="18"/>
      <c r="AF736" s="18"/>
      <c r="AG736" s="18"/>
      <c r="AH736" s="18"/>
      <c r="AI736" s="18"/>
      <c r="AJ736" s="18"/>
      <c r="AK736" s="18"/>
      <c r="AL736" s="18"/>
      <c r="AM736" s="7"/>
      <c r="AN736" s="18"/>
      <c r="AO736" s="18"/>
      <c r="AP736" s="18"/>
      <c r="AQ736" s="18"/>
      <c r="AR736" s="18"/>
      <c r="AS736" s="18"/>
      <c r="AT736" s="18"/>
      <c r="AU736" s="18"/>
      <c r="AV736" s="18"/>
      <c r="AW736" s="18"/>
      <c r="AX736" s="18"/>
      <c r="BL736" s="11"/>
      <c r="BM736" s="11"/>
      <c r="BN736" s="11"/>
      <c r="BO736" s="75"/>
      <c r="BP736" s="75"/>
    </row>
    <row r="737" spans="1:68">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24"/>
      <c r="Y737" s="124"/>
      <c r="Z737" s="124"/>
      <c r="AA737" s="124"/>
      <c r="AB737" s="124"/>
      <c r="AC737" s="18"/>
      <c r="AD737" s="18"/>
      <c r="AE737" s="18"/>
      <c r="AF737" s="18"/>
      <c r="AG737" s="18"/>
      <c r="AH737" s="18"/>
      <c r="AI737" s="18"/>
      <c r="AJ737" s="18"/>
      <c r="AK737" s="18"/>
      <c r="AL737" s="18"/>
      <c r="AM737" s="7"/>
      <c r="AN737" s="18"/>
      <c r="AO737" s="18"/>
      <c r="AP737" s="18"/>
      <c r="AQ737" s="18"/>
      <c r="AR737" s="18"/>
      <c r="AS737" s="18"/>
      <c r="AT737" s="18"/>
      <c r="AU737" s="18"/>
      <c r="AV737" s="18"/>
      <c r="AW737" s="18"/>
      <c r="AX737" s="18"/>
      <c r="BB737" s="11"/>
      <c r="BC737" s="11"/>
      <c r="BD737" s="11"/>
      <c r="BE737" s="11"/>
      <c r="BF737" s="11"/>
      <c r="BG737" s="11"/>
      <c r="BH737" s="11"/>
      <c r="BI737" s="11"/>
      <c r="BJ737" s="11"/>
      <c r="BK737" s="11"/>
      <c r="BL737" s="11"/>
      <c r="BM737" s="11"/>
      <c r="BN737" s="11"/>
      <c r="BO737" s="75"/>
      <c r="BP737" s="75"/>
    </row>
    <row r="738" spans="1:6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24"/>
      <c r="Y738" s="124"/>
      <c r="Z738" s="124"/>
      <c r="AA738" s="124"/>
      <c r="AB738" s="124"/>
      <c r="AC738" s="18"/>
      <c r="AD738" s="18"/>
      <c r="AE738" s="18"/>
      <c r="AF738" s="18"/>
      <c r="AG738" s="18"/>
      <c r="AH738" s="18"/>
      <c r="AI738" s="18"/>
      <c r="AJ738" s="18"/>
      <c r="AK738" s="18"/>
      <c r="AL738" s="18"/>
      <c r="AM738" s="7"/>
      <c r="AN738" s="18"/>
      <c r="AO738" s="18"/>
      <c r="AP738" s="18"/>
      <c r="AQ738" s="18"/>
      <c r="AR738" s="18"/>
      <c r="AS738" s="18"/>
      <c r="AT738" s="18"/>
      <c r="AU738" s="18"/>
      <c r="AV738" s="18"/>
      <c r="AW738" s="18"/>
      <c r="AX738" s="18"/>
      <c r="BB738" s="11"/>
      <c r="BC738" s="11"/>
      <c r="BD738" s="11"/>
      <c r="BE738" s="11"/>
      <c r="BF738" s="11"/>
      <c r="BG738" s="11"/>
      <c r="BH738" s="11"/>
      <c r="BI738" s="11"/>
      <c r="BJ738" s="11"/>
      <c r="BK738" s="11"/>
      <c r="BL738" s="11"/>
      <c r="BM738" s="11"/>
      <c r="BN738" s="11"/>
      <c r="BO738" s="75"/>
      <c r="BP738" s="75"/>
    </row>
    <row r="739" spans="1:68">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24"/>
      <c r="Y739" s="124"/>
      <c r="Z739" s="124"/>
      <c r="AA739" s="124"/>
      <c r="AB739" s="124"/>
      <c r="AC739" s="18"/>
      <c r="AD739" s="18"/>
      <c r="AE739" s="18"/>
      <c r="AF739" s="18"/>
      <c r="AG739" s="18"/>
      <c r="AH739" s="18"/>
      <c r="AI739" s="18"/>
      <c r="AJ739" s="18"/>
      <c r="AK739" s="18"/>
      <c r="AL739" s="18"/>
      <c r="AM739" s="7"/>
      <c r="AN739" s="18"/>
      <c r="AO739" s="18"/>
      <c r="AP739" s="18"/>
      <c r="AQ739" s="18"/>
      <c r="AR739" s="18"/>
      <c r="AS739" s="18"/>
      <c r="AT739" s="18"/>
      <c r="AU739" s="18"/>
      <c r="AV739" s="18"/>
      <c r="AW739" s="18"/>
      <c r="AX739" s="18"/>
      <c r="BB739" s="11"/>
      <c r="BC739" s="11"/>
      <c r="BD739" s="11"/>
      <c r="BE739" s="11"/>
      <c r="BF739" s="11"/>
      <c r="BG739" s="11"/>
      <c r="BH739" s="11"/>
      <c r="BI739" s="11"/>
      <c r="BJ739" s="11"/>
      <c r="BK739" s="11"/>
      <c r="BL739" s="11"/>
      <c r="BM739" s="11"/>
      <c r="BN739" s="11"/>
      <c r="BO739" s="75"/>
      <c r="BP739" s="75"/>
    </row>
    <row r="740" spans="1:68">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24"/>
      <c r="Y740" s="124"/>
      <c r="Z740" s="124"/>
      <c r="AA740" s="124"/>
      <c r="AB740" s="124"/>
      <c r="AC740" s="18"/>
      <c r="AD740" s="18"/>
      <c r="AE740" s="18"/>
      <c r="AF740" s="18"/>
      <c r="AG740" s="18"/>
      <c r="AH740" s="18"/>
      <c r="AI740" s="18"/>
      <c r="AJ740" s="18"/>
      <c r="AK740" s="18"/>
      <c r="AL740" s="18"/>
      <c r="AM740" s="7"/>
      <c r="AN740" s="18"/>
      <c r="AO740" s="18"/>
      <c r="AP740" s="18"/>
      <c r="AQ740" s="18"/>
      <c r="AR740" s="18"/>
      <c r="AS740" s="18"/>
      <c r="AT740" s="18"/>
      <c r="AU740" s="18"/>
      <c r="AV740" s="18"/>
      <c r="AW740" s="18"/>
      <c r="AX740" s="18"/>
      <c r="BB740" s="11"/>
      <c r="BC740" s="11"/>
      <c r="BD740" s="11"/>
      <c r="BE740" s="11"/>
      <c r="BF740" s="11"/>
      <c r="BG740" s="11"/>
      <c r="BH740" s="11"/>
      <c r="BI740" s="11"/>
      <c r="BJ740" s="11"/>
      <c r="BK740" s="11"/>
      <c r="BL740" s="11"/>
      <c r="BM740" s="11"/>
      <c r="BN740" s="11"/>
      <c r="BO740" s="75"/>
      <c r="BP740" s="75"/>
    </row>
    <row r="741" spans="1:68">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24"/>
      <c r="Y741" s="124"/>
      <c r="Z741" s="124"/>
      <c r="AA741" s="124"/>
      <c r="AB741" s="124"/>
      <c r="AC741" s="18"/>
      <c r="AD741" s="18"/>
      <c r="AE741" s="18"/>
      <c r="AF741" s="18"/>
      <c r="AG741" s="18"/>
      <c r="AH741" s="18"/>
      <c r="AI741" s="18"/>
      <c r="AJ741" s="18"/>
      <c r="AK741" s="18"/>
      <c r="AL741" s="124"/>
      <c r="AM741" s="7"/>
      <c r="AN741" s="18"/>
      <c r="AO741" s="18"/>
      <c r="AP741" s="18"/>
      <c r="AQ741" s="18"/>
      <c r="AR741" s="18"/>
      <c r="AS741" s="18"/>
      <c r="AT741" s="18"/>
      <c r="AU741" s="18"/>
      <c r="AV741" s="18"/>
      <c r="AW741" s="18"/>
      <c r="AX741" s="18"/>
      <c r="BB741" s="11"/>
      <c r="BC741" s="11"/>
      <c r="BD741" s="11"/>
      <c r="BE741" s="11"/>
      <c r="BF741" s="11"/>
      <c r="BG741" s="11"/>
      <c r="BH741" s="11"/>
      <c r="BI741" s="11"/>
      <c r="BJ741" s="11"/>
      <c r="BK741" s="11"/>
      <c r="BL741" s="11"/>
      <c r="BM741" s="11"/>
      <c r="BN741" s="11"/>
      <c r="BO741" s="75"/>
      <c r="BP741" s="75"/>
    </row>
    <row r="742" spans="1:68">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24"/>
      <c r="Y742" s="124"/>
      <c r="Z742" s="124"/>
      <c r="AA742" s="124"/>
      <c r="AB742" s="124"/>
      <c r="AC742" s="117"/>
      <c r="AD742" s="117"/>
      <c r="AE742" s="117"/>
      <c r="AF742" s="117"/>
      <c r="AG742" s="117"/>
      <c r="AH742" s="117"/>
      <c r="AI742" s="117"/>
      <c r="AJ742" s="117"/>
      <c r="AK742" s="117"/>
      <c r="AL742" s="117"/>
      <c r="AM742" s="7"/>
      <c r="AN742" s="18"/>
      <c r="AO742" s="18"/>
      <c r="AP742" s="18"/>
      <c r="AQ742" s="18"/>
      <c r="AR742" s="18"/>
      <c r="AS742" s="18"/>
      <c r="AT742" s="18"/>
      <c r="AU742" s="18"/>
      <c r="AV742" s="18"/>
      <c r="AW742" s="18"/>
      <c r="AX742" s="18"/>
      <c r="BB742" s="11"/>
      <c r="BC742" s="11"/>
      <c r="BD742" s="11"/>
      <c r="BE742" s="11"/>
      <c r="BF742" s="11"/>
      <c r="BG742" s="11"/>
      <c r="BH742" s="11"/>
      <c r="BI742" s="11"/>
      <c r="BJ742" s="11"/>
      <c r="BK742" s="11"/>
      <c r="BL742" s="11"/>
      <c r="BM742" s="11"/>
      <c r="BN742" s="11"/>
      <c r="BO742" s="75"/>
      <c r="BP742" s="75"/>
    </row>
    <row r="743" spans="1:68">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24"/>
      <c r="Y743" s="124"/>
      <c r="Z743" s="124"/>
      <c r="AA743" s="124"/>
      <c r="AB743" s="124"/>
      <c r="AC743" s="117"/>
      <c r="AD743" s="117"/>
      <c r="AE743" s="117"/>
      <c r="AF743" s="117"/>
      <c r="AG743" s="117"/>
      <c r="AH743" s="117"/>
      <c r="AI743" s="117"/>
      <c r="AJ743" s="117"/>
      <c r="AK743" s="117"/>
      <c r="AL743" s="117"/>
      <c r="AM743" s="7"/>
      <c r="AN743" s="18"/>
      <c r="AO743" s="18"/>
      <c r="AP743" s="18"/>
      <c r="AQ743" s="18"/>
      <c r="AR743" s="18"/>
      <c r="AS743" s="18"/>
      <c r="AT743" s="18"/>
      <c r="AU743" s="18"/>
      <c r="AV743" s="18"/>
      <c r="AW743" s="18"/>
      <c r="AX743" s="18"/>
      <c r="BB743" s="11"/>
      <c r="BC743" s="11"/>
      <c r="BD743" s="11"/>
      <c r="BE743" s="11"/>
      <c r="BF743" s="11"/>
      <c r="BG743" s="11"/>
      <c r="BH743" s="11"/>
      <c r="BI743" s="11"/>
      <c r="BJ743" s="11"/>
      <c r="BK743" s="11"/>
      <c r="BL743" s="11"/>
      <c r="BM743" s="11"/>
      <c r="BN743" s="11"/>
      <c r="BO743" s="75"/>
      <c r="BP743" s="75"/>
    </row>
    <row r="744" spans="1:68">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24"/>
      <c r="Y744" s="124"/>
      <c r="Z744" s="124"/>
      <c r="AA744" s="124"/>
      <c r="AB744" s="124"/>
      <c r="AC744" s="117"/>
      <c r="AD744" s="117"/>
      <c r="AE744" s="117"/>
      <c r="AF744" s="117"/>
      <c r="AG744" s="117"/>
      <c r="AH744" s="117"/>
      <c r="AI744" s="117"/>
      <c r="AJ744" s="117"/>
      <c r="AK744" s="117"/>
      <c r="AL744" s="117"/>
      <c r="AM744" s="7"/>
      <c r="AN744" s="18"/>
      <c r="AO744" s="18"/>
      <c r="AP744" s="18"/>
      <c r="AQ744" s="18"/>
      <c r="AR744" s="18"/>
      <c r="AS744" s="18"/>
      <c r="AT744" s="18"/>
      <c r="AU744" s="18"/>
      <c r="AV744" s="18"/>
      <c r="AW744" s="18"/>
      <c r="AX744" s="18"/>
      <c r="BB744" s="11"/>
      <c r="BC744" s="11"/>
      <c r="BD744" s="11"/>
      <c r="BE744" s="11"/>
      <c r="BF744" s="11"/>
      <c r="BG744" s="11"/>
      <c r="BH744" s="11"/>
      <c r="BI744" s="11"/>
      <c r="BJ744" s="11"/>
      <c r="BK744" s="11"/>
      <c r="BL744" s="11"/>
      <c r="BM744" s="11"/>
      <c r="BN744" s="11"/>
      <c r="BO744" s="75"/>
      <c r="BP744" s="75"/>
    </row>
    <row r="745" spans="1:68">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24"/>
      <c r="Y745" s="124"/>
      <c r="Z745" s="124"/>
      <c r="AA745" s="124"/>
      <c r="AB745" s="124"/>
      <c r="AC745" s="117"/>
      <c r="AD745" s="117"/>
      <c r="AE745" s="117"/>
      <c r="AF745" s="117"/>
      <c r="AG745" s="117"/>
      <c r="AH745" s="117"/>
      <c r="AI745" s="117"/>
      <c r="AJ745" s="117"/>
      <c r="AK745" s="117"/>
      <c r="AL745" s="117"/>
      <c r="AM745" s="7"/>
      <c r="AN745" s="18"/>
      <c r="AO745" s="18"/>
      <c r="AP745" s="18"/>
      <c r="AQ745" s="18"/>
      <c r="AR745" s="18"/>
      <c r="AS745" s="18"/>
      <c r="AT745" s="18"/>
      <c r="AU745" s="18"/>
      <c r="AV745" s="18"/>
      <c r="AW745" s="18"/>
      <c r="AX745" s="18"/>
      <c r="BB745" s="11"/>
      <c r="BC745" s="11"/>
      <c r="BD745" s="11"/>
      <c r="BE745" s="11"/>
      <c r="BF745" s="11"/>
      <c r="BG745" s="11"/>
      <c r="BH745" s="11"/>
      <c r="BI745" s="11"/>
      <c r="BJ745" s="11"/>
      <c r="BK745" s="11"/>
      <c r="BL745" s="11"/>
      <c r="BM745" s="11"/>
      <c r="BN745" s="11"/>
      <c r="BO745" s="75"/>
      <c r="BP745" s="75"/>
    </row>
    <row r="746" spans="1:68">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24"/>
      <c r="Y746" s="124"/>
      <c r="Z746" s="124"/>
      <c r="AA746" s="124"/>
      <c r="AB746" s="124"/>
      <c r="AC746" s="117"/>
      <c r="AD746" s="117"/>
      <c r="AE746" s="117"/>
      <c r="AF746" s="117"/>
      <c r="AG746" s="117"/>
      <c r="AH746" s="117"/>
      <c r="AI746" s="117"/>
      <c r="AJ746" s="117"/>
      <c r="AK746" s="117"/>
      <c r="AL746" s="117"/>
      <c r="AM746" s="7"/>
      <c r="AN746" s="18"/>
      <c r="AO746" s="18"/>
      <c r="AP746" s="18"/>
      <c r="AQ746" s="18"/>
      <c r="AR746" s="18"/>
      <c r="AS746" s="18"/>
      <c r="AT746" s="18"/>
      <c r="AU746" s="18"/>
      <c r="AV746" s="18"/>
      <c r="AW746" s="18"/>
      <c r="AX746" s="18"/>
      <c r="BB746" s="11"/>
      <c r="BC746" s="11"/>
      <c r="BD746" s="11"/>
      <c r="BE746" s="11"/>
      <c r="BF746" s="11"/>
      <c r="BG746" s="11"/>
      <c r="BH746" s="11"/>
      <c r="BI746" s="11"/>
      <c r="BJ746" s="11"/>
      <c r="BK746" s="11"/>
      <c r="BL746" s="11"/>
      <c r="BM746" s="11"/>
      <c r="BN746" s="11"/>
      <c r="BO746" s="75"/>
      <c r="BP746" s="75"/>
    </row>
    <row r="747" spans="1:68">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24"/>
      <c r="Y747" s="124"/>
      <c r="Z747" s="124"/>
      <c r="AA747" s="124"/>
      <c r="AB747" s="124"/>
      <c r="AC747" s="432"/>
      <c r="AD747" s="432"/>
      <c r="AE747" s="432"/>
      <c r="AF747" s="432"/>
      <c r="AG747" s="432"/>
      <c r="AH747" s="432"/>
      <c r="AI747" s="432"/>
      <c r="AJ747" s="432"/>
      <c r="AK747" s="432"/>
      <c r="AL747" s="433"/>
      <c r="AM747" s="18"/>
      <c r="AN747" s="18"/>
      <c r="AO747" s="18"/>
      <c r="AP747" s="18"/>
      <c r="AQ747" s="18"/>
      <c r="AR747" s="18"/>
      <c r="AS747" s="18"/>
      <c r="AT747" s="18"/>
      <c r="AU747" s="18"/>
      <c r="AV747" s="18"/>
      <c r="AW747" s="18"/>
      <c r="AX747" s="18"/>
      <c r="BB747" s="11"/>
      <c r="BC747" s="11"/>
      <c r="BD747" s="11"/>
      <c r="BE747" s="11"/>
      <c r="BF747" s="11"/>
      <c r="BG747" s="11"/>
      <c r="BH747" s="11"/>
      <c r="BI747" s="11"/>
      <c r="BJ747" s="11"/>
      <c r="BK747" s="11"/>
      <c r="BL747" s="11"/>
      <c r="BM747" s="11"/>
      <c r="BN747" s="11"/>
      <c r="BO747" s="75"/>
      <c r="BP747" s="75"/>
    </row>
    <row r="748" spans="1:68">
      <c r="A748" s="18"/>
      <c r="B748" s="18"/>
      <c r="C748" s="18"/>
      <c r="D748" s="18"/>
      <c r="E748" s="18"/>
      <c r="F748" s="18"/>
      <c r="G748" s="18"/>
      <c r="H748" s="18"/>
      <c r="I748" s="18"/>
      <c r="J748" s="18"/>
      <c r="K748" s="18"/>
      <c r="L748" s="18"/>
      <c r="M748" s="18"/>
      <c r="N748" s="18"/>
      <c r="O748" s="18"/>
      <c r="P748" s="18"/>
      <c r="Q748" s="18"/>
      <c r="R748" s="18"/>
      <c r="S748" s="18"/>
      <c r="T748" s="18"/>
      <c r="U748" s="18"/>
      <c r="V748" s="247"/>
      <c r="W748" s="18"/>
      <c r="X748" s="117"/>
      <c r="Y748" s="117"/>
      <c r="Z748" s="117"/>
      <c r="AA748" s="117"/>
      <c r="AB748" s="117"/>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BB748" s="11"/>
      <c r="BC748" s="11"/>
      <c r="BD748" s="11"/>
      <c r="BE748" s="11"/>
      <c r="BF748" s="11"/>
      <c r="BG748" s="11"/>
      <c r="BH748" s="11"/>
      <c r="BI748" s="11"/>
      <c r="BJ748" s="11"/>
      <c r="BK748" s="11"/>
      <c r="BL748" s="11"/>
      <c r="BM748" s="11"/>
      <c r="BN748" s="11"/>
      <c r="BO748" s="75"/>
      <c r="BP748" s="75"/>
    </row>
    <row r="749" spans="1:68">
      <c r="A749" s="18"/>
      <c r="B749" s="18"/>
      <c r="C749" s="18"/>
      <c r="D749" s="18"/>
      <c r="E749" s="18"/>
      <c r="F749" s="18"/>
      <c r="G749" s="18"/>
      <c r="H749" s="18"/>
      <c r="I749" s="18"/>
      <c r="J749" s="18"/>
      <c r="K749" s="18"/>
      <c r="L749" s="18"/>
      <c r="M749" s="18"/>
      <c r="N749" s="18"/>
      <c r="O749" s="18"/>
      <c r="P749" s="18"/>
      <c r="Q749" s="18"/>
      <c r="R749" s="18"/>
      <c r="S749" s="18"/>
      <c r="T749" s="18"/>
      <c r="U749" s="18"/>
      <c r="V749" s="336"/>
      <c r="W749" s="18"/>
      <c r="X749" s="609" t="s">
        <v>106</v>
      </c>
      <c r="Y749" s="609"/>
      <c r="Z749" s="117"/>
      <c r="AA749" s="117"/>
      <c r="AB749" s="117"/>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BB749" s="11"/>
      <c r="BC749" s="11"/>
      <c r="BD749" s="11"/>
      <c r="BE749" s="11"/>
      <c r="BF749" s="11"/>
      <c r="BG749" s="11"/>
      <c r="BH749" s="11"/>
      <c r="BI749" s="11"/>
      <c r="BJ749" s="11"/>
      <c r="BK749" s="11"/>
      <c r="BL749" s="11"/>
      <c r="BM749" s="11"/>
      <c r="BN749" s="11"/>
      <c r="BO749" s="75"/>
      <c r="BP749" s="75"/>
    </row>
    <row r="750" spans="1:68">
      <c r="A750" s="18"/>
      <c r="B750" s="18"/>
      <c r="C750" s="18"/>
      <c r="D750" s="18"/>
      <c r="E750" s="18"/>
      <c r="F750" s="18"/>
      <c r="G750" s="18"/>
      <c r="H750" s="18"/>
      <c r="I750" s="18"/>
      <c r="J750" s="18"/>
      <c r="K750" s="18"/>
      <c r="L750" s="18"/>
      <c r="M750" s="18"/>
      <c r="N750" s="18"/>
      <c r="O750" s="18"/>
      <c r="P750" s="18"/>
      <c r="Q750" s="18"/>
      <c r="R750" s="18"/>
      <c r="S750" s="18"/>
      <c r="T750" s="18"/>
      <c r="U750" s="18"/>
      <c r="V750" s="213"/>
      <c r="W750" s="18"/>
      <c r="X750" s="117"/>
      <c r="Y750" s="117"/>
      <c r="Z750" s="117"/>
      <c r="AA750" s="117"/>
      <c r="AB750" s="117"/>
      <c r="AC750" s="18"/>
      <c r="AD750" s="18"/>
      <c r="AE750" s="18"/>
      <c r="AF750" s="18"/>
      <c r="AG750" s="18"/>
      <c r="AH750" s="18"/>
      <c r="AI750" s="18"/>
      <c r="AJ750" s="18"/>
      <c r="AK750" s="18"/>
      <c r="AL750" s="18"/>
      <c r="AM750" s="7"/>
      <c r="AN750" s="18"/>
      <c r="AO750" s="18"/>
      <c r="AP750" s="18"/>
      <c r="AQ750" s="18"/>
      <c r="AR750" s="18"/>
      <c r="AS750" s="18"/>
      <c r="AT750" s="18"/>
      <c r="AU750" s="18"/>
      <c r="AV750" s="18"/>
      <c r="AW750" s="18"/>
      <c r="AX750" s="18"/>
      <c r="BB750" s="11"/>
      <c r="BC750" s="11"/>
      <c r="BD750" s="11"/>
      <c r="BE750" s="11"/>
      <c r="BF750" s="11"/>
      <c r="BG750" s="11"/>
      <c r="BH750" s="11"/>
      <c r="BI750" s="11"/>
      <c r="BJ750" s="11"/>
      <c r="BK750" s="11"/>
      <c r="BL750" s="11"/>
      <c r="BM750" s="11"/>
      <c r="BN750" s="11"/>
      <c r="BO750" s="75"/>
      <c r="BP750" s="75"/>
    </row>
    <row r="751" spans="1:68">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17"/>
      <c r="Y751" s="117"/>
      <c r="Z751" s="117"/>
      <c r="AA751" s="117"/>
      <c r="AB751" s="117"/>
      <c r="AC751" s="117"/>
      <c r="AD751" s="117"/>
      <c r="AE751" s="117"/>
      <c r="AF751" s="117"/>
      <c r="AG751" s="117"/>
      <c r="AH751" s="117"/>
      <c r="AI751" s="117"/>
      <c r="AJ751" s="117"/>
      <c r="AK751" s="117"/>
      <c r="AL751" s="117"/>
      <c r="AM751" s="117"/>
      <c r="AN751" s="117"/>
      <c r="AO751" s="18"/>
      <c r="AP751" s="18"/>
      <c r="AQ751" s="18"/>
      <c r="AR751" s="18"/>
      <c r="AS751" s="18"/>
      <c r="AT751" s="18"/>
      <c r="AU751" s="18"/>
      <c r="AV751" s="18"/>
      <c r="AW751" s="18"/>
      <c r="AX751" s="18"/>
      <c r="BB751" s="11"/>
      <c r="BC751" s="11"/>
      <c r="BD751" s="11"/>
      <c r="BE751" s="11"/>
      <c r="BF751" s="11"/>
      <c r="BG751" s="11"/>
      <c r="BH751" s="11"/>
      <c r="BI751" s="11"/>
      <c r="BJ751" s="11"/>
      <c r="BK751" s="11"/>
      <c r="BL751" s="11"/>
      <c r="BM751" s="11"/>
      <c r="BN751" s="11"/>
      <c r="BO751" s="75"/>
      <c r="BP751" s="75"/>
    </row>
    <row r="752" spans="1:68">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17"/>
      <c r="Y752" s="117"/>
      <c r="Z752" s="117"/>
      <c r="AA752" s="117"/>
      <c r="AB752" s="117"/>
      <c r="AC752" s="435">
        <v>4</v>
      </c>
      <c r="AD752" s="435">
        <v>5</v>
      </c>
      <c r="AE752" s="435">
        <v>6</v>
      </c>
      <c r="AF752" s="435">
        <v>7</v>
      </c>
      <c r="AG752" s="435">
        <v>8</v>
      </c>
      <c r="AH752" s="435">
        <v>9</v>
      </c>
      <c r="AI752" s="435">
        <v>10</v>
      </c>
      <c r="AJ752" s="435">
        <v>11</v>
      </c>
      <c r="AK752" s="435">
        <v>12</v>
      </c>
      <c r="AL752" s="435">
        <v>13</v>
      </c>
      <c r="AM752" s="435">
        <v>14</v>
      </c>
      <c r="AN752" s="436">
        <v>15</v>
      </c>
      <c r="AO752" s="436">
        <v>16</v>
      </c>
      <c r="AP752" s="436">
        <v>17</v>
      </c>
      <c r="AQ752" s="436">
        <v>18</v>
      </c>
      <c r="AR752" s="436">
        <v>19</v>
      </c>
      <c r="AS752" s="436">
        <v>20</v>
      </c>
      <c r="AT752" s="18"/>
      <c r="AU752" s="18"/>
      <c r="AV752" s="18"/>
      <c r="AW752" s="18"/>
      <c r="AX752" s="18"/>
      <c r="BB752" s="11"/>
      <c r="BC752" s="11"/>
      <c r="BD752" s="11"/>
      <c r="BE752" s="11"/>
      <c r="BF752" s="11"/>
      <c r="BG752" s="11"/>
      <c r="BH752" s="11"/>
      <c r="BI752" s="11"/>
      <c r="BJ752" s="11"/>
      <c r="BK752" s="11"/>
      <c r="BL752" s="11"/>
      <c r="BM752" s="11"/>
      <c r="BN752" s="11"/>
      <c r="BO752" s="75"/>
      <c r="BP752" s="75"/>
    </row>
    <row r="753" spans="1:68">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17"/>
      <c r="Y753" s="117"/>
      <c r="Z753" s="117"/>
      <c r="AA753" s="117"/>
      <c r="AB753" s="117"/>
      <c r="AC753" s="438"/>
      <c r="AD753" s="438"/>
      <c r="AE753" s="438"/>
      <c r="AF753" s="438"/>
      <c r="AG753" s="438"/>
      <c r="AH753" s="438"/>
      <c r="AI753" s="438"/>
      <c r="AJ753" s="438"/>
      <c r="AK753" s="438"/>
      <c r="AL753" s="438"/>
      <c r="AM753" s="438"/>
      <c r="AN753" s="438"/>
      <c r="AO753" s="18"/>
      <c r="AP753" s="18"/>
      <c r="AQ753" s="18"/>
      <c r="AR753" s="18"/>
      <c r="AS753" s="18"/>
      <c r="AT753" s="18"/>
      <c r="AU753" s="18"/>
      <c r="AV753" s="18"/>
      <c r="AW753" s="18"/>
      <c r="AX753" s="18"/>
      <c r="BB753" s="11"/>
      <c r="BC753" s="11"/>
      <c r="BD753" s="11"/>
      <c r="BE753" s="11"/>
      <c r="BF753" s="11"/>
      <c r="BG753" s="11"/>
      <c r="BH753" s="11"/>
      <c r="BI753" s="11"/>
      <c r="BJ753" s="11"/>
      <c r="BK753" s="11"/>
      <c r="BL753" s="11"/>
      <c r="BM753" s="11"/>
      <c r="BN753" s="11"/>
      <c r="BO753" s="75"/>
      <c r="BP753" s="75"/>
    </row>
    <row r="754" spans="1:68">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17"/>
      <c r="Y754" s="117"/>
      <c r="Z754" s="117"/>
      <c r="AA754" s="117"/>
      <c r="AB754" s="117"/>
      <c r="AC754" s="435">
        <v>-3</v>
      </c>
      <c r="AD754" s="435">
        <v>-2</v>
      </c>
      <c r="AE754" s="435">
        <v>-1</v>
      </c>
      <c r="AF754" s="435">
        <v>0</v>
      </c>
      <c r="AG754" s="435">
        <v>1</v>
      </c>
      <c r="AH754" s="435">
        <v>2</v>
      </c>
      <c r="AI754" s="435">
        <v>3</v>
      </c>
      <c r="AJ754" s="435">
        <v>4</v>
      </c>
      <c r="AK754" s="435">
        <v>5</v>
      </c>
      <c r="AL754" s="435">
        <v>6</v>
      </c>
      <c r="AM754" s="439">
        <v>7</v>
      </c>
      <c r="AN754" s="436">
        <v>8</v>
      </c>
      <c r="AO754" s="18"/>
      <c r="AP754" s="18"/>
      <c r="AQ754" s="18"/>
      <c r="AR754" s="18"/>
      <c r="AS754" s="18"/>
      <c r="AT754" s="18"/>
      <c r="AU754" s="18"/>
      <c r="AV754" s="18"/>
      <c r="AW754" s="18"/>
      <c r="AX754" s="18"/>
      <c r="BB754" s="11"/>
      <c r="BC754" s="11"/>
      <c r="BD754" s="11"/>
      <c r="BE754" s="11"/>
      <c r="BF754" s="11"/>
      <c r="BG754" s="11"/>
      <c r="BH754" s="11"/>
      <c r="BI754" s="11"/>
      <c r="BJ754" s="11"/>
      <c r="BK754" s="11"/>
      <c r="BL754" s="11"/>
      <c r="BM754" s="11"/>
      <c r="BN754" s="11"/>
      <c r="BO754" s="75"/>
      <c r="BP754" s="75"/>
    </row>
    <row r="755" spans="1:68">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442"/>
      <c r="AD755" s="442"/>
      <c r="AE755" s="442"/>
      <c r="AF755" s="443">
        <f t="array" ref="AF755">IF($M43="-","-",COUNT(IF($M$5:$M$24=$X687,IF($H$5:$L$24=Y$684,$H$5:$L$24,"-"),"-"))/$M43)</f>
        <v>0.9375</v>
      </c>
      <c r="AG755" s="444">
        <f t="array" ref="AG755">IF($M43="-","-",COUNT(IF($M$5:$M$24=$X687,IF($H$5:$L$24=Z$684,$H$5:$L$24,"-"),"-"))/$M43)</f>
        <v>0</v>
      </c>
      <c r="AH755" s="444">
        <f t="array" ref="AH755">IF($M43="-","-",COUNT(IF($M$5:$M$24=$X687,IF($H$5:$L$24=AA$684,$H$5:$L$24,"-"),"-"))/$M43)</f>
        <v>0</v>
      </c>
      <c r="AI755" s="444">
        <f t="array" ref="AI755">IF($M43="-","-",COUNT(IF($M$5:$M$24=$X687,IF($H$5:$L$24=AB$684,$H$5:$L$24,"-"),"-"))/$M43)</f>
        <v>0</v>
      </c>
      <c r="AJ755" s="444">
        <f t="array" ref="AJ755">IF($M43="-","-",COUNT(IF($M$5:$M$24=$X687,IF($H$5:$L$24=AC$752,$H$5:$L$24,"-"),"-"))/$M43)</f>
        <v>0.125</v>
      </c>
      <c r="AK755" s="444">
        <f t="array" ref="AK755">IF($M43="-","-",COUNT(IF($M$5:$M$24=$X687,IF($H$5:$L$24=AD$752,$H$5:$L$24,"-"),"-"))/$M43)</f>
        <v>0.1875</v>
      </c>
      <c r="AL755" s="444">
        <f t="array" ref="AL755">IF($M43="-","-",COUNT(IF($M$5:$M$24=$X687,IF($H$5:$L$24=AE$752,$H$5:$L$24,"-"),"-"))/$M43)</f>
        <v>0</v>
      </c>
      <c r="AM755" s="444">
        <f t="array" ref="AM755">IF($M43="-","-",COUNT(IF($M$5:$M$24=$X687,IF($H$5:$L$24=AF$752,$H$5:$L$24,"-"),"-"))/$M43)</f>
        <v>0</v>
      </c>
      <c r="AN755" s="444">
        <f t="array" ref="AN755">IF($M43="-","-",COUNT(IF($M$5:$M$24=$X687,IF($H$5:$L$24=AG$752,$H$5:$L$24,"-"),"-"))/$M43)</f>
        <v>0</v>
      </c>
      <c r="AO755" s="445">
        <f t="shared" ref="AO755:AO770" si="60">IF(SUM(Y755:AN755)=0,"-",SUM(Y755:AN755))</f>
        <v>1.25</v>
      </c>
      <c r="AP755" s="18"/>
      <c r="AQ755" s="18"/>
      <c r="AR755" s="18"/>
      <c r="AS755" s="18"/>
      <c r="AT755" s="18"/>
      <c r="AU755" s="18"/>
      <c r="AV755" s="18"/>
      <c r="AW755" s="18"/>
      <c r="AX755" s="18"/>
      <c r="BB755" s="11"/>
      <c r="BC755" s="11"/>
      <c r="BD755" s="11"/>
      <c r="BE755" s="11"/>
      <c r="BF755" s="11"/>
      <c r="BG755" s="11"/>
      <c r="BH755" s="11"/>
      <c r="BI755" s="11"/>
      <c r="BJ755" s="11"/>
      <c r="BK755" s="11"/>
      <c r="BL755" s="11"/>
      <c r="BM755" s="11"/>
      <c r="BN755" s="11"/>
      <c r="BO755" s="75"/>
      <c r="BP755" s="75"/>
    </row>
    <row r="756" spans="1:68">
      <c r="A756" s="18"/>
      <c r="B756" s="18"/>
      <c r="C756" s="18"/>
      <c r="D756" s="18"/>
      <c r="E756" s="18"/>
      <c r="F756" s="18"/>
      <c r="G756" s="18"/>
      <c r="H756" s="18"/>
      <c r="I756" s="18"/>
      <c r="J756" s="18"/>
      <c r="K756" s="18"/>
      <c r="L756" s="18"/>
      <c r="M756" s="18"/>
      <c r="N756" s="18"/>
      <c r="O756" s="18"/>
      <c r="P756" s="18"/>
      <c r="Q756" s="18"/>
      <c r="R756" s="247"/>
      <c r="S756" s="247"/>
      <c r="T756" s="247"/>
      <c r="U756" s="18"/>
      <c r="V756" s="18"/>
      <c r="W756" s="18"/>
      <c r="X756" s="18"/>
      <c r="Y756" s="18"/>
      <c r="Z756" s="18"/>
      <c r="AA756" s="18"/>
      <c r="AB756" s="18"/>
      <c r="AC756" s="447"/>
      <c r="AD756" s="447"/>
      <c r="AE756" s="448" t="str">
        <f t="array" ref="AE756">IF($M44="-","-",COUNT(IF($M$5:$M$24=$X688,IF($H$5:$L$24=Y$684,$H$5:$L$24,"-"),"-"))/$M44)</f>
        <v>-</v>
      </c>
      <c r="AF756" s="449" t="str">
        <f t="array" ref="AF756">IF($M44="-","-",COUNT(IF($M$5:$M$24=$X688,IF($H$5:$L$24=Z$684,$H$5:$L$24,"-"),"-"))/$M44)</f>
        <v>-</v>
      </c>
      <c r="AG756" s="448" t="str">
        <f t="array" ref="AG756">IF($M44="-","-",COUNT(IF($M$5:$M$24=$X688,IF($H$5:$L$24=AA$684,$H$5:$L$24,"-"),"-"))/$M44)</f>
        <v>-</v>
      </c>
      <c r="AH756" s="448" t="str">
        <f t="array" ref="AH756">IF($M44="-","-",COUNT(IF($M$5:$M$24=$X688,IF($H$5:$L$24=AB$684,$H$5:$L$24,"-"),"-"))/$M44)</f>
        <v>-</v>
      </c>
      <c r="AI756" s="448" t="str">
        <f t="array" ref="AI756">IF($M44="-","-",COUNT(IF($M$5:$M$24=$X688,IF($H$5:$L$24=AC$752,$H$5:$L$24,"-"),"-"))/$M44)</f>
        <v>-</v>
      </c>
      <c r="AJ756" s="448" t="str">
        <f t="array" ref="AJ756">IF($M44="-","-",COUNT(IF($M$5:$M$24=$X688,IF($H$5:$L$24=AD$752,$H$5:$L$24,"-"),"-"))/$M44)</f>
        <v>-</v>
      </c>
      <c r="AK756" s="448" t="str">
        <f t="array" ref="AK756">IF($M44="-","-",COUNT(IF($M$5:$M$24=$X688,IF($H$5:$L$24=AE$752,$H$5:$L$24,"-"),"-"))/$M44)</f>
        <v>-</v>
      </c>
      <c r="AL756" s="448" t="str">
        <f t="array" ref="AL756">IF($M44="-","-",COUNT(IF($M$5:$M$24=$X688,IF($H$5:$L$24=AF$752,$H$5:$L$24,"-"),"-"))/$M44)</f>
        <v>-</v>
      </c>
      <c r="AM756" s="448" t="str">
        <f t="array" ref="AM756">IF($M44="-","-",COUNT(IF($M$5:$M$24=$X688,IF($H$5:$L$24=AG$752,$H$5:$L$24,"-"),"-"))/$M44)</f>
        <v>-</v>
      </c>
      <c r="AN756" s="448" t="str">
        <f t="array" ref="AN756">IF($M44="-","-",COUNT(IF($M$5:$M$24=$X688,IF($H$5:$L$24=AH$752,$H$5:$L$24,"-"),"-"))/$M44)</f>
        <v>-</v>
      </c>
      <c r="AO756" s="450" t="str">
        <f t="shared" si="60"/>
        <v>-</v>
      </c>
      <c r="AP756" s="18"/>
      <c r="AQ756" s="18"/>
      <c r="AR756" s="18"/>
      <c r="AS756" s="18"/>
      <c r="AT756" s="18"/>
      <c r="AU756" s="18"/>
      <c r="AV756" s="18"/>
      <c r="AW756" s="18"/>
      <c r="AX756" s="18"/>
      <c r="BB756" s="11"/>
      <c r="BC756" s="11"/>
      <c r="BD756" s="11"/>
      <c r="BE756" s="11"/>
      <c r="BF756" s="11"/>
      <c r="BG756" s="11"/>
      <c r="BH756" s="11"/>
      <c r="BI756" s="11"/>
      <c r="BJ756" s="11"/>
      <c r="BK756" s="11"/>
      <c r="BL756" s="11"/>
      <c r="BM756" s="11"/>
      <c r="BN756" s="11"/>
      <c r="BO756" s="75"/>
      <c r="BP756" s="75"/>
    </row>
    <row r="757" spans="1:68" ht="20.25">
      <c r="A757" s="18"/>
      <c r="B757" s="18"/>
      <c r="C757" s="18"/>
      <c r="D757" s="18"/>
      <c r="E757" s="329"/>
      <c r="F757" s="329"/>
      <c r="G757" s="213"/>
      <c r="H757" s="330"/>
      <c r="I757" s="330"/>
      <c r="J757" s="213"/>
      <c r="K757" s="213"/>
      <c r="L757" s="213"/>
      <c r="M757" s="247"/>
      <c r="N757" s="18"/>
      <c r="O757" s="18"/>
      <c r="P757" s="18"/>
      <c r="Q757" s="18"/>
      <c r="R757" s="333" t="s">
        <v>67</v>
      </c>
      <c r="S757" s="336"/>
      <c r="T757" s="336"/>
      <c r="U757" s="18"/>
      <c r="V757" s="18"/>
      <c r="W757" s="18"/>
      <c r="X757" s="91" t="str">
        <f>E1</f>
        <v>Torsklesing HI 2016, GYTESONER</v>
      </c>
      <c r="Y757" s="117"/>
      <c r="Z757" s="117"/>
      <c r="AA757" s="117"/>
      <c r="AB757" s="117"/>
      <c r="AC757" s="447"/>
      <c r="AD757" s="448" t="str">
        <f t="array" ref="AD757">IF($M45="-","-",COUNT(IF($M$5:$M$24=$X689,IF($H$5:$L$24=Y$684,$H$5:$L$24,"-"),"-"))/$M45)</f>
        <v>-</v>
      </c>
      <c r="AE757" s="448" t="str">
        <f t="array" ref="AE757">IF($M45="-","-",COUNT(IF($M$5:$M$24=$X689,IF($H$5:$L$24=Z$684,$H$5:$L$24,"-"),"-"))/$M45)</f>
        <v>-</v>
      </c>
      <c r="AF757" s="449" t="str">
        <f t="array" ref="AF757">IF($M45="-","-",COUNT(IF($M$5:$M$24=$X689,IF($H$5:$L$24=AA$684,$H$5:$L$24,"-"),"-"))/$M45)</f>
        <v>-</v>
      </c>
      <c r="AG757" s="448" t="str">
        <f t="array" ref="AG757">IF($M45="-","-",COUNT(IF($M$5:$M$24=$X689,IF($H$5:$L$24=AB$684,$H$5:$L$24,"-"),"-"))/$M45)</f>
        <v>-</v>
      </c>
      <c r="AH757" s="448" t="str">
        <f t="array" ref="AH757">IF($M45="-","-",COUNT(IF($M$5:$M$24=$X689,IF($H$5:$L$24=AC$752,$H$5:$L$24,"-"),"-"))/$M45)</f>
        <v>-</v>
      </c>
      <c r="AI757" s="448" t="str">
        <f t="array" ref="AI757">IF($M45="-","-",COUNT(IF($M$5:$M$24=$X689,IF($H$5:$L$24=AD$752,$H$5:$L$24,"-"),"-"))/$M45)</f>
        <v>-</v>
      </c>
      <c r="AJ757" s="448" t="str">
        <f t="array" ref="AJ757">IF($M45="-","-",COUNT(IF($M$5:$M$24=$X689,IF($H$5:$L$24=AE$752,$H$5:$L$24,"-"),"-"))/$M45)</f>
        <v>-</v>
      </c>
      <c r="AK757" s="448" t="str">
        <f t="array" ref="AK757">IF($M45="-","-",COUNT(IF($M$5:$M$24=$X689,IF($H$5:$L$24=AF$752,$H$5:$L$24,"-"),"-"))/$M45)</f>
        <v>-</v>
      </c>
      <c r="AL757" s="448" t="str">
        <f t="array" ref="AL757">IF($M45="-","-",COUNT(IF($M$5:$M$24=$X689,IF($H$5:$L$24=AG$752,$H$5:$L$24,"-"),"-"))/$M45)</f>
        <v>-</v>
      </c>
      <c r="AM757" s="448" t="str">
        <f t="array" ref="AM757">IF($M45="-","-",COUNT(IF($M$5:$M$24=$X689,IF($H$5:$L$24=AH$752,$H$5:$L$24,"-"),"-"))/$M45)</f>
        <v>-</v>
      </c>
      <c r="AN757" s="448" t="str">
        <f t="array" ref="AN757">IF($M45="-","-",COUNT(IF($M$5:$M$24=$X689,IF($H$5:$L$24=AI$752,$H$5:$L$24,"-"),"-"))/$M45)</f>
        <v>-</v>
      </c>
      <c r="AO757" s="450" t="str">
        <f t="shared" si="60"/>
        <v>-</v>
      </c>
      <c r="AP757" s="18"/>
      <c r="AQ757" s="18"/>
      <c r="AR757" s="18"/>
      <c r="AS757" s="18"/>
      <c r="AT757" s="18"/>
      <c r="AU757" s="18"/>
      <c r="AV757" s="18"/>
      <c r="AW757" s="18"/>
      <c r="AX757" s="18"/>
      <c r="BB757" s="11"/>
      <c r="BC757" s="11"/>
      <c r="BD757" s="11"/>
      <c r="BE757" s="11"/>
      <c r="BF757" s="11"/>
      <c r="BG757" s="11"/>
      <c r="BH757" s="11"/>
      <c r="BI757" s="11"/>
      <c r="BJ757" s="11"/>
      <c r="BK757" s="11"/>
      <c r="BL757" s="11"/>
      <c r="BM757" s="11"/>
      <c r="BN757" s="11"/>
      <c r="BO757" s="75"/>
      <c r="BP757" s="75"/>
    </row>
    <row r="758" spans="1:68">
      <c r="A758" s="213"/>
      <c r="B758" s="213"/>
      <c r="C758" s="213"/>
      <c r="D758" s="213"/>
      <c r="E758" s="335"/>
      <c r="F758" s="333" t="s">
        <v>67</v>
      </c>
      <c r="G758" s="334"/>
      <c r="H758" s="333" t="s">
        <v>67</v>
      </c>
      <c r="I758" s="333"/>
      <c r="J758" s="334"/>
      <c r="K758" s="334"/>
      <c r="L758" s="334"/>
      <c r="M758" s="336"/>
      <c r="N758" s="247"/>
      <c r="O758" s="247"/>
      <c r="P758" s="18"/>
      <c r="Q758" s="18"/>
      <c r="R758" s="213"/>
      <c r="S758" s="213"/>
      <c r="T758" s="213"/>
      <c r="U758" s="18"/>
      <c r="V758" s="18"/>
      <c r="W758" s="18"/>
      <c r="X758" s="124"/>
      <c r="Y758" s="124"/>
      <c r="Z758" s="124"/>
      <c r="AA758" s="124"/>
      <c r="AB758" s="124"/>
      <c r="AC758" s="448" t="str">
        <f t="array" ref="AC758">IF($M46="-","-",COUNT(IF($M$5:$M$24=$X690,IF($H$5:$L$24=Y$684,$H$5:$L$24,"-"),"-"))/$M46)</f>
        <v>-</v>
      </c>
      <c r="AD758" s="448" t="str">
        <f t="array" ref="AD758">IF($M46="-","-",COUNT(IF($M$5:$M$24=$X690,IF($H$5:$L$24=Z$684,$H$5:$L$24,"-"),"-"))/$M46)</f>
        <v>-</v>
      </c>
      <c r="AE758" s="448" t="str">
        <f t="array" ref="AE758">IF($M46="-","-",COUNT(IF($M$5:$M$24=$X690,IF($H$5:$L$24=AA$684,$H$5:$L$24,"-"),"-"))/$M46)</f>
        <v>-</v>
      </c>
      <c r="AF758" s="449" t="str">
        <f t="array" ref="AF758">IF($M46="-","-",COUNT(IF($M$5:$M$24=$X690,IF($H$5:$L$24=AB$684,$H$5:$L$24,"-"),"-"))/$M46)</f>
        <v>-</v>
      </c>
      <c r="AG758" s="448" t="str">
        <f t="array" ref="AG758">IF($M46="-","-",COUNT(IF($M$5:$M$24=$X690,IF($H$5:$L$24=AC$752,$H$5:$L$24,"-"),"-"))/$M46)</f>
        <v>-</v>
      </c>
      <c r="AH758" s="448" t="str">
        <f t="array" ref="AH758">IF($M46="-","-",COUNT(IF($M$5:$M$24=$X690,IF($H$5:$L$24=AD$752,$H$5:$L$24,"-"),"-"))/$M46)</f>
        <v>-</v>
      </c>
      <c r="AI758" s="448" t="str">
        <f t="array" ref="AI758">IF($M46="-","-",COUNT(IF($M$5:$M$24=$X690,IF($H$5:$L$24=AE$752,$H$5:$L$24,"-"),"-"))/$M46)</f>
        <v>-</v>
      </c>
      <c r="AJ758" s="448" t="str">
        <f t="array" ref="AJ758">IF($M46="-","-",COUNT(IF($M$5:$M$24=$X690,IF($H$5:$L$24=AF$752,$H$5:$L$24,"-"),"-"))/$M46)</f>
        <v>-</v>
      </c>
      <c r="AK758" s="448" t="str">
        <f t="array" ref="AK758">IF($M46="-","-",COUNT(IF($M$5:$M$24=$X690,IF($H$5:$L$24=AG$752,$H$5:$L$24,"-"),"-"))/$M46)</f>
        <v>-</v>
      </c>
      <c r="AL758" s="448" t="str">
        <f t="array" ref="AL758">IF($M46="-","-",COUNT(IF($M$5:$M$24=$X690,IF($H$5:$L$24=AH$752,$H$5:$L$24,"-"),"-"))/$M46)</f>
        <v>-</v>
      </c>
      <c r="AM758" s="448" t="str">
        <f t="array" ref="AM758">IF($M46="-","-",COUNT(IF($M$5:$M$24=$X690,IF($H$5:$L$24=AI$752,$H$5:$L$24,"-"),"-"))/$M46)</f>
        <v>-</v>
      </c>
      <c r="AN758" s="448" t="str">
        <f t="array" ref="AN758">IF($M46="-","-",COUNT(IF($M$5:$M$24=$X690,IF($H$5:$L$24=AJ$752,$H$5:$L$24,"-"),"-"))/$M46)</f>
        <v>-</v>
      </c>
      <c r="AO758" s="450" t="str">
        <f t="shared" si="60"/>
        <v>-</v>
      </c>
      <c r="AP758" s="18"/>
      <c r="AQ758" s="18"/>
      <c r="AR758" s="18"/>
      <c r="AS758" s="18"/>
      <c r="AT758" s="18"/>
      <c r="AU758" s="18"/>
      <c r="AV758" s="18"/>
      <c r="AW758" s="18"/>
      <c r="AX758" s="18"/>
      <c r="BB758" s="11"/>
      <c r="BC758" s="11"/>
      <c r="BD758" s="11"/>
      <c r="BE758" s="11"/>
      <c r="BF758" s="11"/>
      <c r="BG758" s="11"/>
      <c r="BH758" s="11"/>
      <c r="BI758" s="11"/>
      <c r="BJ758" s="11"/>
      <c r="BK758" s="11"/>
      <c r="BL758" s="11"/>
      <c r="BM758" s="11"/>
      <c r="BN758" s="11"/>
      <c r="BO758" s="75"/>
      <c r="BP758" s="75"/>
    </row>
    <row r="759" spans="1:68">
      <c r="A759" s="332" t="s">
        <v>107</v>
      </c>
      <c r="B759" s="333"/>
      <c r="C759" s="334"/>
      <c r="D759" s="333" t="s">
        <v>67</v>
      </c>
      <c r="E759" s="329"/>
      <c r="F759" s="329"/>
      <c r="G759" s="213"/>
      <c r="H759" s="330"/>
      <c r="I759" s="330"/>
      <c r="J759" s="213"/>
      <c r="K759" s="213"/>
      <c r="L759" s="213"/>
      <c r="M759" s="213"/>
      <c r="N759" s="333" t="s">
        <v>67</v>
      </c>
      <c r="O759" s="336"/>
      <c r="P759" s="18"/>
      <c r="Q759" s="247"/>
      <c r="R759" s="18"/>
      <c r="S759" s="18"/>
      <c r="T759" s="18"/>
      <c r="U759" s="247"/>
      <c r="V759" s="18"/>
      <c r="W759" s="18"/>
      <c r="X759" s="124"/>
      <c r="Y759" s="124"/>
      <c r="Z759" s="124"/>
      <c r="AA759" s="124"/>
      <c r="AB759" s="124"/>
      <c r="AC759" s="448">
        <f t="array" ref="AC759">IF($M47="-","-",COUNT(IF($M$5:$M$24=$X691,IF($H$5:$L$24=Z$684,$H$5:$L$24,"-"),"-"))/$M47)</f>
        <v>0</v>
      </c>
      <c r="AD759" s="448">
        <f t="array" ref="AD759">IF($M47="-","-",COUNT(IF($M$5:$M$24=$X691,IF($H$5:$L$24=AA$684,$H$5:$L$24,"-"),"-"))/$M47)</f>
        <v>0</v>
      </c>
      <c r="AE759" s="448">
        <f t="array" ref="AE759">IF($M47="-","-",COUNT(IF($M$5:$M$24=$X691,IF($H$5:$L$24=AB$684,$H$5:$L$24,"-"),"-"))/$M47)</f>
        <v>0</v>
      </c>
      <c r="AF759" s="449">
        <f t="array" ref="AF759">IF($M47="-","-",COUNT(IF($M$5:$M$24=$X691,IF($H$5:$L$24=AC$752,$H$5:$L$24,"-"),"-"))/$M47)</f>
        <v>0.9</v>
      </c>
      <c r="AG759" s="448">
        <f t="array" ref="AG759">IF($M47="-","-",COUNT(IF($M$5:$M$24=$X691,IF($H$5:$L$24=AD$752,$H$5:$L$24,"-"),"-"))/$M47)</f>
        <v>0</v>
      </c>
      <c r="AH759" s="448">
        <f t="array" ref="AH759">IF($M47="-","-",COUNT(IF($M$5:$M$24=$X691,IF($H$5:$L$24=AE$752,$H$5:$L$24,"-"),"-"))/$M47)</f>
        <v>0</v>
      </c>
      <c r="AI759" s="448">
        <f t="array" ref="AI759">IF($M47="-","-",COUNT(IF($M$5:$M$24=$X691,IF($H$5:$L$24=AF$752,$H$5:$L$24,"-"),"-"))/$M47)</f>
        <v>0</v>
      </c>
      <c r="AJ759" s="448">
        <f t="array" ref="AJ759">IF($M47="-","-",COUNT(IF($M$5:$M$24=$X691,IF($H$5:$L$24=AG$752,$H$5:$L$24,"-"),"-"))/$M47)</f>
        <v>0</v>
      </c>
      <c r="AK759" s="448">
        <f t="array" ref="AK759">IF($M47="-","-",COUNT(IF($M$5:$M$24=$X691,IF($H$5:$L$24=AH$752,$H$5:$L$24,"-"),"-"))/$M47)</f>
        <v>0</v>
      </c>
      <c r="AL759" s="448">
        <f t="array" ref="AL759">IF($M47="-","-",COUNT(IF($M$5:$M$24=$X691,IF($H$5:$L$24=AI$752,$H$5:$L$24,"-"),"-"))/$M47)</f>
        <v>0</v>
      </c>
      <c r="AM759" s="448">
        <f t="array" ref="AM759">IF($M47="-","-",COUNT(IF($M$5:$M$24=$X691,IF($H$5:$L$24=AJ$752,$H$5:$L$24,"-"),"-"))/$M47)</f>
        <v>0</v>
      </c>
      <c r="AN759" s="448">
        <f t="array" ref="AN759">IF($M47="-","-",COUNT(IF($M$5:$M$24=$X691,IF($H$5:$L$24=AK$752,$H$5:$L$24,"-"),"-"))/$M47)</f>
        <v>0</v>
      </c>
      <c r="AO759" s="450">
        <f t="shared" si="60"/>
        <v>0.9</v>
      </c>
      <c r="AP759" s="18"/>
      <c r="AQ759" s="18"/>
      <c r="AR759" s="18"/>
      <c r="AS759" s="18"/>
      <c r="AT759" s="18"/>
      <c r="AU759" s="18"/>
      <c r="AV759" s="18"/>
      <c r="AW759" s="18"/>
      <c r="AX759" s="18"/>
      <c r="BB759" s="11"/>
      <c r="BC759" s="11"/>
      <c r="BD759" s="11"/>
      <c r="BE759" s="11"/>
      <c r="BF759" s="11"/>
      <c r="BG759" s="11"/>
      <c r="BH759" s="11"/>
      <c r="BI759" s="11"/>
      <c r="BJ759" s="11"/>
      <c r="BK759" s="11"/>
      <c r="BL759" s="11"/>
      <c r="BM759" s="11"/>
      <c r="BN759" s="11"/>
      <c r="BO759" s="75"/>
      <c r="BP759" s="75"/>
    </row>
    <row r="760" spans="1:68">
      <c r="A760" s="213"/>
      <c r="B760" s="213"/>
      <c r="C760" s="213"/>
      <c r="D760" s="213"/>
      <c r="E760" s="18"/>
      <c r="F760" s="18"/>
      <c r="G760" s="18"/>
      <c r="H760" s="18"/>
      <c r="I760" s="18"/>
      <c r="J760" s="18"/>
      <c r="K760" s="18"/>
      <c r="L760" s="18"/>
      <c r="M760" s="18"/>
      <c r="N760" s="213"/>
      <c r="O760" s="213"/>
      <c r="P760" s="18"/>
      <c r="Q760" s="336"/>
      <c r="R760" s="18"/>
      <c r="S760" s="18"/>
      <c r="T760" s="18"/>
      <c r="U760" s="333" t="s">
        <v>67</v>
      </c>
      <c r="V760" s="18"/>
      <c r="W760" s="18"/>
      <c r="X760" s="124"/>
      <c r="Y760" s="124"/>
      <c r="Z760" s="124"/>
      <c r="AA760" s="124"/>
      <c r="AB760" s="124"/>
      <c r="AC760" s="448">
        <f t="array" ref="AC760">IF($M48="-","-",COUNT(IF($M$5:$M$24=$X692,IF($H$5:$L$24=AA$684,$H$5:$L$24,"-"),"-"))/$M48)</f>
        <v>0</v>
      </c>
      <c r="AD760" s="448">
        <f t="array" ref="AD760">IF($M48="-","-",COUNT(IF($M$5:$M$24=$X692,IF($H$5:$L$24=AB$684,$H$5:$L$24,"-"),"-"))/$M48)</f>
        <v>0</v>
      </c>
      <c r="AE760" s="448">
        <f t="array" ref="AE760">IF($M48="-","-",COUNT(IF($M$5:$M$24=$X692,IF($H$5:$L$24=AC$752,$H$5:$L$24,"-"),"-"))/$M48)</f>
        <v>0.04</v>
      </c>
      <c r="AF760" s="449">
        <f t="array" ref="AF760">IF($M48="-","-",COUNT(IF($M$5:$M$24=$X692,IF($H$5:$L$24=AD$752,$H$5:$L$24,"-"),"-"))/$M48)</f>
        <v>0.78</v>
      </c>
      <c r="AG760" s="448">
        <f t="array" ref="AG760">IF($M48="-","-",COUNT(IF($M$5:$M$24=$X692,IF($H$5:$L$24=AE$752,$H$5:$L$24,"-"),"-"))/$M48)</f>
        <v>0.12</v>
      </c>
      <c r="AH760" s="448">
        <f t="array" ref="AH760">IF($M48="-","-",COUNT(IF($M$5:$M$24=$X692,IF($H$5:$L$24=AF$752,$H$5:$L$24,"-"),"-"))/$M48)</f>
        <v>0</v>
      </c>
      <c r="AI760" s="448">
        <f t="array" ref="AI760">IF($M48="-","-",COUNT(IF($M$5:$M$24=$X692,IF($H$5:$L$24=AG$752,$H$5:$L$24,"-"),"-"))/$M48)</f>
        <v>0</v>
      </c>
      <c r="AJ760" s="448">
        <f t="array" ref="AJ760">IF($M48="-","-",COUNT(IF($M$5:$M$24=$X692,IF($H$5:$L$24=AH$752,$H$5:$L$24,"-"),"-"))/$M48)</f>
        <v>0</v>
      </c>
      <c r="AK760" s="448">
        <f t="array" ref="AK760">IF($M48="-","-",COUNT(IF($M$5:$M$24=$X692,IF($H$5:$L$24=AI$752,$H$5:$L$24,"-"),"-"))/$M48)</f>
        <v>0</v>
      </c>
      <c r="AL760" s="448">
        <f t="array" ref="AL760">IF($M48="-","-",COUNT(IF($M$5:$M$24=$X692,IF($H$5:$L$24=AJ$752,$H$5:$L$24,"-"),"-"))/$M48)</f>
        <v>0</v>
      </c>
      <c r="AM760" s="448">
        <f t="array" ref="AM760">IF($M48="-","-",COUNT(IF($M$5:$M$24=$X692,IF($H$5:$L$24=AK$752,$H$5:$L$24,"-"),"-"))/$M48)</f>
        <v>0</v>
      </c>
      <c r="AN760" s="448">
        <f t="array" ref="AN760">IF($M48="-","-",COUNT(IF($M$5:$M$24=$X692,IF($H$5:$L$24=AL$752,$H$5:$L$24,"-"),"-"))/$M48)</f>
        <v>0</v>
      </c>
      <c r="AO760" s="450">
        <f t="shared" si="60"/>
        <v>0.94000000000000006</v>
      </c>
      <c r="AP760" s="18"/>
      <c r="AQ760" s="18"/>
      <c r="AR760" s="18"/>
      <c r="AS760" s="18"/>
      <c r="AT760" s="18"/>
      <c r="AU760" s="18"/>
      <c r="AV760" s="18"/>
      <c r="AW760" s="18"/>
      <c r="AX760" s="18"/>
      <c r="BB760" s="11"/>
      <c r="BC760" s="11"/>
      <c r="BD760" s="11"/>
      <c r="BE760" s="11"/>
      <c r="BF760" s="11"/>
      <c r="BG760" s="11"/>
      <c r="BH760" s="11"/>
      <c r="BI760" s="11"/>
      <c r="BJ760" s="11"/>
      <c r="BK760" s="11"/>
      <c r="BL760" s="11"/>
      <c r="BM760" s="11"/>
      <c r="BN760" s="11"/>
      <c r="BO760" s="75"/>
      <c r="BP760" s="75"/>
    </row>
    <row r="761" spans="1:68">
      <c r="A761" s="18"/>
      <c r="B761" s="18"/>
      <c r="C761" s="18"/>
      <c r="D761" s="18"/>
      <c r="E761" s="18"/>
      <c r="F761" s="18"/>
      <c r="G761" s="18"/>
      <c r="H761" s="18"/>
      <c r="I761" s="18"/>
      <c r="J761" s="18"/>
      <c r="K761" s="18"/>
      <c r="L761" s="18"/>
      <c r="M761" s="18"/>
      <c r="N761" s="18"/>
      <c r="O761" s="18"/>
      <c r="P761" s="18"/>
      <c r="Q761" s="213"/>
      <c r="R761" s="18"/>
      <c r="S761" s="18"/>
      <c r="T761" s="18"/>
      <c r="U761" s="213"/>
      <c r="V761" s="18"/>
      <c r="W761" s="18"/>
      <c r="X761" s="124"/>
      <c r="Y761" s="124"/>
      <c r="Z761" s="124"/>
      <c r="AA761" s="124"/>
      <c r="AB761" s="124"/>
      <c r="AC761" s="448">
        <f t="array" ref="AC761">IF($M49="-","-",COUNT(IF($M$5:$M$24=$X693,IF($H$5:$L$24=AB$684,$H$5:$L$24,"-"),"-"))/$M49)</f>
        <v>0</v>
      </c>
      <c r="AD761" s="448">
        <f t="array" ref="AD761">IF($M49="-","-",COUNT(IF($M$5:$M$24=$X693,IF($H$5:$L$24=AC$752,$H$5:$L$24,"-"),"-"))/$M49)</f>
        <v>6.6666666666666666E-2</v>
      </c>
      <c r="AE761" s="448">
        <f t="array" ref="AE761">IF($M49="-","-",COUNT(IF($M$5:$M$24=$X693,IF($H$5:$L$24=AD$752,$H$5:$L$24,"-"),"-"))/$M49)</f>
        <v>0.13333333333333333</v>
      </c>
      <c r="AF761" s="449">
        <f t="array" ref="AF761">IF($M49="-","-",COUNT(IF($M$5:$M$24=$X693,IF($H$5:$L$24=AE$752,$H$5:$L$24,"-"),"-"))/$M49)</f>
        <v>0.8</v>
      </c>
      <c r="AG761" s="448">
        <f t="array" ref="AG761">IF($M49="-","-",COUNT(IF($M$5:$M$24=$X693,IF($H$5:$L$24=AF$752,$H$5:$L$24,"-"),"-"))/$M49)</f>
        <v>0</v>
      </c>
      <c r="AH761" s="448">
        <f t="array" ref="AH761">IF($M49="-","-",COUNT(IF($M$5:$M$24=$X693,IF($H$5:$L$24=AG$752,$H$5:$L$24,"-"),"-"))/$M49)</f>
        <v>0</v>
      </c>
      <c r="AI761" s="448">
        <f t="array" ref="AI761">IF($M49="-","-",COUNT(IF($M$5:$M$24=$X693,IF($H$5:$L$24=AH$752,$H$5:$L$24,"-"),"-"))/$M49)</f>
        <v>0</v>
      </c>
      <c r="AJ761" s="448">
        <f t="array" ref="AJ761">IF($M49="-","-",COUNT(IF($M$5:$M$24=$X693,IF($H$5:$L$24=AI$752,$H$5:$L$24,"-"),"-"))/$M49)</f>
        <v>0</v>
      </c>
      <c r="AK761" s="448">
        <f t="array" ref="AK761">IF($M49="-","-",COUNT(IF($M$5:$M$24=$X693,IF($H$5:$L$24=AJ$752,$H$5:$L$24,"-"),"-"))/$M49)</f>
        <v>0</v>
      </c>
      <c r="AL761" s="448">
        <f t="array" ref="AL761">IF($M49="-","-",COUNT(IF($M$5:$M$24=$X693,IF($H$5:$L$24=AK$752,$H$5:$L$24,"-"),"-"))/$M49)</f>
        <v>0</v>
      </c>
      <c r="AM761" s="448">
        <f t="array" ref="AM761">IF($M49="-","-",COUNT(IF($M$5:$M$24=$X693,IF($H$5:$L$24=AL$752,$H$5:$L$24,"-"),"-"))/$M49)</f>
        <v>0</v>
      </c>
      <c r="AN761" s="448">
        <f t="array" ref="AN761">IF($M49="-","-",COUNT(IF($M$5:$M$24=$X693,IF($H$5:$L$24=AM$752,$H$5:$L$24,"-"),"-"))/$M49)</f>
        <v>0</v>
      </c>
      <c r="AO761" s="450">
        <f t="shared" si="60"/>
        <v>1</v>
      </c>
      <c r="AP761" s="18"/>
      <c r="AQ761" s="18"/>
      <c r="AR761" s="18"/>
      <c r="AS761" s="18"/>
      <c r="AT761" s="18"/>
      <c r="AU761" s="18"/>
      <c r="AV761" s="18"/>
      <c r="AW761" s="18"/>
      <c r="AX761" s="18"/>
      <c r="BB761" s="11"/>
      <c r="BC761" s="11"/>
      <c r="BD761" s="11"/>
      <c r="BE761" s="11"/>
      <c r="BF761" s="11"/>
      <c r="BG761" s="11"/>
      <c r="BH761" s="11"/>
      <c r="BI761" s="11"/>
      <c r="BJ761" s="11"/>
      <c r="BK761" s="11"/>
      <c r="BL761" s="11"/>
      <c r="BM761" s="11"/>
      <c r="BN761" s="11"/>
      <c r="BO761" s="75"/>
      <c r="BP761" s="75"/>
    </row>
    <row r="762" spans="1:68">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24"/>
      <c r="Y762" s="124"/>
      <c r="Z762" s="124"/>
      <c r="AA762" s="124"/>
      <c r="AB762" s="124"/>
      <c r="AC762" s="448">
        <f t="array" ref="AC762">IF($M50="-","-",COUNT(IF($M$5:$M$24=$X694,IF($H$5:$L$24=AC$752,$H$5:$L$24,"-"),"-"))/$M50)</f>
        <v>0</v>
      </c>
      <c r="AD762" s="448">
        <f t="array" ref="AD762">IF($M50="-","-",COUNT(IF($M$5:$M$24=$X694,IF($H$5:$L$24=AD$752,$H$5:$L$24,"-"),"-"))/$M50)</f>
        <v>0.2</v>
      </c>
      <c r="AE762" s="448">
        <f t="array" ref="AE762">IF($M50="-","-",COUNT(IF($M$5:$M$24=$X694,IF($H$5:$L$24=AE$752,$H$5:$L$24,"-"),"-"))/$M50)</f>
        <v>0.2</v>
      </c>
      <c r="AF762" s="449">
        <f t="array" ref="AF762">IF($M50="-","-",COUNT(IF($M$5:$M$24=$X694,IF($H$5:$L$24=AF$752,$H$5:$L$24,"-"),"-"))/$M50)</f>
        <v>0.6</v>
      </c>
      <c r="AG762" s="448">
        <f t="array" ref="AG762">IF($M50="-","-",COUNT(IF($M$5:$M$24=$X694,IF($H$5:$L$24=AG$752,$H$5:$L$24,"-"),"-"))/$M50)</f>
        <v>0</v>
      </c>
      <c r="AH762" s="448">
        <f t="array" ref="AH762">IF($M50="-","-",COUNT(IF($M$5:$M$24=$X694,IF($H$5:$L$24=AH$752,$H$5:$L$24,"-"),"-"))/$M50)</f>
        <v>0</v>
      </c>
      <c r="AI762" s="448">
        <f t="array" ref="AI762">IF($M50="-","-",COUNT(IF($M$5:$M$24=$X694,IF($H$5:$L$24=AI$752,$H$5:$L$24,"-"),"-"))/$M50)</f>
        <v>0</v>
      </c>
      <c r="AJ762" s="448">
        <f t="array" ref="AJ762">IF($M50="-","-",COUNT(IF($M$5:$M$24=$X694,IF($H$5:$L$24=AJ$752,$H$5:$L$24,"-"),"-"))/$M50)</f>
        <v>0</v>
      </c>
      <c r="AK762" s="448">
        <f t="array" ref="AK762">IF($M50="-","-",COUNT(IF($M$5:$M$24=$X694,IF($H$5:$L$24=AK$752,$H$5:$L$24,"-"),"-"))/$M50)</f>
        <v>0</v>
      </c>
      <c r="AL762" s="448">
        <f t="array" ref="AL762">IF($M50="-","-",COUNT(IF($M$5:$M$24=$X694,IF($H$5:$L$24=AL$752,$H$5:$L$24,"-"),"-"))/$M50)</f>
        <v>0</v>
      </c>
      <c r="AM762" s="448">
        <f t="array" ref="AM762">IF($M50="-","-",COUNT(IF($M$5:$M$24=$X694,IF($H$5:$L$24=AM$752,$H$5:$L$24,"-"),"-"))/$M50)</f>
        <v>0</v>
      </c>
      <c r="AN762" s="448">
        <f t="array" ref="AN762">IF($M50="-","-",COUNT(IF($M$5:$M$24=$X694,IF($H$5:$L$24=AN$752,$H$5:$L$24,"-"),"-"))/$M50)</f>
        <v>0</v>
      </c>
      <c r="AO762" s="450">
        <f t="shared" si="60"/>
        <v>1</v>
      </c>
      <c r="AP762" s="18"/>
      <c r="AQ762" s="18"/>
      <c r="AR762" s="18"/>
      <c r="AS762" s="18"/>
      <c r="AT762" s="18"/>
      <c r="AU762" s="18"/>
      <c r="AV762" s="18"/>
      <c r="AW762" s="18"/>
      <c r="AX762" s="18"/>
      <c r="BB762" s="11"/>
      <c r="BC762" s="11"/>
      <c r="BD762" s="11"/>
      <c r="BE762" s="11"/>
      <c r="BF762" s="11"/>
      <c r="BG762" s="11"/>
      <c r="BH762" s="11"/>
      <c r="BI762" s="11"/>
      <c r="BJ762" s="11"/>
      <c r="BK762" s="11"/>
      <c r="BL762" s="11"/>
      <c r="BM762" s="11"/>
      <c r="BN762" s="11"/>
      <c r="BO762" s="75"/>
      <c r="BP762" s="75"/>
    </row>
    <row r="763" spans="1:68">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24"/>
      <c r="Y763" s="124"/>
      <c r="Z763" s="124"/>
      <c r="AA763" s="124"/>
      <c r="AB763" s="124"/>
      <c r="AC763" s="448" t="str">
        <f t="array" ref="AC763">IF($M51="-","-",COUNT(IF($M$5:$M$24=$X695,IF($H$5:$L$24=AD$752,$H$5:$L$24,"-"),"-"))/$M51)</f>
        <v>-</v>
      </c>
      <c r="AD763" s="448" t="str">
        <f t="array" ref="AD763">IF($M51="-","-",COUNT(IF($M$5:$M$24=$X695,IF($H$5:$L$24=AE$752,$H$5:$L$24,"-"),"-"))/$M51)</f>
        <v>-</v>
      </c>
      <c r="AE763" s="448" t="str">
        <f t="array" ref="AE763">IF($M51="-","-",COUNT(IF($M$5:$M$24=$X695,IF($H$5:$L$24=AF$752,$H$5:$L$24,"-"),"-"))/$M51)</f>
        <v>-</v>
      </c>
      <c r="AF763" s="449" t="str">
        <f t="array" ref="AF763">IF($M51="-","-",COUNT(IF($M$5:$M$24=$X695,IF($H$5:$L$24=AG$752,$H$5:$L$24,"-"),"-"))/$M51)</f>
        <v>-</v>
      </c>
      <c r="AG763" s="448" t="str">
        <f t="array" ref="AG763">IF($M51="-","-",COUNT(IF($M$5:$M$24=$X695,IF($H$5:$L$24=AH$752,$H$5:$L$24,"-"),"-"))/$M51)</f>
        <v>-</v>
      </c>
      <c r="AH763" s="448" t="str">
        <f t="array" ref="AH763">IF($M51="-","-",COUNT(IF($M$5:$M$24=$X695,IF($H$5:$L$24=AI$752,$H$5:$L$24,"-"),"-"))/$M51)</f>
        <v>-</v>
      </c>
      <c r="AI763" s="448" t="str">
        <f t="array" ref="AI763">IF($M51="-","-",COUNT(IF($M$5:$M$24=$X695,IF($H$5:$L$24=AJ$752,$H$5:$L$24,"-"),"-"))/$M51)</f>
        <v>-</v>
      </c>
      <c r="AJ763" s="448" t="str">
        <f t="array" ref="AJ763">IF($M51="-","-",COUNT(IF($M$5:$M$24=$X695,IF($H$5:$L$24=AK$752,$H$5:$L$24,"-"),"-"))/$M51)</f>
        <v>-</v>
      </c>
      <c r="AK763" s="448" t="str">
        <f t="array" ref="AK763">IF($M51="-","-",COUNT(IF($M$5:$M$24=$X695,IF($H$5:$L$24=AL$752,$H$5:$L$24,"-"),"-"))/$M51)</f>
        <v>-</v>
      </c>
      <c r="AL763" s="448" t="str">
        <f t="array" ref="AL763">IF($M51="-","-",COUNT(IF($M$5:$M$24=$X695,IF($H$5:$L$24=AM$752,$H$5:$L$24,"-"),"-"))/$M51)</f>
        <v>-</v>
      </c>
      <c r="AM763" s="448" t="str">
        <f t="array" ref="AM763">IF($M51="-","-",COUNT(IF($M$5:$M$24=$X695,IF($H$5:$L$24=AN$752,$H$5:$L$24,"-"),"-"))/$M51)</f>
        <v>-</v>
      </c>
      <c r="AN763" s="448" t="str">
        <f t="array" ref="AN763">IF($M51="-","-",COUNT(IF($M$5:$M$24=$X695,IF($H$5:$L$24=AO$752,$H$5:$L$24,"-"),"-"))/$M51)</f>
        <v>-</v>
      </c>
      <c r="AO763" s="450" t="str">
        <f t="shared" si="60"/>
        <v>-</v>
      </c>
      <c r="AP763" s="18"/>
      <c r="AQ763" s="18"/>
      <c r="AR763" s="18"/>
      <c r="AS763" s="18"/>
      <c r="AT763" s="18"/>
      <c r="AU763" s="18"/>
      <c r="AV763" s="18"/>
      <c r="AW763" s="18"/>
      <c r="AX763" s="18"/>
      <c r="BB763" s="11"/>
      <c r="BC763" s="11"/>
      <c r="BD763" s="11"/>
      <c r="BE763" s="11"/>
      <c r="BF763" s="11"/>
      <c r="BG763" s="11"/>
      <c r="BH763" s="11"/>
      <c r="BI763" s="11"/>
      <c r="BJ763" s="11"/>
      <c r="BK763" s="11"/>
      <c r="BL763" s="11"/>
      <c r="BM763" s="11"/>
      <c r="BN763" s="11"/>
      <c r="BO763" s="75"/>
      <c r="BP763" s="75"/>
    </row>
    <row r="764" spans="1:68">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24"/>
      <c r="Y764" s="124"/>
      <c r="Z764" s="124"/>
      <c r="AA764" s="124"/>
      <c r="AB764" s="124"/>
      <c r="AC764" s="448" t="str">
        <f t="array" ref="AC764">IF($M52="-","-",COUNT(IF($M$5:$M$24=$X696,IF($H$5:$L$24=AE$752,$H$5:$L$24,"-"),"-"))/$M52)</f>
        <v>-</v>
      </c>
      <c r="AD764" s="448" t="str">
        <f t="array" ref="AD764">IF($M52="-","-",COUNT(IF($M$5:$M$24=$X696,IF($H$5:$L$24=AF$752,$H$5:$L$24,"-"),"-"))/$M52)</f>
        <v>-</v>
      </c>
      <c r="AE764" s="448" t="str">
        <f t="array" ref="AE764">IF($M52="-","-",COUNT(IF($M$5:$M$24=$X696,IF($H$5:$L$24=AG$752,$H$5:$L$24,"-"),"-"))/$M52)</f>
        <v>-</v>
      </c>
      <c r="AF764" s="449" t="str">
        <f t="array" ref="AF764">IF($M52="-","-",COUNT(IF($M$5:$M$24=$X696,IF($H$5:$L$24=AH$752,$H$5:$L$24,"-"),"-"))/$M52)</f>
        <v>-</v>
      </c>
      <c r="AG764" s="448" t="str">
        <f t="array" ref="AG764">IF($M52="-","-",COUNT(IF($M$5:$M$24=$X696,IF($H$5:$L$24=AI$752,$H$5:$L$24,"-"),"-"))/$M52)</f>
        <v>-</v>
      </c>
      <c r="AH764" s="448" t="str">
        <f t="array" ref="AH764">IF($M52="-","-",COUNT(IF($M$5:$M$24=$X696,IF($H$5:$L$24=AJ$752,$H$5:$L$24,"-"),"-"))/$M52)</f>
        <v>-</v>
      </c>
      <c r="AI764" s="448" t="str">
        <f t="array" ref="AI764">IF($M52="-","-",COUNT(IF($M$5:$M$24=$X696,IF($H$5:$L$24=AK$752,$H$5:$L$24,"-"),"-"))/$M52)</f>
        <v>-</v>
      </c>
      <c r="AJ764" s="448" t="str">
        <f t="array" ref="AJ764">IF($M52="-","-",COUNT(IF($M$5:$M$24=$X696,IF($H$5:$L$24=AL$752,$H$5:$L$24,"-"),"-"))/$M52)</f>
        <v>-</v>
      </c>
      <c r="AK764" s="448" t="str">
        <f t="array" ref="AK764">IF($M52="-","-",COUNT(IF($M$5:$M$24=$X696,IF($H$5:$L$24=AM$752,$H$5:$L$24,"-"),"-"))/$M52)</f>
        <v>-</v>
      </c>
      <c r="AL764" s="448" t="str">
        <f t="array" ref="AL764">IF($M52="-","-",COUNT(IF($M$5:$M$24=$X696,IF($H$5:$L$24=AN$752,$H$5:$L$24,"-"),"-"))/$M52)</f>
        <v>-</v>
      </c>
      <c r="AM764" s="448" t="str">
        <f t="array" ref="AM764">IF($M52="-","-",COUNT(IF($M$5:$M$24=$X696,IF($H$5:$L$24=AO$752,$H$5:$L$24,"-"),"-"))/$M52)</f>
        <v>-</v>
      </c>
      <c r="AN764" s="448" t="str">
        <f t="array" ref="AN764">IF($M52="-","-",COUNT(IF($M$5:$M$24=$X696,IF($H$5:$L$24=AP$752,$H$5:$L$24,"-"),"-"))/$M52)</f>
        <v>-</v>
      </c>
      <c r="AO764" s="450" t="str">
        <f t="shared" si="60"/>
        <v>-</v>
      </c>
      <c r="AP764" s="18"/>
      <c r="AQ764" s="18"/>
      <c r="AR764" s="18"/>
      <c r="AS764" s="18"/>
      <c r="AT764" s="18"/>
      <c r="AU764" s="18"/>
      <c r="AV764" s="18"/>
      <c r="AW764" s="18"/>
      <c r="AX764" s="18"/>
      <c r="BB764" s="11"/>
      <c r="BC764" s="11"/>
      <c r="BD764" s="11"/>
      <c r="BE764" s="11"/>
      <c r="BF764" s="11"/>
      <c r="BG764" s="11"/>
      <c r="BH764" s="11"/>
      <c r="BI764" s="11"/>
      <c r="BJ764" s="11"/>
      <c r="BK764" s="11"/>
      <c r="BL764" s="11"/>
      <c r="BM764" s="11"/>
      <c r="BN764" s="11"/>
      <c r="BO764" s="75"/>
      <c r="BP764" s="75"/>
    </row>
    <row r="765" spans="1:68">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24"/>
      <c r="Y765" s="124"/>
      <c r="Z765" s="124"/>
      <c r="AA765" s="124"/>
      <c r="AB765" s="124"/>
      <c r="AC765" s="448" t="str">
        <f t="array" ref="AC765">IF($M53="-","-",COUNT(IF($M$5:$M$24=$X697,IF($H$5:$L$24=AF$752,$H$5:$L$24,"-"),"-"))/$M53)</f>
        <v>-</v>
      </c>
      <c r="AD765" s="448" t="str">
        <f t="array" ref="AD765">IF($M53="-","-",COUNT(IF($M$5:$M$24=$X697,IF($H$5:$L$24=AG$752,$H$5:$L$24,"-"),"-"))/$M53)</f>
        <v>-</v>
      </c>
      <c r="AE765" s="448" t="str">
        <f t="array" ref="AE765">IF($M53="-","-",COUNT(IF($M$5:$M$24=$X697,IF($H$5:$L$24=AH$752,$H$5:$L$24,"-"),"-"))/$M53)</f>
        <v>-</v>
      </c>
      <c r="AF765" s="449" t="str">
        <f t="array" ref="AF765">IF($M53="-","-",COUNT(IF($M$5:$M$24=$X697,IF($H$5:$L$24=AI$752,$H$5:$L$24,"-"),"-"))/$M53)</f>
        <v>-</v>
      </c>
      <c r="AG765" s="448" t="str">
        <f t="array" ref="AG765">IF($M53="-","-",COUNT(IF($M$5:$M$24=$X697,IF($H$5:$L$24=AJ$752,$H$5:$L$24,"-"),"-"))/$M53)</f>
        <v>-</v>
      </c>
      <c r="AH765" s="448" t="str">
        <f t="array" ref="AH765">IF($M53="-","-",COUNT(IF($M$5:$M$24=$X697,IF($H$5:$L$24=AK$752,$H$5:$L$24,"-"),"-"))/$M53)</f>
        <v>-</v>
      </c>
      <c r="AI765" s="448" t="str">
        <f t="array" ref="AI765">IF($M53="-","-",COUNT(IF($M$5:$M$24=$X697,IF($H$5:$L$24=AL$752,$H$5:$L$24,"-"),"-"))/$M53)</f>
        <v>-</v>
      </c>
      <c r="AJ765" s="448" t="str">
        <f t="array" ref="AJ765">IF($M53="-","-",COUNT(IF($M$5:$M$24=$X697,IF($H$5:$L$24=AM$752,$H$5:$L$24,"-"),"-"))/$M53)</f>
        <v>-</v>
      </c>
      <c r="AK765" s="448" t="str">
        <f t="array" ref="AK765">IF($M53="-","-",COUNT(IF($M$5:$M$24=$X697,IF($H$5:$L$24=AN$752,$H$5:$L$24,"-"),"-"))/$M53)</f>
        <v>-</v>
      </c>
      <c r="AL765" s="448" t="str">
        <f t="array" ref="AL765">IF($M53="-","-",COUNT(IF($M$5:$M$24=$X697,IF($H$5:$L$24=AO$752,$H$5:$L$24,"-"),"-"))/$M53)</f>
        <v>-</v>
      </c>
      <c r="AM765" s="448" t="str">
        <f t="array" ref="AM765">IF($M53="-","-",COUNT(IF($M$5:$M$24=$X697,IF($H$5:$L$24=AP$752,$H$5:$L$24,"-"),"-"))/$M53)</f>
        <v>-</v>
      </c>
      <c r="AN765" s="448" t="str">
        <f t="array" ref="AN765">IF($M53="-","-",COUNT(IF($M$5:$M$24=$X697,IF($H$5:$L$24=AQ$752,$H$5:$L$24,"-"),"-"))/$M53)</f>
        <v>-</v>
      </c>
      <c r="AO765" s="450" t="str">
        <f t="shared" si="60"/>
        <v>-</v>
      </c>
      <c r="AP765" s="18"/>
      <c r="AQ765" s="18"/>
      <c r="AR765" s="18"/>
      <c r="AS765" s="18"/>
      <c r="AT765" s="18"/>
      <c r="AU765" s="18"/>
      <c r="AV765" s="18"/>
      <c r="AW765" s="18"/>
      <c r="AX765" s="18"/>
      <c r="BB765" s="11"/>
      <c r="BC765" s="11"/>
      <c r="BD765" s="11"/>
      <c r="BE765" s="11"/>
      <c r="BF765" s="11"/>
      <c r="BG765" s="11"/>
      <c r="BH765" s="11"/>
      <c r="BI765" s="11"/>
      <c r="BJ765" s="11"/>
      <c r="BK765" s="11"/>
      <c r="BL765" s="11"/>
      <c r="BM765" s="11"/>
      <c r="BN765" s="11"/>
      <c r="BO765" s="75"/>
      <c r="BP765" s="75"/>
    </row>
    <row r="766" spans="1:68">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24"/>
      <c r="Y766" s="124"/>
      <c r="Z766" s="124"/>
      <c r="AA766" s="124"/>
      <c r="AB766" s="124"/>
      <c r="AC766" s="448" t="str">
        <f t="array" ref="AC766">IF($M54="-","-",COUNT(IF($M$5:$M$24=$X698,IF($H$5:$L$24=AG$752,$H$5:$L$24,"-"),"-"))/$M54)</f>
        <v>-</v>
      </c>
      <c r="AD766" s="448" t="str">
        <f t="array" ref="AD766">IF($M54="-","-",COUNT(IF($M$5:$M$24=$X698,IF($H$5:$L$24=AH$752,$H$5:$L$24,"-"),"-"))/$M54)</f>
        <v>-</v>
      </c>
      <c r="AE766" s="448" t="str">
        <f t="array" ref="AE766">IF($M54="-","-",COUNT(IF($M$5:$M$24=$X698,IF($H$5:$L$24=AI$752,$H$5:$L$24,"-"),"-"))/$M54)</f>
        <v>-</v>
      </c>
      <c r="AF766" s="449" t="str">
        <f t="array" ref="AF766">IF($M54="-","-",COUNT(IF($M$5:$M$24=$X698,IF($H$5:$L$24=AJ$752,$H$5:$L$24,"-"),"-"))/$M54)</f>
        <v>-</v>
      </c>
      <c r="AG766" s="448" t="str">
        <f t="array" ref="AG766">IF($M54="-","-",COUNT(IF($M$5:$M$24=$X698,IF($H$5:$L$24=AK$752,$H$5:$L$24,"-"),"-"))/$M54)</f>
        <v>-</v>
      </c>
      <c r="AH766" s="448" t="str">
        <f t="array" ref="AH766">IF($M54="-","-",COUNT(IF($M$5:$M$24=$X698,IF($H$5:$L$24=AL$752,$H$5:$L$24,"-"),"-"))/$M54)</f>
        <v>-</v>
      </c>
      <c r="AI766" s="448" t="str">
        <f t="array" ref="AI766">IF($M54="-","-",COUNT(IF($M$5:$M$24=$X698,IF($H$5:$L$24=AM$752,$H$5:$L$24,"-"),"-"))/$M54)</f>
        <v>-</v>
      </c>
      <c r="AJ766" s="448" t="str">
        <f t="array" ref="AJ766">IF($M54="-","-",COUNT(IF($M$5:$M$24=$X698,IF($H$5:$L$24=AN$752,$H$5:$L$24,"-"),"-"))/$M54)</f>
        <v>-</v>
      </c>
      <c r="AK766" s="448" t="str">
        <f t="array" ref="AK766">IF($M54="-","-",COUNT(IF($M$5:$M$24=$X698,IF($H$5:$L$24=AO$752,$H$5:$L$24,"-"),"-"))/$M54)</f>
        <v>-</v>
      </c>
      <c r="AL766" s="448" t="str">
        <f t="array" ref="AL766">IF($M54="-","-",COUNT(IF($M$5:$M$24=$X698,IF($H$5:$L$24=AP$752,$H$5:$L$24,"-"),"-"))/$M54)</f>
        <v>-</v>
      </c>
      <c r="AM766" s="448" t="str">
        <f t="array" ref="AM766">IF($M54="-","-",COUNT(IF($M$5:$M$24=$X698,IF($H$5:$L$24=AQ$752,$H$5:$L$24,"-"),"-"))/$M54)</f>
        <v>-</v>
      </c>
      <c r="AN766" s="448" t="str">
        <f t="array" ref="AN766">IF($M54="-","-",COUNT(IF($M$5:$M$24=$X698,IF($H$5:$L$24=AR$752,$H$5:$L$24,"-"),"-"))/$M54)</f>
        <v>-</v>
      </c>
      <c r="AO766" s="450" t="str">
        <f t="shared" si="60"/>
        <v>-</v>
      </c>
      <c r="AP766" s="18"/>
      <c r="AQ766" s="18"/>
      <c r="AR766" s="18"/>
      <c r="AS766" s="18"/>
      <c r="AT766" s="18"/>
      <c r="AU766" s="18"/>
      <c r="AV766" s="18"/>
      <c r="AW766" s="18"/>
      <c r="AX766" s="18"/>
      <c r="BB766" s="11"/>
      <c r="BC766" s="11"/>
      <c r="BD766" s="11"/>
      <c r="BE766" s="11"/>
      <c r="BF766" s="11"/>
      <c r="BG766" s="11"/>
      <c r="BH766" s="11"/>
      <c r="BI766" s="11"/>
      <c r="BJ766" s="11"/>
      <c r="BK766" s="11"/>
      <c r="BL766" s="11"/>
      <c r="BM766" s="11"/>
      <c r="BN766" s="11"/>
      <c r="BO766" s="75"/>
      <c r="BP766" s="75"/>
    </row>
    <row r="767" spans="1:68">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24"/>
      <c r="Y767" s="124"/>
      <c r="Z767" s="124"/>
      <c r="AA767" s="124"/>
      <c r="AB767" s="124"/>
      <c r="AC767" s="448" t="str">
        <f t="array" ref="AC767">IF($M55="-","-",COUNT(IF($M$5:$M$24=$X699,IF($H$5:$L$24=AH$752,$H$5:$L$24,"-"),"-"))/$M55)</f>
        <v>-</v>
      </c>
      <c r="AD767" s="448" t="str">
        <f t="array" ref="AD767">IF($M55="-","-",COUNT(IF($M$5:$M$24=$X699,IF($H$5:$L$24=AI$752,$H$5:$L$24,"-"),"-"))/$M55)</f>
        <v>-</v>
      </c>
      <c r="AE767" s="448" t="str">
        <f t="array" ref="AE767">IF($M55="-","-",COUNT(IF($M$5:$M$24=$X699,IF($H$5:$L$24=AJ$752,$H$5:$L$24,"-"),"-"))/$M55)</f>
        <v>-</v>
      </c>
      <c r="AF767" s="449" t="str">
        <f t="array" ref="AF767">IF($M55="-","-",COUNT(IF($M$5:$M$24=$X699,IF($H$5:$L$24=AK$752,$H$5:$L$24,"-"),"-"))/$M55)</f>
        <v>-</v>
      </c>
      <c r="AG767" s="448" t="str">
        <f t="array" ref="AG767">IF($M55="-","-",COUNT(IF($M$5:$M$24=$X699,IF($H$5:$L$24=AL$752,$H$5:$L$24,"-"),"-"))/$M55)</f>
        <v>-</v>
      </c>
      <c r="AH767" s="448" t="str">
        <f t="array" ref="AH767">IF($M55="-","-",COUNT(IF($M$5:$M$24=$X699,IF($H$5:$L$24=AM$752,$H$5:$L$24,"-"),"-"))/$M55)</f>
        <v>-</v>
      </c>
      <c r="AI767" s="448" t="str">
        <f t="array" ref="AI767">IF($M55="-","-",COUNT(IF($M$5:$M$24=$X699,IF($H$5:$L$24=AN$752,$H$5:$L$24,"-"),"-"))/$M55)</f>
        <v>-</v>
      </c>
      <c r="AJ767" s="448" t="str">
        <f t="array" ref="AJ767">IF($M55="-","-",COUNT(IF($M$5:$M$24=$X699,IF($H$5:$L$24=AO$752,$H$5:$L$24,"-"),"-"))/$M55)</f>
        <v>-</v>
      </c>
      <c r="AK767" s="448" t="str">
        <f t="array" ref="AK767">IF($M55="-","-",COUNT(IF($M$5:$M$24=$X699,IF($H$5:$L$24=AP$752,$H$5:$L$24,"-"),"-"))/$M55)</f>
        <v>-</v>
      </c>
      <c r="AL767" s="448" t="str">
        <f t="array" ref="AL767">IF($M55="-","-",COUNT(IF($M$5:$M$24=$X699,IF($H$5:$L$24=AQ$752,$H$5:$L$24,"-"),"-"))/$M55)</f>
        <v>-</v>
      </c>
      <c r="AM767" s="448" t="str">
        <f t="array" ref="AM767">IF($M55="-","-",COUNT(IF($M$5:$M$24=$X699,IF($H$5:$L$24=AR$752,$H$5:$L$24,"-"),"-"))/$M55)</f>
        <v>-</v>
      </c>
      <c r="AN767" s="448" t="str">
        <f t="array" ref="AN767">IF($M55="-","-",COUNT(IF($M$5:$M$24=$X699,IF($H$5:$L$24=AS$752,$H$5:$L$24,"-"),"-"))/$M55)</f>
        <v>-</v>
      </c>
      <c r="AO767" s="450" t="str">
        <f t="shared" si="60"/>
        <v>-</v>
      </c>
      <c r="AP767" s="18"/>
      <c r="AQ767" s="18"/>
      <c r="AR767" s="18"/>
      <c r="AS767" s="18"/>
      <c r="AT767" s="18"/>
      <c r="AU767" s="18"/>
      <c r="AV767" s="18"/>
      <c r="AW767" s="18"/>
      <c r="AX767" s="18"/>
      <c r="BB767" s="11"/>
      <c r="BC767" s="11"/>
      <c r="BD767" s="11"/>
      <c r="BE767" s="11"/>
      <c r="BF767" s="11"/>
      <c r="BG767" s="11"/>
      <c r="BH767" s="11"/>
      <c r="BI767" s="11"/>
      <c r="BJ767" s="11"/>
      <c r="BK767" s="11"/>
      <c r="BL767" s="11"/>
      <c r="BM767" s="11"/>
      <c r="BN767" s="11"/>
      <c r="BO767" s="75"/>
      <c r="BP767" s="75"/>
    </row>
    <row r="768" spans="1: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24"/>
      <c r="Y768" s="124"/>
      <c r="Z768" s="124"/>
      <c r="AA768" s="124"/>
      <c r="AB768" s="124"/>
      <c r="AC768" s="448" t="str">
        <f t="array" ref="AC768">IF($M56="-","-",COUNT(IF($M$5:$M$24=$X700,IF($H$5:$L$24=AI$752,$H$5:$L$24,"-"),"-"))/$M56)</f>
        <v>-</v>
      </c>
      <c r="AD768" s="448" t="str">
        <f t="array" ref="AD768">IF($M56="-","-",COUNT(IF($M$5:$M$24=$X700,IF($H$5:$L$24=AJ$752,$H$5:$L$24,"-"),"-"))/$M56)</f>
        <v>-</v>
      </c>
      <c r="AE768" s="448" t="str">
        <f t="array" ref="AE768">IF($M56="-","-",COUNT(IF($M$5:$M$24=$X700,IF($H$5:$L$24=AK$752,$H$5:$L$24,"-"),"-"))/$M56)</f>
        <v>-</v>
      </c>
      <c r="AF768" s="449" t="str">
        <f t="array" ref="AF768">IF($M56="-","-",COUNT(IF($M$5:$M$24=$X700,IF($H$5:$L$24=AL$752,$H$5:$L$24,"-"),"-"))/$M56)</f>
        <v>-</v>
      </c>
      <c r="AG768" s="448" t="str">
        <f t="array" ref="AG768">IF($M56="-","-",COUNT(IF($M$5:$M$24=$X700,IF($H$5:$L$24=AM$752,$H$5:$L$24,"-"),"-"))/$M56)</f>
        <v>-</v>
      </c>
      <c r="AH768" s="448" t="str">
        <f t="array" ref="AH768">IF($M56="-","-",COUNT(IF($M$5:$M$24=$X700,IF($H$5:$L$24=AN$752,$H$5:$L$24,"-"),"-"))/$M56)</f>
        <v>-</v>
      </c>
      <c r="AI768" s="448" t="str">
        <f t="array" ref="AI768">IF($M56="-","-",COUNT(IF($M$5:$M$24=$X700,IF($H$5:$L$24=AO$752,$H$5:$L$24,"-"),"-"))/$M56)</f>
        <v>-</v>
      </c>
      <c r="AJ768" s="448" t="str">
        <f t="array" ref="AJ768">IF($M56="-","-",COUNT(IF($M$5:$M$24=$X700,IF($H$5:$L$24=AP$752,$H$5:$L$24,"-"),"-"))/$M56)</f>
        <v>-</v>
      </c>
      <c r="AK768" s="448" t="str">
        <f t="array" ref="AK768">IF($M56="-","-",COUNT(IF($M$5:$M$24=$X700,IF($H$5:$L$24=AQ$752,$H$5:$L$24,"-"),"-"))/$M56)</f>
        <v>-</v>
      </c>
      <c r="AL768" s="448" t="str">
        <f t="array" ref="AL768">IF($M56="-","-",COUNT(IF($M$5:$M$24=$X700,IF($H$5:$L$24=AR$752,$H$5:$L$24,"-"),"-"))/$M56)</f>
        <v>-</v>
      </c>
      <c r="AM768" s="448" t="str">
        <f t="array" ref="AM768">IF($M56="-","-",COUNT(IF($M$5:$M$24=$X700,IF($H$5:$L$24=AS$752,$H$5:$L$24,"-"),"-"))/$M56)</f>
        <v>-</v>
      </c>
      <c r="AN768" s="448" t="str">
        <f t="array" ref="AN768">IF($M56="-","-",COUNT(IF($M$5:$M$24=$X700,IF($H$5:$L$24=AT$724,$H$5:$L$24,"-"),"-"))/$M56)</f>
        <v>-</v>
      </c>
      <c r="AO768" s="450" t="str">
        <f t="shared" si="60"/>
        <v>-</v>
      </c>
      <c r="AP768" s="18"/>
      <c r="AQ768" s="18"/>
      <c r="AR768" s="18"/>
      <c r="AS768" s="18"/>
      <c r="AT768" s="18"/>
      <c r="AU768" s="18"/>
      <c r="AV768" s="18"/>
      <c r="AW768" s="18"/>
      <c r="AX768" s="18"/>
      <c r="BB768" s="11"/>
      <c r="BC768" s="11"/>
      <c r="BD768" s="11"/>
      <c r="BE768" s="11"/>
      <c r="BF768" s="11"/>
      <c r="BG768" s="11"/>
      <c r="BH768" s="11"/>
      <c r="BI768" s="11"/>
      <c r="BJ768" s="11"/>
      <c r="BK768" s="11"/>
      <c r="BL768" s="11"/>
      <c r="BM768" s="11"/>
      <c r="BN768" s="11"/>
      <c r="BO768" s="75"/>
      <c r="BP768" s="75"/>
    </row>
    <row r="769" spans="1:68">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24"/>
      <c r="Y769" s="124"/>
      <c r="Z769" s="124"/>
      <c r="AA769" s="124"/>
      <c r="AB769" s="124"/>
      <c r="AC769" s="448" t="str">
        <f t="array" ref="AC769">IF($M57="-","-",COUNT(IF($M$5:$M$24=$X701,IF($H$5:$L$24=AJ$752,$H$5:$L$24,"-"),"-"))/$M57)</f>
        <v>-</v>
      </c>
      <c r="AD769" s="448" t="str">
        <f t="array" ref="AD769">IF($M57="-","-",COUNT(IF($M$5:$M$24=$X701,IF($H$5:$L$24=AK$752,$H$5:$L$24,"-"),"-"))/$M57)</f>
        <v>-</v>
      </c>
      <c r="AE769" s="448" t="str">
        <f t="array" ref="AE769">IF($M57="-","-",COUNT(IF($M$5:$M$24=$X701,IF($H$5:$L$24=AL$752,$H$5:$L$24,"-"),"-"))/$M57)</f>
        <v>-</v>
      </c>
      <c r="AF769" s="449" t="str">
        <f t="array" ref="AF769">IF($M57="-","-",COUNT(IF($M$5:$M$24=$X701,IF($H$5:$L$24=AM$752,$H$5:$L$24,"-"),"-"))/$M57)</f>
        <v>-</v>
      </c>
      <c r="AG769" s="448" t="str">
        <f t="array" ref="AG769">IF($M57="-","-",COUNT(IF($M$5:$M$24=$X701,IF($H$5:$L$24=AN$752,$H$5:$L$24,"-"),"-"))/$M57)</f>
        <v>-</v>
      </c>
      <c r="AH769" s="448" t="str">
        <f t="array" ref="AH769">IF($M57="-","-",COUNT(IF($M$5:$M$24=$X701,IF($H$5:$L$24=AO$752,$H$5:$L$24,"-"),"-"))/$M57)</f>
        <v>-</v>
      </c>
      <c r="AI769" s="448" t="str">
        <f t="array" ref="AI769">IF($M57="-","-",COUNT(IF($M$5:$M$24=$X701,IF($H$5:$L$24=AP$752,$H$5:$L$24,"-"),"-"))/$M57)</f>
        <v>-</v>
      </c>
      <c r="AJ769" s="448" t="str">
        <f t="array" ref="AJ769">IF($M57="-","-",COUNT(IF($M$5:$M$24=$X701,IF($H$5:$L$24=AQ$752,$H$5:$L$24,"-"),"-"))/$M57)</f>
        <v>-</v>
      </c>
      <c r="AK769" s="448" t="str">
        <f t="array" ref="AK769">IF($M57="-","-",COUNT(IF($M$5:$M$24=$X701,IF($H$5:$L$24=AR$752,$H$5:$L$24,"-"),"-"))/$M57)</f>
        <v>-</v>
      </c>
      <c r="AL769" s="448" t="str">
        <f t="array" ref="AL769">IF($M57="-","-",COUNT(IF($M$5:$M$24=$X701,IF($H$5:$L$24=AS$752,$H$5:$L$24,"-"),"-"))/$M57)</f>
        <v>-</v>
      </c>
      <c r="AM769" s="448" t="str">
        <f t="array" ref="AM769">IF($M57="-","-",COUNT(IF($M$5:$M$24=$X701,IF($H$5:$L$24=AT$724,$H$5:$L$24,"-"),"-"))/$M57)</f>
        <v>-</v>
      </c>
      <c r="AN769" s="448" t="str">
        <f t="array" ref="AN769">IF($M57="-","-",COUNT(IF($M$5:$M$24=$X701,IF($H$5:$L$24=AU$724,$H$5:$L$24,"-"),"-"))/$M57)</f>
        <v>-</v>
      </c>
      <c r="AO769" s="450" t="str">
        <f t="shared" si="60"/>
        <v>-</v>
      </c>
      <c r="AP769" s="18"/>
      <c r="AQ769" s="18"/>
      <c r="AR769" s="18"/>
      <c r="AS769" s="18"/>
      <c r="AT769" s="18"/>
      <c r="AU769" s="18"/>
      <c r="AV769" s="18"/>
      <c r="AW769" s="18"/>
      <c r="AX769" s="18"/>
      <c r="BB769" s="11"/>
      <c r="BC769" s="11"/>
      <c r="BD769" s="11"/>
      <c r="BE769" s="11"/>
      <c r="BF769" s="11"/>
      <c r="BG769" s="11"/>
      <c r="BH769" s="11"/>
      <c r="BI769" s="11"/>
      <c r="BJ769" s="11"/>
      <c r="BK769" s="11"/>
      <c r="BL769" s="11"/>
      <c r="BM769" s="11"/>
      <c r="BN769" s="11"/>
      <c r="BO769" s="75"/>
      <c r="BP769" s="75"/>
    </row>
    <row r="770" spans="1:68">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24"/>
      <c r="Y770" s="124"/>
      <c r="Z770" s="124"/>
      <c r="AA770" s="124"/>
      <c r="AB770" s="124"/>
      <c r="AC770" s="453" t="str">
        <f t="array" ref="AC770">IF($M58="-","-",COUNT(IF($M$5:$M$24=$X702,IF($H$5:$L$24=AK$752,$H$5:$L$24,"-"),"-"))/$M58)</f>
        <v>-</v>
      </c>
      <c r="AD770" s="453" t="str">
        <f t="array" ref="AD770">IF($M58="-","-",COUNT(IF($M$5:$M$24=$X702,IF($H$5:$L$24=AL$752,$H$5:$L$24,"-"),"-"))/$M58)</f>
        <v>-</v>
      </c>
      <c r="AE770" s="453" t="str">
        <f t="array" ref="AE770">IF($M58="-","-",COUNT(IF($M$5:$M$24=$X702,IF($H$5:$L$24=AM$752,$H$5:$L$24,"-"),"-"))/$M58)</f>
        <v>-</v>
      </c>
      <c r="AF770" s="454" t="str">
        <f t="array" ref="AF770">IF($M58="-","-",COUNT(IF($M$5:$M$24=$X702,IF($H$5:$L$24=AN$752,$H$5:$L$24,"-"),"-"))/$M58)</f>
        <v>-</v>
      </c>
      <c r="AG770" s="453" t="str">
        <f t="array" ref="AG770">IF($M58="-","-",COUNT(IF($M$5:$M$24=$X702,IF($H$5:$L$24=AO$752,$H$5:$L$24,"-"),"-"))/$M58)</f>
        <v>-</v>
      </c>
      <c r="AH770" s="453" t="str">
        <f t="array" ref="AH770">IF($M58="-","-",COUNT(IF($M$5:$M$24=$X702,IF($H$5:$L$24=AP$752,$H$5:$L$24,"-"),"-"))/$M58)</f>
        <v>-</v>
      </c>
      <c r="AI770" s="453" t="str">
        <f t="array" ref="AI770">IF($M58="-","-",COUNT(IF($M$5:$M$24=$X702,IF($H$5:$L$24=AQ$752,$H$5:$L$24,"-"),"-"))/$M58)</f>
        <v>-</v>
      </c>
      <c r="AJ770" s="453" t="str">
        <f t="array" ref="AJ770">IF($M58="-","-",COUNT(IF($M$5:$M$24=$X702,IF($H$5:$L$24=AR$752,$H$5:$L$24,"-"),"-"))/$M58)</f>
        <v>-</v>
      </c>
      <c r="AK770" s="453" t="str">
        <f t="array" ref="AK770">IF($M58="-","-",COUNT(IF($M$5:$M$24=$X702,IF($H$5:$L$24=AS$752,$H$5:$L$24,"-"),"-"))/$M58)</f>
        <v>-</v>
      </c>
      <c r="AL770" s="453" t="str">
        <f t="array" ref="AL770">IF($M58="-","-",COUNT(IF($M$5:$M$24=$X702,IF($H$5:$L$24=AT$724,$H$5:$L$24,"-"),"-"))/$M58)</f>
        <v>-</v>
      </c>
      <c r="AM770" s="453" t="str">
        <f t="array" ref="AM770">IF($M58="-","-",COUNT(IF($M$5:$M$24=$X702,IF($H$5:$L$24=AU$724,$H$5:$L$24,"-"),"-"))/$M58)</f>
        <v>-</v>
      </c>
      <c r="AN770" s="453" t="str">
        <f t="array" ref="AN770">IF($M58="-","-",COUNT(IF($M$5:$M$24=$X702,IF($H$5:$L$24=AV$724,$H$5:$L$24,"-"),"-"))/$M58)</f>
        <v>-</v>
      </c>
      <c r="AO770" s="455" t="str">
        <f t="shared" si="60"/>
        <v>-</v>
      </c>
      <c r="AP770" s="18"/>
      <c r="AQ770" s="18"/>
      <c r="AR770" s="18"/>
      <c r="AS770" s="18"/>
      <c r="AT770" s="18"/>
      <c r="AU770" s="18"/>
      <c r="AV770" s="18"/>
      <c r="AW770" s="18"/>
      <c r="AX770" s="18"/>
      <c r="BB770" s="11"/>
      <c r="BC770" s="11"/>
      <c r="BD770" s="11"/>
      <c r="BE770" s="11"/>
      <c r="BF770" s="11"/>
      <c r="BG770" s="11"/>
      <c r="BH770" s="11"/>
      <c r="BI770" s="11"/>
      <c r="BJ770" s="11"/>
      <c r="BK770" s="11"/>
      <c r="BL770" s="11"/>
      <c r="BM770" s="11"/>
      <c r="BN770" s="11"/>
      <c r="BO770" s="75"/>
      <c r="BP770" s="75"/>
    </row>
    <row r="771" spans="1:68">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24"/>
      <c r="Y771" s="124"/>
      <c r="Z771" s="124"/>
      <c r="AA771" s="124"/>
      <c r="AB771" s="124"/>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BB771" s="11"/>
      <c r="BC771" s="11"/>
      <c r="BD771" s="11"/>
      <c r="BE771" s="11"/>
      <c r="BF771" s="11"/>
      <c r="BG771" s="11"/>
      <c r="BH771" s="11"/>
      <c r="BI771" s="11"/>
      <c r="BJ771" s="11"/>
      <c r="BK771" s="11"/>
      <c r="BL771" s="11"/>
      <c r="BM771" s="11"/>
      <c r="BN771" s="11"/>
      <c r="BO771" s="75"/>
      <c r="BP771" s="75"/>
    </row>
    <row r="772" spans="1:68">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24"/>
      <c r="Y772" s="124"/>
      <c r="Z772" s="124"/>
      <c r="AA772" s="124"/>
      <c r="AB772" s="124"/>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BB772" s="11"/>
      <c r="BC772" s="11"/>
      <c r="BD772" s="11"/>
      <c r="BE772" s="11"/>
      <c r="BF772" s="11"/>
      <c r="BG772" s="11"/>
      <c r="BH772" s="11"/>
      <c r="BI772" s="11"/>
      <c r="BJ772" s="11"/>
      <c r="BK772" s="11"/>
      <c r="BL772" s="11"/>
      <c r="BM772" s="11"/>
      <c r="BN772" s="11"/>
      <c r="BO772" s="75"/>
      <c r="BP772" s="75"/>
    </row>
    <row r="773" spans="1:68">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24"/>
      <c r="Y773" s="124"/>
      <c r="Z773" s="124"/>
      <c r="AA773" s="124"/>
      <c r="AB773" s="124"/>
      <c r="AC773" s="117"/>
      <c r="AD773" s="117"/>
      <c r="AE773" s="117"/>
      <c r="AF773" s="117"/>
      <c r="AG773" s="117"/>
      <c r="AH773" s="117"/>
      <c r="AI773" s="117"/>
      <c r="AJ773" s="117"/>
      <c r="AK773" s="117"/>
      <c r="AL773" s="117"/>
      <c r="AM773" s="117"/>
      <c r="AN773" s="18"/>
      <c r="AO773" s="18"/>
      <c r="AP773" s="18"/>
      <c r="AQ773" s="18"/>
      <c r="AR773" s="18"/>
      <c r="AS773" s="18"/>
      <c r="AT773" s="18"/>
      <c r="AU773" s="18"/>
      <c r="AV773" s="18"/>
      <c r="AW773" s="18"/>
      <c r="AX773" s="18"/>
      <c r="BB773" s="11"/>
      <c r="BC773" s="11"/>
      <c r="BD773" s="11"/>
      <c r="BE773" s="11"/>
      <c r="BF773" s="11"/>
      <c r="BG773" s="11"/>
      <c r="BH773" s="11"/>
      <c r="BI773" s="11"/>
      <c r="BJ773" s="11"/>
      <c r="BK773" s="11"/>
      <c r="BL773" s="11"/>
      <c r="BM773" s="11"/>
      <c r="BN773" s="11"/>
      <c r="BO773" s="75"/>
      <c r="BP773" s="75"/>
    </row>
    <row r="774" spans="1:68">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24"/>
      <c r="Y774" s="124"/>
      <c r="Z774" s="124"/>
      <c r="AA774" s="124"/>
      <c r="AB774" s="124"/>
      <c r="AC774" s="124"/>
      <c r="AD774" s="124"/>
      <c r="AE774" s="124"/>
      <c r="AF774" s="124"/>
      <c r="AG774" s="124"/>
      <c r="AH774" s="124"/>
      <c r="AI774" s="124"/>
      <c r="AJ774" s="124"/>
      <c r="AK774" s="124"/>
      <c r="AL774" s="124"/>
      <c r="AM774" s="124"/>
      <c r="AN774" s="18"/>
      <c r="AO774" s="18"/>
      <c r="AP774" s="18"/>
      <c r="AQ774" s="18"/>
      <c r="AR774" s="18"/>
      <c r="AS774" s="18"/>
      <c r="AT774" s="18"/>
      <c r="AU774" s="18"/>
      <c r="AV774" s="18"/>
      <c r="AW774" s="18"/>
      <c r="AX774" s="18"/>
      <c r="BB774" s="11"/>
      <c r="BC774" s="11"/>
      <c r="BD774" s="11"/>
      <c r="BE774" s="11"/>
      <c r="BF774" s="11"/>
      <c r="BG774" s="11"/>
      <c r="BH774" s="11"/>
      <c r="BI774" s="11"/>
      <c r="BJ774" s="11"/>
      <c r="BK774" s="11"/>
      <c r="BL774" s="11"/>
      <c r="BM774" s="11"/>
      <c r="BN774" s="11"/>
      <c r="BO774" s="75"/>
      <c r="BP774" s="75"/>
    </row>
    <row r="775" spans="1:68">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24"/>
      <c r="Y775" s="124"/>
      <c r="Z775" s="124"/>
      <c r="AA775" s="124"/>
      <c r="AB775" s="124"/>
      <c r="AC775" s="124"/>
      <c r="AD775" s="124"/>
      <c r="AE775" s="124"/>
      <c r="AF775" s="124"/>
      <c r="AG775" s="124"/>
      <c r="AH775" s="124"/>
      <c r="AI775" s="124"/>
      <c r="AJ775" s="124"/>
      <c r="AK775" s="124"/>
      <c r="AL775" s="124"/>
      <c r="AM775" s="124"/>
      <c r="AN775" s="18"/>
      <c r="AO775" s="18"/>
      <c r="AP775" s="18"/>
      <c r="AQ775" s="18"/>
      <c r="AR775" s="18"/>
      <c r="AS775" s="18"/>
      <c r="AT775" s="18"/>
      <c r="AU775" s="18"/>
      <c r="AV775" s="18"/>
      <c r="AW775" s="18"/>
      <c r="AX775" s="18"/>
      <c r="BB775" s="11"/>
      <c r="BC775" s="11"/>
      <c r="BD775" s="11"/>
      <c r="BE775" s="11"/>
      <c r="BF775" s="11"/>
      <c r="BG775" s="11"/>
      <c r="BH775" s="11"/>
      <c r="BI775" s="11"/>
      <c r="BJ775" s="11"/>
      <c r="BK775" s="11"/>
      <c r="BL775" s="11"/>
      <c r="BM775" s="11"/>
      <c r="BN775" s="11"/>
      <c r="BO775" s="75"/>
      <c r="BP775" s="75"/>
    </row>
    <row r="776" spans="1:68">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24"/>
      <c r="Y776" s="124"/>
      <c r="Z776" s="124"/>
      <c r="AA776" s="124"/>
      <c r="AB776" s="124"/>
      <c r="AC776" s="124"/>
      <c r="AD776" s="124"/>
      <c r="AE776" s="124"/>
      <c r="AF776" s="124"/>
      <c r="AG776" s="124"/>
      <c r="AH776" s="124"/>
      <c r="AI776" s="124"/>
      <c r="AJ776" s="124"/>
      <c r="AK776" s="124"/>
      <c r="AL776" s="124"/>
      <c r="AM776" s="124"/>
      <c r="AN776" s="18"/>
      <c r="AO776" s="18"/>
      <c r="AP776" s="18"/>
      <c r="AQ776" s="18"/>
      <c r="AR776" s="18"/>
      <c r="AS776" s="18"/>
      <c r="AT776" s="18"/>
      <c r="AU776" s="18"/>
      <c r="AV776" s="18"/>
      <c r="AW776" s="18"/>
      <c r="AX776" s="18"/>
      <c r="BB776" s="11"/>
      <c r="BC776" s="11"/>
      <c r="BD776" s="11"/>
      <c r="BE776" s="11"/>
      <c r="BF776" s="11"/>
      <c r="BG776" s="11"/>
      <c r="BH776" s="11"/>
      <c r="BI776" s="11"/>
      <c r="BJ776" s="11"/>
      <c r="BK776" s="11"/>
      <c r="BL776" s="11"/>
      <c r="BM776" s="11"/>
      <c r="BN776" s="11"/>
      <c r="BO776" s="75"/>
      <c r="BP776" s="75"/>
    </row>
    <row r="777" spans="1:68">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24"/>
      <c r="Y777" s="124"/>
      <c r="Z777" s="124"/>
      <c r="AA777" s="124"/>
      <c r="AB777" s="124"/>
      <c r="AC777" s="124"/>
      <c r="AD777" s="124"/>
      <c r="AE777" s="124"/>
      <c r="AF777" s="124"/>
      <c r="AG777" s="124"/>
      <c r="AH777" s="124"/>
      <c r="AI777" s="124"/>
      <c r="AJ777" s="124"/>
      <c r="AK777" s="124"/>
      <c r="AL777" s="124"/>
      <c r="AM777" s="124"/>
      <c r="AN777" s="18"/>
      <c r="AO777" s="18"/>
      <c r="AP777" s="18"/>
      <c r="AQ777" s="18"/>
      <c r="AR777" s="18"/>
      <c r="AS777" s="18"/>
      <c r="AT777" s="18"/>
      <c r="AU777" s="18"/>
      <c r="AV777" s="18"/>
      <c r="AW777" s="18"/>
      <c r="AX777" s="18"/>
      <c r="BB777" s="11"/>
      <c r="BC777" s="11"/>
      <c r="BD777" s="11"/>
      <c r="BE777" s="11"/>
      <c r="BF777" s="11"/>
      <c r="BG777" s="11"/>
      <c r="BH777" s="11"/>
      <c r="BI777" s="11"/>
      <c r="BJ777" s="11"/>
      <c r="BK777" s="11"/>
      <c r="BL777" s="11"/>
      <c r="BM777" s="11"/>
      <c r="BN777" s="11"/>
      <c r="BO777" s="75"/>
      <c r="BP777" s="75"/>
    </row>
    <row r="778" spans="1:6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24"/>
      <c r="Y778" s="124"/>
      <c r="Z778" s="124"/>
      <c r="AA778" s="124"/>
      <c r="AB778" s="124"/>
      <c r="AC778" s="124"/>
      <c r="AD778" s="124"/>
      <c r="AE778" s="124"/>
      <c r="AF778" s="124"/>
      <c r="AG778" s="124"/>
      <c r="AH778" s="124"/>
      <c r="AI778" s="124"/>
      <c r="AJ778" s="124"/>
      <c r="AK778" s="124"/>
      <c r="AL778" s="124"/>
      <c r="AM778" s="124"/>
      <c r="AN778" s="18"/>
      <c r="AO778" s="18"/>
      <c r="AP778" s="18"/>
      <c r="AQ778" s="18"/>
      <c r="AR778" s="18"/>
      <c r="AS778" s="18"/>
      <c r="AT778" s="18"/>
      <c r="AU778" s="18"/>
      <c r="AV778" s="18"/>
      <c r="AW778" s="18"/>
      <c r="AX778" s="18"/>
      <c r="BB778" s="11"/>
      <c r="BC778" s="11"/>
      <c r="BD778" s="11"/>
      <c r="BE778" s="11"/>
      <c r="BF778" s="11"/>
      <c r="BG778" s="11"/>
      <c r="BH778" s="11"/>
      <c r="BI778" s="11"/>
      <c r="BJ778" s="11"/>
      <c r="BK778" s="11"/>
      <c r="BL778" s="11"/>
      <c r="BM778" s="11"/>
      <c r="BN778" s="11"/>
      <c r="BO778" s="75"/>
      <c r="BP778" s="75"/>
    </row>
    <row r="779" spans="1:68">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24"/>
      <c r="Y779" s="124"/>
      <c r="Z779" s="124"/>
      <c r="AA779" s="124"/>
      <c r="AB779" s="124"/>
      <c r="AC779" s="124"/>
      <c r="AD779" s="124"/>
      <c r="AE779" s="124"/>
      <c r="AF779" s="124"/>
      <c r="AG779" s="124"/>
      <c r="AH779" s="124"/>
      <c r="AI779" s="124"/>
      <c r="AJ779" s="124"/>
      <c r="AK779" s="124"/>
      <c r="AL779" s="124"/>
      <c r="AM779" s="124"/>
      <c r="AN779" s="18"/>
      <c r="AO779" s="18"/>
      <c r="AP779" s="18"/>
      <c r="AQ779" s="18"/>
      <c r="AR779" s="18"/>
      <c r="AS779" s="18"/>
      <c r="AT779" s="18"/>
      <c r="AU779" s="18"/>
      <c r="AV779" s="18"/>
      <c r="AW779" s="18"/>
      <c r="AX779" s="18"/>
      <c r="BB779" s="11"/>
      <c r="BC779" s="11"/>
      <c r="BD779" s="11"/>
      <c r="BE779" s="11"/>
      <c r="BF779" s="11"/>
      <c r="BG779" s="11"/>
      <c r="BH779" s="11"/>
      <c r="BI779" s="11"/>
      <c r="BJ779" s="11"/>
      <c r="BK779" s="11"/>
      <c r="BL779" s="11"/>
      <c r="BM779" s="11"/>
      <c r="BN779" s="11"/>
      <c r="BO779" s="75"/>
      <c r="BP779" s="75"/>
    </row>
    <row r="780" spans="1:68">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24"/>
      <c r="Y780" s="124"/>
      <c r="Z780" s="124"/>
      <c r="AA780" s="124"/>
      <c r="AB780" s="124"/>
      <c r="AC780" s="124"/>
      <c r="AD780" s="124"/>
      <c r="AE780" s="124"/>
      <c r="AF780" s="124"/>
      <c r="AG780" s="124"/>
      <c r="AH780" s="124"/>
      <c r="AI780" s="124"/>
      <c r="AJ780" s="124"/>
      <c r="AK780" s="124"/>
      <c r="AL780" s="124"/>
      <c r="AM780" s="124"/>
      <c r="AN780" s="18"/>
      <c r="AO780" s="18"/>
      <c r="AP780" s="18"/>
      <c r="AQ780" s="18"/>
      <c r="AR780" s="18"/>
      <c r="AS780" s="18"/>
      <c r="AT780" s="18"/>
      <c r="AU780" s="18"/>
      <c r="AV780" s="18"/>
      <c r="AW780" s="18"/>
      <c r="AX780" s="18"/>
      <c r="BB780" s="11"/>
      <c r="BC780" s="11"/>
      <c r="BD780" s="11"/>
      <c r="BE780" s="11"/>
      <c r="BF780" s="11"/>
      <c r="BG780" s="11"/>
      <c r="BH780" s="11"/>
      <c r="BI780" s="11"/>
      <c r="BJ780" s="11"/>
      <c r="BK780" s="11"/>
      <c r="BL780" s="11"/>
      <c r="BM780" s="11"/>
      <c r="BN780" s="11"/>
      <c r="BO780" s="75"/>
      <c r="BP780" s="75"/>
    </row>
    <row r="781" spans="1:68">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24"/>
      <c r="Y781" s="124"/>
      <c r="Z781" s="124"/>
      <c r="AA781" s="124"/>
      <c r="AB781" s="124"/>
      <c r="AC781" s="124"/>
      <c r="AD781" s="124"/>
      <c r="AE781" s="124"/>
      <c r="AF781" s="124"/>
      <c r="AG781" s="124"/>
      <c r="AH781" s="124"/>
      <c r="AI781" s="124"/>
      <c r="AJ781" s="124"/>
      <c r="AK781" s="124"/>
      <c r="AL781" s="124"/>
      <c r="AM781" s="124"/>
      <c r="AN781" s="18"/>
      <c r="AO781" s="18"/>
      <c r="AP781" s="18"/>
      <c r="AQ781" s="18"/>
      <c r="AR781" s="18"/>
      <c r="AS781" s="18"/>
      <c r="AT781" s="18"/>
      <c r="AU781" s="18"/>
      <c r="AV781" s="18"/>
      <c r="AW781" s="18"/>
      <c r="AX781" s="18"/>
      <c r="BB781" s="11"/>
      <c r="BC781" s="11"/>
      <c r="BD781" s="11"/>
      <c r="BE781" s="11"/>
      <c r="BF781" s="11"/>
      <c r="BG781" s="11"/>
      <c r="BH781" s="11"/>
      <c r="BI781" s="11"/>
      <c r="BJ781" s="11"/>
      <c r="BK781" s="11"/>
      <c r="BL781" s="11"/>
      <c r="BM781" s="11"/>
      <c r="BN781" s="11"/>
      <c r="BO781" s="75"/>
      <c r="BP781" s="75"/>
    </row>
    <row r="782" spans="1:68">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24"/>
      <c r="Y782" s="124"/>
      <c r="Z782" s="124"/>
      <c r="AA782" s="124"/>
      <c r="AB782" s="124"/>
      <c r="AC782" s="124"/>
      <c r="AD782" s="124"/>
      <c r="AE782" s="124"/>
      <c r="AF782" s="124"/>
      <c r="AG782" s="124"/>
      <c r="AH782" s="124"/>
      <c r="AI782" s="124"/>
      <c r="AJ782" s="124"/>
      <c r="AK782" s="124"/>
      <c r="AL782" s="124"/>
      <c r="AM782" s="124"/>
      <c r="AN782" s="18"/>
      <c r="AO782" s="18"/>
      <c r="AP782" s="18"/>
      <c r="AQ782" s="18"/>
      <c r="AR782" s="18"/>
      <c r="AS782" s="18"/>
      <c r="AT782" s="18"/>
      <c r="AU782" s="18"/>
      <c r="AV782" s="18"/>
      <c r="AW782" s="18"/>
      <c r="AX782" s="18"/>
      <c r="BB782" s="11"/>
      <c r="BC782" s="11"/>
      <c r="BD782" s="11"/>
      <c r="BE782" s="11"/>
      <c r="BF782" s="11"/>
      <c r="BG782" s="11"/>
      <c r="BH782" s="11"/>
      <c r="BI782" s="11"/>
      <c r="BJ782" s="11"/>
      <c r="BK782" s="11"/>
      <c r="BL782" s="11"/>
      <c r="BM782" s="11"/>
      <c r="BN782" s="11"/>
      <c r="BO782" s="75"/>
      <c r="BP782" s="75"/>
    </row>
    <row r="783" spans="1:68">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24"/>
      <c r="Y783" s="124"/>
      <c r="Z783" s="124"/>
      <c r="AA783" s="124"/>
      <c r="AB783" s="124"/>
      <c r="AC783" s="124"/>
      <c r="AD783" s="124"/>
      <c r="AE783" s="124"/>
      <c r="AF783" s="124"/>
      <c r="AG783" s="124"/>
      <c r="AH783" s="124"/>
      <c r="AI783" s="124"/>
      <c r="AJ783" s="124"/>
      <c r="AK783" s="124"/>
      <c r="AL783" s="124"/>
      <c r="AM783" s="124"/>
      <c r="AN783" s="18"/>
      <c r="AO783" s="18"/>
      <c r="AP783" s="18"/>
      <c r="AQ783" s="18"/>
      <c r="AR783" s="18"/>
      <c r="AS783" s="18"/>
      <c r="AT783" s="18"/>
      <c r="AU783" s="18"/>
      <c r="AV783" s="18"/>
      <c r="AW783" s="18"/>
      <c r="AX783" s="18"/>
      <c r="BB783" s="11"/>
      <c r="BC783" s="11"/>
      <c r="BD783" s="11"/>
      <c r="BE783" s="11"/>
      <c r="BF783" s="11"/>
      <c r="BG783" s="11"/>
      <c r="BH783" s="11"/>
      <c r="BI783" s="11"/>
      <c r="BJ783" s="11"/>
      <c r="BK783" s="11"/>
      <c r="BL783" s="11"/>
      <c r="BM783" s="11"/>
      <c r="BN783" s="11"/>
      <c r="BO783" s="75"/>
      <c r="BP783" s="75"/>
    </row>
    <row r="784" spans="1:68">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24"/>
      <c r="Y784" s="124"/>
      <c r="Z784" s="124"/>
      <c r="AA784" s="124"/>
      <c r="AB784" s="124"/>
      <c r="AC784" s="124"/>
      <c r="AD784" s="124"/>
      <c r="AE784" s="124"/>
      <c r="AF784" s="124"/>
      <c r="AG784" s="124"/>
      <c r="AH784" s="124"/>
      <c r="AI784" s="124"/>
      <c r="AJ784" s="124"/>
      <c r="AK784" s="124"/>
      <c r="AL784" s="124"/>
      <c r="AM784" s="124"/>
      <c r="AN784" s="18"/>
      <c r="AO784" s="18"/>
      <c r="AP784" s="18"/>
      <c r="AQ784" s="18"/>
      <c r="AR784" s="18"/>
      <c r="AS784" s="18"/>
      <c r="AT784" s="18"/>
      <c r="AU784" s="18"/>
      <c r="AV784" s="18"/>
      <c r="AW784" s="18"/>
      <c r="AX784" s="18"/>
      <c r="BB784" s="11"/>
      <c r="BC784" s="11"/>
      <c r="BD784" s="11"/>
      <c r="BE784" s="11"/>
      <c r="BF784" s="11"/>
      <c r="BG784" s="11"/>
      <c r="BH784" s="11"/>
      <c r="BI784" s="11"/>
      <c r="BJ784" s="11"/>
      <c r="BK784" s="11"/>
      <c r="BL784" s="11"/>
      <c r="BM784" s="11"/>
      <c r="BN784" s="11"/>
      <c r="BO784" s="75"/>
      <c r="BP784" s="75"/>
    </row>
    <row r="785" spans="1:69">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24"/>
      <c r="Y785" s="124"/>
      <c r="Z785" s="124"/>
      <c r="AA785" s="124"/>
      <c r="AB785" s="124"/>
      <c r="AC785" s="124"/>
      <c r="AD785" s="124"/>
      <c r="AE785" s="124"/>
      <c r="AF785" s="124"/>
      <c r="AG785" s="124"/>
      <c r="AH785" s="124"/>
      <c r="AI785" s="124"/>
      <c r="AJ785" s="124"/>
      <c r="AK785" s="124"/>
      <c r="AL785" s="124"/>
      <c r="AM785" s="124"/>
      <c r="AN785" s="18"/>
      <c r="AO785" s="18"/>
      <c r="AP785" s="18"/>
      <c r="AQ785" s="18"/>
      <c r="AR785" s="18"/>
      <c r="AS785" s="18"/>
      <c r="AT785" s="18"/>
      <c r="AU785" s="18"/>
      <c r="AV785" s="18"/>
      <c r="AW785" s="18"/>
      <c r="AX785" s="18"/>
      <c r="BB785" s="11"/>
      <c r="BC785" s="11"/>
      <c r="BD785" s="11"/>
      <c r="BE785" s="11"/>
      <c r="BF785" s="11"/>
      <c r="BG785" s="11"/>
      <c r="BH785" s="11"/>
      <c r="BI785" s="11"/>
      <c r="BJ785" s="11"/>
      <c r="BK785" s="11"/>
      <c r="BL785" s="11"/>
      <c r="BM785" s="11"/>
      <c r="BN785" s="11"/>
      <c r="BO785" s="75"/>
      <c r="BP785" s="75"/>
    </row>
    <row r="786" spans="1:69">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24"/>
      <c r="Y786" s="124"/>
      <c r="Z786" s="124"/>
      <c r="AA786" s="124"/>
      <c r="AB786" s="124"/>
      <c r="AC786" s="124"/>
      <c r="AD786" s="124"/>
      <c r="AE786" s="124"/>
      <c r="AF786" s="124"/>
      <c r="AG786" s="124"/>
      <c r="AH786" s="124"/>
      <c r="AI786" s="124"/>
      <c r="AJ786" s="124"/>
      <c r="AK786" s="124"/>
      <c r="AL786" s="124"/>
      <c r="AM786" s="124"/>
      <c r="AN786" s="18"/>
      <c r="AO786" s="18"/>
      <c r="AP786" s="18"/>
      <c r="AQ786" s="18"/>
      <c r="AR786" s="18"/>
      <c r="AS786" s="18"/>
      <c r="AT786" s="18"/>
      <c r="AU786" s="18"/>
      <c r="AV786" s="18"/>
      <c r="AW786" s="18"/>
      <c r="AX786" s="18"/>
      <c r="BB786" s="11"/>
      <c r="BC786" s="11"/>
      <c r="BD786" s="11"/>
      <c r="BE786" s="11"/>
      <c r="BF786" s="11"/>
      <c r="BG786" s="11"/>
      <c r="BH786" s="11"/>
      <c r="BI786" s="11"/>
      <c r="BJ786" s="11"/>
      <c r="BK786" s="11"/>
      <c r="BL786" s="11"/>
      <c r="BM786" s="11"/>
      <c r="BN786" s="11"/>
    </row>
    <row r="787" spans="1:69">
      <c r="A787" s="18"/>
      <c r="B787" s="18"/>
      <c r="C787" s="18"/>
      <c r="D787" s="18"/>
      <c r="E787" s="18"/>
      <c r="F787" s="18"/>
      <c r="G787" s="18"/>
      <c r="H787" s="18"/>
      <c r="I787" s="18"/>
      <c r="J787" s="18"/>
      <c r="K787" s="18"/>
      <c r="L787" s="18"/>
      <c r="M787" s="18"/>
      <c r="N787" s="18"/>
      <c r="O787" s="18"/>
      <c r="P787" s="18"/>
      <c r="Q787" s="18"/>
      <c r="R787" s="18"/>
      <c r="S787" s="18"/>
      <c r="T787" s="18"/>
      <c r="U787" s="18"/>
      <c r="V787" s="247"/>
      <c r="W787" s="18"/>
      <c r="X787" s="117"/>
      <c r="Y787" s="117"/>
      <c r="Z787" s="117"/>
      <c r="AA787" s="117"/>
      <c r="AB787" s="117"/>
      <c r="AC787" s="124"/>
      <c r="AD787" s="124"/>
      <c r="AE787" s="124"/>
      <c r="AF787" s="124"/>
      <c r="AG787" s="124"/>
      <c r="AH787" s="124"/>
      <c r="AI787" s="124"/>
      <c r="AJ787" s="124"/>
      <c r="AK787" s="124"/>
      <c r="AL787" s="124"/>
      <c r="AM787" s="124"/>
      <c r="AN787" s="18"/>
      <c r="AO787" s="18"/>
      <c r="AP787" s="18"/>
      <c r="AQ787" s="18"/>
      <c r="AR787" s="18"/>
      <c r="AS787" s="18"/>
      <c r="AT787" s="18"/>
      <c r="AU787" s="18"/>
      <c r="AV787" s="18"/>
      <c r="AW787" s="18"/>
      <c r="AX787" s="18"/>
      <c r="BB787" s="11"/>
      <c r="BC787" s="11"/>
      <c r="BD787" s="11"/>
      <c r="BE787" s="11"/>
      <c r="BF787" s="11"/>
      <c r="BG787" s="11"/>
      <c r="BH787" s="11"/>
      <c r="BI787" s="11"/>
      <c r="BJ787" s="11"/>
      <c r="BK787" s="11"/>
      <c r="BL787" s="11"/>
      <c r="BM787" s="11"/>
      <c r="BN787" s="11"/>
    </row>
    <row r="788" spans="1:69" ht="18">
      <c r="A788" s="18"/>
      <c r="B788" s="18"/>
      <c r="C788" s="18"/>
      <c r="D788" s="18"/>
      <c r="E788" s="18"/>
      <c r="F788" s="18"/>
      <c r="G788" s="18"/>
      <c r="H788" s="18"/>
      <c r="I788" s="18"/>
      <c r="J788" s="18"/>
      <c r="K788" s="18"/>
      <c r="L788" s="18"/>
      <c r="M788" s="18"/>
      <c r="N788" s="18"/>
      <c r="O788" s="18"/>
      <c r="P788" s="247"/>
      <c r="Q788" s="18"/>
      <c r="R788" s="18"/>
      <c r="S788" s="18"/>
      <c r="T788" s="18"/>
      <c r="U788" s="18"/>
      <c r="V788" s="336"/>
      <c r="W788" s="18"/>
      <c r="X788" s="608" t="s">
        <v>108</v>
      </c>
      <c r="Y788" s="608"/>
      <c r="Z788" s="219" t="str">
        <f>IF(M3="modal","The RELATIVE bias by MODAL age as estimated by all age readers combined.","The ABSOLUTE bias by ACTUAL age as estimated by all age readers combined.")</f>
        <v>The RELATIVE bias by MODAL age as estimated by all age readers combined.</v>
      </c>
      <c r="AA788" s="117"/>
      <c r="AB788" s="117"/>
      <c r="AC788" s="124"/>
      <c r="AD788" s="124"/>
      <c r="AE788" s="124"/>
      <c r="AF788" s="124"/>
      <c r="AG788" s="124"/>
      <c r="AH788" s="124"/>
      <c r="AI788" s="124"/>
      <c r="AJ788" s="124"/>
      <c r="AK788" s="124"/>
      <c r="AL788" s="124"/>
      <c r="AM788" s="124"/>
      <c r="AN788" s="18"/>
      <c r="AO788" s="18"/>
      <c r="AP788" s="18"/>
      <c r="AQ788" s="18"/>
      <c r="AR788" s="18"/>
      <c r="AS788" s="18"/>
      <c r="AT788" s="18"/>
      <c r="AU788" s="18"/>
      <c r="AV788" s="18"/>
      <c r="AW788" s="18"/>
      <c r="AX788" s="18"/>
      <c r="BB788" s="11"/>
      <c r="BC788" s="11"/>
      <c r="BD788" s="11"/>
      <c r="BE788" s="11"/>
      <c r="BF788" s="11"/>
      <c r="BG788" s="11"/>
      <c r="BH788" s="11"/>
      <c r="BI788" s="11"/>
      <c r="BJ788" s="11"/>
      <c r="BK788" s="11"/>
      <c r="BL788" s="11"/>
      <c r="BM788" s="11"/>
      <c r="BN788" s="11"/>
    </row>
    <row r="789" spans="1:69">
      <c r="A789" s="18"/>
      <c r="B789" s="18"/>
      <c r="C789" s="18"/>
      <c r="D789" s="18"/>
      <c r="E789" s="18"/>
      <c r="F789" s="18"/>
      <c r="G789" s="18"/>
      <c r="H789" s="18"/>
      <c r="I789" s="18"/>
      <c r="J789" s="18"/>
      <c r="K789" s="18"/>
      <c r="L789" s="18"/>
      <c r="M789" s="18"/>
      <c r="N789" s="18"/>
      <c r="O789" s="18"/>
      <c r="P789" s="333" t="s">
        <v>67</v>
      </c>
      <c r="Q789" s="18"/>
      <c r="R789" s="18"/>
      <c r="S789" s="18"/>
      <c r="T789" s="18"/>
      <c r="U789" s="18"/>
      <c r="V789" s="213"/>
      <c r="W789" s="18"/>
      <c r="X789" s="117"/>
      <c r="Y789" s="117"/>
      <c r="Z789" s="117"/>
      <c r="AA789" s="117"/>
      <c r="AB789" s="117"/>
      <c r="AC789" s="124"/>
      <c r="AD789" s="124"/>
      <c r="AE789" s="124"/>
      <c r="AF789" s="124"/>
      <c r="AG789" s="124"/>
      <c r="AH789" s="124"/>
      <c r="AI789" s="124"/>
      <c r="AJ789" s="124"/>
      <c r="AK789" s="124"/>
      <c r="AL789" s="124"/>
      <c r="AM789" s="124"/>
      <c r="AN789" s="18"/>
      <c r="AO789" s="18"/>
      <c r="AP789" s="18"/>
      <c r="AQ789" s="18"/>
      <c r="AR789" s="18"/>
      <c r="AS789" s="18"/>
      <c r="AT789" s="18"/>
      <c r="AU789" s="18"/>
      <c r="AV789" s="18"/>
      <c r="AW789" s="18"/>
      <c r="AX789" s="18"/>
      <c r="BB789" s="11"/>
      <c r="BC789" s="11"/>
      <c r="BD789" s="11"/>
      <c r="BE789" s="11"/>
      <c r="BF789" s="11"/>
      <c r="BG789" s="11"/>
      <c r="BH789" s="11"/>
      <c r="BI789" s="11"/>
      <c r="BJ789" s="11"/>
      <c r="BK789" s="11"/>
      <c r="BL789" s="11"/>
      <c r="BM789" s="11"/>
      <c r="BN789" s="11"/>
    </row>
    <row r="790" spans="1:69">
      <c r="A790" s="18"/>
      <c r="B790" s="18"/>
      <c r="C790" s="18"/>
      <c r="D790" s="18"/>
      <c r="E790" s="18"/>
      <c r="F790" s="18"/>
      <c r="G790" s="18"/>
      <c r="H790" s="18"/>
      <c r="I790" s="18"/>
      <c r="J790" s="18"/>
      <c r="K790" s="18"/>
      <c r="L790" s="18"/>
      <c r="M790" s="18"/>
      <c r="N790" s="18"/>
      <c r="O790" s="18"/>
      <c r="P790" s="213"/>
      <c r="Q790" s="18"/>
      <c r="R790" s="18"/>
      <c r="S790" s="18"/>
      <c r="T790" s="18"/>
      <c r="U790" s="18"/>
      <c r="V790" s="18"/>
      <c r="W790" s="18"/>
      <c r="X790" s="431" t="s">
        <v>103</v>
      </c>
      <c r="Y790" s="432"/>
      <c r="Z790" s="432"/>
      <c r="AA790" s="432"/>
      <c r="AB790" s="432"/>
      <c r="AC790" s="124"/>
      <c r="AD790" s="124"/>
      <c r="AE790" s="124"/>
      <c r="AF790" s="124"/>
      <c r="AG790" s="124"/>
      <c r="AH790" s="124"/>
      <c r="AI790" s="124"/>
      <c r="AJ790" s="124"/>
      <c r="AK790" s="124"/>
      <c r="AL790" s="124"/>
      <c r="AM790" s="124"/>
      <c r="AN790" s="18"/>
      <c r="AO790" s="18"/>
      <c r="AP790" s="18"/>
      <c r="AQ790" s="18"/>
      <c r="AR790" s="18"/>
      <c r="AS790" s="18"/>
      <c r="AT790" s="18"/>
      <c r="AU790" s="18"/>
      <c r="AV790" s="18"/>
      <c r="AW790" s="18"/>
      <c r="AX790" s="18"/>
      <c r="BB790" s="11"/>
      <c r="BC790" s="11"/>
      <c r="BD790" s="11"/>
      <c r="BE790" s="11"/>
      <c r="BF790" s="11"/>
      <c r="BG790" s="11"/>
      <c r="BH790" s="11"/>
      <c r="BI790" s="11"/>
      <c r="BJ790" s="11"/>
      <c r="BK790" s="11"/>
      <c r="BL790" s="11"/>
      <c r="BM790" s="11"/>
      <c r="BN790" s="11"/>
    </row>
    <row r="791" spans="1:69">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24"/>
      <c r="AD791" s="124"/>
      <c r="AE791" s="124"/>
      <c r="AF791" s="124"/>
      <c r="AG791" s="124"/>
      <c r="AH791" s="124"/>
      <c r="AI791" s="124"/>
      <c r="AJ791" s="124"/>
      <c r="AK791" s="124"/>
      <c r="AL791" s="124"/>
      <c r="AM791" s="124"/>
      <c r="AN791" s="18"/>
      <c r="AO791" s="18"/>
      <c r="AP791" s="18"/>
      <c r="AQ791" s="18"/>
      <c r="AR791" s="18"/>
      <c r="AS791" s="18"/>
      <c r="AT791" s="18"/>
      <c r="AU791" s="18"/>
      <c r="AV791" s="18"/>
      <c r="AW791" s="18"/>
      <c r="AX791" s="18"/>
      <c r="BB791" s="11"/>
      <c r="BC791" s="11"/>
      <c r="BD791" s="11"/>
      <c r="BE791" s="11"/>
      <c r="BF791" s="11"/>
      <c r="BG791" s="11"/>
      <c r="BH791" s="11"/>
      <c r="BI791" s="11"/>
      <c r="BJ791" s="11"/>
      <c r="BK791" s="11"/>
      <c r="BL791" s="11"/>
      <c r="BM791" s="11"/>
      <c r="BN791" s="11"/>
    </row>
    <row r="792" spans="1:69">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24"/>
      <c r="AD792" s="124"/>
      <c r="AE792" s="124"/>
      <c r="AF792" s="124"/>
      <c r="AG792" s="124"/>
      <c r="AH792" s="124"/>
      <c r="AI792" s="124"/>
      <c r="AJ792" s="124"/>
      <c r="AK792" s="124"/>
      <c r="AL792" s="124"/>
      <c r="AM792" s="124"/>
      <c r="AN792" s="18"/>
      <c r="AO792" s="18"/>
      <c r="AP792" s="18"/>
      <c r="AQ792" s="18"/>
      <c r="AR792" s="18"/>
      <c r="AS792" s="18"/>
      <c r="AT792" s="18"/>
      <c r="AU792" s="18"/>
      <c r="AV792" s="18"/>
      <c r="AW792" s="18"/>
      <c r="AX792" s="18"/>
      <c r="BB792" s="11"/>
      <c r="BC792" s="11"/>
      <c r="BD792" s="11"/>
      <c r="BE792" s="11"/>
      <c r="BF792" s="11"/>
      <c r="BG792" s="11"/>
      <c r="BH792" s="11"/>
      <c r="BI792" s="11"/>
      <c r="BJ792" s="11"/>
      <c r="BK792" s="11"/>
      <c r="BL792" s="11"/>
      <c r="BM792" s="11"/>
      <c r="BN792" s="11"/>
    </row>
    <row r="793" spans="1:69" ht="20.2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91" t="str">
        <f>E1</f>
        <v>Torsklesing HI 2016, GYTESONER</v>
      </c>
      <c r="Y793" s="117"/>
      <c r="Z793" s="117"/>
      <c r="AA793" s="117"/>
      <c r="AB793" s="117"/>
      <c r="AC793" s="124"/>
      <c r="AD793" s="124"/>
      <c r="AE793" s="124"/>
      <c r="AF793" s="124"/>
      <c r="AG793" s="124"/>
      <c r="AH793" s="124"/>
      <c r="AI793" s="124"/>
      <c r="AJ793" s="124"/>
      <c r="AK793" s="124"/>
      <c r="AL793" s="124"/>
      <c r="AM793" s="124"/>
      <c r="AN793" s="18"/>
      <c r="AO793" s="18"/>
      <c r="AP793" s="18"/>
      <c r="AQ793" s="18"/>
      <c r="AR793" s="18"/>
      <c r="AS793" s="18"/>
      <c r="AT793" s="18"/>
      <c r="AU793" s="18"/>
      <c r="AV793" s="18"/>
      <c r="AW793" s="18"/>
      <c r="AX793" s="18"/>
      <c r="BB793" s="11"/>
      <c r="BC793" s="11"/>
      <c r="BD793" s="11"/>
      <c r="BE793" s="11"/>
      <c r="BF793" s="11"/>
      <c r="BG793" s="11"/>
      <c r="BH793" s="11"/>
      <c r="BI793" s="11"/>
      <c r="BJ793" s="11"/>
      <c r="BK793" s="11"/>
      <c r="BL793" s="11"/>
      <c r="BM793" s="11"/>
      <c r="BN793" s="11"/>
    </row>
    <row r="794" spans="1:69">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AC794" s="124"/>
      <c r="AD794" s="124"/>
      <c r="AE794" s="124"/>
      <c r="AF794" s="124"/>
      <c r="AG794" s="124"/>
      <c r="AH794" s="124"/>
      <c r="AI794" s="124"/>
      <c r="AJ794" s="124"/>
      <c r="AK794" s="124"/>
      <c r="AL794" s="124"/>
      <c r="AM794" s="124"/>
      <c r="AN794" s="18"/>
      <c r="AO794" s="18"/>
      <c r="AP794" s="18"/>
      <c r="AQ794" s="18"/>
      <c r="AR794" s="18"/>
      <c r="AS794" s="18"/>
      <c r="AT794" s="18"/>
      <c r="AU794" s="18"/>
      <c r="AV794" s="18"/>
      <c r="AW794" s="18"/>
      <c r="AX794" s="18"/>
      <c r="BB794" s="11"/>
      <c r="BC794" s="11"/>
      <c r="BD794" s="11"/>
      <c r="BE794" s="11"/>
      <c r="BF794" s="11"/>
      <c r="BG794" s="11"/>
      <c r="BH794" s="11"/>
      <c r="BI794" s="11"/>
      <c r="BJ794" s="11"/>
      <c r="BK794" s="11"/>
      <c r="BL794" s="11"/>
      <c r="BM794" s="11"/>
      <c r="BN794" s="11"/>
    </row>
    <row r="795" spans="1:69">
      <c r="A795" s="18"/>
      <c r="B795" s="18"/>
      <c r="C795" s="18"/>
      <c r="D795" s="18"/>
      <c r="E795" s="18"/>
      <c r="F795" s="18"/>
      <c r="G795" s="18"/>
      <c r="H795" s="18"/>
      <c r="I795" s="18"/>
      <c r="J795" s="18"/>
      <c r="K795" s="18"/>
      <c r="L795" s="18"/>
      <c r="M795" s="18"/>
      <c r="N795" s="18"/>
      <c r="O795" s="18"/>
      <c r="P795" s="18"/>
      <c r="Q795" s="18"/>
      <c r="R795" s="247"/>
      <c r="S795" s="247"/>
      <c r="T795" s="247"/>
      <c r="U795" s="18"/>
      <c r="V795" s="18"/>
      <c r="W795" s="18"/>
      <c r="AC795" s="124"/>
      <c r="AD795" s="124"/>
      <c r="AE795" s="124"/>
      <c r="AF795" s="124"/>
      <c r="AG795" s="124"/>
      <c r="AH795" s="124"/>
      <c r="AI795" s="124"/>
      <c r="AJ795" s="124"/>
      <c r="AK795" s="124"/>
      <c r="AL795" s="124"/>
      <c r="AM795" s="124"/>
      <c r="AN795" s="18"/>
      <c r="AO795" s="18"/>
      <c r="AP795" s="18"/>
      <c r="AQ795" s="18"/>
      <c r="AR795" s="18"/>
      <c r="AS795" s="18"/>
      <c r="AT795" s="18"/>
      <c r="AU795" s="18"/>
      <c r="AV795" s="18"/>
      <c r="AW795" s="18"/>
      <c r="AX795" s="18"/>
      <c r="BB795" s="11"/>
      <c r="BC795" s="11"/>
      <c r="BD795" s="11"/>
      <c r="BE795" s="11"/>
      <c r="BF795" s="11"/>
      <c r="BG795" s="11"/>
      <c r="BH795" s="11"/>
      <c r="BI795" s="11"/>
      <c r="BJ795" s="11"/>
      <c r="BK795" s="11"/>
      <c r="BL795" s="11"/>
      <c r="BM795" s="11"/>
      <c r="BN795" s="11"/>
    </row>
    <row r="796" spans="1:69">
      <c r="A796" s="18"/>
      <c r="B796" s="18"/>
      <c r="C796" s="18"/>
      <c r="D796" s="18"/>
      <c r="E796" s="329"/>
      <c r="F796" s="329"/>
      <c r="G796" s="213"/>
      <c r="H796" s="330"/>
      <c r="I796" s="330"/>
      <c r="J796" s="213"/>
      <c r="K796" s="213"/>
      <c r="L796" s="213"/>
      <c r="M796" s="247"/>
      <c r="N796" s="18"/>
      <c r="O796" s="18"/>
      <c r="P796" s="18"/>
      <c r="Q796" s="18"/>
      <c r="R796" s="333" t="s">
        <v>67</v>
      </c>
      <c r="S796" s="336"/>
      <c r="T796" s="336"/>
      <c r="U796" s="18"/>
      <c r="V796" s="18"/>
      <c r="W796" s="18"/>
      <c r="AC796" s="124"/>
      <c r="AD796" s="124"/>
      <c r="AE796" s="124"/>
      <c r="AF796" s="124"/>
      <c r="AG796" s="124"/>
      <c r="AH796" s="124"/>
      <c r="AI796" s="124"/>
      <c r="AJ796" s="124"/>
      <c r="AK796" s="124"/>
      <c r="AL796" s="124"/>
      <c r="AM796" s="124"/>
      <c r="AN796" s="18"/>
      <c r="AO796" s="18"/>
      <c r="AP796" s="18"/>
      <c r="AQ796" s="18"/>
      <c r="AR796" s="18"/>
      <c r="AS796" s="18"/>
      <c r="AT796" s="18"/>
      <c r="AU796" s="18"/>
      <c r="AV796" s="18"/>
      <c r="AW796" s="18"/>
      <c r="AX796" s="18"/>
      <c r="BC796" s="11"/>
      <c r="BD796" s="11"/>
      <c r="BE796" s="11"/>
      <c r="BF796" s="11"/>
      <c r="BG796" s="11"/>
      <c r="BH796" s="11"/>
      <c r="BI796" s="11"/>
      <c r="BJ796" s="11"/>
      <c r="BK796" s="11"/>
      <c r="BL796" s="11"/>
      <c r="BM796" s="11"/>
      <c r="BN796" s="11"/>
      <c r="BO796" s="11"/>
      <c r="BQ796" s="124"/>
    </row>
    <row r="797" spans="1:69">
      <c r="A797" s="213"/>
      <c r="B797" s="213"/>
      <c r="C797" s="213"/>
      <c r="D797" s="213"/>
      <c r="E797" s="335"/>
      <c r="F797" s="333" t="s">
        <v>67</v>
      </c>
      <c r="G797" s="334"/>
      <c r="H797" s="333" t="s">
        <v>67</v>
      </c>
      <c r="I797" s="333"/>
      <c r="J797" s="334"/>
      <c r="K797" s="334"/>
      <c r="L797" s="334"/>
      <c r="M797" s="336"/>
      <c r="N797" s="247"/>
      <c r="O797" s="247"/>
      <c r="P797" s="18"/>
      <c r="Q797" s="18"/>
      <c r="R797" s="213"/>
      <c r="S797" s="213"/>
      <c r="T797" s="213"/>
      <c r="U797" s="18"/>
      <c r="V797" s="18"/>
      <c r="W797" s="18"/>
      <c r="AC797" s="124"/>
      <c r="AD797" s="124"/>
      <c r="AE797" s="124"/>
      <c r="AF797" s="124"/>
      <c r="AG797" s="124"/>
      <c r="AH797" s="124"/>
      <c r="AI797" s="124"/>
      <c r="AJ797" s="124"/>
      <c r="AK797" s="124"/>
      <c r="AL797" s="124"/>
      <c r="AM797" s="124"/>
      <c r="AN797" s="18"/>
      <c r="AO797" s="18"/>
      <c r="AP797" s="18"/>
      <c r="AQ797" s="18"/>
      <c r="AR797" s="18"/>
      <c r="AS797" s="18"/>
      <c r="AT797" s="18"/>
      <c r="AU797" s="18"/>
      <c r="AV797" s="18"/>
      <c r="AW797" s="18"/>
      <c r="AX797" s="18"/>
      <c r="BB797" s="11"/>
      <c r="BC797" s="11"/>
      <c r="BD797" s="11"/>
      <c r="BE797" s="11"/>
      <c r="BF797" s="11"/>
      <c r="BG797" s="11"/>
      <c r="BH797" s="11"/>
      <c r="BI797" s="11"/>
      <c r="BJ797" s="11"/>
      <c r="BK797" s="11"/>
      <c r="BL797" s="11"/>
      <c r="BM797" s="11"/>
      <c r="BN797" s="11"/>
    </row>
    <row r="798" spans="1:69">
      <c r="A798" s="332" t="s">
        <v>109</v>
      </c>
      <c r="B798" s="333"/>
      <c r="C798" s="334"/>
      <c r="D798" s="333" t="s">
        <v>67</v>
      </c>
      <c r="E798" s="329"/>
      <c r="F798" s="329"/>
      <c r="G798" s="213"/>
      <c r="H798" s="330"/>
      <c r="I798" s="330"/>
      <c r="J798" s="213"/>
      <c r="K798" s="213"/>
      <c r="L798" s="213"/>
      <c r="M798" s="213"/>
      <c r="N798" s="333" t="s">
        <v>67</v>
      </c>
      <c r="O798" s="336"/>
      <c r="P798" s="18"/>
      <c r="Q798" s="247"/>
      <c r="R798" s="18"/>
      <c r="S798" s="18"/>
      <c r="T798" s="18"/>
      <c r="U798" s="247"/>
      <c r="V798" s="18"/>
      <c r="W798" s="18"/>
      <c r="AC798" s="124"/>
      <c r="AD798" s="124"/>
      <c r="AE798" s="124"/>
      <c r="AF798" s="124"/>
      <c r="AG798" s="124"/>
      <c r="AH798" s="124"/>
      <c r="AI798" s="124"/>
      <c r="AJ798" s="124"/>
      <c r="AK798" s="124"/>
      <c r="AL798" s="124"/>
      <c r="AM798" s="124"/>
      <c r="AN798" s="18"/>
      <c r="AO798" s="18"/>
      <c r="AP798" s="18"/>
      <c r="AQ798" s="18"/>
      <c r="AR798" s="18"/>
      <c r="AS798" s="18"/>
      <c r="AT798" s="18"/>
      <c r="AU798" s="18"/>
      <c r="AV798" s="18"/>
      <c r="AW798" s="18"/>
      <c r="AX798" s="18"/>
      <c r="BB798" s="11"/>
      <c r="BC798" s="11"/>
      <c r="BD798" s="11"/>
      <c r="BE798" s="11"/>
      <c r="BF798" s="11"/>
      <c r="BG798" s="11"/>
      <c r="BH798" s="11"/>
      <c r="BI798" s="11"/>
      <c r="BJ798" s="11"/>
      <c r="BK798" s="11"/>
      <c r="BL798" s="11"/>
      <c r="BM798" s="11"/>
      <c r="BN798" s="11"/>
    </row>
    <row r="799" spans="1:69">
      <c r="A799" s="213"/>
      <c r="B799" s="213"/>
      <c r="C799" s="213"/>
      <c r="D799" s="213"/>
      <c r="E799" s="18"/>
      <c r="F799" s="18"/>
      <c r="G799" s="18"/>
      <c r="H799" s="18"/>
      <c r="I799" s="18"/>
      <c r="J799" s="18"/>
      <c r="K799" s="18"/>
      <c r="L799" s="18"/>
      <c r="M799" s="18"/>
      <c r="N799" s="213"/>
      <c r="O799" s="213"/>
      <c r="P799" s="18"/>
      <c r="Q799" s="336"/>
      <c r="R799" s="18"/>
      <c r="S799" s="18"/>
      <c r="T799" s="18"/>
      <c r="U799" s="333" t="s">
        <v>67</v>
      </c>
      <c r="V799" s="18"/>
      <c r="W799" s="18"/>
      <c r="AC799" s="124"/>
      <c r="AD799" s="124"/>
      <c r="AE799" s="124"/>
      <c r="AF799" s="124"/>
      <c r="AG799" s="124"/>
      <c r="AH799" s="124"/>
      <c r="AI799" s="124"/>
      <c r="AJ799" s="124"/>
      <c r="AK799" s="124"/>
      <c r="AL799" s="124"/>
      <c r="AM799" s="124"/>
      <c r="AN799" s="18"/>
      <c r="AO799" s="18"/>
      <c r="AP799" s="18"/>
      <c r="AQ799" s="18"/>
      <c r="AR799" s="18"/>
      <c r="AS799" s="18"/>
      <c r="AT799" s="18"/>
      <c r="AU799" s="18"/>
      <c r="AV799" s="18"/>
      <c r="AW799" s="18"/>
      <c r="AX799" s="18"/>
      <c r="BB799" s="11"/>
      <c r="BC799" s="11"/>
      <c r="BD799" s="11"/>
      <c r="BE799" s="11"/>
      <c r="BF799" s="11"/>
      <c r="BG799" s="11"/>
      <c r="BH799" s="11"/>
      <c r="BI799" s="11"/>
      <c r="BJ799" s="11"/>
      <c r="BK799" s="11"/>
      <c r="BL799" s="11"/>
      <c r="BM799" s="11"/>
      <c r="BN799" s="11"/>
    </row>
    <row r="800" spans="1:69">
      <c r="A800" s="18"/>
      <c r="B800" s="18"/>
      <c r="C800" s="18"/>
      <c r="D800" s="18"/>
      <c r="E800" s="18"/>
      <c r="F800" s="18"/>
      <c r="G800" s="18"/>
      <c r="H800" s="18"/>
      <c r="I800" s="18"/>
      <c r="J800" s="18"/>
      <c r="K800" s="18"/>
      <c r="L800" s="18"/>
      <c r="M800" s="18"/>
      <c r="N800" s="18"/>
      <c r="O800" s="18"/>
      <c r="P800" s="18"/>
      <c r="Q800" s="213"/>
      <c r="R800" s="18"/>
      <c r="S800" s="18"/>
      <c r="T800" s="18"/>
      <c r="U800" s="213"/>
      <c r="V800" s="18"/>
      <c r="W800" s="18"/>
      <c r="AC800" s="124"/>
      <c r="AD800" s="124"/>
      <c r="AE800" s="124"/>
      <c r="AF800" s="124"/>
      <c r="AG800" s="124"/>
      <c r="AH800" s="124"/>
      <c r="AI800" s="124"/>
      <c r="AJ800" s="124"/>
      <c r="AK800" s="124"/>
      <c r="AL800" s="124"/>
      <c r="AM800" s="124"/>
      <c r="AN800" s="18"/>
      <c r="AO800" s="18"/>
      <c r="AP800" s="18"/>
      <c r="AQ800" s="18"/>
      <c r="AR800" s="18"/>
      <c r="AS800" s="18"/>
      <c r="AT800" s="18"/>
      <c r="AU800" s="18"/>
      <c r="AV800" s="18"/>
      <c r="AW800" s="18"/>
      <c r="AX800" s="18"/>
      <c r="BB800" s="11"/>
      <c r="BC800" s="11"/>
      <c r="BD800" s="11"/>
      <c r="BE800" s="11"/>
      <c r="BF800" s="11"/>
      <c r="BG800" s="11"/>
      <c r="BH800" s="11"/>
      <c r="BI800" s="11"/>
      <c r="BJ800" s="11"/>
      <c r="BK800" s="11"/>
      <c r="BL800" s="11"/>
      <c r="BM800" s="11"/>
      <c r="BN800" s="11"/>
    </row>
    <row r="801" spans="1:68">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AC801" s="124"/>
      <c r="AD801" s="124"/>
      <c r="AE801" s="124"/>
      <c r="AF801" s="124"/>
      <c r="AG801" s="124"/>
      <c r="AH801" s="124"/>
      <c r="AI801" s="124"/>
      <c r="AJ801" s="124"/>
      <c r="AK801" s="124"/>
      <c r="AL801" s="124"/>
      <c r="AM801" s="124"/>
      <c r="AN801" s="18"/>
      <c r="AO801" s="18"/>
      <c r="AP801" s="18"/>
      <c r="AQ801" s="18"/>
      <c r="AR801" s="18"/>
      <c r="AS801" s="18"/>
      <c r="AT801" s="18"/>
      <c r="AU801" s="18"/>
      <c r="AV801" s="18"/>
      <c r="AW801" s="18"/>
      <c r="AX801" s="18"/>
      <c r="BB801" s="11"/>
      <c r="BC801" s="11"/>
      <c r="BD801" s="11"/>
      <c r="BE801" s="11"/>
      <c r="BF801" s="11"/>
      <c r="BG801" s="11"/>
      <c r="BH801" s="11"/>
      <c r="BI801" s="11"/>
      <c r="BJ801" s="11"/>
      <c r="BK801" s="11"/>
      <c r="BL801" s="11"/>
      <c r="BM801" s="11"/>
      <c r="BN801" s="11"/>
    </row>
    <row r="802" spans="1:68">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AC802" s="124"/>
      <c r="AD802" s="124"/>
      <c r="AE802" s="124"/>
      <c r="AF802" s="124"/>
      <c r="AG802" s="124"/>
      <c r="AH802" s="124"/>
      <c r="AI802" s="124"/>
      <c r="AJ802" s="124"/>
      <c r="AK802" s="124"/>
      <c r="AL802" s="124"/>
      <c r="AM802" s="124"/>
      <c r="AN802" s="18"/>
      <c r="AO802" s="18"/>
      <c r="AP802" s="18"/>
      <c r="AQ802" s="18"/>
      <c r="AR802" s="18"/>
      <c r="AS802" s="18"/>
      <c r="AT802" s="18"/>
      <c r="AU802" s="18"/>
      <c r="AV802" s="18"/>
      <c r="AW802" s="18"/>
      <c r="AX802" s="18"/>
      <c r="BB802" s="11"/>
      <c r="BC802" s="11"/>
      <c r="BD802" s="11"/>
      <c r="BE802" s="11"/>
      <c r="BF802" s="11"/>
      <c r="BG802" s="11"/>
      <c r="BH802" s="11"/>
      <c r="BI802" s="11"/>
      <c r="BJ802" s="11"/>
      <c r="BK802" s="11"/>
      <c r="BL802" s="11"/>
      <c r="BM802" s="11"/>
      <c r="BN802" s="11"/>
      <c r="BO802" s="75"/>
      <c r="BP802" s="75"/>
    </row>
    <row r="803" spans="1:68">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AC803" s="124"/>
      <c r="AD803" s="124"/>
      <c r="AE803" s="124"/>
      <c r="AF803" s="124"/>
      <c r="AG803" s="124"/>
      <c r="AH803" s="124"/>
      <c r="AI803" s="124"/>
      <c r="AJ803" s="124"/>
      <c r="AK803" s="124"/>
      <c r="AL803" s="124"/>
      <c r="AM803" s="124"/>
      <c r="AN803" s="18"/>
      <c r="AO803" s="18"/>
      <c r="AP803" s="18"/>
      <c r="AQ803" s="18"/>
      <c r="AR803" s="18"/>
      <c r="AS803" s="18"/>
      <c r="AT803" s="18"/>
      <c r="AU803" s="18"/>
      <c r="AV803" s="18"/>
      <c r="AW803" s="18"/>
      <c r="AX803" s="18"/>
      <c r="BB803" s="11"/>
      <c r="BC803" s="11"/>
      <c r="BD803" s="11"/>
      <c r="BE803" s="11"/>
      <c r="BF803" s="11"/>
      <c r="BG803" s="11"/>
      <c r="BH803" s="11"/>
      <c r="BI803" s="11"/>
      <c r="BJ803" s="11"/>
      <c r="BK803" s="11"/>
      <c r="BL803" s="11"/>
      <c r="BM803" s="11"/>
      <c r="BN803" s="11"/>
      <c r="BO803" s="75"/>
      <c r="BP803" s="75"/>
    </row>
    <row r="804" spans="1:68">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AC804" s="124"/>
      <c r="AD804" s="124"/>
      <c r="AE804" s="124"/>
      <c r="AF804" s="124"/>
      <c r="AG804" s="124"/>
      <c r="AH804" s="124"/>
      <c r="AI804" s="124"/>
      <c r="AJ804" s="124"/>
      <c r="AK804" s="124"/>
      <c r="AL804" s="124"/>
      <c r="AM804" s="124"/>
      <c r="AN804" s="18"/>
      <c r="AO804" s="18"/>
      <c r="AP804" s="18"/>
      <c r="AQ804" s="18"/>
      <c r="AR804" s="18"/>
      <c r="AS804" s="18"/>
      <c r="AT804" s="18"/>
      <c r="AU804" s="18"/>
      <c r="AV804" s="18"/>
      <c r="AW804" s="18"/>
      <c r="AX804" s="18"/>
      <c r="BB804" s="11"/>
      <c r="BC804" s="11"/>
      <c r="BD804" s="11"/>
      <c r="BE804" s="11"/>
      <c r="BF804" s="11"/>
      <c r="BG804" s="11"/>
      <c r="BH804" s="11"/>
      <c r="BI804" s="11"/>
      <c r="BJ804" s="11"/>
      <c r="BK804" s="11"/>
      <c r="BL804" s="11"/>
      <c r="BM804" s="11"/>
      <c r="BN804" s="11"/>
      <c r="BO804" s="75"/>
      <c r="BP804" s="75"/>
    </row>
    <row r="805" spans="1:68">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AC805" s="124"/>
      <c r="AD805" s="124"/>
      <c r="AE805" s="124"/>
      <c r="AF805" s="124"/>
      <c r="AG805" s="124"/>
      <c r="AH805" s="124"/>
      <c r="AI805" s="124"/>
      <c r="AJ805" s="124"/>
      <c r="AK805" s="124"/>
      <c r="AL805" s="124"/>
      <c r="AM805" s="124"/>
      <c r="AN805" s="18"/>
      <c r="AO805" s="18"/>
      <c r="AP805" s="18"/>
      <c r="AQ805" s="18"/>
      <c r="AR805" s="18"/>
      <c r="AS805" s="18"/>
      <c r="AT805" s="18"/>
      <c r="AU805" s="18"/>
      <c r="AV805" s="18"/>
      <c r="AW805" s="18"/>
      <c r="AX805" s="18"/>
      <c r="BB805" s="11"/>
      <c r="BC805" s="11"/>
      <c r="BD805" s="11"/>
      <c r="BE805" s="11"/>
      <c r="BF805" s="11"/>
      <c r="BG805" s="11"/>
      <c r="BH805" s="11"/>
      <c r="BI805" s="11"/>
      <c r="BJ805" s="11"/>
      <c r="BK805" s="11"/>
      <c r="BL805" s="11"/>
      <c r="BM805" s="11"/>
      <c r="BN805" s="11"/>
      <c r="BO805" s="75"/>
      <c r="BP805" s="75"/>
    </row>
    <row r="806" spans="1:68">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AC806" s="124"/>
      <c r="AD806" s="124"/>
      <c r="AE806" s="124"/>
      <c r="AF806" s="124"/>
      <c r="AG806" s="124"/>
      <c r="AH806" s="124"/>
      <c r="AI806" s="124"/>
      <c r="AJ806" s="124"/>
      <c r="AK806" s="124"/>
      <c r="AL806" s="124"/>
      <c r="AM806" s="124"/>
      <c r="AN806" s="18"/>
      <c r="AO806" s="18"/>
      <c r="AP806" s="18"/>
      <c r="AQ806" s="18"/>
      <c r="AR806" s="18"/>
      <c r="AS806" s="18"/>
      <c r="AT806" s="18"/>
      <c r="AU806" s="18"/>
      <c r="AV806" s="18"/>
      <c r="AW806" s="18"/>
      <c r="AX806" s="18"/>
      <c r="BB806" s="11"/>
      <c r="BC806" s="11"/>
      <c r="BD806" s="11"/>
      <c r="BE806" s="11"/>
      <c r="BF806" s="11"/>
      <c r="BG806" s="11"/>
      <c r="BH806" s="11"/>
      <c r="BI806" s="11"/>
      <c r="BJ806" s="11"/>
      <c r="BK806" s="11"/>
      <c r="BL806" s="11"/>
      <c r="BM806" s="11"/>
      <c r="BN806" s="11"/>
      <c r="BO806" s="75"/>
      <c r="BP806" s="75"/>
    </row>
    <row r="807" spans="1:68">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AC807" s="124"/>
      <c r="AD807" s="124"/>
      <c r="AE807" s="124"/>
      <c r="AF807" s="124"/>
      <c r="AG807" s="124"/>
      <c r="AH807" s="124"/>
      <c r="AI807" s="124"/>
      <c r="AJ807" s="124"/>
      <c r="AK807" s="124"/>
      <c r="AL807" s="124"/>
      <c r="AM807" s="124"/>
      <c r="AN807" s="18"/>
      <c r="AO807" s="18"/>
      <c r="AP807" s="18"/>
      <c r="AQ807" s="18"/>
      <c r="AR807" s="18"/>
      <c r="AS807" s="18"/>
      <c r="AT807" s="18"/>
      <c r="AU807" s="18"/>
      <c r="AV807" s="18"/>
      <c r="AW807" s="18"/>
      <c r="AX807" s="18"/>
      <c r="BB807" s="11"/>
      <c r="BC807" s="11"/>
      <c r="BD807" s="11"/>
      <c r="BE807" s="11"/>
      <c r="BF807" s="11"/>
      <c r="BG807" s="11"/>
      <c r="BH807" s="11"/>
      <c r="BI807" s="11"/>
      <c r="BJ807" s="11"/>
      <c r="BK807" s="11"/>
      <c r="BL807" s="11"/>
      <c r="BM807" s="11"/>
      <c r="BN807" s="11"/>
      <c r="BO807" s="75"/>
      <c r="BP807" s="75"/>
    </row>
    <row r="808" spans="1:6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AC808" s="124"/>
      <c r="AD808" s="124"/>
      <c r="AE808" s="124"/>
      <c r="AF808" s="124"/>
      <c r="AG808" s="124"/>
      <c r="AH808" s="124"/>
      <c r="AI808" s="124"/>
      <c r="AJ808" s="124"/>
      <c r="AK808" s="124"/>
      <c r="AL808" s="124"/>
      <c r="AM808" s="124"/>
      <c r="AN808" s="18"/>
      <c r="AO808" s="18"/>
      <c r="AP808" s="18"/>
      <c r="AQ808" s="18"/>
      <c r="AR808" s="18"/>
      <c r="AS808" s="18"/>
      <c r="AT808" s="18"/>
      <c r="AU808" s="18"/>
      <c r="AV808" s="18"/>
      <c r="AW808" s="18"/>
      <c r="AX808" s="18"/>
      <c r="BB808" s="11"/>
      <c r="BC808" s="11"/>
      <c r="BD808" s="11"/>
      <c r="BE808" s="11"/>
      <c r="BF808" s="11"/>
      <c r="BG808" s="11"/>
      <c r="BH808" s="11"/>
      <c r="BI808" s="11"/>
      <c r="BJ808" s="11"/>
      <c r="BK808" s="11"/>
      <c r="BL808" s="11"/>
      <c r="BM808" s="11"/>
      <c r="BN808" s="11"/>
      <c r="BO808" s="75"/>
      <c r="BP808" s="75"/>
    </row>
    <row r="809" spans="1:68">
      <c r="A809" s="18"/>
      <c r="B809" s="18"/>
      <c r="C809" s="18"/>
      <c r="D809" s="18"/>
      <c r="E809" s="18"/>
      <c r="F809" s="18"/>
      <c r="G809" s="18"/>
      <c r="H809" s="18"/>
      <c r="I809" s="18"/>
      <c r="J809" s="18"/>
      <c r="K809" s="18"/>
      <c r="L809" s="18"/>
      <c r="M809" s="18"/>
      <c r="N809" s="18"/>
      <c r="O809" s="18"/>
      <c r="P809" s="18"/>
      <c r="Q809" s="18"/>
      <c r="U809" s="18"/>
      <c r="V809" s="18"/>
      <c r="W809" s="18"/>
      <c r="AC809" s="124"/>
      <c r="AD809" s="124"/>
      <c r="AE809" s="124"/>
      <c r="AF809" s="124"/>
      <c r="AG809" s="124"/>
      <c r="AH809" s="124"/>
      <c r="AI809" s="124"/>
      <c r="AJ809" s="124"/>
      <c r="AK809" s="124"/>
      <c r="AL809" s="124"/>
      <c r="AM809" s="124"/>
      <c r="AN809" s="18"/>
      <c r="AO809" s="18"/>
      <c r="AP809" s="18"/>
      <c r="AQ809" s="18"/>
      <c r="AR809" s="18"/>
      <c r="AS809" s="18"/>
      <c r="AT809" s="18"/>
      <c r="AU809" s="18"/>
      <c r="AV809" s="18"/>
      <c r="AW809" s="18"/>
      <c r="AX809" s="18"/>
      <c r="BB809" s="11"/>
      <c r="BC809" s="11"/>
      <c r="BD809" s="11"/>
      <c r="BE809" s="11"/>
      <c r="BF809" s="11"/>
      <c r="BG809" s="11"/>
      <c r="BH809" s="11"/>
      <c r="BI809" s="11"/>
      <c r="BJ809" s="11"/>
      <c r="BK809" s="11"/>
      <c r="BL809" s="11"/>
      <c r="BM809" s="11"/>
      <c r="BN809" s="11"/>
      <c r="BO809" s="75"/>
      <c r="BP809" s="75"/>
    </row>
    <row r="810" spans="1:68">
      <c r="A810" s="18"/>
      <c r="B810" s="18"/>
      <c r="C810" s="18"/>
      <c r="D810" s="18"/>
      <c r="N810" s="18"/>
      <c r="O810" s="18"/>
      <c r="P810" s="18"/>
      <c r="Q810" s="18"/>
      <c r="U810" s="18"/>
      <c r="V810" s="18"/>
      <c r="W810" s="18"/>
      <c r="AC810" s="124"/>
      <c r="AD810" s="124"/>
      <c r="AE810" s="124"/>
      <c r="AF810" s="124"/>
      <c r="AG810" s="124"/>
      <c r="AH810" s="124"/>
      <c r="AI810" s="124"/>
      <c r="AJ810" s="124"/>
      <c r="AK810" s="124"/>
      <c r="AL810" s="124"/>
      <c r="AM810" s="124"/>
      <c r="AN810" s="18"/>
      <c r="AO810" s="18"/>
      <c r="AP810" s="18"/>
      <c r="AQ810" s="18"/>
      <c r="AR810" s="18"/>
      <c r="AS810" s="18"/>
      <c r="AT810" s="18"/>
      <c r="AU810" s="18"/>
      <c r="AV810" s="18"/>
      <c r="AW810" s="18"/>
      <c r="AX810" s="18"/>
      <c r="BB810" s="11"/>
      <c r="BC810" s="11"/>
      <c r="BD810" s="11"/>
      <c r="BE810" s="11"/>
      <c r="BF810" s="11"/>
      <c r="BG810" s="11"/>
      <c r="BH810" s="11"/>
      <c r="BI810" s="11"/>
      <c r="BJ810" s="11"/>
      <c r="BK810" s="11"/>
      <c r="BL810" s="11"/>
      <c r="BM810" s="11"/>
      <c r="BN810" s="11"/>
      <c r="BO810" s="75"/>
      <c r="BP810" s="75"/>
    </row>
    <row r="811" spans="1:68">
      <c r="P811" s="18"/>
      <c r="Q811" s="18"/>
      <c r="R811" s="75"/>
      <c r="S811" s="75"/>
      <c r="T811" s="75"/>
      <c r="U811" s="18"/>
      <c r="V811" s="18"/>
      <c r="W811" s="18"/>
      <c r="AC811" s="124"/>
      <c r="AD811" s="124"/>
      <c r="AE811" s="124"/>
      <c r="AF811" s="124"/>
      <c r="AG811" s="124"/>
      <c r="AH811" s="124"/>
      <c r="AI811" s="124"/>
      <c r="AJ811" s="124"/>
      <c r="AK811" s="124"/>
      <c r="AL811" s="124"/>
      <c r="AM811" s="124"/>
      <c r="AN811" s="18"/>
      <c r="AO811" s="18"/>
      <c r="AP811" s="18"/>
      <c r="AQ811" s="18"/>
      <c r="AR811" s="18"/>
      <c r="AS811" s="18"/>
      <c r="AT811" s="18"/>
      <c r="AU811" s="18"/>
      <c r="AV811" s="18"/>
      <c r="AW811" s="18"/>
      <c r="AX811" s="18"/>
      <c r="BB811" s="11"/>
      <c r="BC811" s="11"/>
      <c r="BD811" s="11"/>
      <c r="BE811" s="11"/>
      <c r="BF811" s="11"/>
      <c r="BG811" s="11"/>
      <c r="BH811" s="11"/>
      <c r="BI811" s="11"/>
      <c r="BJ811" s="11"/>
      <c r="BK811" s="11"/>
      <c r="BL811" s="11"/>
      <c r="BM811" s="11"/>
      <c r="BN811" s="11"/>
      <c r="BO811" s="75"/>
      <c r="BP811" s="75"/>
    </row>
    <row r="812" spans="1:68">
      <c r="E812" s="75"/>
      <c r="F812" s="75"/>
      <c r="H812" s="75"/>
      <c r="I812" s="75"/>
      <c r="M812" s="75"/>
      <c r="P812" s="18"/>
      <c r="R812" s="75"/>
      <c r="S812" s="75"/>
      <c r="T812" s="75"/>
      <c r="V812" s="18"/>
      <c r="W812" s="18"/>
      <c r="AC812" s="124"/>
      <c r="AD812" s="124"/>
      <c r="AE812" s="124"/>
      <c r="AF812" s="124"/>
      <c r="AG812" s="124"/>
      <c r="AH812" s="124"/>
      <c r="AI812" s="124"/>
      <c r="AJ812" s="124"/>
      <c r="AK812" s="124"/>
      <c r="AL812" s="124"/>
      <c r="AM812" s="124"/>
      <c r="AN812" s="18"/>
      <c r="AO812" s="18"/>
      <c r="AP812" s="18"/>
      <c r="AQ812" s="18"/>
      <c r="AR812" s="18"/>
      <c r="AS812" s="18"/>
      <c r="AT812" s="18"/>
      <c r="AU812" s="18"/>
      <c r="AV812" s="18"/>
      <c r="AW812" s="18"/>
      <c r="AX812" s="18"/>
      <c r="BB812" s="11"/>
      <c r="BC812" s="11"/>
      <c r="BD812" s="11"/>
      <c r="BE812" s="11"/>
      <c r="BF812" s="11"/>
      <c r="BG812" s="11"/>
      <c r="BH812" s="11"/>
      <c r="BI812" s="11"/>
      <c r="BJ812" s="11"/>
      <c r="BK812" s="11"/>
      <c r="BL812" s="11"/>
      <c r="BM812" s="11"/>
      <c r="BN812" s="11"/>
      <c r="BO812" s="75"/>
      <c r="BP812" s="75"/>
    </row>
    <row r="813" spans="1:68">
      <c r="E813" s="75"/>
      <c r="F813" s="75"/>
      <c r="H813" s="75"/>
      <c r="I813" s="75"/>
      <c r="M813" s="75"/>
      <c r="N813" s="75"/>
      <c r="O813" s="75"/>
      <c r="P813" s="18"/>
      <c r="R813" s="75"/>
      <c r="S813" s="75"/>
      <c r="T813" s="75"/>
      <c r="V813" s="18"/>
      <c r="W813" s="18"/>
      <c r="AC813" s="124"/>
      <c r="AD813" s="124"/>
      <c r="AE813" s="124"/>
      <c r="AF813" s="124"/>
      <c r="AG813" s="124"/>
      <c r="AH813" s="124"/>
      <c r="AI813" s="124"/>
      <c r="AJ813" s="124"/>
      <c r="AK813" s="124"/>
      <c r="AL813" s="124"/>
      <c r="AM813" s="124"/>
      <c r="AN813" s="18"/>
      <c r="AO813" s="18"/>
      <c r="AP813" s="18"/>
      <c r="AQ813" s="18"/>
      <c r="AR813" s="18"/>
      <c r="AS813" s="18"/>
      <c r="AT813" s="18"/>
      <c r="AU813" s="18"/>
      <c r="AV813" s="18"/>
      <c r="AW813" s="18"/>
      <c r="AX813" s="18"/>
      <c r="BB813" s="11"/>
      <c r="BC813" s="11"/>
      <c r="BD813" s="11"/>
      <c r="BE813" s="11"/>
      <c r="BF813" s="11"/>
      <c r="BG813" s="11"/>
      <c r="BH813" s="11"/>
      <c r="BI813" s="11"/>
      <c r="BJ813" s="11"/>
      <c r="BK813" s="11"/>
      <c r="BL813" s="11"/>
      <c r="BM813" s="11"/>
      <c r="BN813" s="11"/>
      <c r="BO813" s="75"/>
      <c r="BP813" s="75"/>
    </row>
    <row r="814" spans="1:68">
      <c r="E814" s="75"/>
      <c r="F814" s="75"/>
      <c r="H814" s="75"/>
      <c r="I814" s="75"/>
      <c r="M814" s="75"/>
      <c r="N814" s="75"/>
      <c r="O814" s="75"/>
      <c r="P814" s="18"/>
      <c r="Q814" s="75"/>
      <c r="R814" s="75"/>
      <c r="S814" s="75"/>
      <c r="T814" s="75"/>
      <c r="V814" s="18"/>
      <c r="W814" s="18"/>
      <c r="AC814" s="124"/>
      <c r="AD814" s="124"/>
      <c r="AE814" s="124"/>
      <c r="AF814" s="124"/>
      <c r="AG814" s="124"/>
      <c r="AH814" s="124"/>
      <c r="AI814" s="124"/>
      <c r="AJ814" s="124"/>
      <c r="AK814" s="124"/>
      <c r="AL814" s="124"/>
      <c r="AM814" s="124"/>
      <c r="AN814" s="18"/>
      <c r="AO814" s="18"/>
      <c r="AP814" s="18"/>
      <c r="AQ814" s="18"/>
      <c r="AR814" s="18"/>
      <c r="AS814" s="18"/>
      <c r="AT814" s="18"/>
      <c r="AU814" s="18"/>
      <c r="AV814" s="18"/>
      <c r="AW814" s="18"/>
      <c r="AX814" s="18"/>
      <c r="BB814" s="11"/>
      <c r="BC814" s="11"/>
      <c r="BD814" s="11"/>
      <c r="BE814" s="11"/>
      <c r="BF814" s="11"/>
      <c r="BG814" s="11"/>
      <c r="BH814" s="11"/>
      <c r="BI814" s="11"/>
      <c r="BJ814" s="11"/>
      <c r="BK814" s="11"/>
      <c r="BL814" s="11"/>
      <c r="BM814" s="11"/>
      <c r="BN814" s="11"/>
      <c r="BO814" s="75"/>
      <c r="BP814" s="75"/>
    </row>
    <row r="815" spans="1:68">
      <c r="E815" s="75"/>
      <c r="F815" s="75"/>
      <c r="H815" s="75"/>
      <c r="I815" s="75"/>
      <c r="M815" s="75"/>
      <c r="N815" s="75"/>
      <c r="O815" s="75"/>
      <c r="P815" s="18"/>
      <c r="Q815" s="75"/>
      <c r="R815" s="75"/>
      <c r="S815" s="75"/>
      <c r="T815" s="75"/>
      <c r="V815" s="18"/>
      <c r="W815" s="18"/>
      <c r="AC815" s="124"/>
      <c r="AD815" s="124"/>
      <c r="AE815" s="124"/>
      <c r="AF815" s="124"/>
      <c r="AG815" s="124"/>
      <c r="AH815" s="124"/>
      <c r="AI815" s="124"/>
      <c r="AJ815" s="124"/>
      <c r="AK815" s="124"/>
      <c r="AL815" s="124"/>
      <c r="AM815" s="124"/>
      <c r="AN815" s="18"/>
      <c r="AO815" s="18"/>
      <c r="AP815" s="18"/>
      <c r="AQ815" s="18"/>
      <c r="AR815" s="18"/>
      <c r="AS815" s="18"/>
      <c r="AT815" s="18"/>
      <c r="AU815" s="18"/>
      <c r="AV815" s="18"/>
      <c r="AW815" s="18"/>
      <c r="AX815" s="18"/>
      <c r="BB815" s="11"/>
      <c r="BC815" s="11"/>
      <c r="BD815" s="11"/>
      <c r="BE815" s="11"/>
      <c r="BF815" s="11"/>
      <c r="BG815" s="11"/>
      <c r="BH815" s="11"/>
      <c r="BI815" s="11"/>
      <c r="BJ815" s="11"/>
      <c r="BK815" s="11"/>
      <c r="BL815" s="11"/>
      <c r="BM815" s="11"/>
      <c r="BN815" s="11"/>
      <c r="BO815" s="75"/>
      <c r="BP815" s="75"/>
    </row>
    <row r="816" spans="1:68">
      <c r="E816" s="75"/>
      <c r="F816" s="75"/>
      <c r="H816" s="75"/>
      <c r="I816" s="75"/>
      <c r="M816" s="75"/>
      <c r="N816" s="75"/>
      <c r="O816" s="75"/>
      <c r="P816" s="18"/>
      <c r="Q816" s="75"/>
      <c r="R816" s="75"/>
      <c r="S816" s="75"/>
      <c r="T816" s="75"/>
      <c r="V816" s="18"/>
      <c r="W816" s="18"/>
      <c r="AC816" s="117"/>
      <c r="AD816" s="117"/>
      <c r="AE816" s="117"/>
      <c r="AF816" s="117"/>
      <c r="AG816" s="117"/>
      <c r="AH816" s="117"/>
      <c r="AI816" s="117"/>
      <c r="AJ816" s="117"/>
      <c r="AK816" s="117"/>
      <c r="AL816" s="117"/>
      <c r="AM816" s="117"/>
      <c r="AN816" s="18"/>
      <c r="AO816" s="18"/>
      <c r="AP816" s="18"/>
      <c r="AQ816" s="18"/>
      <c r="AR816" s="18"/>
      <c r="AS816" s="18"/>
      <c r="AT816" s="18"/>
      <c r="AU816" s="18"/>
      <c r="AV816" s="18"/>
      <c r="AW816" s="18"/>
      <c r="AX816" s="18"/>
      <c r="BB816" s="11"/>
      <c r="BC816" s="11"/>
      <c r="BD816" s="11"/>
      <c r="BE816" s="11"/>
      <c r="BF816" s="11"/>
      <c r="BG816" s="11"/>
      <c r="BH816" s="11"/>
      <c r="BI816" s="11"/>
      <c r="BJ816" s="11"/>
      <c r="BK816" s="11"/>
      <c r="BL816" s="11"/>
      <c r="BM816" s="11"/>
      <c r="BN816" s="11"/>
      <c r="BO816" s="75"/>
      <c r="BP816" s="75"/>
    </row>
    <row r="817" spans="5:68">
      <c r="E817" s="75"/>
      <c r="F817" s="75"/>
      <c r="H817" s="75"/>
      <c r="I817" s="75"/>
      <c r="M817" s="75"/>
      <c r="N817" s="75"/>
      <c r="O817" s="75"/>
      <c r="P817" s="18"/>
      <c r="Q817" s="75"/>
      <c r="R817" s="75"/>
      <c r="S817" s="75"/>
      <c r="T817" s="75"/>
      <c r="V817" s="18"/>
      <c r="W817" s="18"/>
      <c r="AC817" s="117"/>
      <c r="AD817" s="117"/>
      <c r="AE817" s="117"/>
      <c r="AF817" s="117"/>
      <c r="AG817" s="117"/>
      <c r="AH817" s="117"/>
      <c r="AI817" s="117"/>
      <c r="AJ817" s="117"/>
      <c r="AK817" s="117"/>
      <c r="AL817" s="117"/>
      <c r="AM817" s="117"/>
      <c r="AN817" s="18"/>
      <c r="AO817" s="18"/>
      <c r="AP817" s="18"/>
      <c r="AQ817" s="18"/>
      <c r="AR817" s="18"/>
      <c r="AS817" s="18"/>
      <c r="AT817" s="18"/>
      <c r="AU817" s="18"/>
      <c r="AV817" s="18"/>
      <c r="AW817" s="18"/>
      <c r="AX817" s="18"/>
      <c r="BB817" s="11"/>
      <c r="BC817" s="11"/>
      <c r="BD817" s="11"/>
      <c r="BE817" s="11"/>
      <c r="BF817" s="11"/>
      <c r="BG817" s="11"/>
      <c r="BH817" s="11"/>
      <c r="BI817" s="11"/>
      <c r="BJ817" s="11"/>
      <c r="BK817" s="11"/>
      <c r="BL817" s="11"/>
      <c r="BM817" s="11"/>
      <c r="BN817" s="11"/>
      <c r="BO817" s="75"/>
      <c r="BP817" s="75"/>
    </row>
    <row r="818" spans="5:68">
      <c r="E818" s="75"/>
      <c r="F818" s="75"/>
      <c r="H818" s="75"/>
      <c r="I818" s="75"/>
      <c r="M818" s="75"/>
      <c r="N818" s="75"/>
      <c r="O818" s="75"/>
      <c r="P818" s="18"/>
      <c r="Q818" s="75"/>
      <c r="R818" s="75"/>
      <c r="S818" s="75"/>
      <c r="T818" s="75"/>
      <c r="V818" s="18"/>
      <c r="W818" s="18"/>
      <c r="AC818" s="117"/>
      <c r="AD818" s="117"/>
      <c r="AE818" s="117"/>
      <c r="AF818" s="117"/>
      <c r="AG818" s="117"/>
      <c r="AH818" s="117"/>
      <c r="AI818" s="117"/>
      <c r="AJ818" s="117"/>
      <c r="AK818" s="117"/>
      <c r="AL818" s="117"/>
      <c r="AM818" s="117"/>
      <c r="AN818" s="18"/>
      <c r="AO818" s="18"/>
      <c r="AP818" s="18"/>
      <c r="AQ818" s="18"/>
      <c r="AR818" s="18"/>
      <c r="AS818" s="18"/>
      <c r="AT818" s="18"/>
      <c r="AU818" s="18"/>
      <c r="AV818" s="18"/>
      <c r="AW818" s="18"/>
      <c r="AX818" s="18"/>
      <c r="BB818" s="11"/>
      <c r="BC818" s="11"/>
      <c r="BD818" s="11"/>
      <c r="BE818" s="11"/>
      <c r="BF818" s="11"/>
      <c r="BG818" s="11"/>
      <c r="BH818" s="11"/>
      <c r="BI818" s="11"/>
      <c r="BJ818" s="11"/>
      <c r="BK818" s="11"/>
      <c r="BL818" s="11"/>
      <c r="BM818" s="11"/>
      <c r="BN818" s="11"/>
      <c r="BO818" s="75"/>
      <c r="BP818" s="75"/>
    </row>
    <row r="819" spans="5:68">
      <c r="E819" s="75"/>
      <c r="F819" s="75"/>
      <c r="H819" s="75"/>
      <c r="I819" s="75"/>
      <c r="M819" s="75"/>
      <c r="N819" s="75"/>
      <c r="O819" s="75"/>
      <c r="P819" s="18"/>
      <c r="Q819" s="75"/>
      <c r="R819" s="75"/>
      <c r="S819" s="75"/>
      <c r="T819" s="75"/>
      <c r="V819" s="18"/>
      <c r="W819" s="18"/>
      <c r="AC819" s="117"/>
      <c r="AD819" s="117"/>
      <c r="AE819" s="117"/>
      <c r="AF819" s="117"/>
      <c r="AG819" s="117"/>
      <c r="AH819" s="117"/>
      <c r="AI819" s="117"/>
      <c r="AJ819" s="117"/>
      <c r="AK819" s="117"/>
      <c r="AL819" s="117"/>
      <c r="AM819" s="117"/>
      <c r="AN819" s="18"/>
      <c r="AO819" s="18"/>
      <c r="AP819" s="18"/>
      <c r="AQ819" s="18"/>
      <c r="AR819" s="18"/>
      <c r="AS819" s="18"/>
      <c r="AT819" s="18"/>
      <c r="AU819" s="18"/>
      <c r="AV819" s="18"/>
      <c r="AW819" s="18"/>
      <c r="AX819" s="18"/>
      <c r="BB819" s="11"/>
      <c r="BC819" s="11"/>
      <c r="BD819" s="11"/>
      <c r="BE819" s="11"/>
      <c r="BF819" s="11"/>
      <c r="BG819" s="11"/>
      <c r="BH819" s="11"/>
      <c r="BI819" s="11"/>
      <c r="BJ819" s="11"/>
      <c r="BK819" s="11"/>
      <c r="BL819" s="11"/>
      <c r="BM819" s="11"/>
      <c r="BN819" s="11"/>
      <c r="BO819" s="75"/>
      <c r="BP819" s="75"/>
    </row>
    <row r="820" spans="5:68">
      <c r="E820" s="75"/>
      <c r="F820" s="75"/>
      <c r="H820" s="75"/>
      <c r="I820" s="75"/>
      <c r="M820" s="75"/>
      <c r="N820" s="75"/>
      <c r="O820" s="75"/>
      <c r="P820" s="18"/>
      <c r="Q820" s="75"/>
      <c r="R820" s="75"/>
      <c r="S820" s="75"/>
      <c r="T820" s="75"/>
      <c r="V820" s="18"/>
      <c r="W820" s="18"/>
      <c r="AC820" s="117"/>
      <c r="AD820" s="117"/>
      <c r="AE820" s="117"/>
      <c r="AF820" s="117"/>
      <c r="AG820" s="117"/>
      <c r="AH820" s="117"/>
      <c r="AI820" s="117"/>
      <c r="AJ820" s="117"/>
      <c r="AK820" s="117"/>
      <c r="AL820" s="117"/>
      <c r="AM820" s="117"/>
      <c r="AN820" s="18"/>
      <c r="AO820" s="18"/>
      <c r="AP820" s="18"/>
      <c r="AQ820" s="18"/>
      <c r="AR820" s="18"/>
      <c r="AS820" s="18"/>
      <c r="AT820" s="18"/>
      <c r="AU820" s="18"/>
      <c r="AV820" s="18"/>
      <c r="AW820" s="18"/>
      <c r="AX820" s="18"/>
      <c r="BB820" s="11"/>
      <c r="BC820" s="11"/>
      <c r="BD820" s="11"/>
      <c r="BE820" s="11"/>
      <c r="BF820" s="11"/>
      <c r="BG820" s="11"/>
      <c r="BH820" s="11"/>
      <c r="BI820" s="11"/>
      <c r="BJ820" s="11"/>
      <c r="BK820" s="11"/>
      <c r="BL820" s="11"/>
      <c r="BM820" s="11"/>
      <c r="BN820" s="11"/>
      <c r="BO820" s="75"/>
      <c r="BP820" s="75"/>
    </row>
    <row r="821" spans="5:68">
      <c r="E821" s="75"/>
      <c r="F821" s="75"/>
      <c r="H821" s="75"/>
      <c r="I821" s="75"/>
      <c r="M821" s="75"/>
      <c r="N821" s="75"/>
      <c r="O821" s="75"/>
      <c r="P821" s="18"/>
      <c r="Q821" s="75"/>
      <c r="R821" s="75"/>
      <c r="S821" s="75"/>
      <c r="T821" s="75"/>
      <c r="V821" s="18"/>
      <c r="W821" s="18"/>
      <c r="AC821" s="117"/>
      <c r="AD821" s="117"/>
      <c r="AE821" s="117"/>
      <c r="AF821" s="117"/>
      <c r="AG821" s="117"/>
      <c r="AH821" s="117"/>
      <c r="AI821" s="117"/>
      <c r="AJ821" s="117"/>
      <c r="AK821" s="117"/>
      <c r="AL821" s="117"/>
      <c r="AM821" s="117"/>
      <c r="AN821" s="18"/>
      <c r="AO821" s="18"/>
      <c r="AP821" s="18"/>
      <c r="AQ821" s="18"/>
      <c r="AR821" s="18"/>
      <c r="AS821" s="18"/>
      <c r="AT821" s="18"/>
      <c r="AU821" s="18"/>
      <c r="AV821" s="18"/>
      <c r="AW821" s="18"/>
      <c r="AX821" s="18"/>
      <c r="BB821" s="11"/>
      <c r="BC821" s="11"/>
      <c r="BD821" s="11"/>
      <c r="BE821" s="11"/>
      <c r="BF821" s="11"/>
      <c r="BG821" s="11"/>
      <c r="BH821" s="11"/>
      <c r="BI821" s="11"/>
      <c r="BJ821" s="11"/>
      <c r="BK821" s="11"/>
      <c r="BL821" s="11"/>
      <c r="BM821" s="11"/>
      <c r="BN821" s="11"/>
      <c r="BO821" s="75"/>
      <c r="BP821" s="75"/>
    </row>
    <row r="822" spans="5:68">
      <c r="E822" s="75"/>
      <c r="F822" s="75"/>
      <c r="H822" s="75"/>
      <c r="I822" s="75"/>
      <c r="M822" s="75"/>
      <c r="N822" s="75"/>
      <c r="O822" s="75"/>
      <c r="P822" s="18"/>
      <c r="Q822" s="75"/>
      <c r="R822" s="75"/>
      <c r="S822" s="75"/>
      <c r="T822" s="75"/>
      <c r="V822" s="18"/>
      <c r="W822" s="18"/>
      <c r="AC822" s="117"/>
      <c r="AD822" s="117"/>
      <c r="AE822" s="117"/>
      <c r="AF822" s="117"/>
      <c r="AG822" s="117"/>
      <c r="AH822" s="117"/>
      <c r="AI822" s="117"/>
      <c r="AJ822" s="117"/>
      <c r="AK822" s="117"/>
      <c r="AL822" s="117"/>
      <c r="AM822" s="117"/>
      <c r="AN822" s="18"/>
      <c r="AO822" s="18"/>
      <c r="AP822" s="18"/>
      <c r="AQ822" s="18"/>
      <c r="AR822" s="18"/>
      <c r="AS822" s="18"/>
      <c r="AT822" s="18"/>
      <c r="AU822" s="18"/>
      <c r="AV822" s="18"/>
      <c r="AW822" s="18"/>
      <c r="AX822" s="18"/>
      <c r="BB822" s="11"/>
      <c r="BC822" s="11"/>
      <c r="BD822" s="11"/>
      <c r="BE822" s="11"/>
      <c r="BF822" s="11"/>
      <c r="BG822" s="11"/>
      <c r="BH822" s="11"/>
      <c r="BI822" s="11"/>
      <c r="BJ822" s="11"/>
      <c r="BK822" s="11"/>
      <c r="BL822" s="11"/>
      <c r="BM822" s="11"/>
      <c r="BN822" s="11"/>
      <c r="BO822" s="75"/>
      <c r="BP822" s="75"/>
    </row>
    <row r="823" spans="5:68">
      <c r="E823" s="75"/>
      <c r="F823" s="75"/>
      <c r="H823" s="75"/>
      <c r="I823" s="75"/>
      <c r="M823" s="75"/>
      <c r="N823" s="75"/>
      <c r="O823" s="75"/>
      <c r="P823" s="18"/>
      <c r="Q823" s="75"/>
      <c r="R823" s="75"/>
      <c r="S823" s="75"/>
      <c r="T823" s="75"/>
      <c r="V823" s="18"/>
      <c r="W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BB823" s="11"/>
      <c r="BC823" s="11"/>
      <c r="BD823" s="11"/>
      <c r="BE823" s="11"/>
      <c r="BF823" s="11"/>
      <c r="BG823" s="11"/>
      <c r="BH823" s="11"/>
      <c r="BI823" s="11"/>
      <c r="BJ823" s="11"/>
      <c r="BK823" s="11"/>
      <c r="BL823" s="11"/>
      <c r="BM823" s="11"/>
      <c r="BN823" s="11"/>
      <c r="BO823" s="75"/>
      <c r="BP823" s="75"/>
    </row>
    <row r="824" spans="5:68">
      <c r="E824" s="75"/>
      <c r="F824" s="75"/>
      <c r="H824" s="75"/>
      <c r="I824" s="75"/>
      <c r="M824" s="75"/>
      <c r="N824" s="75"/>
      <c r="O824" s="75"/>
      <c r="P824" s="18"/>
      <c r="Q824" s="75"/>
      <c r="R824" s="75"/>
      <c r="S824" s="75"/>
      <c r="T824" s="75"/>
      <c r="V824" s="18"/>
      <c r="W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BB824" s="11"/>
      <c r="BC824" s="11"/>
      <c r="BD824" s="11"/>
      <c r="BE824" s="11"/>
      <c r="BF824" s="11"/>
      <c r="BG824" s="11"/>
      <c r="BH824" s="11"/>
      <c r="BI824" s="11"/>
      <c r="BJ824" s="11"/>
      <c r="BK824" s="11"/>
      <c r="BL824" s="11"/>
      <c r="BM824" s="11"/>
      <c r="BN824" s="11"/>
      <c r="BO824" s="75"/>
      <c r="BP824" s="75"/>
    </row>
    <row r="825" spans="5:68">
      <c r="E825" s="75"/>
      <c r="F825" s="75"/>
      <c r="H825" s="75"/>
      <c r="I825" s="75"/>
      <c r="M825" s="75"/>
      <c r="N825" s="75"/>
      <c r="O825" s="75"/>
      <c r="P825" s="18"/>
      <c r="Q825" s="75"/>
      <c r="R825" s="75"/>
      <c r="S825" s="75"/>
      <c r="T825" s="75"/>
      <c r="V825" s="18"/>
      <c r="W825" s="18"/>
      <c r="AC825" s="117"/>
      <c r="AD825" s="117"/>
      <c r="AE825" s="117"/>
      <c r="AF825" s="117"/>
      <c r="AG825" s="117"/>
      <c r="AH825" s="117"/>
      <c r="AI825" s="117"/>
      <c r="AJ825" s="117"/>
      <c r="AK825" s="117"/>
      <c r="AL825" s="117"/>
      <c r="AM825" s="117"/>
      <c r="AN825" s="18"/>
      <c r="AO825" s="18"/>
      <c r="AP825" s="18"/>
      <c r="AQ825" s="18"/>
      <c r="AR825" s="18"/>
      <c r="AS825" s="18"/>
      <c r="AT825" s="18"/>
      <c r="AU825" s="18"/>
      <c r="AV825" s="18"/>
      <c r="AW825" s="18"/>
      <c r="AX825" s="18"/>
      <c r="BB825" s="11"/>
      <c r="BC825" s="11"/>
      <c r="BD825" s="11"/>
      <c r="BE825" s="11"/>
      <c r="BF825" s="11"/>
      <c r="BG825" s="11"/>
      <c r="BH825" s="11"/>
      <c r="BI825" s="11"/>
      <c r="BJ825" s="11"/>
      <c r="BK825" s="11"/>
      <c r="BL825" s="11"/>
      <c r="BM825" s="11"/>
      <c r="BN825" s="11"/>
      <c r="BO825" s="75"/>
      <c r="BP825" s="75"/>
    </row>
    <row r="826" spans="5:68">
      <c r="E826" s="75"/>
      <c r="F826" s="75"/>
      <c r="H826" s="75"/>
      <c r="I826" s="75"/>
      <c r="M826" s="75"/>
      <c r="N826" s="75"/>
      <c r="O826" s="75"/>
      <c r="P826" s="18"/>
      <c r="Q826" s="75"/>
      <c r="R826" s="75"/>
      <c r="S826" s="75"/>
      <c r="T826" s="75"/>
      <c r="V826" s="247"/>
      <c r="W826" s="18"/>
      <c r="X826" s="117"/>
      <c r="Y826" s="117"/>
      <c r="Z826" s="117"/>
      <c r="AA826" s="117"/>
      <c r="AB826" s="117"/>
      <c r="AC826" s="124"/>
      <c r="AD826" s="124"/>
      <c r="AE826" s="124"/>
      <c r="AF826" s="124"/>
      <c r="AG826" s="124"/>
      <c r="AH826" s="124"/>
      <c r="AI826" s="124"/>
      <c r="AJ826" s="124"/>
      <c r="AK826" s="124"/>
      <c r="AL826" s="124"/>
      <c r="AM826" s="124"/>
      <c r="AN826" s="18"/>
      <c r="AO826" s="18"/>
      <c r="AP826" s="18"/>
      <c r="AQ826" s="18"/>
      <c r="AR826" s="18"/>
      <c r="AS826" s="18"/>
      <c r="AT826" s="18"/>
      <c r="AU826" s="18"/>
      <c r="AV826" s="18"/>
      <c r="AW826" s="18"/>
      <c r="AX826" s="18"/>
      <c r="BB826" s="11"/>
      <c r="BC826" s="11"/>
      <c r="BD826" s="11"/>
      <c r="BE826" s="11"/>
      <c r="BF826" s="11"/>
      <c r="BG826" s="11"/>
      <c r="BH826" s="11"/>
      <c r="BI826" s="11"/>
      <c r="BJ826" s="11"/>
      <c r="BK826" s="11"/>
      <c r="BL826" s="11"/>
      <c r="BM826" s="11"/>
      <c r="BN826" s="11"/>
      <c r="BO826" s="75"/>
      <c r="BP826" s="75"/>
    </row>
    <row r="827" spans="5:68" ht="18">
      <c r="E827" s="75"/>
      <c r="F827" s="75"/>
      <c r="H827" s="75"/>
      <c r="I827" s="75"/>
      <c r="M827" s="75"/>
      <c r="N827" s="75"/>
      <c r="O827" s="75"/>
      <c r="P827" s="247"/>
      <c r="Q827" s="75"/>
      <c r="R827" s="75"/>
      <c r="S827" s="75"/>
      <c r="T827" s="75"/>
      <c r="V827" s="336"/>
      <c r="W827" s="97"/>
      <c r="X827" s="608" t="s">
        <v>110</v>
      </c>
      <c r="Y827" s="608"/>
      <c r="Z827" s="95"/>
      <c r="AA827" s="95"/>
      <c r="AB827" s="95"/>
      <c r="AC827" s="124"/>
      <c r="AD827" s="124"/>
      <c r="AE827" s="124"/>
      <c r="AF827" s="124"/>
      <c r="AG827" s="124"/>
      <c r="AH827" s="124"/>
      <c r="AI827" s="124"/>
      <c r="AJ827" s="124"/>
      <c r="AK827" s="124"/>
      <c r="AL827" s="124"/>
      <c r="AM827" s="124"/>
      <c r="AN827" s="18"/>
      <c r="AO827" s="18"/>
      <c r="AP827" s="18"/>
      <c r="AQ827" s="18"/>
      <c r="AR827" s="18"/>
      <c r="AS827" s="18"/>
      <c r="AT827" s="18"/>
      <c r="AU827" s="18"/>
      <c r="AV827" s="18"/>
      <c r="AW827" s="18"/>
      <c r="AX827" s="18"/>
      <c r="BB827" s="11"/>
      <c r="BC827" s="11"/>
      <c r="BD827" s="11"/>
      <c r="BE827" s="11"/>
      <c r="BF827" s="11"/>
      <c r="BG827" s="11"/>
      <c r="BH827" s="11"/>
      <c r="BI827" s="11"/>
      <c r="BJ827" s="11"/>
      <c r="BK827" s="11"/>
      <c r="BL827" s="11"/>
      <c r="BM827" s="11"/>
      <c r="BN827" s="11"/>
      <c r="BO827" s="75"/>
      <c r="BP827" s="75"/>
    </row>
    <row r="828" spans="5:68">
      <c r="E828" s="75"/>
      <c r="F828" s="75"/>
      <c r="H828" s="75"/>
      <c r="I828" s="75"/>
      <c r="M828" s="75"/>
      <c r="N828" s="75"/>
      <c r="O828" s="75"/>
      <c r="P828" s="333" t="s">
        <v>67</v>
      </c>
      <c r="Q828" s="75"/>
      <c r="R828" s="75"/>
      <c r="S828" s="75"/>
      <c r="T828" s="75"/>
      <c r="V828" s="213"/>
      <c r="W828" s="18"/>
      <c r="X828" s="117"/>
      <c r="Y828" s="117"/>
      <c r="Z828" s="117"/>
      <c r="AA828" s="117"/>
      <c r="AB828" s="117"/>
      <c r="AC828" s="124"/>
      <c r="AD828" s="124"/>
      <c r="AE828" s="124"/>
      <c r="AF828" s="124"/>
      <c r="AG828" s="124"/>
      <c r="AH828" s="124"/>
      <c r="AI828" s="124"/>
      <c r="AJ828" s="124"/>
      <c r="AK828" s="124"/>
      <c r="AL828" s="124"/>
      <c r="AM828" s="124"/>
      <c r="AN828" s="18"/>
      <c r="AO828" s="18"/>
      <c r="AP828" s="18"/>
      <c r="AQ828" s="18"/>
      <c r="AR828" s="18"/>
      <c r="AS828" s="18"/>
      <c r="AT828" s="18"/>
      <c r="AU828" s="18"/>
      <c r="AV828" s="18"/>
      <c r="AW828" s="18"/>
      <c r="AX828" s="18"/>
      <c r="BB828" s="11"/>
      <c r="BC828" s="11"/>
      <c r="BD828" s="11"/>
      <c r="BE828" s="11"/>
      <c r="BF828" s="11"/>
      <c r="BG828" s="11"/>
      <c r="BH828" s="11"/>
      <c r="BI828" s="11"/>
      <c r="BJ828" s="11"/>
      <c r="BK828" s="11"/>
      <c r="BL828" s="11"/>
      <c r="BM828" s="11"/>
      <c r="BN828" s="11"/>
      <c r="BO828" s="75"/>
      <c r="BP828" s="75"/>
    </row>
    <row r="829" spans="5:68">
      <c r="E829" s="75"/>
      <c r="F829" s="75"/>
      <c r="H829" s="75"/>
      <c r="I829" s="75"/>
      <c r="M829" s="75"/>
      <c r="N829" s="75"/>
      <c r="O829" s="75"/>
      <c r="P829" s="213"/>
      <c r="Q829" s="75"/>
      <c r="R829" s="75"/>
      <c r="S829" s="75"/>
      <c r="T829" s="75"/>
      <c r="V829" s="18"/>
      <c r="W829" s="18"/>
      <c r="X829" s="18"/>
      <c r="Y829" s="18"/>
      <c r="Z829" s="18"/>
      <c r="AA829" s="18"/>
      <c r="AB829" s="18"/>
      <c r="AC829" s="124"/>
      <c r="AD829" s="124"/>
      <c r="AE829" s="124"/>
      <c r="AF829" s="124"/>
      <c r="AG829" s="124"/>
      <c r="AH829" s="124"/>
      <c r="AI829" s="124"/>
      <c r="AJ829" s="124"/>
      <c r="AK829" s="124"/>
      <c r="AL829" s="124"/>
      <c r="AM829" s="124"/>
      <c r="AN829" s="18"/>
      <c r="AO829" s="18"/>
      <c r="AP829" s="18"/>
      <c r="AQ829" s="18"/>
      <c r="AR829" s="18"/>
      <c r="AS829" s="18"/>
      <c r="AT829" s="18"/>
      <c r="AU829" s="18"/>
      <c r="AV829" s="18"/>
      <c r="AW829" s="18"/>
      <c r="AX829" s="18"/>
      <c r="BB829" s="11"/>
      <c r="BC829" s="11"/>
      <c r="BD829" s="11"/>
      <c r="BE829" s="11"/>
      <c r="BF829" s="11"/>
      <c r="BG829" s="11"/>
      <c r="BH829" s="11"/>
      <c r="BI829" s="11"/>
      <c r="BJ829" s="11"/>
      <c r="BK829" s="11"/>
      <c r="BL829" s="11"/>
      <c r="BM829" s="11"/>
      <c r="BN829" s="11"/>
      <c r="BO829" s="75"/>
      <c r="BP829" s="75"/>
    </row>
    <row r="830" spans="5:68">
      <c r="E830" s="75"/>
      <c r="F830" s="75"/>
      <c r="H830" s="75"/>
      <c r="I830" s="75"/>
      <c r="M830" s="75"/>
      <c r="N830" s="75"/>
      <c r="O830" s="75"/>
      <c r="P830" s="18"/>
      <c r="Q830" s="75"/>
      <c r="R830" s="75"/>
      <c r="S830" s="75"/>
      <c r="T830" s="75"/>
      <c r="V830" s="18"/>
      <c r="W830" s="18"/>
      <c r="X830" s="18"/>
      <c r="Y830" s="18"/>
      <c r="Z830" s="18"/>
      <c r="AA830" s="18"/>
      <c r="AB830" s="18"/>
      <c r="AC830" s="124"/>
      <c r="AD830" s="124"/>
      <c r="AE830" s="124"/>
      <c r="AF830" s="124"/>
      <c r="AG830" s="124"/>
      <c r="AH830" s="124"/>
      <c r="AI830" s="124"/>
      <c r="AJ830" s="124"/>
      <c r="AK830" s="124"/>
      <c r="AL830" s="124"/>
      <c r="AM830" s="124"/>
      <c r="AN830" s="18"/>
      <c r="AO830" s="18"/>
      <c r="AP830" s="18"/>
      <c r="AQ830" s="18"/>
      <c r="AR830" s="18"/>
      <c r="AS830" s="18"/>
      <c r="AT830" s="18"/>
      <c r="AU830" s="18"/>
      <c r="AV830" s="18"/>
      <c r="AW830" s="18"/>
      <c r="AX830" s="18"/>
      <c r="BB830" s="11"/>
      <c r="BC830" s="11"/>
      <c r="BD830" s="11"/>
      <c r="BE830" s="11"/>
      <c r="BF830" s="11"/>
      <c r="BG830" s="11"/>
      <c r="BH830" s="11"/>
      <c r="BI830" s="11"/>
      <c r="BJ830" s="11"/>
      <c r="BK830" s="11"/>
      <c r="BL830" s="11"/>
      <c r="BM830" s="11"/>
      <c r="BN830" s="11"/>
      <c r="BO830" s="75"/>
      <c r="BP830" s="75"/>
    </row>
    <row r="831" spans="5:68">
      <c r="E831" s="75"/>
      <c r="F831" s="75"/>
      <c r="H831" s="75"/>
      <c r="I831" s="75"/>
      <c r="M831" s="75"/>
      <c r="N831" s="75"/>
      <c r="O831" s="75"/>
      <c r="P831" s="18"/>
      <c r="Q831" s="75"/>
      <c r="R831" s="75"/>
      <c r="S831" s="75"/>
      <c r="T831" s="75"/>
      <c r="V831" s="18"/>
      <c r="W831" s="18"/>
      <c r="X831" s="18"/>
      <c r="Y831" s="18"/>
      <c r="Z831" s="18"/>
      <c r="AA831" s="18"/>
      <c r="AB831" s="18"/>
      <c r="AC831" s="124"/>
      <c r="AD831" s="124"/>
      <c r="AE831" s="124"/>
      <c r="AF831" s="124"/>
      <c r="AG831" s="124"/>
      <c r="AH831" s="124"/>
      <c r="AI831" s="124"/>
      <c r="AJ831" s="124"/>
      <c r="AK831" s="124"/>
      <c r="AL831" s="124"/>
      <c r="AM831" s="124"/>
      <c r="AN831" s="18"/>
      <c r="AO831" s="18"/>
      <c r="AP831" s="18"/>
      <c r="AQ831" s="18"/>
      <c r="AR831" s="18"/>
      <c r="AS831" s="18"/>
      <c r="AT831" s="18"/>
      <c r="AU831" s="18"/>
      <c r="AV831" s="18"/>
      <c r="AW831" s="18"/>
      <c r="AX831" s="18"/>
      <c r="BB831" s="11"/>
      <c r="BC831" s="11"/>
      <c r="BD831" s="11"/>
      <c r="BE831" s="11"/>
      <c r="BF831" s="11"/>
      <c r="BG831" s="11"/>
      <c r="BH831" s="11"/>
      <c r="BI831" s="11"/>
      <c r="BJ831" s="11"/>
      <c r="BK831" s="11"/>
      <c r="BL831" s="11"/>
      <c r="BM831" s="11"/>
      <c r="BN831" s="11"/>
      <c r="BO831" s="75"/>
      <c r="BP831" s="75"/>
    </row>
    <row r="832" spans="5:68">
      <c r="E832" s="75"/>
      <c r="F832" s="75"/>
      <c r="H832" s="75"/>
      <c r="I832" s="75"/>
      <c r="M832" s="75"/>
      <c r="N832" s="75"/>
      <c r="O832" s="75"/>
      <c r="P832" s="18"/>
      <c r="Q832" s="75"/>
      <c r="R832" s="75"/>
      <c r="S832" s="75"/>
      <c r="T832" s="75"/>
      <c r="V832" s="18"/>
      <c r="W832" s="18"/>
      <c r="X832" s="18"/>
      <c r="Y832" s="18"/>
      <c r="Z832" s="18"/>
      <c r="AA832" s="18"/>
      <c r="AB832" s="18"/>
      <c r="AC832" s="124"/>
      <c r="AD832" s="124"/>
      <c r="AE832" s="124"/>
      <c r="AF832" s="124"/>
      <c r="AG832" s="124"/>
      <c r="AH832" s="124"/>
      <c r="AI832" s="124"/>
      <c r="AJ832" s="124"/>
      <c r="AK832" s="124"/>
      <c r="AL832" s="124"/>
      <c r="AM832" s="124"/>
      <c r="AN832" s="18"/>
      <c r="AO832" s="18"/>
      <c r="AP832" s="18"/>
      <c r="AQ832" s="18"/>
      <c r="AR832" s="18"/>
      <c r="AS832" s="18"/>
      <c r="AT832" s="18"/>
      <c r="AU832" s="18"/>
      <c r="AV832" s="18"/>
      <c r="AW832" s="18"/>
      <c r="AX832" s="18"/>
      <c r="BB832" s="11"/>
      <c r="BC832" s="11"/>
      <c r="BD832" s="11"/>
      <c r="BE832" s="11"/>
      <c r="BF832" s="11"/>
      <c r="BG832" s="11"/>
      <c r="BH832" s="11"/>
      <c r="BI832" s="11"/>
      <c r="BJ832" s="11"/>
      <c r="BK832" s="11"/>
      <c r="BL832" s="11"/>
      <c r="BM832" s="11"/>
      <c r="BN832" s="11"/>
      <c r="BO832" s="75"/>
      <c r="BP832" s="75"/>
    </row>
    <row r="833" spans="5:68">
      <c r="E833" s="75"/>
      <c r="F833" s="75"/>
      <c r="H833" s="75"/>
      <c r="I833" s="75"/>
      <c r="M833" s="75"/>
      <c r="N833" s="75"/>
      <c r="O833" s="75"/>
      <c r="P833" s="18"/>
      <c r="Q833" s="75"/>
      <c r="R833" s="75"/>
      <c r="S833" s="75"/>
      <c r="T833" s="75"/>
      <c r="V833" s="18"/>
      <c r="W833" s="18"/>
      <c r="X833" s="18"/>
      <c r="Y833" s="18"/>
      <c r="Z833" s="18"/>
      <c r="AA833" s="18"/>
      <c r="AB833" s="18"/>
      <c r="AC833" s="124"/>
      <c r="AD833" s="124"/>
      <c r="AE833" s="124"/>
      <c r="AF833" s="124"/>
      <c r="AG833" s="124"/>
      <c r="AH833" s="124"/>
      <c r="AI833" s="124"/>
      <c r="AJ833" s="124"/>
      <c r="AK833" s="124"/>
      <c r="AL833" s="124"/>
      <c r="AM833" s="124"/>
      <c r="AN833" s="18"/>
      <c r="AO833" s="18"/>
      <c r="AP833" s="18"/>
      <c r="AQ833" s="18"/>
      <c r="AR833" s="18"/>
      <c r="AS833" s="18"/>
      <c r="AT833" s="18"/>
      <c r="AU833" s="18"/>
      <c r="AV833" s="18"/>
      <c r="AW833" s="18"/>
      <c r="AX833" s="18"/>
      <c r="BO833" s="75"/>
      <c r="BP833" s="75"/>
    </row>
    <row r="834" spans="5:68">
      <c r="E834" s="75"/>
      <c r="F834" s="75"/>
      <c r="H834" s="75"/>
      <c r="I834" s="75"/>
      <c r="M834" s="75"/>
      <c r="N834" s="75"/>
      <c r="O834" s="75"/>
      <c r="P834" s="18"/>
      <c r="Q834" s="75"/>
      <c r="R834" s="75"/>
      <c r="S834" s="75"/>
      <c r="T834" s="75"/>
      <c r="V834" s="18"/>
      <c r="W834" s="18"/>
      <c r="X834" s="18"/>
      <c r="Y834" s="18"/>
      <c r="Z834" s="18"/>
      <c r="AA834" s="18"/>
      <c r="AB834" s="18"/>
      <c r="AC834" s="124"/>
      <c r="AD834" s="124"/>
      <c r="AE834" s="124"/>
      <c r="AF834" s="124"/>
      <c r="AG834" s="124"/>
      <c r="AH834" s="124"/>
      <c r="AI834" s="124"/>
      <c r="AJ834" s="124"/>
      <c r="AK834" s="124"/>
      <c r="AL834" s="124"/>
      <c r="AM834" s="124"/>
      <c r="AN834" s="18"/>
      <c r="AO834" s="18"/>
      <c r="AP834" s="18"/>
      <c r="AQ834" s="18"/>
      <c r="AR834" s="18"/>
      <c r="AS834" s="18"/>
      <c r="AT834" s="18"/>
      <c r="AU834" s="18"/>
      <c r="AV834" s="18"/>
      <c r="AW834" s="18"/>
      <c r="AX834" s="18"/>
      <c r="AY834" s="75"/>
      <c r="AZ834" s="75"/>
      <c r="BA834" s="75"/>
      <c r="BB834" s="75"/>
      <c r="BC834" s="75"/>
      <c r="BD834" s="75"/>
      <c r="BE834" s="75"/>
      <c r="BF834" s="75"/>
      <c r="BG834" s="75"/>
      <c r="BH834" s="75"/>
      <c r="BI834" s="75"/>
      <c r="BJ834" s="75"/>
      <c r="BK834" s="75"/>
      <c r="BL834" s="75"/>
      <c r="BM834" s="75"/>
      <c r="BN834" s="75"/>
      <c r="BO834" s="75"/>
      <c r="BP834" s="75"/>
    </row>
    <row r="835" spans="5:68">
      <c r="E835" s="75"/>
      <c r="F835" s="75"/>
      <c r="H835" s="75"/>
      <c r="I835" s="75"/>
      <c r="M835" s="75"/>
      <c r="N835" s="75"/>
      <c r="O835" s="75"/>
      <c r="P835" s="18"/>
      <c r="Q835" s="75"/>
      <c r="R835" s="75"/>
      <c r="S835" s="75"/>
      <c r="T835" s="75"/>
      <c r="V835" s="18"/>
      <c r="W835" s="18"/>
      <c r="X835" s="18"/>
      <c r="Y835" s="18"/>
      <c r="Z835" s="18"/>
      <c r="AA835" s="18"/>
      <c r="AB835" s="18"/>
      <c r="AC835" s="124"/>
      <c r="AD835" s="124"/>
      <c r="AE835" s="124"/>
      <c r="AF835" s="124"/>
      <c r="AG835" s="124"/>
      <c r="AH835" s="124"/>
      <c r="AI835" s="124"/>
      <c r="AJ835" s="124"/>
      <c r="AK835" s="124"/>
      <c r="AL835" s="124"/>
      <c r="AM835" s="124"/>
      <c r="AN835" s="18"/>
      <c r="AO835" s="18"/>
      <c r="AP835" s="18"/>
      <c r="AQ835" s="18"/>
      <c r="AR835" s="18"/>
      <c r="AS835" s="18"/>
      <c r="AT835" s="18"/>
      <c r="AU835" s="18"/>
      <c r="AV835" s="18"/>
      <c r="AW835" s="18"/>
      <c r="AX835" s="18"/>
      <c r="AY835" s="75"/>
      <c r="AZ835" s="75"/>
      <c r="BA835" s="75"/>
      <c r="BB835" s="75"/>
      <c r="BC835" s="75"/>
      <c r="BD835" s="75"/>
      <c r="BE835" s="75"/>
      <c r="BF835" s="75"/>
      <c r="BG835" s="75"/>
      <c r="BH835" s="75"/>
      <c r="BI835" s="75"/>
      <c r="BJ835" s="75"/>
      <c r="BK835" s="75"/>
      <c r="BL835" s="75"/>
      <c r="BM835" s="75"/>
      <c r="BN835" s="75"/>
      <c r="BO835" s="75"/>
      <c r="BP835" s="75"/>
    </row>
    <row r="836" spans="5:68">
      <c r="E836" s="75"/>
      <c r="F836" s="75"/>
      <c r="H836" s="75"/>
      <c r="I836" s="75"/>
      <c r="M836" s="75"/>
      <c r="N836" s="75"/>
      <c r="O836" s="75"/>
      <c r="P836" s="18"/>
      <c r="Q836" s="75"/>
      <c r="R836" s="75"/>
      <c r="S836" s="75"/>
      <c r="T836" s="75"/>
      <c r="V836" s="18"/>
      <c r="W836" s="18"/>
      <c r="X836" s="18"/>
      <c r="Y836" s="18"/>
      <c r="Z836" s="18"/>
      <c r="AA836" s="18"/>
      <c r="AB836" s="18"/>
      <c r="AC836" s="124"/>
      <c r="AD836" s="124"/>
      <c r="AE836" s="124"/>
      <c r="AF836" s="124"/>
      <c r="AG836" s="124"/>
      <c r="AH836" s="124"/>
      <c r="AI836" s="124"/>
      <c r="AJ836" s="124"/>
      <c r="AK836" s="124"/>
      <c r="AL836" s="124"/>
      <c r="AM836" s="124"/>
      <c r="AN836" s="18"/>
      <c r="AO836" s="18"/>
      <c r="AP836" s="18"/>
      <c r="AQ836" s="18"/>
      <c r="AR836" s="18"/>
      <c r="AS836" s="18"/>
      <c r="AT836" s="18"/>
      <c r="AU836" s="18"/>
      <c r="AV836" s="18"/>
      <c r="AW836" s="18"/>
      <c r="AX836" s="18"/>
      <c r="AY836" s="75"/>
      <c r="AZ836" s="75"/>
      <c r="BA836" s="75"/>
      <c r="BB836" s="75"/>
      <c r="BC836" s="75"/>
      <c r="BD836" s="75"/>
      <c r="BE836" s="75"/>
      <c r="BF836" s="75"/>
      <c r="BG836" s="75"/>
      <c r="BH836" s="75"/>
      <c r="BI836" s="75"/>
      <c r="BJ836" s="75"/>
      <c r="BK836" s="75"/>
      <c r="BL836" s="75"/>
      <c r="BM836" s="75"/>
      <c r="BN836" s="75"/>
      <c r="BO836" s="75"/>
      <c r="BP836" s="75"/>
    </row>
    <row r="837" spans="5:68">
      <c r="E837" s="75"/>
      <c r="F837" s="75"/>
      <c r="H837" s="75"/>
      <c r="I837" s="75"/>
      <c r="M837" s="75"/>
      <c r="N837" s="75"/>
      <c r="O837" s="75"/>
      <c r="P837" s="18"/>
      <c r="Q837" s="75"/>
      <c r="V837" s="18"/>
      <c r="W837" s="18"/>
      <c r="X837" s="18"/>
      <c r="Y837" s="18"/>
      <c r="Z837" s="18"/>
      <c r="AA837" s="18"/>
      <c r="AB837" s="18"/>
      <c r="AC837" s="124"/>
      <c r="AD837" s="124"/>
      <c r="AE837" s="124"/>
      <c r="AF837" s="124"/>
      <c r="AG837" s="124"/>
      <c r="AH837" s="124"/>
      <c r="AI837" s="124"/>
      <c r="AJ837" s="124"/>
      <c r="AK837" s="124"/>
      <c r="AL837" s="124"/>
      <c r="AM837" s="124"/>
      <c r="AN837" s="18"/>
      <c r="AO837" s="18"/>
      <c r="AP837" s="18"/>
      <c r="AQ837" s="18"/>
      <c r="AR837" s="18"/>
      <c r="AS837" s="18"/>
      <c r="AT837" s="18"/>
      <c r="AU837" s="18"/>
      <c r="AV837" s="18"/>
      <c r="AW837" s="18"/>
      <c r="AX837" s="18"/>
      <c r="AY837" s="75"/>
      <c r="AZ837" s="75"/>
      <c r="BA837" s="75"/>
      <c r="BB837" s="75"/>
      <c r="BC837" s="75"/>
      <c r="BD837" s="75"/>
      <c r="BE837" s="75"/>
      <c r="BF837" s="75"/>
      <c r="BG837" s="75"/>
      <c r="BH837" s="75"/>
      <c r="BI837" s="75"/>
      <c r="BJ837" s="75"/>
      <c r="BK837" s="75"/>
      <c r="BL837" s="75"/>
      <c r="BM837" s="75"/>
      <c r="BN837" s="75"/>
      <c r="BO837" s="75"/>
      <c r="BP837" s="75"/>
    </row>
    <row r="838" spans="5:68">
      <c r="N838" s="75"/>
      <c r="O838" s="75"/>
      <c r="P838" s="18"/>
      <c r="Q838" s="75"/>
      <c r="V838" s="18"/>
      <c r="W838" s="18"/>
      <c r="X838" s="18"/>
      <c r="Y838" s="18"/>
      <c r="Z838" s="18"/>
      <c r="AA838" s="18"/>
      <c r="AB838" s="18"/>
      <c r="AC838" s="124"/>
      <c r="AD838" s="124"/>
      <c r="AE838" s="124"/>
      <c r="AF838" s="124"/>
      <c r="AG838" s="124"/>
      <c r="AH838" s="124"/>
      <c r="AI838" s="124"/>
      <c r="AJ838" s="124"/>
      <c r="AK838" s="124"/>
      <c r="AL838" s="124"/>
      <c r="AM838" s="124"/>
      <c r="AN838" s="18"/>
      <c r="AO838" s="18"/>
      <c r="AP838" s="18"/>
      <c r="AQ838" s="18"/>
      <c r="AR838" s="18"/>
      <c r="AS838" s="18"/>
      <c r="AT838" s="18"/>
      <c r="AU838" s="18"/>
      <c r="AV838" s="18"/>
      <c r="AW838" s="18"/>
      <c r="AX838" s="18"/>
      <c r="AY838" s="75"/>
      <c r="AZ838" s="75"/>
      <c r="BA838" s="75"/>
      <c r="BB838" s="75"/>
      <c r="BC838" s="75"/>
      <c r="BD838" s="75"/>
      <c r="BE838" s="75"/>
      <c r="BF838" s="75"/>
      <c r="BG838" s="75"/>
      <c r="BH838" s="75"/>
      <c r="BI838" s="75"/>
      <c r="BJ838" s="75"/>
      <c r="BK838" s="75"/>
      <c r="BL838" s="75"/>
      <c r="BM838" s="75"/>
      <c r="BN838" s="75"/>
      <c r="BO838" s="75"/>
      <c r="BP838" s="75"/>
    </row>
    <row r="839" spans="5:68">
      <c r="P839" s="18"/>
      <c r="Q839" s="75"/>
      <c r="V839" s="18"/>
      <c r="W839" s="18"/>
      <c r="X839" s="18"/>
      <c r="Y839" s="18"/>
      <c r="Z839" s="18"/>
      <c r="AA839" s="18"/>
      <c r="AB839" s="18"/>
      <c r="AC839" s="124"/>
      <c r="AD839" s="124"/>
      <c r="AE839" s="124"/>
      <c r="AF839" s="124"/>
      <c r="AG839" s="124"/>
      <c r="AH839" s="124"/>
      <c r="AI839" s="124"/>
      <c r="AJ839" s="124"/>
      <c r="AK839" s="124"/>
      <c r="AL839" s="124"/>
      <c r="AM839" s="124"/>
      <c r="AN839" s="18"/>
      <c r="AO839" s="18"/>
      <c r="AP839" s="18"/>
      <c r="AQ839" s="18"/>
      <c r="AR839" s="18"/>
      <c r="AS839" s="18"/>
      <c r="AT839" s="18"/>
      <c r="AU839" s="18"/>
      <c r="AV839" s="18"/>
      <c r="AW839" s="18"/>
      <c r="AX839" s="18"/>
      <c r="AY839" s="75"/>
      <c r="AZ839" s="75"/>
      <c r="BA839" s="75"/>
      <c r="BB839" s="75"/>
      <c r="BC839" s="75"/>
      <c r="BD839" s="75"/>
      <c r="BE839" s="75"/>
      <c r="BF839" s="75"/>
      <c r="BG839" s="75"/>
      <c r="BH839" s="75"/>
      <c r="BI839" s="75"/>
      <c r="BJ839" s="75"/>
      <c r="BK839" s="75"/>
      <c r="BL839" s="75"/>
      <c r="BM839" s="75"/>
      <c r="BN839" s="75"/>
      <c r="BO839" s="75"/>
      <c r="BP839" s="75"/>
    </row>
    <row r="840" spans="5:68">
      <c r="P840" s="18"/>
      <c r="AC840" s="124"/>
      <c r="AD840" s="124"/>
      <c r="AE840" s="124"/>
      <c r="AF840" s="124"/>
      <c r="AG840" s="124"/>
      <c r="AH840" s="124"/>
      <c r="AI840" s="124"/>
      <c r="AJ840" s="124"/>
      <c r="AK840" s="124"/>
      <c r="AL840" s="124"/>
      <c r="AM840" s="124"/>
      <c r="AN840" s="18"/>
      <c r="AO840" s="18"/>
      <c r="AP840" s="18"/>
      <c r="AQ840" s="18"/>
      <c r="AR840" s="18"/>
      <c r="AS840" s="18"/>
      <c r="AT840" s="18"/>
      <c r="AU840" s="18"/>
      <c r="AV840" s="18"/>
      <c r="AW840" s="18"/>
      <c r="AX840" s="18"/>
      <c r="AY840" s="75"/>
      <c r="AZ840" s="75"/>
      <c r="BA840" s="75"/>
      <c r="BB840" s="75"/>
      <c r="BC840" s="75"/>
      <c r="BD840" s="75"/>
      <c r="BE840" s="75"/>
      <c r="BF840" s="75"/>
      <c r="BG840" s="75"/>
      <c r="BH840" s="75"/>
      <c r="BI840" s="75"/>
      <c r="BJ840" s="75"/>
      <c r="BK840" s="75"/>
      <c r="BL840" s="75"/>
      <c r="BM840" s="75"/>
      <c r="BN840" s="75"/>
      <c r="BO840" s="75"/>
      <c r="BP840" s="75"/>
    </row>
    <row r="841" spans="5:68">
      <c r="P841" s="18"/>
      <c r="AC841" s="124"/>
      <c r="AD841" s="124"/>
      <c r="AE841" s="124"/>
      <c r="AF841" s="124"/>
      <c r="AG841" s="124"/>
      <c r="AH841" s="124"/>
      <c r="AI841" s="124"/>
      <c r="AJ841" s="124"/>
      <c r="AK841" s="124"/>
      <c r="AL841" s="124"/>
      <c r="AM841" s="124"/>
      <c r="AN841" s="18"/>
      <c r="AO841" s="18"/>
      <c r="AP841" s="18"/>
      <c r="AQ841" s="18"/>
      <c r="AR841" s="18"/>
      <c r="AS841" s="18"/>
      <c r="AT841" s="18"/>
      <c r="AU841" s="18"/>
      <c r="AV841" s="18"/>
      <c r="AW841" s="18"/>
      <c r="AX841" s="18"/>
      <c r="AY841" s="75"/>
      <c r="AZ841" s="75"/>
      <c r="BA841" s="75"/>
      <c r="BB841" s="75"/>
      <c r="BC841" s="75"/>
      <c r="BD841" s="75"/>
      <c r="BE841" s="75"/>
      <c r="BF841" s="75"/>
      <c r="BG841" s="75"/>
      <c r="BH841" s="75"/>
      <c r="BI841" s="75"/>
      <c r="BJ841" s="75"/>
      <c r="BK841" s="75"/>
      <c r="BL841" s="75"/>
      <c r="BM841" s="75"/>
      <c r="BN841" s="75"/>
      <c r="BO841" s="75"/>
      <c r="BP841" s="75"/>
    </row>
    <row r="842" spans="5:68">
      <c r="P842" s="18"/>
      <c r="AC842" s="124"/>
      <c r="AD842" s="124"/>
      <c r="AE842" s="124"/>
      <c r="AF842" s="124"/>
      <c r="AG842" s="124"/>
      <c r="AH842" s="124"/>
      <c r="AI842" s="124"/>
      <c r="AJ842" s="124"/>
      <c r="AK842" s="124"/>
      <c r="AL842" s="124"/>
      <c r="AM842" s="124"/>
      <c r="AN842" s="18"/>
      <c r="AO842" s="18"/>
      <c r="AP842" s="18"/>
      <c r="AQ842" s="18"/>
      <c r="AR842" s="18"/>
      <c r="AS842" s="18"/>
      <c r="AT842" s="18"/>
      <c r="AU842" s="18"/>
      <c r="AV842" s="18"/>
      <c r="AW842" s="18"/>
      <c r="AX842" s="18"/>
      <c r="AY842" s="75"/>
      <c r="AZ842" s="75"/>
      <c r="BA842" s="75"/>
      <c r="BB842" s="75"/>
      <c r="BC842" s="75"/>
      <c r="BD842" s="75"/>
      <c r="BE842" s="75"/>
      <c r="BF842" s="75"/>
      <c r="BG842" s="75"/>
      <c r="BH842" s="75"/>
      <c r="BI842" s="75"/>
      <c r="BJ842" s="75"/>
      <c r="BK842" s="75"/>
      <c r="BL842" s="75"/>
      <c r="BM842" s="75"/>
      <c r="BN842" s="75"/>
      <c r="BO842" s="75"/>
      <c r="BP842" s="75"/>
    </row>
    <row r="843" spans="5:68">
      <c r="P843" s="18"/>
      <c r="AC843" s="124"/>
      <c r="AD843" s="124"/>
      <c r="AE843" s="124"/>
      <c r="AF843" s="124"/>
      <c r="AG843" s="124"/>
      <c r="AH843" s="124"/>
      <c r="AI843" s="124"/>
      <c r="AJ843" s="124"/>
      <c r="AK843" s="124"/>
      <c r="AL843" s="124"/>
      <c r="AM843" s="124"/>
      <c r="AN843" s="18"/>
      <c r="AO843" s="18"/>
      <c r="AP843" s="18"/>
      <c r="AQ843" s="18"/>
      <c r="AR843" s="18"/>
      <c r="AS843" s="18"/>
      <c r="AT843" s="18"/>
      <c r="AU843" s="18"/>
      <c r="AV843" s="18"/>
      <c r="AW843" s="18"/>
      <c r="AX843" s="18"/>
      <c r="AY843" s="75"/>
      <c r="AZ843" s="75"/>
      <c r="BA843" s="75"/>
      <c r="BB843" s="75"/>
      <c r="BC843" s="75"/>
      <c r="BD843" s="75"/>
      <c r="BE843" s="75"/>
      <c r="BF843" s="75"/>
      <c r="BG843" s="75"/>
      <c r="BH843" s="75"/>
      <c r="BI843" s="75"/>
      <c r="BJ843" s="75"/>
      <c r="BK843" s="75"/>
      <c r="BL843" s="75"/>
      <c r="BM843" s="75"/>
      <c r="BN843" s="75"/>
      <c r="BO843" s="75"/>
      <c r="BP843" s="75"/>
    </row>
    <row r="844" spans="5:68">
      <c r="P844" s="18"/>
      <c r="AC844" s="124"/>
      <c r="AD844" s="124"/>
      <c r="AE844" s="124"/>
      <c r="AF844" s="124"/>
      <c r="AG844" s="124"/>
      <c r="AH844" s="124"/>
      <c r="AI844" s="124"/>
      <c r="AJ844" s="124"/>
      <c r="AK844" s="124"/>
      <c r="AL844" s="124"/>
      <c r="AM844" s="124"/>
      <c r="AN844" s="18"/>
      <c r="AO844" s="18"/>
      <c r="AP844" s="18"/>
      <c r="AQ844" s="18"/>
      <c r="AR844" s="18"/>
      <c r="AS844" s="18"/>
      <c r="AT844" s="18"/>
      <c r="AU844" s="18"/>
      <c r="AV844" s="18"/>
      <c r="AW844" s="18"/>
      <c r="AX844" s="18"/>
      <c r="AY844" s="75"/>
      <c r="AZ844" s="75"/>
      <c r="BA844" s="75"/>
      <c r="BB844" s="75"/>
      <c r="BC844" s="75"/>
      <c r="BD844" s="75"/>
      <c r="BE844" s="75"/>
      <c r="BF844" s="75"/>
      <c r="BG844" s="75"/>
      <c r="BH844" s="75"/>
      <c r="BI844" s="75"/>
      <c r="BJ844" s="75"/>
      <c r="BK844" s="75"/>
      <c r="BL844" s="75"/>
      <c r="BM844" s="75"/>
      <c r="BN844" s="75"/>
      <c r="BO844" s="75"/>
      <c r="BP844" s="75"/>
    </row>
    <row r="845" spans="5:68">
      <c r="P845" s="18"/>
      <c r="AC845" s="124"/>
      <c r="AD845" s="124"/>
      <c r="AE845" s="124"/>
      <c r="AF845" s="124"/>
      <c r="AG845" s="124"/>
      <c r="AH845" s="124"/>
      <c r="AI845" s="124"/>
      <c r="AJ845" s="124"/>
      <c r="AK845" s="124"/>
      <c r="AL845" s="124"/>
      <c r="AM845" s="124"/>
      <c r="AN845" s="18"/>
      <c r="AO845" s="18"/>
      <c r="AP845" s="18"/>
      <c r="AQ845" s="18"/>
      <c r="AR845" s="18"/>
      <c r="AS845" s="18"/>
      <c r="AT845" s="18"/>
      <c r="AU845" s="18"/>
      <c r="AV845" s="18"/>
      <c r="AW845" s="18"/>
      <c r="AX845" s="18"/>
      <c r="AY845" s="75"/>
      <c r="AZ845" s="75"/>
      <c r="BA845" s="75"/>
      <c r="BB845" s="75"/>
      <c r="BC845" s="75"/>
      <c r="BD845" s="75"/>
      <c r="BE845" s="75"/>
      <c r="BF845" s="75"/>
      <c r="BG845" s="75"/>
      <c r="BH845" s="75"/>
      <c r="BI845" s="75"/>
      <c r="BJ845" s="75"/>
      <c r="BK845" s="75"/>
      <c r="BL845" s="75"/>
      <c r="BM845" s="75"/>
      <c r="BN845" s="75"/>
      <c r="BO845" s="75"/>
      <c r="BP845" s="75"/>
    </row>
    <row r="846" spans="5:68">
      <c r="P846" s="18"/>
      <c r="AC846" s="124"/>
      <c r="AD846" s="124"/>
      <c r="AE846" s="124"/>
      <c r="AF846" s="124"/>
      <c r="AG846" s="124"/>
      <c r="AH846" s="124"/>
      <c r="AI846" s="124"/>
      <c r="AJ846" s="124"/>
      <c r="AK846" s="124"/>
      <c r="AL846" s="124"/>
      <c r="AM846" s="124"/>
      <c r="AN846" s="18"/>
      <c r="AO846" s="18"/>
      <c r="AP846" s="18"/>
      <c r="AQ846" s="18"/>
      <c r="AR846" s="18"/>
      <c r="AS846" s="18"/>
      <c r="AT846" s="18"/>
      <c r="AU846" s="18"/>
      <c r="AV846" s="18"/>
      <c r="AW846" s="18"/>
      <c r="AX846" s="18"/>
      <c r="AY846" s="75"/>
      <c r="AZ846" s="75"/>
      <c r="BA846" s="75"/>
      <c r="BB846" s="75"/>
      <c r="BC846" s="75"/>
      <c r="BD846" s="75"/>
      <c r="BE846" s="75"/>
      <c r="BF846" s="75"/>
      <c r="BG846" s="75"/>
      <c r="BH846" s="75"/>
      <c r="BI846" s="75"/>
      <c r="BJ846" s="75"/>
      <c r="BK846" s="75"/>
      <c r="BL846" s="75"/>
      <c r="BM846" s="75"/>
      <c r="BN846" s="75"/>
      <c r="BO846" s="75"/>
      <c r="BP846" s="75"/>
    </row>
    <row r="847" spans="5:68">
      <c r="P847" s="18"/>
      <c r="AC847" s="124"/>
      <c r="AD847" s="124"/>
      <c r="AE847" s="124"/>
      <c r="AF847" s="124"/>
      <c r="AG847" s="124"/>
      <c r="AH847" s="124"/>
      <c r="AI847" s="124"/>
      <c r="AJ847" s="124"/>
      <c r="AK847" s="124"/>
      <c r="AL847" s="124"/>
      <c r="AM847" s="124"/>
      <c r="AN847" s="18"/>
      <c r="AO847" s="18"/>
      <c r="AP847" s="18"/>
      <c r="AQ847" s="18"/>
      <c r="AR847" s="18"/>
      <c r="AS847" s="18"/>
      <c r="AT847" s="18"/>
      <c r="AU847" s="18"/>
      <c r="AV847" s="18"/>
      <c r="AW847" s="18"/>
      <c r="AX847" s="18"/>
      <c r="AY847" s="75"/>
      <c r="AZ847" s="75"/>
      <c r="BA847" s="75"/>
      <c r="BB847" s="75"/>
      <c r="BC847" s="75"/>
      <c r="BD847" s="75"/>
      <c r="BE847" s="75"/>
      <c r="BF847" s="75"/>
      <c r="BG847" s="75"/>
      <c r="BH847" s="75"/>
      <c r="BI847" s="75"/>
      <c r="BJ847" s="75"/>
      <c r="BK847" s="75"/>
      <c r="BL847" s="75"/>
      <c r="BM847" s="75"/>
      <c r="BN847" s="75"/>
      <c r="BO847" s="75"/>
      <c r="BP847" s="75"/>
    </row>
    <row r="848" spans="5:68">
      <c r="P848" s="18"/>
      <c r="AC848" s="124"/>
      <c r="AD848" s="124"/>
      <c r="AE848" s="124"/>
      <c r="AF848" s="124"/>
      <c r="AG848" s="124"/>
      <c r="AH848" s="124"/>
      <c r="AI848" s="124"/>
      <c r="AJ848" s="124"/>
      <c r="AK848" s="124"/>
      <c r="AL848" s="124"/>
      <c r="AM848" s="124"/>
      <c r="AN848" s="18"/>
      <c r="AO848" s="18"/>
      <c r="AP848" s="18"/>
      <c r="AQ848" s="18"/>
      <c r="AR848" s="18"/>
      <c r="AS848" s="18"/>
      <c r="AT848" s="18"/>
      <c r="AU848" s="18"/>
      <c r="AV848" s="18"/>
      <c r="AW848" s="18"/>
      <c r="AX848" s="18"/>
      <c r="AY848" s="75"/>
      <c r="AZ848" s="75"/>
      <c r="BA848" s="75"/>
      <c r="BB848" s="75"/>
      <c r="BC848" s="75"/>
      <c r="BD848" s="75"/>
      <c r="BE848" s="75"/>
      <c r="BF848" s="75"/>
      <c r="BG848" s="75"/>
      <c r="BH848" s="75"/>
      <c r="BI848" s="75"/>
      <c r="BJ848" s="75"/>
      <c r="BK848" s="75"/>
      <c r="BL848" s="75"/>
      <c r="BM848" s="75"/>
      <c r="BN848" s="75"/>
      <c r="BO848" s="75"/>
      <c r="BP848" s="75"/>
    </row>
    <row r="849" spans="16:68">
      <c r="P849" s="18"/>
      <c r="AC849" s="124"/>
      <c r="AD849" s="124"/>
      <c r="AE849" s="124"/>
      <c r="AF849" s="124"/>
      <c r="AG849" s="124"/>
      <c r="AH849" s="124"/>
      <c r="AI849" s="124"/>
      <c r="AJ849" s="124"/>
      <c r="AK849" s="124"/>
      <c r="AL849" s="124"/>
      <c r="AM849" s="124"/>
      <c r="AN849" s="18"/>
      <c r="AO849" s="18"/>
      <c r="AP849" s="18"/>
      <c r="AQ849" s="18"/>
      <c r="AR849" s="18"/>
      <c r="AS849" s="18"/>
      <c r="AT849" s="18"/>
      <c r="AU849" s="18"/>
      <c r="AV849" s="18"/>
      <c r="AW849" s="18"/>
      <c r="AX849" s="18"/>
      <c r="AY849" s="75"/>
      <c r="AZ849" s="75"/>
      <c r="BA849" s="75"/>
      <c r="BB849" s="75"/>
      <c r="BC849" s="75"/>
      <c r="BD849" s="75"/>
      <c r="BE849" s="75"/>
      <c r="BF849" s="75"/>
      <c r="BG849" s="75"/>
      <c r="BH849" s="75"/>
      <c r="BI849" s="75"/>
      <c r="BJ849" s="75"/>
      <c r="BK849" s="75"/>
      <c r="BL849" s="75"/>
      <c r="BM849" s="75"/>
      <c r="BN849" s="75"/>
      <c r="BO849" s="75"/>
      <c r="BP849" s="75"/>
    </row>
    <row r="850" spans="16:68">
      <c r="P850" s="18"/>
      <c r="AC850" s="124"/>
      <c r="AD850" s="124"/>
      <c r="AE850" s="124"/>
      <c r="AF850" s="124"/>
      <c r="AG850" s="124"/>
      <c r="AH850" s="124"/>
      <c r="AI850" s="124"/>
      <c r="AJ850" s="124"/>
      <c r="AK850" s="124"/>
      <c r="AL850" s="124"/>
      <c r="AM850" s="124"/>
      <c r="AN850" s="18"/>
      <c r="AO850" s="18"/>
      <c r="AP850" s="18"/>
      <c r="AQ850" s="18"/>
      <c r="AR850" s="18"/>
      <c r="AS850" s="18"/>
      <c r="AT850" s="18"/>
      <c r="AU850" s="18"/>
      <c r="AV850" s="18"/>
      <c r="AW850" s="18"/>
      <c r="AX850" s="18"/>
      <c r="AY850" s="75"/>
      <c r="AZ850" s="75"/>
      <c r="BA850" s="75"/>
      <c r="BB850" s="75"/>
      <c r="BC850" s="75"/>
      <c r="BD850" s="75"/>
      <c r="BE850" s="75"/>
      <c r="BF850" s="75"/>
      <c r="BG850" s="75"/>
      <c r="BH850" s="75"/>
      <c r="BI850" s="75"/>
      <c r="BJ850" s="75"/>
      <c r="BK850" s="75"/>
      <c r="BL850" s="75"/>
      <c r="BM850" s="75"/>
      <c r="BN850" s="75"/>
      <c r="BO850" s="75"/>
      <c r="BP850" s="75"/>
    </row>
    <row r="851" spans="16:68">
      <c r="P851" s="18"/>
      <c r="AC851" s="124"/>
      <c r="AD851" s="124"/>
      <c r="AE851" s="124"/>
      <c r="AF851" s="124"/>
      <c r="AG851" s="124"/>
      <c r="AH851" s="124"/>
      <c r="AI851" s="124"/>
      <c r="AJ851" s="124"/>
      <c r="AK851" s="124"/>
      <c r="AL851" s="124"/>
      <c r="AM851" s="124"/>
      <c r="AN851" s="18"/>
      <c r="AO851" s="18"/>
      <c r="AP851" s="18"/>
      <c r="AQ851" s="18"/>
      <c r="AR851" s="18"/>
      <c r="AS851" s="18"/>
      <c r="AT851" s="18"/>
      <c r="AU851" s="18"/>
      <c r="AV851" s="18"/>
      <c r="AW851" s="18"/>
      <c r="AX851" s="18"/>
      <c r="AY851" s="75"/>
      <c r="AZ851" s="75"/>
      <c r="BA851" s="75"/>
      <c r="BB851" s="75"/>
      <c r="BC851" s="75"/>
      <c r="BD851" s="75"/>
      <c r="BE851" s="75"/>
      <c r="BF851" s="75"/>
      <c r="BG851" s="75"/>
      <c r="BH851" s="75"/>
      <c r="BI851" s="75"/>
      <c r="BJ851" s="75"/>
      <c r="BK851" s="75"/>
      <c r="BL851" s="75"/>
      <c r="BM851" s="75"/>
      <c r="BN851" s="75"/>
      <c r="BO851" s="75"/>
      <c r="BP851" s="75"/>
    </row>
    <row r="852" spans="16:68">
      <c r="P852" s="18"/>
      <c r="AC852" s="124"/>
      <c r="AD852" s="124"/>
      <c r="AE852" s="124"/>
      <c r="AF852" s="124"/>
      <c r="AG852" s="124"/>
      <c r="AH852" s="124"/>
      <c r="AI852" s="124"/>
      <c r="AJ852" s="124"/>
      <c r="AK852" s="124"/>
      <c r="AL852" s="124"/>
      <c r="AM852" s="124"/>
      <c r="AN852" s="18"/>
      <c r="AO852" s="18"/>
      <c r="AP852" s="18"/>
      <c r="AQ852" s="18"/>
      <c r="AR852" s="18"/>
      <c r="AS852" s="18"/>
      <c r="AT852" s="18"/>
      <c r="AU852" s="18"/>
      <c r="AV852" s="18"/>
      <c r="AW852" s="18"/>
      <c r="AX852" s="18"/>
      <c r="AY852" s="75"/>
      <c r="AZ852" s="75"/>
      <c r="BA852" s="75"/>
      <c r="BB852" s="75"/>
      <c r="BC852" s="75"/>
      <c r="BD852" s="75"/>
      <c r="BE852" s="75"/>
      <c r="BF852" s="75"/>
      <c r="BG852" s="75"/>
      <c r="BH852" s="75"/>
      <c r="BI852" s="75"/>
      <c r="BJ852" s="75"/>
      <c r="BK852" s="75"/>
      <c r="BL852" s="75"/>
      <c r="BM852" s="75"/>
      <c r="BN852" s="75"/>
      <c r="BO852" s="75"/>
      <c r="BP852" s="75"/>
    </row>
    <row r="853" spans="16:68">
      <c r="P853" s="18"/>
      <c r="AC853" s="124"/>
      <c r="AD853" s="124"/>
      <c r="AE853" s="124"/>
      <c r="AF853" s="124"/>
      <c r="AG853" s="124"/>
      <c r="AH853" s="124"/>
      <c r="AI853" s="124"/>
      <c r="AJ853" s="124"/>
      <c r="AK853" s="124"/>
      <c r="AL853" s="124"/>
      <c r="AM853" s="124"/>
      <c r="AN853" s="18"/>
      <c r="AO853" s="18"/>
      <c r="AP853" s="18"/>
      <c r="AQ853" s="18"/>
      <c r="AR853" s="18"/>
      <c r="AS853" s="18"/>
      <c r="AT853" s="18"/>
      <c r="AU853" s="18"/>
      <c r="AV853" s="18"/>
      <c r="AW853" s="18"/>
      <c r="AX853" s="18"/>
      <c r="AY853" s="75"/>
      <c r="AZ853" s="75"/>
      <c r="BA853" s="75"/>
      <c r="BB853" s="75"/>
      <c r="BC853" s="75"/>
      <c r="BD853" s="75"/>
      <c r="BE853" s="75"/>
      <c r="BF853" s="75"/>
      <c r="BG853" s="75"/>
      <c r="BH853" s="75"/>
      <c r="BI853" s="75"/>
      <c r="BJ853" s="75"/>
      <c r="BK853" s="75"/>
      <c r="BL853" s="75"/>
      <c r="BM853" s="75"/>
      <c r="BN853" s="75"/>
      <c r="BO853" s="75"/>
      <c r="BP853" s="75"/>
    </row>
    <row r="854" spans="16:68">
      <c r="P854" s="18"/>
      <c r="AC854" s="124"/>
      <c r="AD854" s="124"/>
      <c r="AE854" s="124"/>
      <c r="AF854" s="124"/>
      <c r="AG854" s="124"/>
      <c r="AH854" s="124"/>
      <c r="AI854" s="124"/>
      <c r="AJ854" s="124"/>
      <c r="AK854" s="124"/>
      <c r="AL854" s="124"/>
      <c r="AM854" s="124"/>
      <c r="AN854" s="18"/>
      <c r="AO854" s="18"/>
      <c r="AP854" s="18"/>
      <c r="AQ854" s="18"/>
      <c r="AR854" s="18"/>
      <c r="AS854" s="18"/>
      <c r="AT854" s="18"/>
      <c r="AU854" s="18"/>
      <c r="AV854" s="18"/>
      <c r="AW854" s="18"/>
      <c r="AX854" s="18"/>
      <c r="AY854" s="75"/>
      <c r="AZ854" s="75"/>
      <c r="BA854" s="75"/>
      <c r="BB854" s="75"/>
      <c r="BC854" s="75"/>
      <c r="BD854" s="75"/>
      <c r="BE854" s="75"/>
      <c r="BF854" s="75"/>
      <c r="BG854" s="75"/>
      <c r="BH854" s="75"/>
      <c r="BI854" s="75"/>
      <c r="BJ854" s="75"/>
      <c r="BK854" s="75"/>
      <c r="BL854" s="75"/>
      <c r="BM854" s="75"/>
      <c r="BN854" s="75"/>
      <c r="BO854" s="75"/>
      <c r="BP854" s="75"/>
    </row>
    <row r="855" spans="16:68">
      <c r="P855" s="18"/>
      <c r="AC855" s="117"/>
      <c r="AD855" s="117"/>
      <c r="AE855" s="117"/>
      <c r="AF855" s="117"/>
      <c r="AG855" s="117"/>
      <c r="AH855" s="117"/>
      <c r="AI855" s="117"/>
      <c r="AJ855" s="117"/>
      <c r="AK855" s="117"/>
      <c r="AL855" s="117"/>
      <c r="AM855" s="117"/>
      <c r="AN855" s="18"/>
      <c r="AO855" s="18"/>
      <c r="AP855" s="18"/>
      <c r="AQ855" s="18"/>
      <c r="AR855" s="18"/>
      <c r="AS855" s="18"/>
      <c r="AT855" s="18"/>
      <c r="AU855" s="18"/>
      <c r="AV855" s="18"/>
      <c r="AW855" s="18"/>
      <c r="AX855" s="18"/>
      <c r="AY855" s="75"/>
      <c r="AZ855" s="75"/>
      <c r="BA855" s="75"/>
      <c r="BB855" s="75"/>
      <c r="BC855" s="75"/>
      <c r="BD855" s="75"/>
      <c r="BE855" s="75"/>
      <c r="BF855" s="75"/>
      <c r="BG855" s="75"/>
      <c r="BH855" s="75"/>
      <c r="BI855" s="75"/>
      <c r="BJ855" s="75"/>
      <c r="BK855" s="75"/>
      <c r="BL855" s="75"/>
      <c r="BM855" s="75"/>
      <c r="BN855" s="75"/>
      <c r="BO855" s="75"/>
      <c r="BP855" s="75"/>
    </row>
    <row r="856" spans="16:68">
      <c r="P856" s="18"/>
      <c r="AC856" s="117"/>
      <c r="AD856" s="117"/>
      <c r="AE856" s="117"/>
      <c r="AF856" s="117"/>
      <c r="AG856" s="117"/>
      <c r="AH856" s="117"/>
      <c r="AI856" s="117"/>
      <c r="AJ856" s="117"/>
      <c r="AK856" s="117"/>
      <c r="AL856" s="117"/>
      <c r="AM856" s="117"/>
      <c r="AN856" s="18"/>
      <c r="AO856" s="18"/>
      <c r="AP856" s="18"/>
      <c r="AQ856" s="18"/>
      <c r="AR856" s="18"/>
      <c r="AS856" s="18"/>
      <c r="AT856" s="18"/>
      <c r="AU856" s="18"/>
      <c r="AV856" s="18"/>
      <c r="AW856" s="18"/>
      <c r="AX856" s="18"/>
      <c r="AY856" s="75"/>
      <c r="AZ856" s="75"/>
      <c r="BA856" s="75"/>
      <c r="BB856" s="75"/>
      <c r="BC856" s="75"/>
      <c r="BD856" s="75"/>
      <c r="BE856" s="75"/>
      <c r="BF856" s="75"/>
      <c r="BG856" s="75"/>
      <c r="BH856" s="75"/>
      <c r="BI856" s="75"/>
      <c r="BJ856" s="75"/>
      <c r="BK856" s="75"/>
      <c r="BL856" s="75"/>
      <c r="BM856" s="75"/>
      <c r="BN856" s="75"/>
      <c r="BO856" s="75"/>
      <c r="BP856" s="75"/>
    </row>
    <row r="857" spans="16:68">
      <c r="P857" s="18"/>
      <c r="AC857" s="117"/>
      <c r="AD857" s="117"/>
      <c r="AE857" s="117"/>
      <c r="AF857" s="117"/>
      <c r="AG857" s="117"/>
      <c r="AH857" s="117"/>
      <c r="AI857" s="117"/>
      <c r="AJ857" s="117"/>
      <c r="AK857" s="117"/>
      <c r="AL857" s="117"/>
      <c r="AM857" s="117"/>
      <c r="AN857" s="18"/>
      <c r="AO857" s="18"/>
      <c r="AP857" s="18"/>
      <c r="AQ857" s="18"/>
      <c r="AR857" s="18"/>
      <c r="AS857" s="18"/>
      <c r="AT857" s="18"/>
      <c r="AU857" s="18"/>
      <c r="AV857" s="18"/>
      <c r="AW857" s="18"/>
      <c r="AX857" s="18"/>
      <c r="AY857" s="75"/>
      <c r="AZ857" s="75"/>
      <c r="BA857" s="75"/>
      <c r="BB857" s="75"/>
      <c r="BC857" s="75"/>
      <c r="BD857" s="75"/>
      <c r="BE857" s="75"/>
      <c r="BF857" s="75"/>
      <c r="BG857" s="75"/>
      <c r="BH857" s="75"/>
      <c r="BI857" s="75"/>
      <c r="BJ857" s="75"/>
      <c r="BK857" s="75"/>
      <c r="BL857" s="75"/>
      <c r="BM857" s="75"/>
      <c r="BN857" s="75"/>
      <c r="BO857" s="75"/>
      <c r="BP857" s="75"/>
    </row>
    <row r="858" spans="16:68">
      <c r="P858" s="18"/>
      <c r="AC858" s="432"/>
      <c r="AD858" s="432"/>
      <c r="AE858" s="432"/>
      <c r="AF858" s="432"/>
      <c r="AG858" s="432"/>
      <c r="AH858" s="432"/>
      <c r="AI858" s="432"/>
      <c r="AJ858" s="432"/>
      <c r="AK858" s="432"/>
      <c r="AL858" s="432"/>
      <c r="AM858" s="433"/>
      <c r="AN858" s="18"/>
      <c r="AO858" s="18"/>
      <c r="AP858" s="18"/>
      <c r="AQ858" s="18"/>
      <c r="AR858" s="18"/>
      <c r="AS858" s="18"/>
      <c r="AT858" s="18"/>
      <c r="AU858" s="18"/>
      <c r="AV858" s="18"/>
      <c r="AW858" s="18"/>
      <c r="AX858" s="18"/>
      <c r="AY858" s="75"/>
      <c r="AZ858" s="75"/>
      <c r="BA858" s="75"/>
      <c r="BB858" s="75"/>
      <c r="BC858" s="75"/>
      <c r="BD858" s="75"/>
      <c r="BE858" s="75"/>
      <c r="BF858" s="75"/>
      <c r="BG858" s="75"/>
      <c r="BH858" s="75"/>
      <c r="BI858" s="75"/>
      <c r="BJ858" s="75"/>
      <c r="BK858" s="75"/>
      <c r="BL858" s="75"/>
      <c r="BM858" s="75"/>
      <c r="BN858" s="75"/>
      <c r="BO858" s="75"/>
      <c r="BP858" s="75"/>
    </row>
    <row r="859" spans="16:68">
      <c r="P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75"/>
      <c r="AZ859" s="75"/>
      <c r="BA859" s="75"/>
      <c r="BB859" s="75"/>
      <c r="BC859" s="75"/>
      <c r="BD859" s="75"/>
      <c r="BE859" s="75"/>
      <c r="BF859" s="75"/>
      <c r="BG859" s="75"/>
      <c r="BH859" s="75"/>
      <c r="BI859" s="75"/>
      <c r="BJ859" s="75"/>
      <c r="BK859" s="75"/>
      <c r="BL859" s="75"/>
      <c r="BM859" s="75"/>
      <c r="BN859" s="75"/>
      <c r="BO859" s="75"/>
      <c r="BP859" s="75"/>
    </row>
    <row r="860" spans="16:68">
      <c r="P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75"/>
      <c r="AZ860" s="75"/>
      <c r="BA860" s="75"/>
      <c r="BB860" s="75"/>
      <c r="BC860" s="75"/>
      <c r="BD860" s="75"/>
      <c r="BE860" s="75"/>
      <c r="BF860" s="75"/>
      <c r="BG860" s="75"/>
      <c r="BH860" s="75"/>
      <c r="BI860" s="75"/>
      <c r="BJ860" s="75"/>
      <c r="BK860" s="75"/>
      <c r="BL860" s="75"/>
      <c r="BM860" s="75"/>
      <c r="BN860" s="75"/>
      <c r="BO860" s="75"/>
      <c r="BP860" s="75"/>
    </row>
    <row r="861" spans="16:68">
      <c r="P861" s="18"/>
      <c r="AC861" s="117"/>
      <c r="AD861" s="117"/>
      <c r="AE861" s="117"/>
      <c r="AF861" s="117"/>
      <c r="AG861" s="117"/>
      <c r="AH861" s="117"/>
      <c r="AI861" s="117"/>
      <c r="AJ861" s="117"/>
      <c r="AK861" s="117"/>
      <c r="AL861" s="117"/>
      <c r="AM861" s="117"/>
      <c r="AN861" s="18"/>
      <c r="AO861" s="18"/>
      <c r="AP861" s="18"/>
      <c r="AQ861" s="18"/>
      <c r="AR861" s="18"/>
      <c r="AS861" s="18"/>
      <c r="AT861" s="18"/>
      <c r="AU861" s="18"/>
      <c r="AV861" s="18"/>
      <c r="AW861" s="18"/>
      <c r="AX861" s="18"/>
      <c r="AY861" s="75"/>
      <c r="AZ861" s="75"/>
      <c r="BA861" s="75"/>
      <c r="BB861" s="75"/>
      <c r="BC861" s="75"/>
      <c r="BD861" s="75"/>
      <c r="BE861" s="75"/>
      <c r="BF861" s="75"/>
      <c r="BG861" s="75"/>
      <c r="BH861" s="75"/>
      <c r="BI861" s="75"/>
      <c r="BJ861" s="75"/>
      <c r="BK861" s="75"/>
      <c r="BL861" s="75"/>
      <c r="BM861" s="75"/>
      <c r="BN861" s="75"/>
      <c r="BO861" s="75"/>
      <c r="BP861" s="75"/>
    </row>
    <row r="862" spans="16:68">
      <c r="P862" s="18"/>
      <c r="AN862" s="18"/>
      <c r="AO862" s="18"/>
      <c r="AP862" s="18"/>
      <c r="AQ862" s="18"/>
      <c r="AR862" s="18"/>
      <c r="AS862" s="18"/>
      <c r="AT862" s="18"/>
      <c r="AU862" s="18"/>
      <c r="AV862" s="18"/>
      <c r="AW862" s="18"/>
      <c r="AX862" s="18"/>
      <c r="AY862" s="75"/>
      <c r="AZ862" s="75"/>
      <c r="BA862" s="75"/>
      <c r="BB862" s="75"/>
      <c r="BC862" s="75"/>
      <c r="BD862" s="75"/>
      <c r="BE862" s="75"/>
      <c r="BF862" s="75"/>
      <c r="BG862" s="75"/>
      <c r="BH862" s="75"/>
      <c r="BI862" s="75"/>
      <c r="BJ862" s="75"/>
      <c r="BK862" s="75"/>
      <c r="BL862" s="75"/>
      <c r="BM862" s="75"/>
      <c r="BN862" s="75"/>
      <c r="BO862" s="75"/>
      <c r="BP862" s="75"/>
    </row>
    <row r="863" spans="16:68">
      <c r="P863" s="18"/>
      <c r="AN863" s="18"/>
      <c r="AO863" s="18"/>
      <c r="AP863" s="18"/>
      <c r="AQ863" s="18"/>
      <c r="AR863" s="18"/>
      <c r="AS863" s="18"/>
      <c r="AT863" s="18"/>
      <c r="AU863" s="18"/>
      <c r="AV863" s="18"/>
      <c r="AW863" s="18"/>
      <c r="AX863" s="18"/>
      <c r="AY863" s="75"/>
      <c r="AZ863" s="75"/>
      <c r="BA863" s="75"/>
      <c r="BB863" s="75"/>
      <c r="BC863" s="75"/>
      <c r="BD863" s="75"/>
      <c r="BE863" s="75"/>
      <c r="BF863" s="75"/>
      <c r="BG863" s="75"/>
      <c r="BH863" s="75"/>
      <c r="BI863" s="75"/>
      <c r="BJ863" s="75"/>
      <c r="BK863" s="75"/>
      <c r="BL863" s="75"/>
      <c r="BM863" s="75"/>
      <c r="BN863" s="75"/>
      <c r="BO863" s="75"/>
      <c r="BP863" s="75"/>
    </row>
    <row r="864" spans="16:68">
      <c r="P864" s="18"/>
      <c r="AN864" s="18"/>
      <c r="AO864" s="18"/>
      <c r="AP864" s="18"/>
      <c r="AQ864" s="18"/>
      <c r="AR864" s="18"/>
      <c r="AS864" s="18"/>
      <c r="AT864" s="18"/>
      <c r="AU864" s="18"/>
      <c r="AV864" s="18"/>
      <c r="AW864" s="18"/>
      <c r="AX864" s="18"/>
      <c r="AY864" s="75"/>
      <c r="AZ864" s="75"/>
      <c r="BA864" s="75"/>
      <c r="BB864" s="75"/>
      <c r="BC864" s="75"/>
      <c r="BD864" s="75"/>
      <c r="BE864" s="75"/>
      <c r="BF864" s="75"/>
      <c r="BG864" s="75"/>
      <c r="BH864" s="75"/>
      <c r="BI864" s="75"/>
      <c r="BJ864" s="75"/>
      <c r="BK864" s="75"/>
      <c r="BL864" s="75"/>
      <c r="BM864" s="75"/>
      <c r="BN864" s="75"/>
      <c r="BO864" s="75"/>
      <c r="BP864" s="75"/>
    </row>
    <row r="865" spans="1:68">
      <c r="P865" s="18"/>
      <c r="AN865" s="18"/>
      <c r="AO865" s="18"/>
      <c r="AP865" s="18"/>
      <c r="AQ865" s="18"/>
      <c r="AR865" s="18"/>
      <c r="AS865" s="18"/>
      <c r="AT865" s="18"/>
      <c r="AU865" s="18"/>
      <c r="AV865" s="18"/>
      <c r="AW865" s="18"/>
      <c r="AX865" s="18"/>
      <c r="AY865" s="75"/>
      <c r="AZ865" s="75"/>
      <c r="BA865" s="75"/>
      <c r="BB865" s="75"/>
      <c r="BC865" s="75"/>
      <c r="BD865" s="75"/>
      <c r="BE865" s="75"/>
      <c r="BF865" s="75"/>
      <c r="BG865" s="75"/>
      <c r="BH865" s="75"/>
      <c r="BI865" s="75"/>
      <c r="BJ865" s="75"/>
      <c r="BK865" s="75"/>
      <c r="BL865" s="75"/>
      <c r="BM865" s="75"/>
      <c r="BN865" s="75"/>
      <c r="BO865" s="75"/>
      <c r="BP865" s="75"/>
    </row>
    <row r="866" spans="1:68">
      <c r="P866" s="247"/>
      <c r="AN866" s="18"/>
      <c r="AO866" s="18"/>
      <c r="AP866" s="18"/>
      <c r="AQ866" s="18"/>
      <c r="AR866" s="18"/>
      <c r="AS866" s="18"/>
      <c r="AT866" s="18"/>
      <c r="AU866" s="18"/>
      <c r="AV866" s="18"/>
      <c r="AW866" s="18"/>
      <c r="AX866" s="18"/>
    </row>
    <row r="867" spans="1:68" s="173" customFormat="1" ht="18">
      <c r="A867" s="75"/>
      <c r="B867" s="75"/>
      <c r="C867" s="75"/>
      <c r="D867" s="75"/>
      <c r="E867" s="2"/>
      <c r="F867" s="2"/>
      <c r="G867" s="75"/>
      <c r="H867" s="26"/>
      <c r="I867" s="26"/>
      <c r="J867" s="75"/>
      <c r="K867" s="75"/>
      <c r="L867" s="75"/>
      <c r="M867" s="456"/>
      <c r="N867" s="456"/>
      <c r="O867" s="456"/>
      <c r="P867" s="333" t="s">
        <v>67</v>
      </c>
      <c r="Q867" s="456"/>
      <c r="R867" s="456"/>
      <c r="S867" s="456"/>
      <c r="T867" s="456"/>
      <c r="U867" s="75"/>
      <c r="V867" s="75"/>
      <c r="W867" s="75"/>
      <c r="X867" s="75"/>
      <c r="Y867" s="75"/>
      <c r="Z867" s="75"/>
      <c r="AA867" s="75"/>
      <c r="AB867" s="75"/>
      <c r="AC867" s="75"/>
      <c r="AD867" s="75"/>
      <c r="AE867" s="75"/>
      <c r="AF867" s="75"/>
      <c r="AG867" s="75"/>
      <c r="AH867" s="75"/>
      <c r="AI867" s="75"/>
      <c r="AJ867" s="75"/>
      <c r="AK867" s="75"/>
      <c r="AL867" s="75"/>
      <c r="AM867" s="75"/>
      <c r="AN867" s="18"/>
      <c r="AO867" s="18"/>
      <c r="AP867" s="18"/>
      <c r="AQ867" s="18"/>
      <c r="AR867" s="18"/>
      <c r="AS867" s="18"/>
      <c r="AT867" s="97"/>
      <c r="AU867" s="97"/>
      <c r="AV867" s="97"/>
      <c r="AW867" s="97"/>
      <c r="AX867" s="97"/>
      <c r="AY867" s="172"/>
      <c r="AZ867" s="172"/>
      <c r="BA867" s="172"/>
      <c r="BB867" s="172"/>
      <c r="BC867" s="172"/>
      <c r="BD867" s="172"/>
      <c r="BE867" s="172"/>
      <c r="BF867" s="172"/>
      <c r="BG867" s="172"/>
      <c r="BH867" s="172"/>
      <c r="BI867" s="172"/>
      <c r="BJ867" s="172"/>
      <c r="BK867" s="172"/>
      <c r="BL867" s="172"/>
      <c r="BM867" s="172"/>
      <c r="BN867" s="172"/>
      <c r="BO867" s="172"/>
      <c r="BP867" s="172"/>
    </row>
    <row r="868" spans="1:68">
      <c r="P868" s="213"/>
      <c r="AN868" s="18"/>
      <c r="AO868" s="18"/>
      <c r="AP868" s="18"/>
      <c r="AQ868" s="18"/>
      <c r="AR868" s="18"/>
      <c r="AS868" s="18"/>
      <c r="AT868" s="18"/>
      <c r="AU868" s="18"/>
      <c r="AV868" s="18"/>
      <c r="AW868" s="18"/>
      <c r="AX868" s="18"/>
    </row>
    <row r="869" spans="1:68">
      <c r="P869" s="18"/>
      <c r="AN869" s="18"/>
      <c r="AO869" s="18"/>
      <c r="AP869" s="18"/>
      <c r="AQ869" s="18"/>
      <c r="AR869" s="18"/>
      <c r="AS869" s="18"/>
      <c r="AT869" s="18"/>
      <c r="AU869" s="18"/>
      <c r="AV869" s="18"/>
      <c r="AW869" s="18"/>
      <c r="AX869" s="18"/>
    </row>
    <row r="870" spans="1:68">
      <c r="P870" s="18"/>
      <c r="AN870" s="18"/>
      <c r="AO870" s="18"/>
      <c r="AP870" s="18"/>
      <c r="AQ870" s="18"/>
      <c r="AR870" s="18"/>
      <c r="AS870" s="18"/>
      <c r="AT870" s="18"/>
      <c r="AU870" s="18"/>
      <c r="AV870" s="18"/>
      <c r="AW870" s="18"/>
      <c r="AX870" s="18"/>
    </row>
    <row r="871" spans="1:68">
      <c r="P871" s="18"/>
      <c r="AN871" s="18"/>
      <c r="AO871" s="18"/>
      <c r="AP871" s="18"/>
      <c r="AQ871" s="18"/>
      <c r="AR871" s="18"/>
      <c r="AS871" s="18"/>
      <c r="AT871" s="18"/>
      <c r="AU871" s="18"/>
      <c r="AV871" s="18"/>
      <c r="AW871" s="18"/>
      <c r="AX871" s="18"/>
    </row>
    <row r="872" spans="1:68">
      <c r="P872" s="18"/>
      <c r="AN872" s="18"/>
      <c r="AO872" s="18"/>
      <c r="AP872" s="18"/>
      <c r="AQ872" s="18"/>
      <c r="AR872" s="18"/>
      <c r="AS872" s="18"/>
      <c r="AT872" s="18"/>
      <c r="AU872" s="18"/>
      <c r="AV872" s="18"/>
      <c r="AW872" s="18"/>
      <c r="AX872" s="18"/>
    </row>
    <row r="873" spans="1:68">
      <c r="P873" s="18"/>
      <c r="AN873" s="18"/>
      <c r="AO873" s="18"/>
      <c r="AP873" s="18"/>
      <c r="AQ873" s="18"/>
      <c r="AR873" s="18"/>
      <c r="AS873" s="18"/>
      <c r="AT873" s="18"/>
      <c r="AU873" s="18"/>
      <c r="AV873" s="18"/>
      <c r="AW873" s="18"/>
      <c r="AX873" s="18"/>
    </row>
    <row r="874" spans="1:68">
      <c r="P874" s="18"/>
      <c r="AN874" s="18"/>
      <c r="AO874" s="18"/>
      <c r="AP874" s="18"/>
      <c r="AQ874" s="18"/>
      <c r="AR874" s="18"/>
      <c r="AS874" s="18"/>
      <c r="AT874" s="18"/>
      <c r="AU874" s="18"/>
      <c r="AV874" s="18"/>
      <c r="AW874" s="18"/>
      <c r="AX874" s="18"/>
    </row>
    <row r="875" spans="1:68">
      <c r="P875" s="18"/>
      <c r="AN875" s="18"/>
      <c r="AO875" s="18"/>
      <c r="AP875" s="18"/>
      <c r="AQ875" s="18"/>
      <c r="AR875" s="18"/>
      <c r="AS875" s="18"/>
      <c r="AT875" s="18"/>
      <c r="AU875" s="18"/>
      <c r="AV875" s="18"/>
      <c r="AW875" s="18"/>
      <c r="AX875" s="18"/>
    </row>
    <row r="876" spans="1:68">
      <c r="P876" s="18"/>
      <c r="AN876" s="18"/>
      <c r="AO876" s="18"/>
      <c r="AP876" s="18"/>
      <c r="AQ876" s="18"/>
      <c r="AR876" s="18"/>
      <c r="AS876" s="18"/>
      <c r="AT876" s="18"/>
      <c r="AU876" s="18"/>
      <c r="AV876" s="18"/>
      <c r="AW876" s="18"/>
      <c r="AX876" s="18"/>
    </row>
    <row r="877" spans="1:68">
      <c r="P877" s="18"/>
      <c r="AN877" s="18"/>
      <c r="AO877" s="18"/>
      <c r="AP877" s="18"/>
      <c r="AQ877" s="18"/>
      <c r="AR877" s="18"/>
      <c r="AS877" s="18"/>
      <c r="AT877" s="18"/>
      <c r="AU877" s="18"/>
      <c r="AV877" s="18"/>
      <c r="AW877" s="18"/>
      <c r="AX877" s="18"/>
    </row>
    <row r="878" spans="1:68">
      <c r="P878" s="18"/>
      <c r="AN878" s="18"/>
      <c r="AO878" s="18"/>
      <c r="AP878" s="18"/>
      <c r="AQ878" s="18"/>
      <c r="AR878" s="18"/>
      <c r="AS878" s="18"/>
      <c r="AT878" s="18"/>
      <c r="AU878" s="18"/>
      <c r="AV878" s="18"/>
      <c r="AW878" s="18"/>
      <c r="AX878" s="18"/>
    </row>
    <row r="879" spans="1:68">
      <c r="P879" s="18"/>
      <c r="AN879" s="18"/>
      <c r="AO879" s="18"/>
      <c r="AP879" s="18"/>
      <c r="AQ879" s="18"/>
      <c r="AR879" s="18"/>
      <c r="AS879" s="18"/>
      <c r="AT879" s="18"/>
      <c r="AU879" s="18"/>
      <c r="AV879" s="18"/>
      <c r="AW879" s="18"/>
      <c r="AX879" s="18"/>
    </row>
    <row r="880" spans="1:68">
      <c r="AN880" s="18"/>
      <c r="AO880" s="18"/>
      <c r="AP880" s="18"/>
      <c r="AQ880" s="18"/>
      <c r="AR880" s="18"/>
      <c r="AS880" s="18"/>
    </row>
    <row r="881" spans="16:68">
      <c r="AN881" s="18"/>
      <c r="AO881" s="18"/>
      <c r="AP881" s="18"/>
      <c r="AQ881" s="18"/>
      <c r="AR881" s="18"/>
      <c r="AS881" s="18"/>
    </row>
    <row r="882" spans="16:68">
      <c r="P882" s="75"/>
      <c r="AN882" s="18"/>
      <c r="AO882" s="18"/>
      <c r="AP882" s="18"/>
      <c r="AQ882" s="18"/>
      <c r="AR882" s="18"/>
      <c r="AS882" s="18"/>
      <c r="AT882" s="75"/>
      <c r="AU882" s="75"/>
      <c r="AY882" s="75"/>
      <c r="AZ882" s="75"/>
      <c r="BA882" s="75"/>
      <c r="BB882" s="75"/>
      <c r="BC882" s="75"/>
      <c r="BD882" s="75"/>
      <c r="BE882" s="75"/>
      <c r="BF882" s="75"/>
      <c r="BG882" s="75"/>
      <c r="BH882" s="75"/>
      <c r="BI882" s="75"/>
      <c r="BJ882" s="75"/>
      <c r="BK882" s="75"/>
      <c r="BL882" s="75"/>
      <c r="BM882" s="75"/>
      <c r="BN882" s="75"/>
      <c r="BO882" s="75"/>
      <c r="BP882" s="75"/>
    </row>
    <row r="883" spans="16:68">
      <c r="P883" s="75"/>
      <c r="AN883" s="18"/>
      <c r="AO883" s="18"/>
      <c r="AP883" s="18"/>
      <c r="AQ883" s="18"/>
      <c r="AR883" s="18"/>
      <c r="AS883" s="18"/>
      <c r="AT883" s="75"/>
      <c r="AU883" s="75"/>
      <c r="AY883" s="75"/>
      <c r="AZ883" s="75"/>
      <c r="BA883" s="75"/>
      <c r="BB883" s="75"/>
      <c r="BC883" s="75"/>
      <c r="BD883" s="75"/>
      <c r="BE883" s="75"/>
      <c r="BF883" s="75"/>
      <c r="BG883" s="75"/>
      <c r="BH883" s="75"/>
      <c r="BI883" s="75"/>
      <c r="BJ883" s="75"/>
      <c r="BK883" s="75"/>
      <c r="BL883" s="75"/>
      <c r="BM883" s="75"/>
      <c r="BN883" s="75"/>
      <c r="BO883" s="75"/>
      <c r="BP883" s="75"/>
    </row>
    <row r="884" spans="16:68">
      <c r="P884" s="75"/>
      <c r="AN884" s="18"/>
      <c r="AO884" s="18"/>
      <c r="AP884" s="18"/>
      <c r="AQ884" s="18"/>
      <c r="AR884" s="18"/>
      <c r="AS884" s="18"/>
      <c r="AT884" s="75"/>
      <c r="AU884" s="75"/>
      <c r="AY884" s="75"/>
      <c r="AZ884" s="75"/>
      <c r="BA884" s="75"/>
      <c r="BB884" s="75"/>
      <c r="BC884" s="75"/>
      <c r="BD884" s="75"/>
      <c r="BE884" s="75"/>
      <c r="BF884" s="75"/>
      <c r="BG884" s="75"/>
      <c r="BH884" s="75"/>
      <c r="BI884" s="75"/>
      <c r="BJ884" s="75"/>
      <c r="BK884" s="75"/>
      <c r="BL884" s="75"/>
      <c r="BM884" s="75"/>
      <c r="BN884" s="75"/>
      <c r="BO884" s="75"/>
      <c r="BP884" s="75"/>
    </row>
    <row r="885" spans="16:68">
      <c r="P885" s="75"/>
      <c r="AN885" s="18"/>
      <c r="AO885" s="18"/>
      <c r="AP885" s="18"/>
      <c r="AQ885" s="18"/>
      <c r="AR885" s="18"/>
      <c r="AS885" s="18"/>
      <c r="AT885" s="75"/>
      <c r="AU885" s="75"/>
      <c r="AY885" s="75"/>
      <c r="AZ885" s="75"/>
      <c r="BA885" s="75"/>
      <c r="BB885" s="75"/>
      <c r="BC885" s="75"/>
      <c r="BD885" s="75"/>
      <c r="BE885" s="75"/>
      <c r="BF885" s="75"/>
      <c r="BG885" s="75"/>
      <c r="BH885" s="75"/>
      <c r="BI885" s="75"/>
      <c r="BJ885" s="75"/>
      <c r="BK885" s="75"/>
      <c r="BL885" s="75"/>
      <c r="BM885" s="75"/>
      <c r="BN885" s="75"/>
      <c r="BO885" s="75"/>
      <c r="BP885" s="75"/>
    </row>
    <row r="886" spans="16:68">
      <c r="P886" s="75"/>
      <c r="AN886" s="18"/>
      <c r="AO886" s="18"/>
      <c r="AP886" s="18"/>
      <c r="AQ886" s="18"/>
      <c r="AR886" s="18"/>
      <c r="AS886" s="18"/>
      <c r="AT886" s="75"/>
      <c r="AU886" s="75"/>
      <c r="AY886" s="75"/>
      <c r="AZ886" s="75"/>
      <c r="BA886" s="75"/>
      <c r="BB886" s="75"/>
      <c r="BC886" s="75"/>
      <c r="BD886" s="75"/>
      <c r="BE886" s="75"/>
      <c r="BF886" s="75"/>
      <c r="BG886" s="75"/>
      <c r="BH886" s="75"/>
      <c r="BI886" s="75"/>
      <c r="BJ886" s="75"/>
      <c r="BK886" s="75"/>
      <c r="BL886" s="75"/>
      <c r="BM886" s="75"/>
      <c r="BN886" s="75"/>
      <c r="BO886" s="75"/>
      <c r="BP886" s="75"/>
    </row>
    <row r="887" spans="16:68">
      <c r="P887" s="75"/>
      <c r="AN887" s="18"/>
      <c r="AO887" s="18"/>
      <c r="AP887" s="18"/>
      <c r="AQ887" s="18"/>
      <c r="AR887" s="18"/>
      <c r="AS887" s="18"/>
      <c r="AT887" s="75"/>
      <c r="AU887" s="75"/>
      <c r="AY887" s="75"/>
      <c r="AZ887" s="75"/>
      <c r="BA887" s="75"/>
      <c r="BB887" s="75"/>
      <c r="BC887" s="75"/>
      <c r="BD887" s="75"/>
      <c r="BE887" s="75"/>
      <c r="BF887" s="75"/>
      <c r="BG887" s="75"/>
      <c r="BH887" s="75"/>
      <c r="BI887" s="75"/>
      <c r="BJ887" s="75"/>
      <c r="BK887" s="75"/>
      <c r="BL887" s="75"/>
      <c r="BM887" s="75"/>
      <c r="BN887" s="75"/>
      <c r="BO887" s="75"/>
      <c r="BP887" s="75"/>
    </row>
    <row r="888" spans="16:68">
      <c r="P888" s="75"/>
      <c r="AN888" s="18"/>
      <c r="AO888" s="18"/>
      <c r="AP888" s="18"/>
      <c r="AQ888" s="18"/>
      <c r="AR888" s="18"/>
      <c r="AS888" s="18"/>
      <c r="AT888" s="75"/>
      <c r="AU888" s="75"/>
      <c r="AY888" s="75"/>
      <c r="AZ888" s="75"/>
      <c r="BA888" s="75"/>
      <c r="BB888" s="75"/>
      <c r="BC888" s="75"/>
      <c r="BD888" s="75"/>
      <c r="BE888" s="75"/>
      <c r="BF888" s="75"/>
      <c r="BG888" s="75"/>
      <c r="BH888" s="75"/>
      <c r="BI888" s="75"/>
      <c r="BJ888" s="75"/>
      <c r="BK888" s="75"/>
      <c r="BL888" s="75"/>
      <c r="BM888" s="75"/>
      <c r="BN888" s="75"/>
      <c r="BO888" s="75"/>
      <c r="BP888" s="75"/>
    </row>
    <row r="889" spans="16:68">
      <c r="P889" s="75"/>
      <c r="AN889" s="18"/>
      <c r="AO889" s="18"/>
      <c r="AP889" s="18"/>
      <c r="AQ889" s="18"/>
      <c r="AR889" s="18"/>
      <c r="AS889" s="18"/>
      <c r="AT889" s="75"/>
      <c r="AU889" s="75"/>
      <c r="AY889" s="75"/>
      <c r="AZ889" s="75"/>
      <c r="BA889" s="75"/>
      <c r="BB889" s="75"/>
      <c r="BC889" s="75"/>
      <c r="BD889" s="75"/>
      <c r="BE889" s="75"/>
      <c r="BF889" s="75"/>
      <c r="BG889" s="75"/>
      <c r="BH889" s="75"/>
      <c r="BI889" s="75"/>
      <c r="BJ889" s="75"/>
      <c r="BK889" s="75"/>
      <c r="BL889" s="75"/>
      <c r="BM889" s="75"/>
      <c r="BN889" s="75"/>
      <c r="BO889" s="75"/>
      <c r="BP889" s="75"/>
    </row>
    <row r="890" spans="16:68">
      <c r="P890" s="75"/>
      <c r="AN890" s="18"/>
      <c r="AO890" s="18"/>
      <c r="AP890" s="18"/>
      <c r="AQ890" s="18"/>
      <c r="AR890" s="18"/>
      <c r="AS890" s="18"/>
      <c r="AT890" s="75"/>
      <c r="AU890" s="75"/>
      <c r="AY890" s="75"/>
      <c r="AZ890" s="75"/>
      <c r="BA890" s="75"/>
      <c r="BB890" s="75"/>
      <c r="BC890" s="75"/>
      <c r="BD890" s="75"/>
      <c r="BE890" s="75"/>
      <c r="BF890" s="75"/>
      <c r="BG890" s="75"/>
      <c r="BH890" s="75"/>
      <c r="BI890" s="75"/>
      <c r="BJ890" s="75"/>
      <c r="BK890" s="75"/>
      <c r="BL890" s="75"/>
      <c r="BM890" s="75"/>
      <c r="BN890" s="75"/>
      <c r="BO890" s="75"/>
      <c r="BP890" s="75"/>
    </row>
    <row r="891" spans="16:68">
      <c r="P891" s="75"/>
      <c r="AN891" s="18"/>
      <c r="AO891" s="18"/>
      <c r="AP891" s="18"/>
      <c r="AQ891" s="18"/>
      <c r="AR891" s="18"/>
      <c r="AS891" s="18"/>
      <c r="AT891" s="75"/>
      <c r="AU891" s="75"/>
      <c r="AY891" s="75"/>
      <c r="AZ891" s="75"/>
      <c r="BA891" s="75"/>
      <c r="BB891" s="75"/>
      <c r="BC891" s="75"/>
      <c r="BD891" s="75"/>
      <c r="BE891" s="75"/>
      <c r="BF891" s="75"/>
      <c r="BG891" s="75"/>
      <c r="BH891" s="75"/>
      <c r="BI891" s="75"/>
      <c r="BJ891" s="75"/>
      <c r="BK891" s="75"/>
      <c r="BL891" s="75"/>
      <c r="BM891" s="75"/>
      <c r="BN891" s="75"/>
      <c r="BO891" s="75"/>
      <c r="BP891" s="75"/>
    </row>
    <row r="892" spans="16:68">
      <c r="P892" s="75"/>
      <c r="AN892" s="18"/>
      <c r="AO892" s="18"/>
      <c r="AP892" s="18"/>
      <c r="AQ892" s="18"/>
      <c r="AR892" s="18"/>
      <c r="AS892" s="18"/>
      <c r="AT892" s="75"/>
      <c r="AU892" s="75"/>
      <c r="AY892" s="75"/>
      <c r="AZ892" s="75"/>
      <c r="BA892" s="75"/>
      <c r="BB892" s="75"/>
      <c r="BC892" s="75"/>
      <c r="BD892" s="75"/>
      <c r="BE892" s="75"/>
      <c r="BF892" s="75"/>
      <c r="BG892" s="75"/>
      <c r="BH892" s="75"/>
      <c r="BI892" s="75"/>
      <c r="BJ892" s="75"/>
      <c r="BK892" s="75"/>
      <c r="BL892" s="75"/>
      <c r="BM892" s="75"/>
      <c r="BN892" s="75"/>
      <c r="BO892" s="75"/>
      <c r="BP892" s="75"/>
    </row>
    <row r="893" spans="16:68">
      <c r="P893" s="75"/>
      <c r="AN893" s="18"/>
      <c r="AO893" s="18"/>
      <c r="AP893" s="18"/>
      <c r="AQ893" s="18"/>
      <c r="AR893" s="18"/>
      <c r="AS893" s="18"/>
      <c r="AT893" s="75"/>
      <c r="AU893" s="75"/>
      <c r="AY893" s="75"/>
      <c r="AZ893" s="75"/>
      <c r="BA893" s="75"/>
      <c r="BB893" s="75"/>
      <c r="BC893" s="75"/>
      <c r="BD893" s="75"/>
      <c r="BE893" s="75"/>
      <c r="BF893" s="75"/>
      <c r="BG893" s="75"/>
      <c r="BH893" s="75"/>
      <c r="BI893" s="75"/>
      <c r="BJ893" s="75"/>
      <c r="BK893" s="75"/>
      <c r="BL893" s="75"/>
      <c r="BM893" s="75"/>
      <c r="BN893" s="75"/>
      <c r="BO893" s="75"/>
      <c r="BP893" s="75"/>
    </row>
    <row r="894" spans="16:68">
      <c r="P894" s="75"/>
      <c r="AC894" s="117"/>
      <c r="AD894" s="117"/>
      <c r="AE894" s="117"/>
      <c r="AF894" s="117"/>
      <c r="AG894" s="117"/>
      <c r="AH894" s="117"/>
      <c r="AI894" s="117"/>
      <c r="AJ894" s="117"/>
      <c r="AK894" s="117"/>
      <c r="AL894" s="117"/>
      <c r="AM894" s="117"/>
      <c r="AN894" s="18"/>
      <c r="AO894" s="18"/>
      <c r="AP894" s="18"/>
      <c r="AQ894" s="18"/>
      <c r="AR894" s="18"/>
      <c r="AS894" s="18"/>
      <c r="AT894" s="75"/>
      <c r="AU894" s="75"/>
      <c r="AY894" s="75"/>
      <c r="AZ894" s="75"/>
      <c r="BA894" s="75"/>
      <c r="BB894" s="75"/>
      <c r="BC894" s="75"/>
      <c r="BD894" s="75"/>
      <c r="BE894" s="75"/>
      <c r="BF894" s="75"/>
      <c r="BG894" s="75"/>
      <c r="BH894" s="75"/>
      <c r="BI894" s="75"/>
      <c r="BJ894" s="75"/>
      <c r="BK894" s="75"/>
      <c r="BL894" s="75"/>
      <c r="BM894" s="75"/>
      <c r="BN894" s="75"/>
      <c r="BO894" s="75"/>
      <c r="BP894" s="75"/>
    </row>
    <row r="895" spans="16:68" ht="18">
      <c r="P895" s="75"/>
      <c r="AC895" s="95"/>
      <c r="AD895" s="95"/>
      <c r="AE895" s="95"/>
      <c r="AF895" s="95"/>
      <c r="AG895" s="95"/>
      <c r="AH895" s="95"/>
      <c r="AI895" s="95"/>
      <c r="AJ895" s="95"/>
      <c r="AK895" s="95"/>
      <c r="AL895" s="95"/>
      <c r="AM895" s="95"/>
      <c r="AN895" s="97"/>
      <c r="AO895" s="97"/>
      <c r="AP895" s="97"/>
      <c r="AQ895" s="97"/>
      <c r="AR895" s="97"/>
      <c r="AS895" s="97"/>
      <c r="AT895" s="75"/>
      <c r="AU895" s="75"/>
      <c r="AY895" s="75"/>
      <c r="AZ895" s="75"/>
      <c r="BA895" s="75"/>
      <c r="BB895" s="75"/>
      <c r="BC895" s="75"/>
      <c r="BD895" s="75"/>
      <c r="BE895" s="75"/>
      <c r="BF895" s="75"/>
      <c r="BG895" s="75"/>
      <c r="BH895" s="75"/>
      <c r="BI895" s="75"/>
      <c r="BJ895" s="75"/>
      <c r="BK895" s="75"/>
      <c r="BL895" s="75"/>
      <c r="BM895" s="75"/>
      <c r="BN895" s="75"/>
      <c r="BO895" s="75"/>
      <c r="BP895" s="75"/>
    </row>
    <row r="896" spans="16:68">
      <c r="P896" s="75"/>
      <c r="AC896" s="117"/>
      <c r="AD896" s="117"/>
      <c r="AE896" s="117"/>
      <c r="AF896" s="117"/>
      <c r="AG896" s="117"/>
      <c r="AH896" s="117"/>
      <c r="AI896" s="117"/>
      <c r="AJ896" s="117"/>
      <c r="AK896" s="117"/>
      <c r="AL896" s="117"/>
      <c r="AM896" s="117"/>
      <c r="AN896" s="18"/>
      <c r="AO896" s="18"/>
      <c r="AP896" s="18"/>
      <c r="AQ896" s="18"/>
      <c r="AR896" s="18"/>
      <c r="AS896" s="18"/>
      <c r="AT896" s="75"/>
      <c r="AU896" s="75"/>
      <c r="AY896" s="75"/>
      <c r="AZ896" s="75"/>
      <c r="BA896" s="75"/>
      <c r="BB896" s="75"/>
      <c r="BC896" s="75"/>
      <c r="BD896" s="75"/>
      <c r="BE896" s="75"/>
      <c r="BF896" s="75"/>
      <c r="BG896" s="75"/>
      <c r="BH896" s="75"/>
      <c r="BI896" s="75"/>
      <c r="BJ896" s="75"/>
      <c r="BK896" s="75"/>
      <c r="BL896" s="75"/>
      <c r="BM896" s="75"/>
      <c r="BN896" s="75"/>
      <c r="BO896" s="75"/>
      <c r="BP896" s="75"/>
    </row>
    <row r="897" spans="16:68">
      <c r="P897" s="75"/>
      <c r="AC897" s="18"/>
      <c r="AD897" s="18"/>
      <c r="AE897" s="18"/>
      <c r="AF897" s="18"/>
      <c r="AG897" s="18"/>
      <c r="AH897" s="18"/>
      <c r="AI897" s="18"/>
      <c r="AJ897" s="18"/>
      <c r="AK897" s="18"/>
      <c r="AL897" s="18"/>
      <c r="AM897" s="18"/>
      <c r="AN897" s="18"/>
      <c r="AO897" s="18"/>
      <c r="AP897" s="18"/>
      <c r="AQ897" s="18"/>
      <c r="AR897" s="18"/>
      <c r="AS897" s="18"/>
      <c r="AT897" s="75"/>
      <c r="AU897" s="75"/>
      <c r="AY897" s="75"/>
      <c r="AZ897" s="75"/>
      <c r="BA897" s="75"/>
      <c r="BB897" s="75"/>
      <c r="BC897" s="75"/>
      <c r="BD897" s="75"/>
      <c r="BE897" s="75"/>
      <c r="BF897" s="75"/>
      <c r="BG897" s="75"/>
      <c r="BH897" s="75"/>
      <c r="BI897" s="75"/>
      <c r="BJ897" s="75"/>
      <c r="BK897" s="75"/>
      <c r="BL897" s="75"/>
      <c r="BM897" s="75"/>
      <c r="BN897" s="75"/>
      <c r="BO897" s="75"/>
      <c r="BP897" s="75"/>
    </row>
    <row r="898" spans="16:68">
      <c r="P898" s="75"/>
      <c r="AC898" s="18"/>
      <c r="AD898" s="18"/>
      <c r="AE898" s="18"/>
      <c r="AF898" s="18"/>
      <c r="AG898" s="18"/>
      <c r="AH898" s="18"/>
      <c r="AI898" s="18"/>
      <c r="AJ898" s="18"/>
      <c r="AK898" s="18"/>
      <c r="AL898" s="18"/>
      <c r="AM898" s="18"/>
      <c r="AN898" s="18"/>
      <c r="AO898" s="18"/>
      <c r="AP898" s="18"/>
      <c r="AQ898" s="18"/>
      <c r="AR898" s="18"/>
      <c r="AS898" s="18"/>
      <c r="AT898" s="75"/>
      <c r="AU898" s="75"/>
      <c r="AY898" s="75"/>
      <c r="AZ898" s="75"/>
      <c r="BA898" s="75"/>
      <c r="BB898" s="75"/>
      <c r="BC898" s="75"/>
      <c r="BD898" s="75"/>
      <c r="BE898" s="75"/>
      <c r="BF898" s="75"/>
      <c r="BG898" s="75"/>
      <c r="BH898" s="75"/>
      <c r="BI898" s="75"/>
      <c r="BJ898" s="75"/>
      <c r="BK898" s="75"/>
      <c r="BL898" s="75"/>
      <c r="BM898" s="75"/>
      <c r="BN898" s="75"/>
      <c r="BO898" s="75"/>
      <c r="BP898" s="75"/>
    </row>
    <row r="899" spans="16:68">
      <c r="P899" s="75"/>
      <c r="AC899" s="18"/>
      <c r="AD899" s="18"/>
      <c r="AE899" s="18"/>
      <c r="AF899" s="18"/>
      <c r="AG899" s="18"/>
      <c r="AH899" s="18"/>
      <c r="AI899" s="18"/>
      <c r="AJ899" s="18"/>
      <c r="AK899" s="18"/>
      <c r="AL899" s="18"/>
      <c r="AM899" s="18"/>
      <c r="AN899" s="18"/>
      <c r="AO899" s="18"/>
      <c r="AP899" s="18"/>
      <c r="AQ899" s="18"/>
      <c r="AR899" s="18"/>
      <c r="AS899" s="18"/>
      <c r="AT899" s="75"/>
      <c r="AU899" s="75"/>
      <c r="AY899" s="75"/>
      <c r="AZ899" s="75"/>
      <c r="BA899" s="75"/>
      <c r="BB899" s="75"/>
      <c r="BC899" s="75"/>
      <c r="BD899" s="75"/>
      <c r="BE899" s="75"/>
      <c r="BF899" s="75"/>
      <c r="BG899" s="75"/>
      <c r="BH899" s="75"/>
      <c r="BI899" s="75"/>
      <c r="BJ899" s="75"/>
      <c r="BK899" s="75"/>
      <c r="BL899" s="75"/>
      <c r="BM899" s="75"/>
      <c r="BN899" s="75"/>
      <c r="BO899" s="75"/>
      <c r="BP899" s="75"/>
    </row>
    <row r="900" spans="16:68">
      <c r="P900" s="75"/>
      <c r="AC900" s="18"/>
      <c r="AD900" s="18"/>
      <c r="AE900" s="18"/>
      <c r="AF900" s="18"/>
      <c r="AG900" s="18"/>
      <c r="AH900" s="18"/>
      <c r="AI900" s="18"/>
      <c r="AJ900" s="18"/>
      <c r="AK900" s="18"/>
      <c r="AL900" s="18"/>
      <c r="AM900" s="18"/>
      <c r="AN900" s="18"/>
      <c r="AO900" s="18"/>
      <c r="AP900" s="18"/>
      <c r="AQ900" s="18"/>
      <c r="AR900" s="18"/>
      <c r="AS900" s="18"/>
      <c r="AT900" s="75"/>
      <c r="AU900" s="75"/>
      <c r="AY900" s="75"/>
      <c r="AZ900" s="75"/>
      <c r="BA900" s="75"/>
      <c r="BB900" s="75"/>
      <c r="BC900" s="75"/>
      <c r="BD900" s="75"/>
      <c r="BE900" s="75"/>
      <c r="BF900" s="75"/>
      <c r="BG900" s="75"/>
      <c r="BH900" s="75"/>
      <c r="BI900" s="75"/>
      <c r="BJ900" s="75"/>
      <c r="BK900" s="75"/>
      <c r="BL900" s="75"/>
      <c r="BM900" s="75"/>
      <c r="BN900" s="75"/>
      <c r="BO900" s="75"/>
      <c r="BP900" s="75"/>
    </row>
    <row r="901" spans="16:68">
      <c r="P901" s="75"/>
      <c r="AC901" s="18"/>
      <c r="AD901" s="18"/>
      <c r="AE901" s="18"/>
      <c r="AF901" s="18"/>
      <c r="AG901" s="18"/>
      <c r="AH901" s="18"/>
      <c r="AI901" s="18"/>
      <c r="AJ901" s="18"/>
      <c r="AK901" s="18"/>
      <c r="AL901" s="18"/>
      <c r="AM901" s="18"/>
      <c r="AN901" s="18"/>
      <c r="AO901" s="18"/>
      <c r="AP901" s="18"/>
      <c r="AQ901" s="18"/>
      <c r="AR901" s="18"/>
      <c r="AS901" s="18"/>
      <c r="AT901" s="75"/>
      <c r="AU901" s="75"/>
      <c r="AY901" s="75"/>
      <c r="AZ901" s="75"/>
      <c r="BA901" s="75"/>
      <c r="BB901" s="75"/>
      <c r="BC901" s="75"/>
      <c r="BD901" s="75"/>
      <c r="BE901" s="75"/>
      <c r="BF901" s="75"/>
      <c r="BG901" s="75"/>
      <c r="BH901" s="75"/>
      <c r="BI901" s="75"/>
      <c r="BJ901" s="75"/>
      <c r="BK901" s="75"/>
      <c r="BL901" s="75"/>
      <c r="BM901" s="75"/>
      <c r="BN901" s="75"/>
      <c r="BO901" s="75"/>
      <c r="BP901" s="75"/>
    </row>
    <row r="902" spans="16:68">
      <c r="P902" s="75"/>
      <c r="AC902" s="18"/>
      <c r="AD902" s="18"/>
      <c r="AE902" s="18"/>
      <c r="AF902" s="18"/>
      <c r="AG902" s="18"/>
      <c r="AH902" s="18"/>
      <c r="AI902" s="18"/>
      <c r="AJ902" s="18"/>
      <c r="AK902" s="18"/>
      <c r="AL902" s="18"/>
      <c r="AM902" s="18"/>
      <c r="AN902" s="18"/>
      <c r="AO902" s="18"/>
      <c r="AP902" s="18"/>
      <c r="AQ902" s="18"/>
      <c r="AR902" s="18"/>
      <c r="AS902" s="18"/>
      <c r="AT902" s="75"/>
      <c r="AU902" s="75"/>
      <c r="AY902" s="75"/>
      <c r="AZ902" s="75"/>
      <c r="BA902" s="75"/>
      <c r="BB902" s="75"/>
      <c r="BC902" s="75"/>
      <c r="BD902" s="75"/>
      <c r="BE902" s="75"/>
      <c r="BF902" s="75"/>
      <c r="BG902" s="75"/>
      <c r="BH902" s="75"/>
      <c r="BI902" s="75"/>
      <c r="BJ902" s="75"/>
      <c r="BK902" s="75"/>
      <c r="BL902" s="75"/>
      <c r="BM902" s="75"/>
      <c r="BN902" s="75"/>
      <c r="BO902" s="75"/>
      <c r="BP902" s="75"/>
    </row>
    <row r="903" spans="16:68">
      <c r="P903" s="75"/>
      <c r="AC903" s="18"/>
      <c r="AD903" s="18"/>
      <c r="AE903" s="18"/>
      <c r="AF903" s="18"/>
      <c r="AG903" s="18"/>
      <c r="AH903" s="18"/>
      <c r="AI903" s="18"/>
      <c r="AJ903" s="18"/>
      <c r="AK903" s="18"/>
      <c r="AL903" s="18"/>
      <c r="AM903" s="18"/>
      <c r="AN903" s="18"/>
      <c r="AO903" s="18"/>
      <c r="AP903" s="18"/>
      <c r="AQ903" s="18"/>
      <c r="AR903" s="18"/>
      <c r="AS903" s="18"/>
      <c r="AT903" s="75"/>
      <c r="AU903" s="75"/>
      <c r="AY903" s="75"/>
      <c r="AZ903" s="75"/>
      <c r="BA903" s="75"/>
      <c r="BB903" s="75"/>
      <c r="BC903" s="75"/>
      <c r="BD903" s="75"/>
      <c r="BE903" s="75"/>
      <c r="BF903" s="75"/>
      <c r="BG903" s="75"/>
      <c r="BH903" s="75"/>
      <c r="BI903" s="75"/>
      <c r="BJ903" s="75"/>
      <c r="BK903" s="75"/>
      <c r="BL903" s="75"/>
      <c r="BM903" s="75"/>
      <c r="BN903" s="75"/>
      <c r="BO903" s="75"/>
      <c r="BP903" s="75"/>
    </row>
    <row r="904" spans="16:68">
      <c r="P904" s="75"/>
      <c r="AC904" s="18"/>
      <c r="AD904" s="18"/>
      <c r="AE904" s="18"/>
      <c r="AF904" s="18"/>
      <c r="AG904" s="18"/>
      <c r="AH904" s="18"/>
      <c r="AI904" s="18"/>
      <c r="AJ904" s="18"/>
      <c r="AK904" s="18"/>
      <c r="AL904" s="18"/>
      <c r="AM904" s="18"/>
      <c r="AN904" s="18"/>
      <c r="AO904" s="18"/>
      <c r="AP904" s="18"/>
      <c r="AQ904" s="18"/>
      <c r="AR904" s="18"/>
      <c r="AS904" s="18"/>
      <c r="AT904" s="75"/>
      <c r="AU904" s="75"/>
      <c r="AY904" s="75"/>
      <c r="AZ904" s="75"/>
      <c r="BA904" s="75"/>
      <c r="BB904" s="75"/>
      <c r="BC904" s="75"/>
      <c r="BD904" s="75"/>
      <c r="BE904" s="75"/>
      <c r="BF904" s="75"/>
      <c r="BG904" s="75"/>
      <c r="BH904" s="75"/>
      <c r="BI904" s="75"/>
      <c r="BJ904" s="75"/>
      <c r="BK904" s="75"/>
      <c r="BL904" s="75"/>
      <c r="BM904" s="75"/>
      <c r="BN904" s="75"/>
      <c r="BO904" s="75"/>
      <c r="BP904" s="75"/>
    </row>
    <row r="905" spans="16:68">
      <c r="P905" s="75"/>
      <c r="AC905" s="18"/>
      <c r="AD905" s="18"/>
      <c r="AE905" s="18"/>
      <c r="AF905" s="18"/>
      <c r="AG905" s="18"/>
      <c r="AH905" s="18"/>
      <c r="AI905" s="18"/>
      <c r="AJ905" s="18"/>
      <c r="AK905" s="18"/>
      <c r="AL905" s="18"/>
      <c r="AM905" s="18"/>
      <c r="AN905" s="18"/>
      <c r="AO905" s="18"/>
      <c r="AP905" s="18"/>
      <c r="AQ905" s="18"/>
      <c r="AR905" s="18"/>
      <c r="AS905" s="18"/>
      <c r="AT905" s="75"/>
      <c r="AU905" s="75"/>
      <c r="AY905" s="75"/>
      <c r="AZ905" s="75"/>
      <c r="BA905" s="75"/>
      <c r="BB905" s="75"/>
      <c r="BC905" s="75"/>
      <c r="BD905" s="75"/>
      <c r="BE905" s="75"/>
      <c r="BF905" s="75"/>
      <c r="BG905" s="75"/>
      <c r="BH905" s="75"/>
      <c r="BI905" s="75"/>
      <c r="BJ905" s="75"/>
      <c r="BK905" s="75"/>
      <c r="BL905" s="75"/>
      <c r="BM905" s="75"/>
      <c r="BN905" s="75"/>
      <c r="BO905" s="75"/>
      <c r="BP905" s="75"/>
    </row>
    <row r="906" spans="16:68">
      <c r="P906" s="75"/>
      <c r="AC906" s="18"/>
      <c r="AD906" s="18"/>
      <c r="AE906" s="18"/>
      <c r="AF906" s="18"/>
      <c r="AG906" s="18"/>
      <c r="AH906" s="18"/>
      <c r="AI906" s="18"/>
      <c r="AJ906" s="18"/>
      <c r="AK906" s="18"/>
      <c r="AL906" s="18"/>
      <c r="AM906" s="18"/>
      <c r="AN906" s="18"/>
      <c r="AO906" s="18"/>
      <c r="AP906" s="18"/>
      <c r="AQ906" s="18"/>
      <c r="AR906" s="18"/>
      <c r="AS906" s="18"/>
      <c r="AT906" s="75"/>
      <c r="AU906" s="75"/>
      <c r="AY906" s="75"/>
      <c r="AZ906" s="75"/>
      <c r="BA906" s="75"/>
      <c r="BB906" s="75"/>
      <c r="BC906" s="75"/>
      <c r="BD906" s="75"/>
      <c r="BE906" s="75"/>
      <c r="BF906" s="75"/>
      <c r="BG906" s="75"/>
      <c r="BH906" s="75"/>
      <c r="BI906" s="75"/>
      <c r="BJ906" s="75"/>
      <c r="BK906" s="75"/>
      <c r="BL906" s="75"/>
      <c r="BM906" s="75"/>
      <c r="BN906" s="75"/>
      <c r="BO906" s="75"/>
      <c r="BP906" s="75"/>
    </row>
    <row r="907" spans="16:68">
      <c r="P907" s="75"/>
      <c r="AC907" s="18"/>
      <c r="AD907" s="18"/>
      <c r="AE907" s="18"/>
      <c r="AF907" s="18"/>
      <c r="AG907" s="18"/>
      <c r="AH907" s="18"/>
      <c r="AI907" s="18"/>
      <c r="AJ907" s="18"/>
      <c r="AK907" s="18"/>
      <c r="AL907" s="18"/>
      <c r="AM907" s="18"/>
      <c r="AN907" s="18"/>
      <c r="AO907" s="18"/>
      <c r="AP907" s="18"/>
      <c r="AQ907" s="18"/>
      <c r="AR907" s="18"/>
      <c r="AS907" s="18"/>
      <c r="AT907" s="75"/>
      <c r="AU907" s="75"/>
      <c r="AY907" s="75"/>
      <c r="AZ907" s="75"/>
      <c r="BA907" s="75"/>
      <c r="BB907" s="75"/>
      <c r="BC907" s="75"/>
      <c r="BD907" s="75"/>
      <c r="BE907" s="75"/>
      <c r="BF907" s="75"/>
      <c r="BG907" s="75"/>
      <c r="BH907" s="75"/>
      <c r="BI907" s="75"/>
      <c r="BJ907" s="75"/>
      <c r="BK907" s="75"/>
      <c r="BL907" s="75"/>
      <c r="BM907" s="75"/>
      <c r="BN907" s="75"/>
      <c r="BO907" s="75"/>
      <c r="BP907" s="75"/>
    </row>
  </sheetData>
  <mergeCells count="54">
    <mergeCell ref="U4:V4"/>
    <mergeCell ref="A1:D1"/>
    <mergeCell ref="U2:W2"/>
    <mergeCell ref="B3:C3"/>
    <mergeCell ref="U3:W3"/>
    <mergeCell ref="E1:K2"/>
    <mergeCell ref="N25:N26"/>
    <mergeCell ref="O25:O26"/>
    <mergeCell ref="D80:F80"/>
    <mergeCell ref="M80:M81"/>
    <mergeCell ref="D102:F102"/>
    <mergeCell ref="M102:M103"/>
    <mergeCell ref="V515:W515"/>
    <mergeCell ref="D124:F124"/>
    <mergeCell ref="X312:AA312"/>
    <mergeCell ref="X334:AB334"/>
    <mergeCell ref="X356:AB356"/>
    <mergeCell ref="X378:Z378"/>
    <mergeCell ref="X405:AA405"/>
    <mergeCell ref="X449:AB449"/>
    <mergeCell ref="X471:Z471"/>
    <mergeCell ref="V502:W502"/>
    <mergeCell ref="V503:W512"/>
    <mergeCell ref="AP571:AQ580"/>
    <mergeCell ref="V583:W592"/>
    <mergeCell ref="AP651:AQ660"/>
    <mergeCell ref="V516:W525"/>
    <mergeCell ref="AP584:AQ593"/>
    <mergeCell ref="V528:W528"/>
    <mergeCell ref="V529:W538"/>
    <mergeCell ref="AP597:AQ606"/>
    <mergeCell ref="V540:W540"/>
    <mergeCell ref="AP608:AQ617"/>
    <mergeCell ref="V541:W550"/>
    <mergeCell ref="V554:W563"/>
    <mergeCell ref="AP624:AQ633"/>
    <mergeCell ref="V569:W578"/>
    <mergeCell ref="AP637:AQ646"/>
    <mergeCell ref="V582:W582"/>
    <mergeCell ref="AP690:AQ699"/>
    <mergeCell ref="V634:W634"/>
    <mergeCell ref="AP703:AQ712"/>
    <mergeCell ref="X674:Y674"/>
    <mergeCell ref="V595:W595"/>
    <mergeCell ref="V596:W605"/>
    <mergeCell ref="AP664:AQ673"/>
    <mergeCell ref="V608:W608"/>
    <mergeCell ref="V609:W618"/>
    <mergeCell ref="AP677:AQ686"/>
    <mergeCell ref="X749:Y749"/>
    <mergeCell ref="X788:Y788"/>
    <mergeCell ref="X827:Y827"/>
    <mergeCell ref="V621:W621"/>
    <mergeCell ref="V622:W631"/>
  </mergeCells>
  <printOptions horizontalCentered="1" verticalCentered="1"/>
  <pageMargins left="0.39370078740157483" right="0.39370078740157483" top="0.39370078740157483" bottom="0.47244094488188981" header="0.31496062992125984" footer="0.31496062992125984"/>
  <pageSetup paperSize="9" scale="42" fitToHeight="2" orientation="portrait" horizontalDpi="300" verticalDpi="300" r:id="rId1"/>
  <headerFooter alignWithMargins="0">
    <oddFooter>&amp;C&amp;F      Version 1.0  October 2000      A.T.G.W. Eltink, RIVO, IJmuiden, the Netherlands</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F918"/>
  <sheetViews>
    <sheetView topLeftCell="A95" zoomScale="85" zoomScaleNormal="85" zoomScaleSheetLayoutView="100" workbookViewId="0">
      <selection activeCell="H127" sqref="H127:H130"/>
    </sheetView>
  </sheetViews>
  <sheetFormatPr defaultRowHeight="12.75"/>
  <cols>
    <col min="1" max="1" width="16.1640625" style="75" customWidth="1"/>
    <col min="2" max="2" width="7.33203125" style="75" customWidth="1"/>
    <col min="3" max="3" width="17.33203125" style="75" customWidth="1"/>
    <col min="4" max="4" width="5.1640625" style="75" customWidth="1"/>
    <col min="5" max="5" width="8.1640625" style="2" customWidth="1"/>
    <col min="6" max="6" width="6.83203125" style="2" customWidth="1"/>
    <col min="7" max="7" width="10.83203125" style="75" customWidth="1"/>
    <col min="8" max="8" width="11.33203125" style="26" customWidth="1"/>
    <col min="9" max="9" width="11.83203125" style="26" customWidth="1"/>
    <col min="10" max="11" width="11.83203125" style="75" customWidth="1"/>
    <col min="12" max="12" width="11.33203125" style="75" customWidth="1"/>
    <col min="13" max="15" width="11.33203125" style="456" customWidth="1"/>
    <col min="16" max="16" width="6.33203125" style="456" customWidth="1"/>
    <col min="17" max="17" width="12" style="456" customWidth="1"/>
    <col min="18" max="18" width="9" style="456" customWidth="1"/>
    <col min="19" max="19" width="3.6640625" style="456" customWidth="1"/>
    <col min="20" max="20" width="11" style="456" customWidth="1"/>
    <col min="21" max="21" width="9" style="75" customWidth="1"/>
    <col min="22" max="22" width="8.5" style="75" customWidth="1"/>
    <col min="23" max="23" width="13" style="75" customWidth="1"/>
    <col min="24" max="36" width="9.83203125" style="75" customWidth="1"/>
    <col min="37" max="37" width="12.33203125" style="75" customWidth="1"/>
    <col min="38" max="41" width="8.83203125" style="75" customWidth="1"/>
    <col min="42" max="42" width="5.83203125" style="75" customWidth="1"/>
    <col min="43" max="45" width="4.83203125" style="75" customWidth="1"/>
    <col min="46" max="47" width="4.83203125" style="124" customWidth="1"/>
    <col min="48" max="50" width="4.83203125" style="75" customWidth="1"/>
    <col min="51" max="68" width="9.33203125" style="124" customWidth="1"/>
    <col min="69" max="16384" width="9.33203125" style="75"/>
  </cols>
  <sheetData>
    <row r="1" spans="1:68" customFormat="1" ht="16.5" customHeight="1" thickTop="1">
      <c r="A1" s="587" t="s">
        <v>117</v>
      </c>
      <c r="B1" s="587"/>
      <c r="C1" s="587"/>
      <c r="D1" s="587"/>
      <c r="E1" s="2"/>
      <c r="F1" s="2"/>
      <c r="G1" s="1"/>
      <c r="H1" s="606" t="s">
        <v>135</v>
      </c>
      <c r="I1" s="606"/>
      <c r="J1" s="606"/>
      <c r="K1" s="606"/>
      <c r="L1" s="1"/>
      <c r="M1" s="3" t="s">
        <v>1</v>
      </c>
      <c r="N1" s="4"/>
      <c r="O1" s="4"/>
      <c r="P1" s="5"/>
      <c r="Q1" s="5"/>
      <c r="R1" s="5"/>
      <c r="S1" s="5"/>
      <c r="T1" s="6"/>
      <c r="U1" s="6"/>
      <c r="V1" s="6"/>
      <c r="W1" s="6"/>
      <c r="X1" s="6"/>
      <c r="Y1" s="7"/>
      <c r="Z1" s="8" t="s">
        <v>111</v>
      </c>
      <c r="AA1" s="9"/>
      <c r="AB1" s="9"/>
      <c r="AC1" s="9"/>
      <c r="AD1" s="9"/>
      <c r="AE1" s="10"/>
      <c r="AF1" s="7"/>
      <c r="AG1" s="7"/>
      <c r="AH1" s="7"/>
      <c r="AI1" s="7"/>
      <c r="AJ1" s="7"/>
      <c r="AK1" s="7"/>
      <c r="AL1" s="7"/>
      <c r="AM1" s="7"/>
      <c r="AN1" s="7"/>
      <c r="AO1" s="7"/>
      <c r="AP1" s="7"/>
      <c r="AQ1" s="7"/>
      <c r="AR1" s="7"/>
      <c r="AS1" s="7"/>
      <c r="AT1" s="7"/>
      <c r="AU1" s="7"/>
      <c r="AV1" s="7"/>
      <c r="AW1" s="7"/>
      <c r="AX1" s="7"/>
      <c r="AY1" s="11"/>
      <c r="AZ1" s="11"/>
      <c r="BA1" s="11"/>
      <c r="BB1" s="11"/>
      <c r="BC1" s="11"/>
      <c r="BD1" s="11"/>
      <c r="BE1" s="11"/>
      <c r="BF1" s="11"/>
      <c r="BG1" s="11"/>
      <c r="BH1" s="11"/>
      <c r="BI1" s="11"/>
      <c r="BJ1" s="11"/>
      <c r="BK1" s="11"/>
      <c r="BL1" s="11"/>
      <c r="BM1" s="11"/>
      <c r="BN1" s="11"/>
      <c r="BO1" s="11"/>
      <c r="BP1" s="11"/>
    </row>
    <row r="2" spans="1:68" customFormat="1" ht="17.25" customHeight="1" thickBot="1">
      <c r="A2" s="1" t="s">
        <v>0</v>
      </c>
      <c r="B2" s="75"/>
      <c r="C2" s="13"/>
      <c r="D2" s="14"/>
      <c r="E2" s="12"/>
      <c r="F2" s="12"/>
      <c r="G2" s="14"/>
      <c r="H2" s="607"/>
      <c r="I2" s="607"/>
      <c r="J2" s="607"/>
      <c r="K2" s="607"/>
      <c r="L2" s="15"/>
      <c r="M2" s="16"/>
      <c r="N2" s="17"/>
      <c r="O2" s="17"/>
      <c r="P2" s="5"/>
      <c r="Q2" s="5"/>
      <c r="R2" s="5"/>
      <c r="S2" s="5"/>
      <c r="T2" s="6"/>
      <c r="U2" s="596" t="s">
        <v>112</v>
      </c>
      <c r="V2" s="597"/>
      <c r="W2" s="598"/>
      <c r="X2" s="7"/>
      <c r="Y2" s="7"/>
      <c r="Z2" s="7"/>
      <c r="AA2" s="7"/>
      <c r="AB2" s="7"/>
      <c r="AC2" s="7"/>
      <c r="AD2" s="7"/>
      <c r="AE2" s="18"/>
      <c r="AF2" s="18"/>
      <c r="AG2" s="7"/>
      <c r="AH2" s="7"/>
      <c r="AI2" s="7"/>
      <c r="AJ2" s="7"/>
      <c r="AK2" s="7"/>
      <c r="AL2" s="7"/>
      <c r="AM2" s="7"/>
      <c r="AN2" s="7"/>
      <c r="AO2" s="7"/>
      <c r="AP2" s="7"/>
      <c r="AQ2" s="7"/>
      <c r="AR2" s="7"/>
      <c r="AS2" s="7"/>
      <c r="AT2" s="7"/>
      <c r="AU2" s="7"/>
      <c r="AV2" s="7"/>
      <c r="AW2" s="7"/>
      <c r="AX2" s="7"/>
      <c r="AY2" s="11"/>
      <c r="AZ2" s="11"/>
      <c r="BA2" s="11"/>
      <c r="BB2" s="11"/>
      <c r="BC2" s="11"/>
      <c r="BD2" s="11"/>
      <c r="BE2" s="11"/>
      <c r="BF2" s="11"/>
      <c r="BG2" s="11"/>
      <c r="BH2" s="11"/>
      <c r="BI2" s="11"/>
      <c r="BJ2" s="11"/>
      <c r="BK2" s="11"/>
      <c r="BL2" s="11"/>
      <c r="BM2" s="11"/>
      <c r="BN2" s="11"/>
      <c r="BO2" s="11"/>
      <c r="BP2" s="11"/>
    </row>
    <row r="3" spans="1:68" s="474" customFormat="1" ht="29.25" customHeight="1" thickTop="1" thickBot="1">
      <c r="A3" s="497"/>
      <c r="B3" s="599" t="s">
        <v>2</v>
      </c>
      <c r="C3" s="599"/>
      <c r="D3" s="565" t="s">
        <v>3</v>
      </c>
      <c r="E3" s="498" t="s">
        <v>3</v>
      </c>
      <c r="F3" s="498"/>
      <c r="G3" s="499" t="s">
        <v>4</v>
      </c>
      <c r="H3" s="467" t="s">
        <v>123</v>
      </c>
      <c r="I3" s="558" t="s">
        <v>131</v>
      </c>
      <c r="J3" s="468" t="s">
        <v>132</v>
      </c>
      <c r="K3" s="467" t="s">
        <v>133</v>
      </c>
      <c r="L3" s="467" t="s">
        <v>134</v>
      </c>
      <c r="M3" s="500" t="s">
        <v>120</v>
      </c>
      <c r="N3" s="523" t="s">
        <v>118</v>
      </c>
      <c r="O3" s="501" t="s">
        <v>119</v>
      </c>
      <c r="P3" s="30"/>
      <c r="Q3" s="30"/>
      <c r="R3" s="469" t="s">
        <v>5</v>
      </c>
      <c r="S3" s="30"/>
      <c r="T3" s="470"/>
      <c r="U3" s="593" t="s">
        <v>6</v>
      </c>
      <c r="V3" s="594"/>
      <c r="W3" s="595"/>
      <c r="X3" s="35"/>
      <c r="Y3" s="532"/>
      <c r="Z3" s="534" t="s">
        <v>120</v>
      </c>
      <c r="AA3" s="535"/>
      <c r="AB3" s="472"/>
      <c r="AC3" s="35"/>
      <c r="AD3" s="473"/>
      <c r="AE3" s="20" t="s">
        <v>7</v>
      </c>
      <c r="AF3" s="21" t="str">
        <f>IF(ABS(AH5)&lt;1.96," No bias",IF(ABS(AH5)&gt;2.58," Certainty of bias"," Possibility of bias"))</f>
        <v xml:space="preserve"> No bias</v>
      </c>
      <c r="AG3" s="22"/>
      <c r="AH3" s="22"/>
      <c r="AI3" s="22"/>
      <c r="AJ3" s="23" t="str">
        <f>IF(ABS(AH5)&lt;1.96,"-",IF(ABS(AH5)&gt;2.58,"* *","*"))</f>
        <v>-</v>
      </c>
      <c r="AK3" s="35"/>
      <c r="AL3" s="35"/>
      <c r="AM3" s="35"/>
      <c r="AN3" s="35"/>
      <c r="AO3" s="35"/>
      <c r="AP3" s="35"/>
      <c r="AQ3" s="35"/>
      <c r="AR3" s="35"/>
      <c r="AS3" s="35"/>
      <c r="AT3" s="35"/>
      <c r="AU3" s="35"/>
      <c r="AV3" s="35"/>
      <c r="AW3" s="35"/>
      <c r="AX3" s="35"/>
      <c r="AY3" s="281"/>
      <c r="AZ3" s="281"/>
      <c r="BA3" s="281"/>
      <c r="BB3" s="281"/>
      <c r="BC3" s="281"/>
      <c r="BD3" s="281"/>
      <c r="BE3" s="281"/>
      <c r="BF3" s="281"/>
      <c r="BG3" s="281"/>
      <c r="BH3" s="281"/>
      <c r="BI3" s="281"/>
      <c r="BJ3" s="281"/>
      <c r="BK3" s="281"/>
      <c r="BL3" s="281"/>
      <c r="BM3" s="281"/>
      <c r="BN3" s="281"/>
      <c r="BO3" s="281"/>
      <c r="BP3" s="281"/>
    </row>
    <row r="4" spans="1:68" s="474" customFormat="1" ht="12" customHeight="1" thickBot="1">
      <c r="A4" s="502" t="s">
        <v>8</v>
      </c>
      <c r="B4" s="503" t="s">
        <v>9</v>
      </c>
      <c r="C4" s="503" t="s">
        <v>10</v>
      </c>
      <c r="D4" s="503" t="s">
        <v>10</v>
      </c>
      <c r="E4" s="504" t="s">
        <v>11</v>
      </c>
      <c r="F4" s="504" t="s">
        <v>12</v>
      </c>
      <c r="G4" s="503" t="s">
        <v>13</v>
      </c>
      <c r="H4" s="503" t="s">
        <v>136</v>
      </c>
      <c r="I4" s="503" t="s">
        <v>137</v>
      </c>
      <c r="J4" s="503" t="s">
        <v>138</v>
      </c>
      <c r="K4" s="503" t="s">
        <v>139</v>
      </c>
      <c r="L4" s="503" t="s">
        <v>140</v>
      </c>
      <c r="M4" s="505" t="s">
        <v>122</v>
      </c>
      <c r="N4" s="506"/>
      <c r="O4" s="507" t="s">
        <v>14</v>
      </c>
      <c r="P4" s="30"/>
      <c r="Q4" s="30"/>
      <c r="R4" s="475" t="s">
        <v>15</v>
      </c>
      <c r="S4" s="30"/>
      <c r="T4" s="476" t="s">
        <v>16</v>
      </c>
      <c r="U4" s="611" t="s">
        <v>17</v>
      </c>
      <c r="V4" s="612"/>
      <c r="W4" s="560" t="s">
        <v>18</v>
      </c>
      <c r="X4" s="35"/>
      <c r="Y4" s="532"/>
      <c r="Z4" s="503" t="s">
        <v>140</v>
      </c>
      <c r="AA4" s="505" t="s">
        <v>122</v>
      </c>
      <c r="AB4" s="533" t="s">
        <v>19</v>
      </c>
      <c r="AC4" s="478"/>
      <c r="AD4" s="35"/>
      <c r="AE4" s="35"/>
      <c r="AF4" s="35"/>
      <c r="AG4" s="35"/>
      <c r="AH4" s="35"/>
      <c r="AI4" s="35"/>
      <c r="AJ4" s="35"/>
      <c r="AK4" s="35"/>
      <c r="AL4" s="35"/>
      <c r="AM4" s="35"/>
      <c r="AN4" s="35"/>
      <c r="AO4" s="35"/>
      <c r="AP4" s="35"/>
      <c r="AQ4" s="35"/>
      <c r="AR4" s="35"/>
      <c r="AS4" s="35"/>
      <c r="AT4" s="35"/>
      <c r="AU4" s="35"/>
      <c r="AV4" s="35"/>
      <c r="AW4" s="35"/>
      <c r="AX4" s="35"/>
      <c r="AY4" s="281"/>
      <c r="AZ4" s="281"/>
      <c r="BA4" s="281"/>
      <c r="BB4" s="281"/>
      <c r="BC4" s="281"/>
      <c r="BD4" s="281"/>
      <c r="BE4" s="281"/>
      <c r="BF4" s="281"/>
      <c r="BG4" s="281"/>
      <c r="BH4" s="281"/>
      <c r="BI4" s="281"/>
      <c r="BJ4" s="281"/>
      <c r="BK4" s="281"/>
      <c r="BL4" s="281"/>
      <c r="BM4" s="281"/>
      <c r="BN4" s="281"/>
      <c r="BO4" s="281"/>
      <c r="BP4" s="281"/>
    </row>
    <row r="5" spans="1:68" s="474" customFormat="1" ht="12" customHeight="1" thickBot="1">
      <c r="A5" s="552" t="s">
        <v>126</v>
      </c>
      <c r="B5" s="553">
        <v>2016</v>
      </c>
      <c r="C5" s="552">
        <v>60008</v>
      </c>
      <c r="D5" s="552">
        <v>1</v>
      </c>
      <c r="E5" s="552">
        <v>102</v>
      </c>
      <c r="F5" s="552">
        <v>1</v>
      </c>
      <c r="G5" s="553">
        <v>1</v>
      </c>
      <c r="H5" s="572">
        <v>6</v>
      </c>
      <c r="I5" s="572">
        <v>6</v>
      </c>
      <c r="J5" s="572">
        <v>6</v>
      </c>
      <c r="K5" s="572">
        <v>6</v>
      </c>
      <c r="L5" s="574">
        <v>6</v>
      </c>
      <c r="M5" s="508">
        <f>MODE(H5:J5)</f>
        <v>6</v>
      </c>
      <c r="N5" s="509">
        <f t="array" ref="N5">IF(COUNT(H5:L5)=0,"",COUNT(IF(H5:L5=M5,H5:L5,""))/COUNT(H5:L5))</f>
        <v>1</v>
      </c>
      <c r="O5" s="510">
        <f t="array" ref="O5">IF(AND(H5:L5=H5:L5,H5:L5="-"),"",STDEV(IF(H5:L5="-","",H5:L5))/AVERAGE(IF(H5:L5="-","",H5:L5+0.000000000000001)))</f>
        <v>0</v>
      </c>
      <c r="P5" s="28"/>
      <c r="Q5" s="28"/>
      <c r="R5" s="29">
        <f t="array" ref="R5">IF(AND(H5:L5=H5:L5,H5:L5="-"),"",AVERAGE(H5:L5))</f>
        <v>6</v>
      </c>
      <c r="S5" s="30"/>
      <c r="T5" s="31" t="str">
        <f>IF(N5="","",IF(N5&gt;=80%,"YES","NO"))</f>
        <v>YES</v>
      </c>
      <c r="U5" s="479"/>
      <c r="V5" s="33">
        <v>0</v>
      </c>
      <c r="W5" s="34">
        <f>COUNT(IF($M$5:$M$104=$V5,IF($T$5:$T$104="YES",$M$5:$M$104,""),"" ))</f>
        <v>0</v>
      </c>
      <c r="X5" s="35"/>
      <c r="Y5" s="532"/>
      <c r="Z5" s="574">
        <v>6</v>
      </c>
      <c r="AA5" s="508">
        <v>6</v>
      </c>
      <c r="AB5" s="480">
        <f t="shared" ref="AB5:AB68" si="0">IF(OR(Z5="-",AA5="-"),"",Z5-AA5)</f>
        <v>0</v>
      </c>
      <c r="AC5" s="35"/>
      <c r="AD5" s="35"/>
      <c r="AE5" s="35"/>
      <c r="AF5" s="35"/>
      <c r="AG5" s="36" t="s">
        <v>21</v>
      </c>
      <c r="AH5" s="37">
        <f>(MIN(AF23,AJ23)-(AH9*(AH9+1))/4)/(SQRT((AH9*(AH9+1)*(2*AH9+1))/24))</f>
        <v>-0.20965696734438366</v>
      </c>
      <c r="AI5" s="35"/>
      <c r="AJ5" s="35"/>
      <c r="AK5" s="481"/>
      <c r="AL5" s="481"/>
      <c r="AM5" s="481"/>
      <c r="AN5" s="35"/>
      <c r="AO5" s="35"/>
      <c r="AP5" s="35"/>
      <c r="AQ5" s="35"/>
      <c r="AR5" s="35"/>
      <c r="AS5" s="35"/>
      <c r="AT5" s="35"/>
      <c r="AU5" s="35"/>
      <c r="AV5" s="35"/>
      <c r="AW5" s="35"/>
      <c r="AX5" s="35"/>
      <c r="AY5" s="281"/>
      <c r="AZ5" s="281"/>
      <c r="BA5" s="281"/>
      <c r="BB5" s="281"/>
      <c r="BC5" s="281"/>
      <c r="BD5" s="281"/>
      <c r="BE5" s="281"/>
      <c r="BF5" s="281"/>
      <c r="BG5" s="281"/>
      <c r="BH5" s="281"/>
      <c r="BI5" s="281"/>
      <c r="BJ5" s="281"/>
      <c r="BK5" s="281"/>
      <c r="BL5" s="281"/>
      <c r="BM5" s="281"/>
      <c r="BN5" s="281"/>
      <c r="BO5" s="281"/>
      <c r="BP5" s="281"/>
    </row>
    <row r="6" spans="1:68" s="474" customFormat="1" ht="12" customHeight="1">
      <c r="A6" s="552" t="s">
        <v>126</v>
      </c>
      <c r="B6" s="553">
        <v>2016</v>
      </c>
      <c r="C6" s="552">
        <v>60008</v>
      </c>
      <c r="D6" s="552">
        <v>2</v>
      </c>
      <c r="E6" s="552">
        <v>107</v>
      </c>
      <c r="F6" s="552">
        <v>1</v>
      </c>
      <c r="G6" s="553">
        <v>1</v>
      </c>
      <c r="H6" s="572">
        <v>5</v>
      </c>
      <c r="I6" s="572">
        <v>5</v>
      </c>
      <c r="J6" s="572">
        <v>6</v>
      </c>
      <c r="K6" s="572">
        <v>6</v>
      </c>
      <c r="L6" s="574">
        <v>6</v>
      </c>
      <c r="M6" s="508">
        <f t="shared" ref="M6:M62" si="1">MODE(H6:J6)</f>
        <v>5</v>
      </c>
      <c r="N6" s="509">
        <f t="array" ref="N6">IF(COUNT(H6:L6)=0,"",COUNT(IF(H6:L6=M6,H6:L6,""))/COUNT(H6:L6))</f>
        <v>0.4</v>
      </c>
      <c r="O6" s="510">
        <f t="array" ref="O6">IF(AND(H6:L6=H6:L6,H6:L6="-"),"",STDEV(IF(H6:L6="-","",H6:L6))/AVERAGE(IF(H6:L6="-","",H6:L6+0.000000000000001)))</f>
        <v>9.7807599554493946E-2</v>
      </c>
      <c r="P6" s="28"/>
      <c r="Q6" s="28"/>
      <c r="R6" s="29">
        <f t="array" ref="R6">IF(AND(H6:L6=H6:L6,H6:L6="-"),"",AVERAGE(H6:L6))</f>
        <v>5.6</v>
      </c>
      <c r="S6" s="30"/>
      <c r="T6" s="38" t="str">
        <f t="shared" ref="T6:T86" si="2">IF(N6="","",IF(N6&gt;=80%,"YES","NO"))</f>
        <v>NO</v>
      </c>
      <c r="U6" s="479"/>
      <c r="V6" s="33">
        <v>1</v>
      </c>
      <c r="W6" s="34">
        <f t="array" ref="W6">COUNT(IF($M$5:$M$104=$V6,IF($T$5:$T$104="YES",$M$5:$M$104,""),"" ))</f>
        <v>0</v>
      </c>
      <c r="X6" s="35"/>
      <c r="Y6" s="471"/>
      <c r="Z6" s="574">
        <v>6</v>
      </c>
      <c r="AA6" s="508">
        <v>5</v>
      </c>
      <c r="AB6" s="480">
        <f t="shared" si="0"/>
        <v>1</v>
      </c>
      <c r="AC6" s="35"/>
      <c r="AD6" s="35"/>
      <c r="AE6" s="35"/>
      <c r="AF6" s="35"/>
      <c r="AG6" s="35"/>
      <c r="AH6" s="35"/>
      <c r="AI6" s="35"/>
      <c r="AJ6" s="35"/>
      <c r="AK6" s="481"/>
      <c r="AL6" s="481"/>
      <c r="AM6" s="481"/>
      <c r="AN6" s="35"/>
      <c r="AO6" s="35"/>
      <c r="AP6" s="35"/>
      <c r="AQ6" s="35"/>
      <c r="AR6" s="35"/>
      <c r="AS6" s="35"/>
      <c r="AT6" s="35"/>
      <c r="AU6" s="35"/>
      <c r="AV6" s="35"/>
      <c r="AW6" s="35"/>
      <c r="AX6" s="35"/>
      <c r="AY6" s="281"/>
      <c r="AZ6" s="281"/>
      <c r="BA6" s="281"/>
      <c r="BB6" s="281"/>
      <c r="BC6" s="281"/>
      <c r="BD6" s="281"/>
      <c r="BE6" s="281"/>
      <c r="BF6" s="281"/>
      <c r="BG6" s="281"/>
      <c r="BH6" s="281"/>
      <c r="BI6" s="281"/>
      <c r="BJ6" s="281"/>
      <c r="BK6" s="281"/>
      <c r="BL6" s="281"/>
      <c r="BM6" s="281"/>
      <c r="BN6" s="281"/>
      <c r="BO6" s="281"/>
      <c r="BP6" s="281"/>
    </row>
    <row r="7" spans="1:68" s="474" customFormat="1" ht="12" customHeight="1">
      <c r="A7" s="552" t="s">
        <v>126</v>
      </c>
      <c r="B7" s="553">
        <v>2016</v>
      </c>
      <c r="C7" s="552">
        <v>60008</v>
      </c>
      <c r="D7" s="552">
        <v>3</v>
      </c>
      <c r="E7" s="552">
        <v>99</v>
      </c>
      <c r="F7" s="552">
        <v>2</v>
      </c>
      <c r="G7" s="553">
        <v>1</v>
      </c>
      <c r="H7" s="572">
        <v>6</v>
      </c>
      <c r="I7" s="572">
        <v>6</v>
      </c>
      <c r="J7" s="572">
        <v>6</v>
      </c>
      <c r="K7" s="572">
        <v>6</v>
      </c>
      <c r="L7" s="574">
        <v>6</v>
      </c>
      <c r="M7" s="508">
        <f t="shared" si="1"/>
        <v>6</v>
      </c>
      <c r="N7" s="509">
        <f t="array" ref="N7">IF(COUNT(H7:L7)=0,"",COUNT(IF(H7:L7=M7,H7:L7,""))/COUNT(H7:L7))</f>
        <v>1</v>
      </c>
      <c r="O7" s="510">
        <f t="array" ref="O7">IF(AND(H7:L7=H7:L7,H7:L7="-"),"",STDEV(IF(H7:L7="-","",H7:L7))/AVERAGE(IF(H7:L7="-","",H7:L7+0.000000000000001)))</f>
        <v>0</v>
      </c>
      <c r="P7" s="28"/>
      <c r="Q7" s="28"/>
      <c r="R7" s="29">
        <f t="array" ref="R7">IF(AND(H7:L7=H7:L7,H7:L7="-"),"",AVERAGE(H7:L7))</f>
        <v>6</v>
      </c>
      <c r="S7" s="30"/>
      <c r="T7" s="38" t="str">
        <f t="shared" si="2"/>
        <v>YES</v>
      </c>
      <c r="U7" s="479"/>
      <c r="V7" s="33">
        <v>2</v>
      </c>
      <c r="W7" s="34">
        <f t="array" ref="W7">COUNT(IF($M$5:$M$104=$V7,IF($T$5:$T$104="YES",$M$5:$M$104,""),"" ))</f>
        <v>0</v>
      </c>
      <c r="X7" s="35"/>
      <c r="Y7" s="471"/>
      <c r="Z7" s="574">
        <v>6</v>
      </c>
      <c r="AA7" s="508">
        <v>6</v>
      </c>
      <c r="AB7" s="480">
        <f t="shared" si="0"/>
        <v>0</v>
      </c>
      <c r="AC7" s="35"/>
      <c r="AD7" s="35"/>
      <c r="AE7" s="35"/>
      <c r="AF7" s="39"/>
      <c r="AG7" s="40" t="s">
        <v>22</v>
      </c>
      <c r="AH7" s="41">
        <f>COUNT(AB5:AB104)</f>
        <v>100</v>
      </c>
      <c r="AI7" s="35"/>
      <c r="AJ7" s="35"/>
      <c r="AK7" s="481"/>
      <c r="AL7" s="481"/>
      <c r="AM7" s="481"/>
      <c r="AN7" s="35"/>
      <c r="AO7" s="35"/>
      <c r="AP7" s="35"/>
      <c r="AQ7" s="35"/>
      <c r="AR7" s="35"/>
      <c r="AS7" s="35"/>
      <c r="AT7" s="35"/>
      <c r="AU7" s="35"/>
      <c r="AV7" s="35"/>
      <c r="AW7" s="35"/>
      <c r="AX7" s="35"/>
      <c r="AY7" s="281"/>
      <c r="AZ7" s="281"/>
      <c r="BA7" s="281"/>
      <c r="BB7" s="281"/>
      <c r="BC7" s="281"/>
      <c r="BD7" s="281"/>
      <c r="BE7" s="281"/>
      <c r="BF7" s="281"/>
      <c r="BG7" s="281"/>
      <c r="BH7" s="281"/>
      <c r="BI7" s="281"/>
      <c r="BJ7" s="281"/>
      <c r="BK7" s="281"/>
      <c r="BL7" s="281"/>
      <c r="BM7" s="281"/>
      <c r="BN7" s="281"/>
      <c r="BO7" s="281"/>
      <c r="BP7" s="281"/>
    </row>
    <row r="8" spans="1:68" s="474" customFormat="1" ht="12" customHeight="1">
      <c r="A8" s="552" t="s">
        <v>126</v>
      </c>
      <c r="B8" s="553">
        <v>2016</v>
      </c>
      <c r="C8" s="552">
        <v>60008</v>
      </c>
      <c r="D8" s="552">
        <v>4</v>
      </c>
      <c r="E8" s="552">
        <v>87</v>
      </c>
      <c r="F8" s="552">
        <v>2</v>
      </c>
      <c r="G8" s="553">
        <v>1</v>
      </c>
      <c r="H8" s="573">
        <v>0</v>
      </c>
      <c r="I8" s="573">
        <v>0</v>
      </c>
      <c r="J8" s="573">
        <v>0</v>
      </c>
      <c r="K8" s="573">
        <v>0</v>
      </c>
      <c r="L8" s="575">
        <v>0</v>
      </c>
      <c r="M8" s="508">
        <f t="shared" si="1"/>
        <v>0</v>
      </c>
      <c r="N8" s="509">
        <f t="array" ref="N8">IF(COUNT(H8:L8)=0,"",COUNT(IF(H8:L8=M8,H8:L8,""))/COUNT(H8:L8))</f>
        <v>1</v>
      </c>
      <c r="O8" s="510">
        <f t="array" ref="O8">IF(AND(H8:L8=H8:L8,H8:L8="-"),"",STDEV(IF(H8:L8="-","",H8:L8))/AVERAGE(IF(H8:L8="-","",H8:L8+0.000000000000001)))</f>
        <v>0</v>
      </c>
      <c r="P8" s="28"/>
      <c r="Q8" s="28"/>
      <c r="R8" s="29">
        <f t="array" ref="R8">IF(AND(H8:L8=H8:L8,H8:L8="-"),"",AVERAGE(H8:L8))</f>
        <v>0</v>
      </c>
      <c r="S8" s="30"/>
      <c r="T8" s="38" t="str">
        <f t="shared" si="2"/>
        <v>YES</v>
      </c>
      <c r="U8" s="479"/>
      <c r="V8" s="33">
        <v>3</v>
      </c>
      <c r="W8" s="34">
        <f t="array" ref="W8">COUNT(IF($M$5:$M$104=$V8,IF($T$5:$T$104="YES",$M$5:$M$104,""),"" ))</f>
        <v>0</v>
      </c>
      <c r="X8" s="35"/>
      <c r="Y8" s="471"/>
      <c r="Z8" s="575">
        <v>0</v>
      </c>
      <c r="AA8" s="508">
        <v>0</v>
      </c>
      <c r="AB8" s="480">
        <f t="shared" si="0"/>
        <v>0</v>
      </c>
      <c r="AC8" s="35"/>
      <c r="AD8" s="35"/>
      <c r="AE8" s="35"/>
      <c r="AF8" s="42"/>
      <c r="AG8" s="43" t="s">
        <v>23</v>
      </c>
      <c r="AH8" s="44">
        <f t="array" ref="AH8">COUNT(IF(AB5:AB104=0,AB5:AB104,"x"))</f>
        <v>94</v>
      </c>
      <c r="AI8" s="35"/>
      <c r="AJ8" s="35"/>
      <c r="AK8" s="481"/>
      <c r="AL8" s="481"/>
      <c r="AM8" s="481"/>
      <c r="AN8" s="35"/>
      <c r="AO8" s="35"/>
      <c r="AP8" s="35"/>
      <c r="AQ8" s="35"/>
      <c r="AR8" s="35"/>
      <c r="AS8" s="35"/>
      <c r="AT8" s="35"/>
      <c r="AU8" s="35"/>
      <c r="AV8" s="35"/>
      <c r="AW8" s="35"/>
      <c r="AX8" s="35"/>
      <c r="AY8" s="281"/>
      <c r="AZ8" s="281"/>
      <c r="BA8" s="281"/>
      <c r="BB8" s="281"/>
      <c r="BC8" s="281"/>
      <c r="BD8" s="281"/>
      <c r="BE8" s="281"/>
      <c r="BF8" s="281"/>
      <c r="BG8" s="281"/>
      <c r="BH8" s="281"/>
      <c r="BI8" s="281"/>
      <c r="BJ8" s="281"/>
      <c r="BK8" s="281"/>
      <c r="BL8" s="281"/>
      <c r="BM8" s="281"/>
      <c r="BN8" s="281"/>
      <c r="BO8" s="281"/>
      <c r="BP8" s="281"/>
    </row>
    <row r="9" spans="1:68" s="474" customFormat="1" ht="12" customHeight="1">
      <c r="A9" s="552" t="s">
        <v>126</v>
      </c>
      <c r="B9" s="553">
        <v>2016</v>
      </c>
      <c r="C9" s="552">
        <v>60008</v>
      </c>
      <c r="D9" s="552">
        <v>5</v>
      </c>
      <c r="E9" s="552">
        <v>58</v>
      </c>
      <c r="F9" s="552">
        <v>1</v>
      </c>
      <c r="G9" s="553">
        <v>1</v>
      </c>
      <c r="H9" s="573">
        <v>0</v>
      </c>
      <c r="I9" s="573">
        <v>0</v>
      </c>
      <c r="J9" s="573">
        <v>0</v>
      </c>
      <c r="K9" s="573">
        <v>0</v>
      </c>
      <c r="L9" s="575">
        <v>0</v>
      </c>
      <c r="M9" s="508">
        <f t="shared" si="1"/>
        <v>0</v>
      </c>
      <c r="N9" s="509">
        <f t="array" ref="N9">IF(COUNT(H9:L9)=0,"",COUNT(IF(H9:L9=M9,H9:L9,""))/COUNT(H9:L9))</f>
        <v>1</v>
      </c>
      <c r="O9" s="510">
        <f t="array" ref="O9">IF(AND(H9:L9=H9:L9,H9:L9="-"),"",STDEV(IF(H9:L9="-","",H9:L9))/AVERAGE(IF(H9:L9="-","",H9:L9+0.000000000000001)))</f>
        <v>0</v>
      </c>
      <c r="P9" s="28"/>
      <c r="Q9" s="28"/>
      <c r="R9" s="29">
        <f t="array" ref="R9">IF(AND(H9:L9=H9:L9,H9:L9="-"),"",AVERAGE(H9:L9))</f>
        <v>0</v>
      </c>
      <c r="S9" s="30"/>
      <c r="T9" s="38" t="str">
        <f t="shared" si="2"/>
        <v>YES</v>
      </c>
      <c r="U9" s="479"/>
      <c r="V9" s="33">
        <v>4</v>
      </c>
      <c r="W9" s="34">
        <f t="array" ref="W9">COUNT(IF($M$5:$M$104=$V9,IF($T$5:$T$104="YES",$M$5:$M$104,""),"" ))</f>
        <v>2</v>
      </c>
      <c r="X9" s="35"/>
      <c r="Y9" s="471"/>
      <c r="Z9" s="575">
        <v>0</v>
      </c>
      <c r="AA9" s="508">
        <v>0</v>
      </c>
      <c r="AB9" s="480">
        <f t="shared" si="0"/>
        <v>0</v>
      </c>
      <c r="AC9" s="35"/>
      <c r="AD9" s="35"/>
      <c r="AE9" s="35"/>
      <c r="AF9" s="45"/>
      <c r="AG9" s="46" t="s">
        <v>24</v>
      </c>
      <c r="AH9" s="47">
        <f>AH7-AH8</f>
        <v>6</v>
      </c>
      <c r="AI9" s="35"/>
      <c r="AJ9" s="35"/>
      <c r="AK9" s="481"/>
      <c r="AL9" s="481"/>
      <c r="AM9" s="481"/>
      <c r="AN9" s="35"/>
      <c r="AO9" s="35"/>
      <c r="AP9" s="35"/>
      <c r="AQ9" s="35"/>
      <c r="AR9" s="35"/>
      <c r="AS9" s="35"/>
      <c r="AT9" s="35"/>
      <c r="AU9" s="35"/>
      <c r="AV9" s="35"/>
      <c r="AW9" s="35"/>
      <c r="AX9" s="35"/>
      <c r="AY9" s="281"/>
      <c r="AZ9" s="281"/>
      <c r="BA9" s="281"/>
      <c r="BB9" s="281"/>
      <c r="BC9" s="281"/>
      <c r="BD9" s="281"/>
      <c r="BE9" s="281"/>
      <c r="BF9" s="281"/>
      <c r="BG9" s="281"/>
      <c r="BH9" s="281"/>
      <c r="BI9" s="281"/>
      <c r="BJ9" s="281"/>
      <c r="BK9" s="281"/>
      <c r="BL9" s="281"/>
      <c r="BM9" s="281"/>
      <c r="BN9" s="281"/>
      <c r="BO9" s="281"/>
      <c r="BP9" s="281"/>
    </row>
    <row r="10" spans="1:68" s="474" customFormat="1" ht="12" customHeight="1">
      <c r="A10" s="552" t="s">
        <v>126</v>
      </c>
      <c r="B10" s="553">
        <v>2016</v>
      </c>
      <c r="C10" s="552">
        <v>60008</v>
      </c>
      <c r="D10" s="552">
        <v>6</v>
      </c>
      <c r="E10" s="552">
        <v>88</v>
      </c>
      <c r="F10" s="552">
        <v>1</v>
      </c>
      <c r="G10" s="553">
        <v>1</v>
      </c>
      <c r="H10" s="572">
        <v>5</v>
      </c>
      <c r="I10" s="572">
        <v>5</v>
      </c>
      <c r="J10" s="572">
        <v>5</v>
      </c>
      <c r="K10" s="572">
        <v>5</v>
      </c>
      <c r="L10" s="574">
        <v>5</v>
      </c>
      <c r="M10" s="508">
        <f t="shared" si="1"/>
        <v>5</v>
      </c>
      <c r="N10" s="509">
        <f t="array" ref="N10">IF(COUNT(H10:L10)=0,"",COUNT(IF(H10:L10=M10,H10:L10,""))/COUNT(H10:L10))</f>
        <v>1</v>
      </c>
      <c r="O10" s="510">
        <f t="array" ref="O10">IF(AND(H10:L10=H10:L10,H10:L10="-"),"",STDEV(IF(H10:L10="-","",H10:L10))/AVERAGE(IF(H10:L10="-","",H10:L10+0.000000000000001)))</f>
        <v>0</v>
      </c>
      <c r="P10" s="28"/>
      <c r="Q10" s="28"/>
      <c r="R10" s="29">
        <f t="array" ref="R10">IF(AND(H10:L10=H10:L10,H10:L10="-"),"",AVERAGE(H10:L10))</f>
        <v>5</v>
      </c>
      <c r="S10" s="30"/>
      <c r="T10" s="38" t="str">
        <f t="shared" si="2"/>
        <v>YES</v>
      </c>
      <c r="U10" s="479"/>
      <c r="V10" s="33">
        <v>5</v>
      </c>
      <c r="W10" s="34">
        <f t="array" ref="W10">COUNT(IF($M$5:$M$104=$V10,IF($T$5:$T$104="YES",$M$5:$M$104,""),"" ))</f>
        <v>6</v>
      </c>
      <c r="X10" s="35"/>
      <c r="Y10" s="471"/>
      <c r="Z10" s="574">
        <v>5</v>
      </c>
      <c r="AA10" s="508">
        <v>5</v>
      </c>
      <c r="AB10" s="480">
        <f t="shared" si="0"/>
        <v>0</v>
      </c>
      <c r="AC10" s="35"/>
      <c r="AD10" s="35"/>
      <c r="AE10" s="35"/>
      <c r="AF10" s="48"/>
      <c r="AG10" s="35"/>
      <c r="AH10" s="35"/>
      <c r="AI10" s="35"/>
      <c r="AJ10" s="35"/>
      <c r="AK10" s="481"/>
      <c r="AL10" s="481"/>
      <c r="AM10" s="481"/>
      <c r="AN10" s="35"/>
      <c r="AO10" s="35"/>
      <c r="AP10" s="35"/>
      <c r="AQ10" s="35"/>
      <c r="AR10" s="35"/>
      <c r="AS10" s="35"/>
      <c r="AT10" s="35"/>
      <c r="AU10" s="35"/>
      <c r="AV10" s="35"/>
      <c r="AW10" s="35"/>
      <c r="AX10" s="35"/>
      <c r="AY10" s="281"/>
      <c r="AZ10" s="281"/>
      <c r="BA10" s="281"/>
      <c r="BB10" s="281"/>
      <c r="BC10" s="281"/>
      <c r="BD10" s="281"/>
      <c r="BE10" s="281"/>
      <c r="BF10" s="281"/>
      <c r="BG10" s="281"/>
      <c r="BH10" s="281"/>
      <c r="BI10" s="281"/>
      <c r="BJ10" s="281"/>
      <c r="BK10" s="281"/>
      <c r="BL10" s="281"/>
      <c r="BM10" s="281"/>
      <c r="BN10" s="281"/>
      <c r="BO10" s="281"/>
      <c r="BP10" s="281"/>
    </row>
    <row r="11" spans="1:68" s="474" customFormat="1" ht="12" customHeight="1">
      <c r="A11" s="552" t="s">
        <v>126</v>
      </c>
      <c r="B11" s="553">
        <v>2016</v>
      </c>
      <c r="C11" s="552">
        <v>60008</v>
      </c>
      <c r="D11" s="552">
        <v>7</v>
      </c>
      <c r="E11" s="552">
        <v>61</v>
      </c>
      <c r="F11" s="552">
        <v>1</v>
      </c>
      <c r="G11" s="553">
        <v>1</v>
      </c>
      <c r="H11" s="573">
        <v>0</v>
      </c>
      <c r="I11" s="573">
        <v>0</v>
      </c>
      <c r="J11" s="573">
        <v>0</v>
      </c>
      <c r="K11" s="573">
        <v>0</v>
      </c>
      <c r="L11" s="575">
        <v>0</v>
      </c>
      <c r="M11" s="508">
        <f t="shared" si="1"/>
        <v>0</v>
      </c>
      <c r="N11" s="509">
        <f t="array" ref="N11">IF(COUNT(H11:L11)=0,"",COUNT(IF(H11:L11=M11,H11:L11,""))/COUNT(H11:L11))</f>
        <v>1</v>
      </c>
      <c r="O11" s="510">
        <f t="array" ref="O11">IF(AND(H11:L11=H11:L11,H11:L11="-"),"",STDEV(IF(H11:L11="-","",H11:L11))/AVERAGE(IF(H11:L11="-","",H11:L11+0.000000000000001)))</f>
        <v>0</v>
      </c>
      <c r="P11" s="28"/>
      <c r="Q11" s="28"/>
      <c r="R11" s="29">
        <f t="array" ref="R11">IF(AND(H11:L11=H11:L11,H11:L11="-"),"",AVERAGE(H11:L11))</f>
        <v>0</v>
      </c>
      <c r="S11" s="30"/>
      <c r="T11" s="38" t="str">
        <f t="shared" si="2"/>
        <v>YES</v>
      </c>
      <c r="U11" s="479"/>
      <c r="V11" s="33">
        <v>6</v>
      </c>
      <c r="W11" s="34">
        <f t="array" ref="W11">COUNT(IF($M$5:$M$104=$V11,IF($T$5:$T$104="YES",$M$5:$M$104,""),"" ))</f>
        <v>2</v>
      </c>
      <c r="X11" s="35"/>
      <c r="Y11" s="471"/>
      <c r="Z11" s="575">
        <v>0</v>
      </c>
      <c r="AA11" s="508">
        <v>0</v>
      </c>
      <c r="AB11" s="480">
        <f t="shared" si="0"/>
        <v>0</v>
      </c>
      <c r="AC11" s="35"/>
      <c r="AD11" s="49" t="s">
        <v>25</v>
      </c>
      <c r="AE11" s="50" t="s">
        <v>18</v>
      </c>
      <c r="AF11" s="51" t="s">
        <v>26</v>
      </c>
      <c r="AG11" s="52"/>
      <c r="AH11" s="49" t="s">
        <v>25</v>
      </c>
      <c r="AI11" s="50" t="s">
        <v>18</v>
      </c>
      <c r="AJ11" s="51" t="s">
        <v>26</v>
      </c>
      <c r="AK11" s="481"/>
      <c r="AL11" s="481"/>
      <c r="AM11" s="481"/>
      <c r="AN11" s="35"/>
      <c r="AO11" s="35"/>
      <c r="AP11" s="35"/>
      <c r="AQ11" s="35"/>
      <c r="AR11" s="35"/>
      <c r="AS11" s="35"/>
      <c r="AT11" s="35"/>
      <c r="AU11" s="35"/>
      <c r="AV11" s="35"/>
      <c r="AW11" s="35"/>
      <c r="AX11" s="35"/>
      <c r="AY11" s="281"/>
      <c r="AZ11" s="281"/>
      <c r="BA11" s="281"/>
      <c r="BB11" s="281"/>
      <c r="BC11" s="281"/>
      <c r="BD11" s="281"/>
      <c r="BE11" s="281"/>
      <c r="BF11" s="281"/>
      <c r="BG11" s="281"/>
      <c r="BH11" s="281"/>
      <c r="BI11" s="281"/>
      <c r="BJ11" s="281"/>
      <c r="BK11" s="281"/>
      <c r="BL11" s="281"/>
      <c r="BM11" s="281"/>
      <c r="BN11" s="281"/>
      <c r="BO11" s="281"/>
      <c r="BP11" s="281"/>
    </row>
    <row r="12" spans="1:68" s="474" customFormat="1" ht="12" customHeight="1">
      <c r="A12" s="552" t="s">
        <v>126</v>
      </c>
      <c r="B12" s="553">
        <v>2016</v>
      </c>
      <c r="C12" s="552">
        <v>60008</v>
      </c>
      <c r="D12" s="552">
        <v>8</v>
      </c>
      <c r="E12" s="552">
        <v>89</v>
      </c>
      <c r="F12" s="552">
        <v>2</v>
      </c>
      <c r="G12" s="553">
        <v>1</v>
      </c>
      <c r="H12" s="572">
        <v>5</v>
      </c>
      <c r="I12" s="572">
        <v>6</v>
      </c>
      <c r="J12" s="572">
        <v>6</v>
      </c>
      <c r="K12" s="572">
        <v>4</v>
      </c>
      <c r="L12" s="574">
        <v>5</v>
      </c>
      <c r="M12" s="508">
        <f t="shared" si="1"/>
        <v>6</v>
      </c>
      <c r="N12" s="509">
        <f t="array" ref="N12">IF(COUNT(H12:L12)=0,"",COUNT(IF(H12:L12=M12,H12:L12,""))/COUNT(H12:L12))</f>
        <v>0.4</v>
      </c>
      <c r="O12" s="510">
        <f t="array" ref="O12">IF(AND(H12:L12=H12:L12,H12:L12="-"),"",STDEV(IF(H12:L12="-","",H12:L12))/AVERAGE(IF(H12:L12="-","",H12:L12+0.000000000000001)))</f>
        <v>0.16089615894886097</v>
      </c>
      <c r="P12" s="28"/>
      <c r="Q12" s="28"/>
      <c r="R12" s="29">
        <f t="array" ref="R12">IF(AND(H12:L12=H12:L12,H12:L12="-"),"",AVERAGE(H12:L12))</f>
        <v>5.2</v>
      </c>
      <c r="S12" s="30"/>
      <c r="T12" s="38" t="str">
        <f t="shared" si="2"/>
        <v>NO</v>
      </c>
      <c r="U12" s="479"/>
      <c r="V12" s="33">
        <v>7</v>
      </c>
      <c r="W12" s="34">
        <f t="array" ref="W12">COUNT(IF($M$5:$M$104=$V12,IF($T$5:$T$104="YES",$M$5:$M$104,""),"" ))</f>
        <v>0</v>
      </c>
      <c r="X12" s="35"/>
      <c r="Y12" s="471"/>
      <c r="Z12" s="574">
        <v>5</v>
      </c>
      <c r="AA12" s="508">
        <v>6</v>
      </c>
      <c r="AB12" s="480">
        <f t="shared" si="0"/>
        <v>-1</v>
      </c>
      <c r="AC12" s="35"/>
      <c r="AD12" s="53"/>
      <c r="AE12" s="54">
        <v>0</v>
      </c>
      <c r="AF12" s="55"/>
      <c r="AG12" s="35"/>
      <c r="AH12" s="53"/>
      <c r="AI12" s="54">
        <v>0</v>
      </c>
      <c r="AJ12" s="55"/>
      <c r="AK12" s="481"/>
      <c r="AL12" s="481"/>
      <c r="AM12" s="481"/>
      <c r="AN12" s="35"/>
      <c r="AO12" s="35"/>
      <c r="AP12" s="35"/>
      <c r="AQ12" s="35"/>
      <c r="AR12" s="35"/>
      <c r="AS12" s="35"/>
      <c r="AT12" s="35"/>
      <c r="AU12" s="35"/>
      <c r="AV12" s="35"/>
      <c r="AW12" s="35"/>
      <c r="AX12" s="35"/>
      <c r="AY12" s="281"/>
      <c r="AZ12" s="281"/>
      <c r="BA12" s="281"/>
      <c r="BB12" s="281"/>
      <c r="BC12" s="281"/>
      <c r="BD12" s="281"/>
      <c r="BE12" s="281"/>
      <c r="BF12" s="281"/>
      <c r="BG12" s="281"/>
      <c r="BH12" s="281"/>
      <c r="BI12" s="281"/>
      <c r="BJ12" s="281"/>
      <c r="BK12" s="281"/>
      <c r="BL12" s="281"/>
      <c r="BM12" s="281"/>
      <c r="BN12" s="281"/>
      <c r="BO12" s="281"/>
      <c r="BP12" s="281"/>
    </row>
    <row r="13" spans="1:68" s="474" customFormat="1" ht="12" customHeight="1">
      <c r="A13" s="552" t="s">
        <v>126</v>
      </c>
      <c r="B13" s="553">
        <v>2016</v>
      </c>
      <c r="C13" s="552">
        <v>60008</v>
      </c>
      <c r="D13" s="552">
        <v>9</v>
      </c>
      <c r="E13" s="552">
        <v>85</v>
      </c>
      <c r="F13" s="552">
        <v>2</v>
      </c>
      <c r="G13" s="553">
        <v>1</v>
      </c>
      <c r="H13" s="572">
        <v>5</v>
      </c>
      <c r="I13" s="572">
        <v>5</v>
      </c>
      <c r="J13" s="572">
        <v>5</v>
      </c>
      <c r="K13" s="572">
        <v>5</v>
      </c>
      <c r="L13" s="574">
        <v>5</v>
      </c>
      <c r="M13" s="508">
        <f t="shared" si="1"/>
        <v>5</v>
      </c>
      <c r="N13" s="509">
        <f t="array" ref="N13">IF(COUNT(H13:L13)=0,"",COUNT(IF(H13:L13=M13,H13:L13,""))/COUNT(H13:L13))</f>
        <v>1</v>
      </c>
      <c r="O13" s="510">
        <f t="array" ref="O13">IF(AND(H13:L13=H13:L13,H13:L13="-"),"",STDEV(IF(H13:L13="-","",H13:L13))/AVERAGE(IF(H13:L13="-","",H13:L13+0.000000000000001)))</f>
        <v>0</v>
      </c>
      <c r="P13" s="28"/>
      <c r="Q13" s="28"/>
      <c r="R13" s="29">
        <f t="array" ref="R13">IF(AND(H13:L13=H13:L13,H13:L13="-"),"",AVERAGE(H13:L13))</f>
        <v>5</v>
      </c>
      <c r="S13" s="30"/>
      <c r="T13" s="38" t="str">
        <f t="shared" si="2"/>
        <v>YES</v>
      </c>
      <c r="U13" s="479"/>
      <c r="V13" s="33">
        <v>8</v>
      </c>
      <c r="W13" s="34">
        <f t="array" ref="W13">COUNT(IF($M$5:$M$104=$V13,IF($T$5:$T$104="YES",$M$5:$M$104,""),"" ))</f>
        <v>0</v>
      </c>
      <c r="X13" s="35"/>
      <c r="Y13" s="471"/>
      <c r="Z13" s="574">
        <v>5</v>
      </c>
      <c r="AA13" s="508">
        <v>5</v>
      </c>
      <c r="AB13" s="480">
        <f t="shared" si="0"/>
        <v>0</v>
      </c>
      <c r="AC13" s="35"/>
      <c r="AD13" s="56">
        <v>-1</v>
      </c>
      <c r="AE13" s="57">
        <f t="array" ref="AE13">COUNT(IF(AB$5:AB$104=$AD13,AB$5:AB$104,"x"))</f>
        <v>1</v>
      </c>
      <c r="AF13" s="58">
        <f>IF((AE13+AI13)=0,"-",(0.5*(AE13+AI13)+0.5)+(SUM(AE$12:AE12)+SUM(AI$12:AI12)))</f>
        <v>2</v>
      </c>
      <c r="AG13" s="35"/>
      <c r="AH13" s="56">
        <v>1</v>
      </c>
      <c r="AI13" s="57">
        <f t="array" ref="AI13">COUNT(IF(AB$5:AB$104=$AH13,AB$5:AB$104,"x"))</f>
        <v>2</v>
      </c>
      <c r="AJ13" s="59">
        <f>IF((AE13+AI13)=0,"-",(0.5*(AE13+AI13)+0.5)+(SUM(AE$12:AE12)+SUM(AI$12:AI12)))</f>
        <v>2</v>
      </c>
      <c r="AK13" s="481"/>
      <c r="AL13" s="481"/>
      <c r="AM13" s="481"/>
      <c r="AN13" s="35"/>
      <c r="AO13" s="35"/>
      <c r="AP13" s="35"/>
      <c r="AQ13" s="35"/>
      <c r="AR13" s="35"/>
      <c r="AS13" s="35"/>
      <c r="AT13" s="35"/>
      <c r="AU13" s="35"/>
      <c r="AV13" s="35"/>
      <c r="AW13" s="35"/>
      <c r="AX13" s="35"/>
      <c r="AY13" s="281"/>
      <c r="AZ13" s="281"/>
      <c r="BA13" s="281"/>
      <c r="BB13" s="281"/>
      <c r="BC13" s="281"/>
      <c r="BD13" s="281"/>
      <c r="BE13" s="281"/>
      <c r="BF13" s="281"/>
      <c r="BG13" s="281"/>
      <c r="BH13" s="281"/>
      <c r="BI13" s="281"/>
      <c r="BJ13" s="281"/>
      <c r="BK13" s="281"/>
      <c r="BL13" s="281"/>
      <c r="BM13" s="281"/>
      <c r="BN13" s="281"/>
      <c r="BO13" s="281"/>
      <c r="BP13" s="281"/>
    </row>
    <row r="14" spans="1:68" s="474" customFormat="1" ht="12" customHeight="1">
      <c r="A14" s="552" t="s">
        <v>126</v>
      </c>
      <c r="B14" s="553">
        <v>2016</v>
      </c>
      <c r="C14" s="552">
        <v>60008</v>
      </c>
      <c r="D14" s="552">
        <v>10</v>
      </c>
      <c r="E14" s="552">
        <v>54</v>
      </c>
      <c r="F14" s="552">
        <v>1</v>
      </c>
      <c r="G14" s="553">
        <v>1</v>
      </c>
      <c r="H14" s="573">
        <v>0</v>
      </c>
      <c r="I14" s="573">
        <v>0</v>
      </c>
      <c r="J14" s="573">
        <v>0</v>
      </c>
      <c r="K14" s="573">
        <v>0</v>
      </c>
      <c r="L14" s="575">
        <v>0</v>
      </c>
      <c r="M14" s="508">
        <f t="shared" si="1"/>
        <v>0</v>
      </c>
      <c r="N14" s="509">
        <f t="array" ref="N14">IF(COUNT(H14:L14)=0,"",COUNT(IF(H14:L14=M14,H14:L14,""))/COUNT(H14:L14))</f>
        <v>1</v>
      </c>
      <c r="O14" s="510">
        <f t="array" ref="O14">IF(AND(H14:L14=H14:L14,H14:L14="-"),"",STDEV(IF(H14:L14="-","",H14:L14))/AVERAGE(IF(H14:L14="-","",H14:L14+0.000000000000001)))</f>
        <v>0</v>
      </c>
      <c r="P14" s="28"/>
      <c r="Q14" s="28"/>
      <c r="R14" s="29">
        <f t="array" ref="R14">IF(AND(H14:L14=H14:L14,H14:L14="-"),"",AVERAGE(H14:L14))</f>
        <v>0</v>
      </c>
      <c r="S14" s="30"/>
      <c r="T14" s="38" t="str">
        <f t="shared" si="2"/>
        <v>YES</v>
      </c>
      <c r="U14" s="479"/>
      <c r="V14" s="33">
        <v>9</v>
      </c>
      <c r="W14" s="34">
        <f t="array" ref="W14">COUNT(IF($M$5:$M$104=$V14,IF($T$5:$T$104="YES",$M$5:$M$104,""),"" ))</f>
        <v>0</v>
      </c>
      <c r="X14" s="35"/>
      <c r="Y14" s="471"/>
      <c r="Z14" s="575">
        <v>0</v>
      </c>
      <c r="AA14" s="508">
        <v>0</v>
      </c>
      <c r="AB14" s="480">
        <f t="shared" si="0"/>
        <v>0</v>
      </c>
      <c r="AC14" s="35"/>
      <c r="AD14" s="56">
        <v>-2</v>
      </c>
      <c r="AE14" s="57">
        <f t="array" ref="AE14">COUNT(IF(AB$5:AB$104=$AD14,AB$5:AB$104,"x"))</f>
        <v>1</v>
      </c>
      <c r="AF14" s="58">
        <f>IF((AE14+AI14)=0,"-",(0.5*(AE14+AI14)+0.5)+(SUM(AE$12:AE13)+SUM(AI$12:AI13)))</f>
        <v>4</v>
      </c>
      <c r="AG14" s="35"/>
      <c r="AH14" s="56">
        <v>2</v>
      </c>
      <c r="AI14" s="57">
        <f t="array" ref="AI14">COUNT(IF(AB$5:AB$104=$AH14,AB$5:AB$104,"x"))</f>
        <v>0</v>
      </c>
      <c r="AJ14" s="59">
        <f>IF((AE14+AI14)=0,"-",(0.5*(AE14+AI14)+0.5)+(SUM(AE$12:AE13)+SUM(AI$12:AI13)))</f>
        <v>4</v>
      </c>
      <c r="AK14" s="481"/>
      <c r="AL14" s="481"/>
      <c r="AM14" s="481"/>
      <c r="AN14" s="35"/>
      <c r="AO14" s="35"/>
      <c r="AP14" s="35"/>
      <c r="AQ14" s="35"/>
      <c r="AR14" s="35"/>
      <c r="AS14" s="35"/>
      <c r="AT14" s="35"/>
      <c r="AU14" s="35"/>
      <c r="AV14" s="35"/>
      <c r="AW14" s="35"/>
      <c r="AX14" s="35"/>
      <c r="AY14" s="281"/>
      <c r="AZ14" s="281"/>
      <c r="BA14" s="281"/>
      <c r="BB14" s="281"/>
      <c r="BC14" s="281"/>
      <c r="BD14" s="281"/>
      <c r="BE14" s="281"/>
      <c r="BF14" s="281"/>
      <c r="BG14" s="281"/>
      <c r="BH14" s="281"/>
      <c r="BI14" s="281"/>
      <c r="BJ14" s="281"/>
      <c r="BK14" s="281"/>
      <c r="BL14" s="281"/>
      <c r="BM14" s="281"/>
      <c r="BN14" s="281"/>
      <c r="BO14" s="281"/>
      <c r="BP14" s="281"/>
    </row>
    <row r="15" spans="1:68" s="474" customFormat="1" ht="12" customHeight="1">
      <c r="A15" s="552" t="s">
        <v>126</v>
      </c>
      <c r="B15" s="553">
        <v>2016</v>
      </c>
      <c r="C15" s="552">
        <v>60008</v>
      </c>
      <c r="D15" s="552">
        <v>11</v>
      </c>
      <c r="E15" s="552">
        <v>35</v>
      </c>
      <c r="F15" s="552">
        <v>1</v>
      </c>
      <c r="G15" s="553">
        <v>1</v>
      </c>
      <c r="H15" s="573">
        <v>0</v>
      </c>
      <c r="I15" s="573">
        <v>0</v>
      </c>
      <c r="J15" s="573">
        <v>0</v>
      </c>
      <c r="K15" s="573">
        <v>0</v>
      </c>
      <c r="L15" s="575">
        <v>0</v>
      </c>
      <c r="M15" s="508">
        <f t="shared" si="1"/>
        <v>0</v>
      </c>
      <c r="N15" s="509">
        <f t="array" ref="N15">IF(COUNT(H15:L15)=0,"",COUNT(IF(H15:L15=M15,H15:L15,""))/COUNT(H15:L15))</f>
        <v>1</v>
      </c>
      <c r="O15" s="510">
        <f t="array" ref="O15">IF(AND(H15:L15=H15:L15,H15:L15="-"),"",STDEV(IF(H15:L15="-","",H15:L15))/AVERAGE(IF(H15:L15="-","",H15:L15+0.000000000000001)))</f>
        <v>0</v>
      </c>
      <c r="P15" s="28"/>
      <c r="Q15" s="28"/>
      <c r="R15" s="29">
        <f t="array" ref="R15">IF(AND(H15:L15=H15:L15,H15:L15="-"),"",AVERAGE(H15:L15))</f>
        <v>0</v>
      </c>
      <c r="S15" s="30"/>
      <c r="T15" s="38" t="str">
        <f t="shared" si="2"/>
        <v>YES</v>
      </c>
      <c r="U15" s="479"/>
      <c r="V15" s="33">
        <v>10</v>
      </c>
      <c r="W15" s="34">
        <f t="array" ref="W15">COUNT(IF($M$5:$M$104=$V15,IF($T$5:$T$104="YES",$M$5:$M$104,""),"" ))</f>
        <v>0</v>
      </c>
      <c r="X15" s="35"/>
      <c r="Y15" s="471"/>
      <c r="Z15" s="575">
        <v>0</v>
      </c>
      <c r="AA15" s="508">
        <v>0</v>
      </c>
      <c r="AB15" s="480">
        <f t="shared" si="0"/>
        <v>0</v>
      </c>
      <c r="AC15" s="35"/>
      <c r="AD15" s="56">
        <v>-3</v>
      </c>
      <c r="AE15" s="57">
        <f t="array" ref="AE15">COUNT(IF(AB$5:AB$104=$AD15,AB$5:AB$104,"x"))</f>
        <v>0</v>
      </c>
      <c r="AF15" s="58" t="str">
        <f>IF((AE15+AI15)=0,"-",(0.5*(AE15+AI15)+0.5)+(SUM(AE$12:AE14)+SUM(AI$12:AI14)))</f>
        <v>-</v>
      </c>
      <c r="AG15" s="35"/>
      <c r="AH15" s="56">
        <v>3</v>
      </c>
      <c r="AI15" s="57">
        <f t="array" ref="AI15">COUNT(IF(AB$5:AB$104=$AH15,AB$5:AB$104,"x"))</f>
        <v>0</v>
      </c>
      <c r="AJ15" s="59" t="str">
        <f>IF((AE15+AI15)=0,"-",(0.5*(AE15+AI15)+0.5)+(SUM(AE$12:AE14)+SUM(AI$12:AI14)))</f>
        <v>-</v>
      </c>
      <c r="AK15" s="481"/>
      <c r="AL15" s="481"/>
      <c r="AM15" s="481"/>
      <c r="AN15" s="35"/>
      <c r="AO15" s="35"/>
      <c r="AP15" s="35"/>
      <c r="AQ15" s="35"/>
      <c r="AR15" s="35"/>
      <c r="AS15" s="35"/>
      <c r="AT15" s="35"/>
      <c r="AU15" s="35"/>
      <c r="AV15" s="35"/>
      <c r="AW15" s="35"/>
      <c r="AX15" s="35"/>
      <c r="AY15" s="281"/>
      <c r="AZ15" s="281"/>
      <c r="BA15" s="281"/>
      <c r="BB15" s="281"/>
      <c r="BC15" s="281"/>
      <c r="BD15" s="281"/>
      <c r="BE15" s="281"/>
      <c r="BF15" s="281"/>
      <c r="BG15" s="281"/>
      <c r="BH15" s="281"/>
      <c r="BI15" s="281"/>
      <c r="BJ15" s="281"/>
      <c r="BK15" s="281"/>
      <c r="BL15" s="281"/>
      <c r="BM15" s="281"/>
      <c r="BN15" s="281"/>
      <c r="BO15" s="281"/>
      <c r="BP15" s="281"/>
    </row>
    <row r="16" spans="1:68" s="474" customFormat="1" ht="12" customHeight="1">
      <c r="A16" s="552" t="s">
        <v>126</v>
      </c>
      <c r="B16" s="553">
        <v>2016</v>
      </c>
      <c r="C16" s="552">
        <v>60008</v>
      </c>
      <c r="D16" s="552">
        <v>12</v>
      </c>
      <c r="E16" s="552">
        <v>49</v>
      </c>
      <c r="F16" s="552">
        <v>1</v>
      </c>
      <c r="G16" s="553">
        <v>1</v>
      </c>
      <c r="H16" s="573">
        <v>0</v>
      </c>
      <c r="I16" s="573">
        <v>0</v>
      </c>
      <c r="J16" s="573">
        <v>0</v>
      </c>
      <c r="K16" s="573">
        <v>0</v>
      </c>
      <c r="L16" s="575">
        <v>0</v>
      </c>
      <c r="M16" s="508">
        <f t="shared" si="1"/>
        <v>0</v>
      </c>
      <c r="N16" s="509">
        <f t="array" ref="N16">IF(COUNT(H16:L16)=0,"",COUNT(IF(H16:L16=M16,H16:L16,""))/COUNT(H16:L16))</f>
        <v>1</v>
      </c>
      <c r="O16" s="510">
        <f t="array" ref="O16">IF(AND(H16:L16=H16:L16,H16:L16="-"),"",STDEV(IF(H16:L16="-","",H16:L16))/AVERAGE(IF(H16:L16="-","",H16:L16+0.000000000000001)))</f>
        <v>0</v>
      </c>
      <c r="P16" s="28"/>
      <c r="Q16" s="28"/>
      <c r="R16" s="29">
        <f t="array" ref="R16">IF(AND(H16:L16=H16:L16,H16:L16="-"),"",AVERAGE(H16:L16))</f>
        <v>0</v>
      </c>
      <c r="S16" s="30"/>
      <c r="T16" s="38" t="str">
        <f t="shared" si="2"/>
        <v>YES</v>
      </c>
      <c r="U16" s="479"/>
      <c r="V16" s="33">
        <v>11</v>
      </c>
      <c r="W16" s="34">
        <f t="array" ref="W16">COUNT(IF($M$5:$M$104=$V16,IF($T$5:$T$104="YES",$M$5:$M$104,""),"" ))</f>
        <v>0</v>
      </c>
      <c r="X16" s="35"/>
      <c r="Y16" s="471"/>
      <c r="Z16" s="575">
        <v>0</v>
      </c>
      <c r="AA16" s="508">
        <v>0</v>
      </c>
      <c r="AB16" s="480">
        <f t="shared" si="0"/>
        <v>0</v>
      </c>
      <c r="AC16" s="35"/>
      <c r="AD16" s="56">
        <v>-4</v>
      </c>
      <c r="AE16" s="57">
        <f t="array" ref="AE16">COUNT(IF(AB$5:AB$104=$AD16,AB$5:AB$104,"x"))</f>
        <v>0</v>
      </c>
      <c r="AF16" s="58" t="str">
        <f>IF((AE16+AI16)=0,"-",(0.5*(AE16+AI16)+0.5)+(SUM(AE$12:AE15)+SUM(AI$12:AI15)))</f>
        <v>-</v>
      </c>
      <c r="AG16" s="35"/>
      <c r="AH16" s="56">
        <v>4</v>
      </c>
      <c r="AI16" s="57">
        <f t="array" ref="AI16">COUNT(IF(AB$5:AB$104=$AH16,AB$5:AB$104,"x"))</f>
        <v>0</v>
      </c>
      <c r="AJ16" s="59" t="str">
        <f>IF((AE16+AI16)=0,"-",(0.5*(AE16+AI16)+0.5)+(SUM(AE$12:AE15)+SUM(AI$12:AI15)))</f>
        <v>-</v>
      </c>
      <c r="AK16" s="481"/>
      <c r="AL16" s="481"/>
      <c r="AM16" s="481"/>
      <c r="AN16" s="35"/>
      <c r="AO16" s="35"/>
      <c r="AP16" s="35"/>
      <c r="AQ16" s="35"/>
      <c r="AR16" s="35"/>
      <c r="AS16" s="35"/>
      <c r="AT16" s="35"/>
      <c r="AU16" s="35"/>
      <c r="AV16" s="35"/>
      <c r="AW16" s="35"/>
      <c r="AX16" s="35"/>
      <c r="AY16" s="281"/>
      <c r="AZ16" s="281"/>
      <c r="BA16" s="281"/>
      <c r="BB16" s="281"/>
      <c r="BC16" s="281"/>
      <c r="BD16" s="281"/>
      <c r="BE16" s="281"/>
      <c r="BF16" s="281"/>
      <c r="BG16" s="281"/>
      <c r="BH16" s="281"/>
      <c r="BI16" s="281"/>
      <c r="BJ16" s="281"/>
      <c r="BK16" s="281"/>
      <c r="BL16" s="281"/>
      <c r="BM16" s="281"/>
      <c r="BN16" s="281"/>
      <c r="BO16" s="281"/>
      <c r="BP16" s="281"/>
    </row>
    <row r="17" spans="1:68" s="474" customFormat="1" ht="12" customHeight="1">
      <c r="A17" s="552" t="s">
        <v>126</v>
      </c>
      <c r="B17" s="553">
        <v>2016</v>
      </c>
      <c r="C17" s="552">
        <v>60008</v>
      </c>
      <c r="D17" s="552">
        <v>13</v>
      </c>
      <c r="E17" s="552">
        <v>56</v>
      </c>
      <c r="F17" s="552">
        <v>2</v>
      </c>
      <c r="G17" s="553">
        <v>1</v>
      </c>
      <c r="H17" s="573">
        <v>0</v>
      </c>
      <c r="I17" s="573">
        <v>0</v>
      </c>
      <c r="J17" s="573">
        <v>0</v>
      </c>
      <c r="K17" s="573">
        <v>0</v>
      </c>
      <c r="L17" s="575">
        <v>0</v>
      </c>
      <c r="M17" s="508">
        <f t="shared" si="1"/>
        <v>0</v>
      </c>
      <c r="N17" s="509">
        <f t="array" ref="N17">IF(COUNT(H17:L17)=0,"",COUNT(IF(H17:L17=M17,H17:L17,""))/COUNT(H17:L17))</f>
        <v>1</v>
      </c>
      <c r="O17" s="510">
        <f t="array" ref="O17">IF(AND(H17:L17=H17:L17,H17:L17="-"),"",STDEV(IF(H17:L17="-","",H17:L17))/AVERAGE(IF(H17:L17="-","",H17:L17+0.000000000000001)))</f>
        <v>0</v>
      </c>
      <c r="P17" s="28"/>
      <c r="Q17" s="28"/>
      <c r="R17" s="29">
        <f t="array" ref="R17">IF(AND(H17:L17=H17:L17,H17:L17="-"),"",AVERAGE(H17:L17))</f>
        <v>0</v>
      </c>
      <c r="S17" s="30"/>
      <c r="T17" s="38" t="str">
        <f t="shared" si="2"/>
        <v>YES</v>
      </c>
      <c r="U17" s="479"/>
      <c r="V17" s="33">
        <v>12</v>
      </c>
      <c r="W17" s="34">
        <f t="array" ref="W17">COUNT(IF($M$5:$M$104=$V17,IF($T$5:$T$104="YES",$M$5:$M$104,""),"" ))</f>
        <v>0</v>
      </c>
      <c r="X17" s="35"/>
      <c r="Y17" s="471"/>
      <c r="Z17" s="575">
        <v>0</v>
      </c>
      <c r="AA17" s="508">
        <v>0</v>
      </c>
      <c r="AB17" s="480">
        <f t="shared" si="0"/>
        <v>0</v>
      </c>
      <c r="AC17" s="35"/>
      <c r="AD17" s="56">
        <v>-5</v>
      </c>
      <c r="AE17" s="57">
        <f t="array" ref="AE17">COUNT(IF(AB$5:AB$104=$AD17,AB$5:AB$104,"x"))</f>
        <v>1</v>
      </c>
      <c r="AF17" s="58">
        <f>IF((AE17+AI17)=0,"-",(0.5*(AE17+AI17)+0.5)+(SUM(AE$12:AE16)+SUM(AI$12:AI16)))</f>
        <v>5.5</v>
      </c>
      <c r="AG17" s="35"/>
      <c r="AH17" s="56">
        <v>5</v>
      </c>
      <c r="AI17" s="57">
        <f t="array" ref="AI17">COUNT(IF(AB$5:AB$104=$AH17,AB$5:AB$104,"x"))</f>
        <v>1</v>
      </c>
      <c r="AJ17" s="59">
        <f>IF((AE17+AI17)=0,"-",(0.5*(AE17+AI17)+0.5)+(SUM(AE$12:AE16)+SUM(AI$12:AI16)))</f>
        <v>5.5</v>
      </c>
      <c r="AK17" s="481"/>
      <c r="AL17" s="481"/>
      <c r="AM17" s="481"/>
      <c r="AN17" s="35"/>
      <c r="AO17" s="35"/>
      <c r="AP17" s="35"/>
      <c r="AQ17" s="35"/>
      <c r="AR17" s="35"/>
      <c r="AS17" s="35"/>
      <c r="AT17" s="35"/>
      <c r="AU17" s="35"/>
      <c r="AV17" s="35"/>
      <c r="AW17" s="35"/>
      <c r="AX17" s="35"/>
      <c r="AY17" s="281"/>
      <c r="AZ17" s="281"/>
      <c r="BA17" s="281"/>
      <c r="BB17" s="281"/>
      <c r="BC17" s="281"/>
      <c r="BD17" s="281"/>
      <c r="BE17" s="281"/>
      <c r="BF17" s="281"/>
      <c r="BG17" s="281"/>
      <c r="BH17" s="281"/>
      <c r="BI17" s="281"/>
      <c r="BJ17" s="281"/>
      <c r="BK17" s="281"/>
      <c r="BL17" s="281"/>
      <c r="BM17" s="281"/>
      <c r="BN17" s="281"/>
      <c r="BO17" s="281"/>
      <c r="BP17" s="281"/>
    </row>
    <row r="18" spans="1:68" s="474" customFormat="1" ht="12" customHeight="1">
      <c r="A18" s="552" t="s">
        <v>126</v>
      </c>
      <c r="B18" s="553">
        <v>2016</v>
      </c>
      <c r="C18" s="552">
        <v>60008</v>
      </c>
      <c r="D18" s="552">
        <v>14</v>
      </c>
      <c r="E18" s="552">
        <v>51</v>
      </c>
      <c r="F18" s="552">
        <v>1</v>
      </c>
      <c r="G18" s="553">
        <v>1</v>
      </c>
      <c r="H18" s="573">
        <v>0</v>
      </c>
      <c r="I18" s="573">
        <v>0</v>
      </c>
      <c r="J18" s="573">
        <v>0</v>
      </c>
      <c r="K18" s="573">
        <v>0</v>
      </c>
      <c r="L18" s="575">
        <v>0</v>
      </c>
      <c r="M18" s="508">
        <f t="shared" si="1"/>
        <v>0</v>
      </c>
      <c r="N18" s="509">
        <f t="array" ref="N18">IF(COUNT(H18:L18)=0,"",COUNT(IF(H18:L18=M18,H18:L18,""))/COUNT(H18:L18))</f>
        <v>1</v>
      </c>
      <c r="O18" s="510">
        <f t="array" ref="O18">IF(AND(H18:L18=H18:L18,H18:L18="-"),"",STDEV(IF(H18:L18="-","",H18:L18))/AVERAGE(IF(H18:L18="-","",H18:L18+0.000000000000001)))</f>
        <v>0</v>
      </c>
      <c r="P18" s="30"/>
      <c r="Q18" s="30"/>
      <c r="R18" s="29">
        <f t="array" ref="R18">IF(AND(H18:L18=H18:L18,H18:L18="-"),"",AVERAGE(H18:L18))</f>
        <v>0</v>
      </c>
      <c r="S18" s="30"/>
      <c r="T18" s="38" t="str">
        <f t="shared" si="2"/>
        <v>YES</v>
      </c>
      <c r="U18" s="479"/>
      <c r="V18" s="33">
        <v>13</v>
      </c>
      <c r="W18" s="34">
        <f t="array" ref="W18">COUNT(IF($M$5:$M$104=$V18,IF($T$5:$T$104="YES",$M$5:$M$104,""),"" ))</f>
        <v>0</v>
      </c>
      <c r="X18" s="35"/>
      <c r="Y18" s="471"/>
      <c r="Z18" s="575">
        <v>0</v>
      </c>
      <c r="AA18" s="508">
        <v>0</v>
      </c>
      <c r="AB18" s="480">
        <f t="shared" si="0"/>
        <v>0</v>
      </c>
      <c r="AC18" s="35"/>
      <c r="AD18" s="56">
        <v>-6</v>
      </c>
      <c r="AE18" s="57">
        <f t="array" ref="AE18">COUNT(IF(AB$5:AB$104=$AD18,AB$5:AB$104,"x"))</f>
        <v>0</v>
      </c>
      <c r="AF18" s="58" t="str">
        <f>IF((AE18+AI18)=0,"-",(0.5*(AE18+AI18)+0.5)+(SUM(AE$12:AE17)+SUM(AI$12:AI17)))</f>
        <v>-</v>
      </c>
      <c r="AG18" s="35"/>
      <c r="AH18" s="56">
        <v>6</v>
      </c>
      <c r="AI18" s="57">
        <f t="array" ref="AI18">COUNT(IF(AB$5:AB$104=$AH18,AB$5:AB$104,"x"))</f>
        <v>0</v>
      </c>
      <c r="AJ18" s="59" t="str">
        <f>IF((AE18+AI18)=0,"-",(0.5*(AE18+AI18)+0.5)+(SUM(AE$12:AE17)+SUM(AI$12:AI17)))</f>
        <v>-</v>
      </c>
      <c r="AK18" s="481"/>
      <c r="AL18" s="481"/>
      <c r="AM18" s="481"/>
      <c r="AN18" s="35"/>
      <c r="AO18" s="35"/>
      <c r="AP18" s="35"/>
      <c r="AQ18" s="35"/>
      <c r="AR18" s="35"/>
      <c r="AS18" s="35"/>
      <c r="AT18" s="35"/>
      <c r="AU18" s="35"/>
      <c r="AV18" s="35"/>
      <c r="AW18" s="35"/>
      <c r="AX18" s="35"/>
      <c r="AY18" s="281"/>
      <c r="AZ18" s="281"/>
      <c r="BA18" s="281"/>
      <c r="BB18" s="281"/>
      <c r="BC18" s="281"/>
      <c r="BD18" s="281"/>
      <c r="BE18" s="281"/>
      <c r="BF18" s="281"/>
      <c r="BG18" s="281"/>
      <c r="BH18" s="281"/>
      <c r="BI18" s="281"/>
      <c r="BJ18" s="281"/>
      <c r="BK18" s="281"/>
      <c r="BL18" s="281"/>
      <c r="BM18" s="281"/>
      <c r="BN18" s="281"/>
      <c r="BO18" s="281"/>
      <c r="BP18" s="281"/>
    </row>
    <row r="19" spans="1:68" s="474" customFormat="1" ht="12" customHeight="1">
      <c r="A19" s="552" t="s">
        <v>126</v>
      </c>
      <c r="B19" s="553">
        <v>2016</v>
      </c>
      <c r="C19" s="552">
        <v>60008</v>
      </c>
      <c r="D19" s="552">
        <v>15</v>
      </c>
      <c r="E19" s="552">
        <v>47</v>
      </c>
      <c r="F19" s="552">
        <v>2</v>
      </c>
      <c r="G19" s="553">
        <v>1</v>
      </c>
      <c r="H19" s="573">
        <v>0</v>
      </c>
      <c r="I19" s="573">
        <v>0</v>
      </c>
      <c r="J19" s="573">
        <v>0</v>
      </c>
      <c r="K19" s="573">
        <v>0</v>
      </c>
      <c r="L19" s="575">
        <v>0</v>
      </c>
      <c r="M19" s="508">
        <f t="shared" si="1"/>
        <v>0</v>
      </c>
      <c r="N19" s="509">
        <f t="array" ref="N19">IF(COUNT(H19:L19)=0,"",COUNT(IF(H19:L19=M19,H19:L19,""))/COUNT(H19:L19))</f>
        <v>1</v>
      </c>
      <c r="O19" s="510">
        <f t="array" ref="O19">IF(AND(H19:L19=H19:L19,H19:L19="-"),"",STDEV(IF(H19:L19="-","",H19:L19))/AVERAGE(IF(H19:L19="-","",H19:L19+0.000000000000001)))</f>
        <v>0</v>
      </c>
      <c r="P19" s="30"/>
      <c r="Q19" s="30"/>
      <c r="R19" s="29">
        <f t="array" ref="R19">IF(AND(H19:L19=H19:L19,H19:L19="-"),"",AVERAGE(H19:L19))</f>
        <v>0</v>
      </c>
      <c r="S19" s="30"/>
      <c r="T19" s="38" t="str">
        <f t="shared" si="2"/>
        <v>YES</v>
      </c>
      <c r="U19" s="479"/>
      <c r="V19" s="33">
        <v>14</v>
      </c>
      <c r="W19" s="34">
        <f t="array" ref="W19">COUNT(IF($M$5:$M$104=$V19,IF($T$5:$T$104="YES",$M$5:$M$104,""),"" ))</f>
        <v>0</v>
      </c>
      <c r="X19" s="35"/>
      <c r="Y19" s="471"/>
      <c r="Z19" s="575">
        <v>0</v>
      </c>
      <c r="AA19" s="508">
        <v>0</v>
      </c>
      <c r="AB19" s="480">
        <f t="shared" si="0"/>
        <v>0</v>
      </c>
      <c r="AC19" s="35"/>
      <c r="AD19" s="60">
        <v>-7</v>
      </c>
      <c r="AE19" s="57">
        <f t="array" ref="AE19">COUNT(IF(AB$5:AB$104=$AD19,AB$5:AB$104,"x"))</f>
        <v>0</v>
      </c>
      <c r="AF19" s="58" t="str">
        <f>IF((AE19+AI19)=0,"-",(0.5*(AE19+AI19)+0.5)+(SUM(AE$12:AE18)+SUM(AI$12:AI18)))</f>
        <v>-</v>
      </c>
      <c r="AG19" s="35"/>
      <c r="AH19" s="60">
        <v>7</v>
      </c>
      <c r="AI19" s="57">
        <f t="array" ref="AI19">COUNT(IF(AB$5:AB$104=$AH19,AB$5:AB$104,"x"))</f>
        <v>0</v>
      </c>
      <c r="AJ19" s="59" t="str">
        <f>IF((AE19+AI19)=0,"-",(0.5*(AE19+AI19)+0.5)+(SUM(AE$12:AE18)+SUM(AI$12:AI18)))</f>
        <v>-</v>
      </c>
      <c r="AK19" s="481"/>
      <c r="AL19" s="481"/>
      <c r="AM19" s="481"/>
      <c r="AN19" s="35"/>
      <c r="AO19" s="35"/>
      <c r="AP19" s="35"/>
      <c r="AQ19" s="35"/>
      <c r="AR19" s="35"/>
      <c r="AS19" s="35"/>
      <c r="AT19" s="35"/>
      <c r="AU19" s="35"/>
      <c r="AV19" s="35"/>
      <c r="AW19" s="35"/>
      <c r="AX19" s="35"/>
      <c r="AY19" s="281"/>
      <c r="AZ19" s="281"/>
      <c r="BA19" s="281"/>
      <c r="BB19" s="281"/>
      <c r="BC19" s="281"/>
      <c r="BD19" s="281"/>
      <c r="BE19" s="281"/>
      <c r="BF19" s="281"/>
      <c r="BG19" s="281"/>
      <c r="BH19" s="281"/>
      <c r="BI19" s="281"/>
      <c r="BJ19" s="281"/>
      <c r="BK19" s="281"/>
      <c r="BL19" s="281"/>
      <c r="BM19" s="281"/>
      <c r="BN19" s="281"/>
      <c r="BO19" s="281"/>
      <c r="BP19" s="281"/>
    </row>
    <row r="20" spans="1:68" s="281" customFormat="1" ht="12" customHeight="1">
      <c r="A20" s="552" t="s">
        <v>126</v>
      </c>
      <c r="B20" s="553">
        <v>2016</v>
      </c>
      <c r="C20" s="552">
        <v>60008</v>
      </c>
      <c r="D20" s="552">
        <v>16</v>
      </c>
      <c r="E20" s="552">
        <v>77</v>
      </c>
      <c r="F20" s="552">
        <v>1</v>
      </c>
      <c r="G20" s="553">
        <v>1</v>
      </c>
      <c r="H20" s="572">
        <v>4</v>
      </c>
      <c r="I20" s="572">
        <v>4</v>
      </c>
      <c r="J20" s="572">
        <v>4</v>
      </c>
      <c r="K20" s="573">
        <v>0</v>
      </c>
      <c r="L20" s="574">
        <v>4</v>
      </c>
      <c r="M20" s="508">
        <f t="shared" si="1"/>
        <v>4</v>
      </c>
      <c r="N20" s="509">
        <f t="array" ref="N20">IF(COUNT(H20:L20)=0,"",COUNT(IF(H20:L20=M20,H20:L20,""))/COUNT(H20:L20))</f>
        <v>0.8</v>
      </c>
      <c r="O20" s="510">
        <f t="array" ref="O20">IF(AND(H20:L20=H20:L20,H20:L20="-"),"",STDEV(IF(H20:L20="-","",H20:L20))/AVERAGE(IF(H20:L20="-","",H20:L20+0.000000000000001)))</f>
        <v>0.55901699437494712</v>
      </c>
      <c r="P20" s="457"/>
      <c r="Q20" s="457"/>
      <c r="R20" s="29">
        <f t="array" ref="R20">IF(AND(H20:L20=H20:L20,H20:L20="-"),"",AVERAGE(H20:L20))</f>
        <v>3.2</v>
      </c>
      <c r="S20" s="457"/>
      <c r="T20" s="38" t="str">
        <f t="shared" si="2"/>
        <v>YES</v>
      </c>
      <c r="U20" s="482"/>
      <c r="V20" s="458">
        <v>15</v>
      </c>
      <c r="W20" s="459">
        <f t="array" ref="W20">COUNT(IF($M$5:$M$104=$V20,IF($T$5:$T$104="YES",$M$5:$M$104,""),"" ))</f>
        <v>0</v>
      </c>
      <c r="Y20" s="483"/>
      <c r="Z20" s="574">
        <v>4</v>
      </c>
      <c r="AA20" s="508">
        <v>4</v>
      </c>
      <c r="AB20" s="484">
        <f t="shared" si="0"/>
        <v>0</v>
      </c>
      <c r="AD20" s="60">
        <v>-8</v>
      </c>
      <c r="AE20" s="57">
        <f t="array" ref="AE20">COUNT(IF(AB$5:AB$104=$AD20,AB$5:AB$104,"x"))</f>
        <v>0</v>
      </c>
      <c r="AF20" s="58" t="str">
        <f>IF((AE20+AI20)=0,"-",(0.5*(AE20+AI20)+0.5)+(SUM(AE$12:AE19)+SUM(AI$12:AI19)))</f>
        <v>-</v>
      </c>
      <c r="AH20" s="60">
        <v>8</v>
      </c>
      <c r="AI20" s="57">
        <f t="array" ref="AI20">COUNT(IF(AB$5:AB$104=$AH20,AB$5:AB$104,"x"))</f>
        <v>0</v>
      </c>
      <c r="AJ20" s="59" t="str">
        <f>IF((AE20+AI20)=0,"-",(0.5*(AE20+AI20)+0.5)+(SUM(AE$12:AE19)+SUM(AI$12:AI19)))</f>
        <v>-</v>
      </c>
      <c r="AK20" s="485"/>
      <c r="AL20" s="485"/>
      <c r="AM20" s="485"/>
    </row>
    <row r="21" spans="1:68" s="474" customFormat="1" ht="12" customHeight="1">
      <c r="A21" s="552" t="s">
        <v>126</v>
      </c>
      <c r="B21" s="553">
        <v>2016</v>
      </c>
      <c r="C21" s="552">
        <v>60008</v>
      </c>
      <c r="D21" s="552">
        <v>17</v>
      </c>
      <c r="E21" s="552">
        <v>53</v>
      </c>
      <c r="F21" s="552">
        <v>2</v>
      </c>
      <c r="G21" s="553">
        <v>1</v>
      </c>
      <c r="H21" s="573">
        <v>0</v>
      </c>
      <c r="I21" s="573">
        <v>0</v>
      </c>
      <c r="J21" s="573">
        <v>0</v>
      </c>
      <c r="K21" s="573">
        <v>0</v>
      </c>
      <c r="L21" s="575">
        <v>0</v>
      </c>
      <c r="M21" s="508">
        <f t="shared" si="1"/>
        <v>0</v>
      </c>
      <c r="N21" s="509">
        <f t="array" ref="N21">IF(COUNT(H21:L21)=0,"",COUNT(IF(H21:L21=M21,H21:L21,""))/COUNT(H21:L21))</f>
        <v>1</v>
      </c>
      <c r="O21" s="510">
        <f t="array" ref="O21">IF(AND(H21:L21=H21:L21,H21:L21="-"),"",STDEV(IF(H21:L21="-","",H21:L21))/AVERAGE(IF(H21:L21="-","",H21:L21+0.000000000000001)))</f>
        <v>0</v>
      </c>
      <c r="P21" s="30"/>
      <c r="Q21" s="30"/>
      <c r="R21" s="29">
        <f t="array" ref="R21">IF(AND(H21:L21=H21:L21,H21:L21="-"),"",AVERAGE(H21:L21))</f>
        <v>0</v>
      </c>
      <c r="S21" s="30"/>
      <c r="T21" s="38" t="str">
        <f t="shared" si="2"/>
        <v>YES</v>
      </c>
      <c r="U21" s="479"/>
      <c r="V21" s="33">
        <v>16</v>
      </c>
      <c r="W21" s="34">
        <f t="array" ref="W21">COUNT(IF($M$5:$M$104=$V21,IF($T$5:$T$104="YES",$M$5:$M$104,""),"" ))</f>
        <v>0</v>
      </c>
      <c r="X21" s="35"/>
      <c r="Y21" s="471"/>
      <c r="Z21" s="575">
        <v>0</v>
      </c>
      <c r="AA21" s="508">
        <v>0</v>
      </c>
      <c r="AB21" s="480">
        <f t="shared" si="0"/>
        <v>0</v>
      </c>
      <c r="AC21" s="35"/>
      <c r="AD21" s="60">
        <v>-9</v>
      </c>
      <c r="AE21" s="57">
        <f t="array" ref="AE21">COUNT(IF(AB$5:AB$104=$AD21,AB$5:AB$104,"x"))</f>
        <v>0</v>
      </c>
      <c r="AF21" s="58" t="str">
        <f>IF((AE21+AI21)=0,"-",(0.5*(AE21+AI21)+0.5)+(SUM(AE$12:AE20)+SUM(AI$12:AI20)))</f>
        <v>-</v>
      </c>
      <c r="AG21" s="35"/>
      <c r="AH21" s="60">
        <v>9</v>
      </c>
      <c r="AI21" s="57">
        <f t="array" ref="AI21">COUNT(IF(AB$5:AB$104=$AH21,AB$5:AB$104,"x"))</f>
        <v>0</v>
      </c>
      <c r="AJ21" s="59" t="str">
        <f>IF((AE21+AI21)=0,"-",(0.5*(AE21+AI21)+0.5)+(SUM(AE$12:AE20)+SUM(AI$12:AI20)))</f>
        <v>-</v>
      </c>
      <c r="AK21" s="481"/>
      <c r="AL21" s="481"/>
      <c r="AM21" s="481"/>
      <c r="AN21" s="35"/>
      <c r="AO21" s="35"/>
      <c r="AP21" s="35"/>
      <c r="AQ21" s="35"/>
      <c r="AR21" s="35"/>
      <c r="AS21" s="35"/>
      <c r="AT21" s="35"/>
      <c r="AU21" s="35"/>
      <c r="AV21" s="35"/>
      <c r="AW21" s="35"/>
      <c r="AX21" s="35"/>
      <c r="AY21" s="281"/>
      <c r="AZ21" s="281"/>
      <c r="BA21" s="281"/>
      <c r="BB21" s="281"/>
      <c r="BC21" s="281"/>
      <c r="BD21" s="281"/>
      <c r="BE21" s="281"/>
      <c r="BF21" s="281"/>
      <c r="BG21" s="281"/>
      <c r="BH21" s="281"/>
      <c r="BI21" s="281"/>
      <c r="BJ21" s="281"/>
      <c r="BK21" s="281"/>
      <c r="BL21" s="281"/>
      <c r="BM21" s="281"/>
      <c r="BN21" s="281"/>
      <c r="BO21" s="281"/>
      <c r="BP21" s="281"/>
    </row>
    <row r="22" spans="1:68" s="474" customFormat="1" ht="12" customHeight="1">
      <c r="A22" s="552" t="s">
        <v>126</v>
      </c>
      <c r="B22" s="553">
        <v>2016</v>
      </c>
      <c r="C22" s="552">
        <v>60008</v>
      </c>
      <c r="D22" s="552">
        <v>18</v>
      </c>
      <c r="E22" s="552">
        <v>43</v>
      </c>
      <c r="F22" s="552">
        <v>2</v>
      </c>
      <c r="G22" s="553">
        <v>1</v>
      </c>
      <c r="H22" s="573">
        <v>0</v>
      </c>
      <c r="I22" s="573">
        <v>0</v>
      </c>
      <c r="J22" s="573">
        <v>0</v>
      </c>
      <c r="K22" s="573">
        <v>0</v>
      </c>
      <c r="L22" s="575">
        <v>0</v>
      </c>
      <c r="M22" s="508">
        <f t="shared" si="1"/>
        <v>0</v>
      </c>
      <c r="N22" s="509">
        <f t="array" ref="N22">IF(COUNT(H22:L22)=0,"",COUNT(IF(H22:L22=M22,H22:L22,""))/COUNT(H22:L22))</f>
        <v>1</v>
      </c>
      <c r="O22" s="510">
        <f t="array" ref="O22">IF(AND(H22:L22=H22:L22,H22:L22="-"),"",STDEV(IF(H22:L22="-","",H22:L22))/AVERAGE(IF(H22:L22="-","",H22:L22+0.000000000000001)))</f>
        <v>0</v>
      </c>
      <c r="P22" s="30"/>
      <c r="Q22" s="30"/>
      <c r="R22" s="29">
        <f t="array" ref="R22">IF(AND(H22:L22=H22:L22,H22:L22="-"),"",AVERAGE(H22:L22))</f>
        <v>0</v>
      </c>
      <c r="S22" s="30"/>
      <c r="T22" s="38" t="str">
        <f t="shared" si="2"/>
        <v>YES</v>
      </c>
      <c r="U22" s="479"/>
      <c r="V22" s="33">
        <v>17</v>
      </c>
      <c r="W22" s="34">
        <f t="array" ref="W22">COUNT(IF($M$5:$M$104=$V22,IF($T$5:$T$104="YES",$M$5:$M$104,""),"" ))</f>
        <v>0</v>
      </c>
      <c r="X22" s="35"/>
      <c r="Y22" s="471"/>
      <c r="Z22" s="575">
        <v>0</v>
      </c>
      <c r="AA22" s="508">
        <v>0</v>
      </c>
      <c r="AB22" s="480">
        <f t="shared" si="0"/>
        <v>0</v>
      </c>
      <c r="AC22" s="35"/>
      <c r="AD22" s="61">
        <v>-10</v>
      </c>
      <c r="AE22" s="62">
        <f t="array" ref="AE22">COUNT(IF(AB$5:AB$104=$AD22,AB$5:AB$104,"x"))</f>
        <v>0</v>
      </c>
      <c r="AF22" s="63" t="str">
        <f>IF((AE22+AI22)=0,"-",(0.5*(AE22+AI22)+0.5)+(SUM(AE$12:AE21)+SUM(AI$12:AI21)))</f>
        <v>-</v>
      </c>
      <c r="AG22" s="35"/>
      <c r="AH22" s="61">
        <v>10</v>
      </c>
      <c r="AI22" s="62">
        <f t="array" ref="AI22">COUNT(IF(AB$5:AB$104=$AH22,AB$5:AB$104,"x"))</f>
        <v>0</v>
      </c>
      <c r="AJ22" s="64" t="str">
        <f>IF((AE22+AI22)=0,"-",(0.5*(AE22+AI22)+0.5)+(SUM(AE$12:AE21)+SUM(AI$12:AI21)))</f>
        <v>-</v>
      </c>
      <c r="AK22" s="481"/>
      <c r="AL22" s="481"/>
      <c r="AM22" s="481"/>
      <c r="AN22" s="35"/>
      <c r="AO22" s="35"/>
      <c r="AP22" s="35"/>
      <c r="AQ22" s="35"/>
      <c r="AR22" s="35"/>
      <c r="AS22" s="35"/>
      <c r="AT22" s="35"/>
      <c r="AU22" s="35"/>
      <c r="AV22" s="35"/>
      <c r="AW22" s="35"/>
      <c r="AX22" s="35"/>
      <c r="AY22" s="281"/>
      <c r="AZ22" s="281"/>
      <c r="BA22" s="281"/>
      <c r="BB22" s="281"/>
      <c r="BC22" s="281"/>
      <c r="BD22" s="281"/>
      <c r="BE22" s="281"/>
      <c r="BF22" s="281"/>
      <c r="BG22" s="281"/>
      <c r="BH22" s="281"/>
      <c r="BI22" s="281"/>
      <c r="BJ22" s="281"/>
      <c r="BK22" s="281"/>
      <c r="BL22" s="281"/>
      <c r="BM22" s="281"/>
      <c r="BN22" s="281"/>
      <c r="BO22" s="281"/>
      <c r="BP22" s="281"/>
    </row>
    <row r="23" spans="1:68" s="474" customFormat="1" ht="12" customHeight="1" thickBot="1">
      <c r="A23" s="552" t="s">
        <v>126</v>
      </c>
      <c r="B23" s="553">
        <v>2016</v>
      </c>
      <c r="C23" s="552">
        <v>60008</v>
      </c>
      <c r="D23" s="554">
        <v>19</v>
      </c>
      <c r="E23" s="554">
        <v>34</v>
      </c>
      <c r="F23" s="554">
        <v>1</v>
      </c>
      <c r="G23" s="553">
        <v>1</v>
      </c>
      <c r="H23" s="573">
        <v>0</v>
      </c>
      <c r="I23" s="573">
        <v>0</v>
      </c>
      <c r="J23" s="573">
        <v>0</v>
      </c>
      <c r="K23" s="573">
        <v>0</v>
      </c>
      <c r="L23" s="575">
        <v>0</v>
      </c>
      <c r="M23" s="508">
        <f t="shared" si="1"/>
        <v>0</v>
      </c>
      <c r="N23" s="509">
        <f t="array" ref="N23">IF(COUNT(H23:L23)=0,"",COUNT(IF(H23:L23=M23,H23:L23,""))/COUNT(H23:L23))</f>
        <v>1</v>
      </c>
      <c r="O23" s="510">
        <f t="array" ref="O23">IF(AND(H23:L23=H23:L23,H23:L23="-"),"",STDEV(IF(H23:L23="-","",H23:L23))/AVERAGE(IF(H23:L23="-","",H23:L23+0.000000000000001)))</f>
        <v>0</v>
      </c>
      <c r="P23" s="30"/>
      <c r="Q23" s="30"/>
      <c r="R23" s="29">
        <f t="array" ref="R23">IF(AND(H23:L23=H23:L23,H23:L23="-"),"",AVERAGE(H23:L23))</f>
        <v>0</v>
      </c>
      <c r="S23" s="30"/>
      <c r="T23" s="38" t="str">
        <f t="shared" si="2"/>
        <v>YES</v>
      </c>
      <c r="U23" s="479"/>
      <c r="V23" s="33">
        <v>18</v>
      </c>
      <c r="W23" s="34">
        <f t="array" ref="W23">COUNT(IF($M$5:$M$104=$V23,IF($T$5:$T$104="YES",$M$5:$M$104,""),"" ))</f>
        <v>0</v>
      </c>
      <c r="X23" s="35"/>
      <c r="Y23" s="471"/>
      <c r="Z23" s="575">
        <v>0</v>
      </c>
      <c r="AA23" s="508">
        <v>0</v>
      </c>
      <c r="AB23" s="480">
        <f t="shared" si="0"/>
        <v>0</v>
      </c>
      <c r="AC23" s="35"/>
      <c r="AD23" s="65"/>
      <c r="AE23" s="66" t="s">
        <v>27</v>
      </c>
      <c r="AF23" s="64">
        <f>SUMPRODUCT(AE13:AE22,AF13:AF22)</f>
        <v>11.5</v>
      </c>
      <c r="AG23" s="35"/>
      <c r="AH23" s="65"/>
      <c r="AI23" s="66" t="s">
        <v>28</v>
      </c>
      <c r="AJ23" s="64">
        <f>SUMPRODUCT(AI13:AI22,AJ13:AJ22)</f>
        <v>9.5</v>
      </c>
      <c r="AK23" s="481"/>
      <c r="AL23" s="481"/>
      <c r="AM23" s="481"/>
      <c r="AN23" s="35"/>
      <c r="AO23" s="35"/>
      <c r="AP23" s="35"/>
      <c r="AQ23" s="35"/>
      <c r="AR23" s="35"/>
      <c r="AS23" s="35"/>
      <c r="AT23" s="35"/>
      <c r="AU23" s="35"/>
      <c r="AV23" s="35"/>
      <c r="AW23" s="35"/>
      <c r="AX23" s="35"/>
      <c r="AY23" s="281"/>
      <c r="AZ23" s="281"/>
      <c r="BA23" s="281"/>
      <c r="BB23" s="281"/>
      <c r="BC23" s="281"/>
      <c r="BD23" s="281"/>
      <c r="BE23" s="281"/>
      <c r="BF23" s="281"/>
      <c r="BG23" s="281"/>
      <c r="BH23" s="281"/>
      <c r="BI23" s="281"/>
      <c r="BJ23" s="281"/>
      <c r="BK23" s="281"/>
      <c r="BL23" s="281"/>
      <c r="BM23" s="281"/>
      <c r="BN23" s="281"/>
      <c r="BO23" s="281"/>
      <c r="BP23" s="281"/>
    </row>
    <row r="24" spans="1:68" s="474" customFormat="1" ht="12" customHeight="1">
      <c r="A24" s="555" t="s">
        <v>126</v>
      </c>
      <c r="B24" s="553">
        <v>2016</v>
      </c>
      <c r="C24" s="555">
        <v>60008</v>
      </c>
      <c r="D24" s="555">
        <v>20</v>
      </c>
      <c r="E24" s="555">
        <v>36</v>
      </c>
      <c r="F24" s="555">
        <v>2</v>
      </c>
      <c r="G24" s="553">
        <v>1</v>
      </c>
      <c r="H24" s="573">
        <v>0</v>
      </c>
      <c r="I24" s="573">
        <v>0</v>
      </c>
      <c r="J24" s="573">
        <v>0</v>
      </c>
      <c r="K24" s="573">
        <v>0</v>
      </c>
      <c r="L24" s="575">
        <v>0</v>
      </c>
      <c r="M24" s="508">
        <f t="shared" si="1"/>
        <v>0</v>
      </c>
      <c r="N24" s="509">
        <f t="array" ref="N24">IF(COUNT(H24:L24)=0,"",COUNT(IF(H24:L24=M24,H24:L24,""))/COUNT(H24:L24))</f>
        <v>1</v>
      </c>
      <c r="O24" s="510">
        <f t="array" ref="O24">IF(AND(H24:L24=H24:L24,H24:L24="-"),"",STDEV(IF(H24:L24="-","",H24:L24))/AVERAGE(IF(H24:L24="-","",H24:L24+0.000000000000001)))</f>
        <v>0</v>
      </c>
      <c r="P24" s="30"/>
      <c r="Q24" s="30"/>
      <c r="R24" s="29">
        <f t="array" ref="R24">IF(AND(H24:L24=H24:L24,H24:L24="-"),"",AVERAGE(H24:L24))</f>
        <v>0</v>
      </c>
      <c r="S24" s="30"/>
      <c r="T24" s="38" t="str">
        <f t="shared" si="2"/>
        <v>YES</v>
      </c>
      <c r="U24" s="479"/>
      <c r="V24" s="33">
        <v>19</v>
      </c>
      <c r="W24" s="34">
        <f t="array" ref="W24">COUNT(IF($M$5:$M$104=$V24,IF($T$5:$T$104="YES",$M$5:$M$104,""),"" ))</f>
        <v>0</v>
      </c>
      <c r="X24" s="35"/>
      <c r="Y24" s="471"/>
      <c r="Z24" s="575">
        <v>0</v>
      </c>
      <c r="AA24" s="508">
        <v>0</v>
      </c>
      <c r="AB24" s="480">
        <f t="shared" si="0"/>
        <v>0</v>
      </c>
      <c r="AC24" s="35"/>
      <c r="AD24" s="48"/>
      <c r="AE24" s="48"/>
      <c r="AF24" s="48"/>
      <c r="AG24" s="35"/>
      <c r="AH24" s="35"/>
      <c r="AI24" s="35"/>
      <c r="AJ24" s="35"/>
      <c r="AK24" s="486"/>
      <c r="AL24" s="486"/>
      <c r="AM24" s="486"/>
      <c r="AN24" s="35"/>
      <c r="AO24" s="35"/>
      <c r="AP24" s="35"/>
      <c r="AQ24" s="35"/>
      <c r="AR24" s="35"/>
      <c r="AS24" s="35"/>
      <c r="AT24" s="35"/>
      <c r="AU24" s="35"/>
      <c r="AV24" s="35"/>
      <c r="AW24" s="35"/>
      <c r="AX24" s="35"/>
      <c r="AY24" s="281"/>
      <c r="AZ24" s="281"/>
      <c r="BA24" s="281"/>
      <c r="BB24" s="281"/>
      <c r="BC24" s="281"/>
      <c r="BD24" s="281"/>
      <c r="BE24" s="281"/>
      <c r="BF24" s="281"/>
      <c r="BG24" s="281"/>
      <c r="BH24" s="281"/>
      <c r="BI24" s="281"/>
      <c r="BJ24" s="281"/>
      <c r="BK24" s="281"/>
      <c r="BL24" s="281"/>
      <c r="BM24" s="281"/>
      <c r="BN24" s="281"/>
      <c r="BO24" s="281"/>
      <c r="BP24" s="281"/>
    </row>
    <row r="25" spans="1:68" s="474" customFormat="1" ht="12" customHeight="1">
      <c r="A25" s="552" t="s">
        <v>126</v>
      </c>
      <c r="B25" s="553">
        <v>2016</v>
      </c>
      <c r="C25" s="555">
        <v>60008</v>
      </c>
      <c r="D25" s="552">
        <v>21</v>
      </c>
      <c r="E25" s="552">
        <v>72</v>
      </c>
      <c r="F25" s="552">
        <v>2</v>
      </c>
      <c r="G25" s="553">
        <v>1</v>
      </c>
      <c r="H25" s="572">
        <v>4</v>
      </c>
      <c r="I25" s="572">
        <v>4</v>
      </c>
      <c r="J25" s="572">
        <v>4</v>
      </c>
      <c r="K25" s="572">
        <v>4</v>
      </c>
      <c r="L25" s="574">
        <v>4</v>
      </c>
      <c r="M25" s="508">
        <f t="shared" si="1"/>
        <v>4</v>
      </c>
      <c r="N25" s="509">
        <f t="array" ref="N25">IF(COUNT(H25:L25)=0,"",COUNT(IF(H25:L25=M25,H25:L25,""))/COUNT(H25:L25))</f>
        <v>1</v>
      </c>
      <c r="O25" s="510">
        <f t="array" ref="O25">IF(AND(H25:L25=H25:L25,H25:L25="-"),"",STDEV(IF(H25:L25="-","",H25:L25))/AVERAGE(IF(H25:L25="-","",H25:L25+0.000000000000001)))</f>
        <v>0</v>
      </c>
      <c r="P25" s="30"/>
      <c r="Q25" s="30"/>
      <c r="R25" s="29">
        <f t="array" ref="R25">IF(AND(H25:L25=H25:L25,H25:L25="-"),"",AVERAGE(H25:L25))</f>
        <v>4</v>
      </c>
      <c r="S25" s="30"/>
      <c r="T25" s="38" t="str">
        <f t="shared" si="2"/>
        <v>YES</v>
      </c>
      <c r="U25" s="487"/>
      <c r="V25" s="69">
        <v>20</v>
      </c>
      <c r="W25" s="70">
        <f t="array" ref="W25">COUNT(IF($M$5:$M$104=$V25,IF($T$5:$T$104="YES",$M$5:$M$104,""),"" ))</f>
        <v>0</v>
      </c>
      <c r="X25" s="35"/>
      <c r="Y25" s="471"/>
      <c r="Z25" s="574">
        <v>4</v>
      </c>
      <c r="AA25" s="508">
        <v>4</v>
      </c>
      <c r="AB25" s="480">
        <f t="shared" si="0"/>
        <v>0</v>
      </c>
      <c r="AC25" s="35"/>
      <c r="AD25" s="48"/>
      <c r="AE25" s="48"/>
      <c r="AF25" s="48"/>
      <c r="AG25" s="35"/>
      <c r="AH25" s="35"/>
      <c r="AI25" s="35"/>
      <c r="AJ25" s="35"/>
      <c r="AK25" s="35"/>
      <c r="AL25" s="35"/>
      <c r="AM25" s="35"/>
      <c r="AN25" s="35"/>
      <c r="AO25" s="35"/>
      <c r="AP25" s="35"/>
      <c r="AQ25" s="35"/>
      <c r="AR25" s="35"/>
      <c r="AS25" s="35"/>
      <c r="AT25" s="35"/>
      <c r="AU25" s="35"/>
      <c r="AV25" s="35"/>
      <c r="AW25" s="35"/>
      <c r="AX25" s="35"/>
      <c r="AY25" s="281"/>
      <c r="AZ25" s="281"/>
      <c r="BA25" s="281"/>
      <c r="BB25" s="281"/>
      <c r="BC25" s="281"/>
      <c r="BD25" s="281"/>
      <c r="BE25" s="281"/>
      <c r="BF25" s="281"/>
      <c r="BG25" s="281"/>
      <c r="BH25" s="281"/>
      <c r="BI25" s="281"/>
      <c r="BJ25" s="281"/>
      <c r="BK25" s="281"/>
      <c r="BL25" s="281"/>
      <c r="BM25" s="281"/>
      <c r="BN25" s="281"/>
      <c r="BO25" s="281"/>
      <c r="BP25" s="281"/>
    </row>
    <row r="26" spans="1:68" s="474" customFormat="1" ht="12" customHeight="1">
      <c r="A26" s="552" t="s">
        <v>126</v>
      </c>
      <c r="B26" s="553">
        <v>2016</v>
      </c>
      <c r="C26" s="555">
        <v>60008</v>
      </c>
      <c r="D26" s="552">
        <v>22</v>
      </c>
      <c r="E26" s="552">
        <v>66</v>
      </c>
      <c r="F26" s="552"/>
      <c r="G26" s="553">
        <v>1</v>
      </c>
      <c r="H26" s="573">
        <v>0</v>
      </c>
      <c r="I26" s="573">
        <v>0</v>
      </c>
      <c r="J26" s="573">
        <v>0</v>
      </c>
      <c r="K26" s="573">
        <v>0</v>
      </c>
      <c r="L26" s="575">
        <v>0</v>
      </c>
      <c r="M26" s="508">
        <f t="shared" si="1"/>
        <v>0</v>
      </c>
      <c r="N26" s="509">
        <f t="array" ref="N26">IF(COUNT(H26:L26)=0,"",COUNT(IF(H26:L26=M26,H26:L26,""))/COUNT(H26:L26))</f>
        <v>1</v>
      </c>
      <c r="O26" s="510">
        <f t="array" ref="O26">IF(AND(H26:L26=H26:L26,H26:L26="-"),"",STDEV(IF(H26:L26="-","",H26:L26))/AVERAGE(IF(H26:L26="-","",H26:L26+0.000000000000001)))</f>
        <v>0</v>
      </c>
      <c r="P26" s="30"/>
      <c r="Q26" s="30"/>
      <c r="R26" s="29">
        <f t="array" ref="R26">IF(AND(H26:L26=H26:L26,H26:L26="-"),"",AVERAGE(H26:L26))</f>
        <v>0</v>
      </c>
      <c r="S26" s="30"/>
      <c r="T26" s="38" t="str">
        <f t="shared" si="2"/>
        <v>YES</v>
      </c>
      <c r="U26" s="488"/>
      <c r="V26" s="489"/>
      <c r="W26" s="72">
        <f>SUM(W5:W25)</f>
        <v>10</v>
      </c>
      <c r="X26" s="35"/>
      <c r="Y26" s="471"/>
      <c r="Z26" s="575">
        <v>0</v>
      </c>
      <c r="AA26" s="508">
        <v>0</v>
      </c>
      <c r="AB26" s="480">
        <f t="shared" si="0"/>
        <v>0</v>
      </c>
      <c r="AC26" s="35"/>
      <c r="AD26" s="48"/>
      <c r="AE26" s="490"/>
      <c r="AF26" s="491"/>
      <c r="AG26" s="35"/>
      <c r="AH26" s="35"/>
      <c r="AI26" s="35"/>
      <c r="AJ26" s="35"/>
      <c r="AK26" s="35"/>
      <c r="AL26" s="35"/>
      <c r="AM26" s="35"/>
      <c r="AN26" s="35"/>
      <c r="AO26" s="35"/>
      <c r="AP26" s="35"/>
      <c r="AQ26" s="35"/>
      <c r="AR26" s="35"/>
      <c r="AS26" s="35"/>
      <c r="AT26" s="35"/>
      <c r="AU26" s="35"/>
      <c r="AV26" s="35"/>
      <c r="AW26" s="35"/>
      <c r="AX26" s="35"/>
      <c r="AY26" s="281"/>
      <c r="AZ26" s="281"/>
      <c r="BA26" s="281"/>
      <c r="BB26" s="281"/>
      <c r="BC26" s="281"/>
      <c r="BD26" s="281"/>
      <c r="BE26" s="281"/>
      <c r="BF26" s="281"/>
      <c r="BG26" s="281"/>
      <c r="BH26" s="281"/>
      <c r="BI26" s="281"/>
      <c r="BJ26" s="281"/>
      <c r="BK26" s="281"/>
      <c r="BL26" s="281"/>
      <c r="BM26" s="281"/>
      <c r="BN26" s="281"/>
      <c r="BO26" s="281"/>
      <c r="BP26" s="281"/>
    </row>
    <row r="27" spans="1:68" s="474" customFormat="1" ht="12" customHeight="1">
      <c r="A27" s="552" t="s">
        <v>126</v>
      </c>
      <c r="B27" s="553">
        <v>2016</v>
      </c>
      <c r="C27" s="555">
        <v>60008</v>
      </c>
      <c r="D27" s="552">
        <v>23</v>
      </c>
      <c r="E27" s="552">
        <v>32</v>
      </c>
      <c r="F27" s="552">
        <v>2</v>
      </c>
      <c r="G27" s="553">
        <v>1</v>
      </c>
      <c r="H27" s="573">
        <v>0</v>
      </c>
      <c r="I27" s="573">
        <v>0</v>
      </c>
      <c r="J27" s="573">
        <v>0</v>
      </c>
      <c r="K27" s="573">
        <v>0</v>
      </c>
      <c r="L27" s="575">
        <v>0</v>
      </c>
      <c r="M27" s="508">
        <f t="shared" si="1"/>
        <v>0</v>
      </c>
      <c r="N27" s="509">
        <f t="array" ref="N27">IF(COUNT(H27:L27)=0,"",COUNT(IF(H27:L27=M27,H27:L27,""))/COUNT(H27:L27))</f>
        <v>1</v>
      </c>
      <c r="O27" s="510">
        <f t="array" ref="O27">IF(AND(H27:L27=H27:L27,H27:L27="-"),"",STDEV(IF(H27:L27="-","",H27:L27))/AVERAGE(IF(H27:L27="-","",H27:L27+0.000000000000001)))</f>
        <v>0</v>
      </c>
      <c r="P27" s="30"/>
      <c r="Q27" s="30"/>
      <c r="R27" s="29">
        <f t="array" ref="R27">IF(AND(H27:L27=H27:L27,H27:L27="-"),"",AVERAGE(H27:L27))</f>
        <v>0</v>
      </c>
      <c r="S27" s="30"/>
      <c r="T27" s="38" t="str">
        <f t="shared" si="2"/>
        <v>YES</v>
      </c>
      <c r="U27" s="35"/>
      <c r="V27" s="35"/>
      <c r="W27" s="35"/>
      <c r="X27" s="35"/>
      <c r="Y27" s="471"/>
      <c r="Z27" s="575">
        <v>0</v>
      </c>
      <c r="AA27" s="508">
        <v>0</v>
      </c>
      <c r="AB27" s="480">
        <f t="shared" si="0"/>
        <v>0</v>
      </c>
      <c r="AC27" s="35"/>
      <c r="AD27" s="48"/>
      <c r="AE27" s="490"/>
      <c r="AF27" s="491"/>
      <c r="AG27" s="35"/>
      <c r="AH27" s="35"/>
      <c r="AI27" s="35"/>
      <c r="AJ27" s="35"/>
      <c r="AK27" s="35"/>
      <c r="AL27" s="35"/>
      <c r="AM27" s="35"/>
      <c r="AN27" s="35"/>
      <c r="AO27" s="35"/>
      <c r="AP27" s="35"/>
      <c r="AQ27" s="35"/>
      <c r="AR27" s="35"/>
      <c r="AS27" s="35"/>
      <c r="AT27" s="35"/>
      <c r="AU27" s="35"/>
      <c r="AV27" s="35"/>
      <c r="AW27" s="35"/>
      <c r="AX27" s="35"/>
      <c r="AY27" s="281"/>
      <c r="AZ27" s="281"/>
      <c r="BA27" s="281"/>
      <c r="BB27" s="281"/>
      <c r="BC27" s="281"/>
      <c r="BD27" s="281"/>
      <c r="BE27" s="281"/>
      <c r="BF27" s="281"/>
      <c r="BG27" s="281"/>
      <c r="BH27" s="281"/>
      <c r="BI27" s="281"/>
      <c r="BJ27" s="281"/>
      <c r="BK27" s="281"/>
      <c r="BL27" s="281"/>
      <c r="BM27" s="281"/>
      <c r="BN27" s="281"/>
      <c r="BO27" s="281"/>
      <c r="BP27" s="281"/>
    </row>
    <row r="28" spans="1:68" s="474" customFormat="1" ht="12" customHeight="1">
      <c r="A28" s="552" t="s">
        <v>126</v>
      </c>
      <c r="B28" s="553">
        <v>2016</v>
      </c>
      <c r="C28" s="555">
        <v>60008</v>
      </c>
      <c r="D28" s="552">
        <v>24</v>
      </c>
      <c r="E28" s="552">
        <v>28</v>
      </c>
      <c r="F28" s="552">
        <v>1</v>
      </c>
      <c r="G28" s="553">
        <v>1</v>
      </c>
      <c r="H28" s="573">
        <v>0</v>
      </c>
      <c r="I28" s="573">
        <v>0</v>
      </c>
      <c r="J28" s="573">
        <v>0</v>
      </c>
      <c r="K28" s="573">
        <v>0</v>
      </c>
      <c r="L28" s="575">
        <v>0</v>
      </c>
      <c r="M28" s="508">
        <f t="shared" si="1"/>
        <v>0</v>
      </c>
      <c r="N28" s="509">
        <f t="array" ref="N28">IF(COUNT(H28:L28)=0,"",COUNT(IF(H28:L28=M28,H28:L28,""))/COUNT(H28:L28))</f>
        <v>1</v>
      </c>
      <c r="O28" s="510">
        <f t="array" ref="O28">IF(AND(H28:L28=H28:L28,H28:L28="-"),"",STDEV(IF(H28:L28="-","",H28:L28))/AVERAGE(IF(H28:L28="-","",H28:L28+0.000000000000001)))</f>
        <v>0</v>
      </c>
      <c r="P28" s="30"/>
      <c r="Q28" s="30"/>
      <c r="R28" s="29">
        <f t="array" ref="R28">IF(AND(H28:L28=H28:L28,H28:L28="-"),"",AVERAGE(H28:L28))</f>
        <v>0</v>
      </c>
      <c r="S28" s="30"/>
      <c r="T28" s="38" t="str">
        <f t="shared" si="2"/>
        <v>YES</v>
      </c>
      <c r="U28" s="35"/>
      <c r="V28" s="35"/>
      <c r="W28" s="35"/>
      <c r="X28" s="35"/>
      <c r="Y28" s="471"/>
      <c r="Z28" s="575">
        <v>0</v>
      </c>
      <c r="AA28" s="508">
        <v>0</v>
      </c>
      <c r="AB28" s="480">
        <f t="shared" si="0"/>
        <v>0</v>
      </c>
      <c r="AC28" s="35"/>
      <c r="AD28" s="48"/>
      <c r="AE28" s="48"/>
      <c r="AF28" s="48"/>
      <c r="AG28" s="35"/>
      <c r="AH28" s="35"/>
      <c r="AI28" s="35"/>
      <c r="AJ28" s="35"/>
      <c r="AK28" s="35"/>
      <c r="AL28" s="35"/>
      <c r="AM28" s="35"/>
      <c r="AN28" s="35"/>
      <c r="AO28" s="35"/>
      <c r="AP28" s="35"/>
      <c r="AQ28" s="35"/>
      <c r="AR28" s="35"/>
      <c r="AS28" s="35"/>
      <c r="AT28" s="35"/>
      <c r="AU28" s="35"/>
      <c r="AV28" s="35"/>
      <c r="AW28" s="35"/>
      <c r="AX28" s="35"/>
      <c r="AY28" s="281"/>
      <c r="AZ28" s="281"/>
      <c r="BA28" s="281"/>
      <c r="BB28" s="281"/>
      <c r="BC28" s="281"/>
      <c r="BD28" s="281"/>
      <c r="BE28" s="281"/>
      <c r="BF28" s="281"/>
      <c r="BG28" s="281"/>
      <c r="BH28" s="281"/>
      <c r="BI28" s="281"/>
      <c r="BJ28" s="281"/>
      <c r="BK28" s="281"/>
      <c r="BL28" s="281"/>
      <c r="BM28" s="281"/>
      <c r="BN28" s="281"/>
      <c r="BO28" s="281"/>
      <c r="BP28" s="281"/>
    </row>
    <row r="29" spans="1:68" s="474" customFormat="1" ht="12" customHeight="1">
      <c r="A29" s="552" t="s">
        <v>126</v>
      </c>
      <c r="B29" s="553">
        <v>2016</v>
      </c>
      <c r="C29" s="555">
        <v>60008</v>
      </c>
      <c r="D29" s="552">
        <v>25</v>
      </c>
      <c r="E29" s="552">
        <v>31</v>
      </c>
      <c r="F29" s="552">
        <v>1</v>
      </c>
      <c r="G29" s="553">
        <v>1</v>
      </c>
      <c r="H29" s="573">
        <v>0</v>
      </c>
      <c r="I29" s="573">
        <v>0</v>
      </c>
      <c r="J29" s="573">
        <v>0</v>
      </c>
      <c r="K29" s="573">
        <v>0</v>
      </c>
      <c r="L29" s="575">
        <v>0</v>
      </c>
      <c r="M29" s="508">
        <f t="shared" si="1"/>
        <v>0</v>
      </c>
      <c r="N29" s="509">
        <f t="array" ref="N29">IF(COUNT(H29:L29)=0,"",COUNT(IF(H29:L29=M29,H29:L29,""))/COUNT(H29:L29))</f>
        <v>1</v>
      </c>
      <c r="O29" s="510">
        <f t="array" ref="O29">IF(AND(H29:L29=H29:L29,H29:L29="-"),"",STDEV(IF(H29:L29="-","",H29:L29))/AVERAGE(IF(H29:L29="-","",H29:L29+0.000000000000001)))</f>
        <v>0</v>
      </c>
      <c r="P29" s="30"/>
      <c r="Q29" s="30"/>
      <c r="R29" s="29">
        <f t="array" ref="R29">IF(AND(H29:L29=H29:L29,H29:L29="-"),"",AVERAGE(H29:L29))</f>
        <v>0</v>
      </c>
      <c r="S29" s="30"/>
      <c r="T29" s="38" t="str">
        <f t="shared" si="2"/>
        <v>YES</v>
      </c>
      <c r="U29" s="35"/>
      <c r="V29" s="35"/>
      <c r="W29" s="35"/>
      <c r="X29" s="35"/>
      <c r="Y29" s="471"/>
      <c r="Z29" s="575">
        <v>0</v>
      </c>
      <c r="AA29" s="508">
        <v>0</v>
      </c>
      <c r="AB29" s="480">
        <f t="shared" si="0"/>
        <v>0</v>
      </c>
      <c r="AC29" s="35"/>
      <c r="AD29" s="48"/>
      <c r="AE29" s="48"/>
      <c r="AF29" s="48"/>
      <c r="AG29" s="35"/>
      <c r="AH29" s="35"/>
      <c r="AI29" s="35"/>
      <c r="AJ29" s="35"/>
      <c r="AK29" s="35"/>
      <c r="AL29" s="35"/>
      <c r="AM29" s="35"/>
      <c r="AN29" s="35"/>
      <c r="AO29" s="35"/>
      <c r="AP29" s="35"/>
      <c r="AQ29" s="35"/>
      <c r="AR29" s="35"/>
      <c r="AS29" s="35"/>
      <c r="AT29" s="35"/>
      <c r="AU29" s="35"/>
      <c r="AV29" s="35"/>
      <c r="AW29" s="35"/>
      <c r="AX29" s="35"/>
      <c r="AY29" s="281"/>
      <c r="AZ29" s="281"/>
      <c r="BA29" s="281"/>
      <c r="BB29" s="281"/>
      <c r="BC29" s="281"/>
      <c r="BD29" s="281"/>
      <c r="BE29" s="281"/>
      <c r="BF29" s="281"/>
      <c r="BG29" s="281"/>
      <c r="BH29" s="281"/>
      <c r="BI29" s="281"/>
      <c r="BJ29" s="281"/>
      <c r="BK29" s="281"/>
      <c r="BL29" s="281"/>
      <c r="BM29" s="281"/>
      <c r="BN29" s="281"/>
      <c r="BO29" s="281"/>
      <c r="BP29" s="281"/>
    </row>
    <row r="30" spans="1:68" s="474" customFormat="1" ht="12" customHeight="1">
      <c r="A30" s="552" t="s">
        <v>126</v>
      </c>
      <c r="B30" s="553">
        <v>2016</v>
      </c>
      <c r="C30" s="555">
        <v>60008</v>
      </c>
      <c r="D30" s="552">
        <v>26</v>
      </c>
      <c r="E30" s="552">
        <v>29</v>
      </c>
      <c r="F30" s="552">
        <v>2</v>
      </c>
      <c r="G30" s="553">
        <v>1</v>
      </c>
      <c r="H30" s="573">
        <v>0</v>
      </c>
      <c r="I30" s="573">
        <v>0</v>
      </c>
      <c r="J30" s="573">
        <v>0</v>
      </c>
      <c r="K30" s="573">
        <v>0</v>
      </c>
      <c r="L30" s="575">
        <v>0</v>
      </c>
      <c r="M30" s="508">
        <f t="shared" si="1"/>
        <v>0</v>
      </c>
      <c r="N30" s="509">
        <f t="array" ref="N30">IF(COUNT(H30:L30)=0,"",COUNT(IF(H30:L30=M30,H30:L30,""))/COUNT(H30:L30))</f>
        <v>1</v>
      </c>
      <c r="O30" s="510">
        <f t="array" ref="O30">IF(AND(H30:L30=H30:L30,H30:L30="-"),"",STDEV(IF(H30:L30="-","",H30:L30))/AVERAGE(IF(H30:L30="-","",H30:L30+0.000000000000001)))</f>
        <v>0</v>
      </c>
      <c r="P30" s="30"/>
      <c r="Q30" s="30"/>
      <c r="R30" s="29">
        <f t="array" ref="R30">IF(AND(H30:L30=H30:L30,H30:L30="-"),"",AVERAGE(H30:L30))</f>
        <v>0</v>
      </c>
      <c r="S30" s="30"/>
      <c r="T30" s="38" t="str">
        <f t="shared" si="2"/>
        <v>YES</v>
      </c>
      <c r="U30" s="35"/>
      <c r="V30" s="35"/>
      <c r="W30" s="35"/>
      <c r="X30" s="35"/>
      <c r="Y30" s="471"/>
      <c r="Z30" s="575">
        <v>0</v>
      </c>
      <c r="AA30" s="508">
        <v>0</v>
      </c>
      <c r="AB30" s="480">
        <f t="shared" si="0"/>
        <v>0</v>
      </c>
      <c r="AC30" s="35"/>
      <c r="AD30" s="48"/>
      <c r="AE30" s="48"/>
      <c r="AF30" s="48"/>
      <c r="AG30" s="35"/>
      <c r="AH30" s="35"/>
      <c r="AI30" s="35"/>
      <c r="AJ30" s="35"/>
      <c r="AK30" s="35"/>
      <c r="AL30" s="35"/>
      <c r="AM30" s="35"/>
      <c r="AN30" s="35"/>
      <c r="AO30" s="35"/>
      <c r="AP30" s="35"/>
      <c r="AQ30" s="35"/>
      <c r="AR30" s="35"/>
      <c r="AS30" s="35"/>
      <c r="AT30" s="35"/>
      <c r="AU30" s="35"/>
      <c r="AV30" s="35"/>
      <c r="AW30" s="35"/>
      <c r="AX30" s="35"/>
      <c r="AY30" s="281"/>
      <c r="AZ30" s="281"/>
      <c r="BA30" s="281"/>
      <c r="BB30" s="281"/>
      <c r="BC30" s="281"/>
      <c r="BD30" s="281"/>
      <c r="BE30" s="281"/>
      <c r="BF30" s="281"/>
      <c r="BG30" s="281"/>
      <c r="BH30" s="281"/>
      <c r="BI30" s="281"/>
      <c r="BJ30" s="281"/>
      <c r="BK30" s="281"/>
      <c r="BL30" s="281"/>
      <c r="BM30" s="281"/>
      <c r="BN30" s="281"/>
      <c r="BO30" s="281"/>
      <c r="BP30" s="281"/>
    </row>
    <row r="31" spans="1:68" s="474" customFormat="1" ht="12" customHeight="1">
      <c r="A31" s="552" t="s">
        <v>126</v>
      </c>
      <c r="B31" s="553">
        <v>2016</v>
      </c>
      <c r="C31" s="555">
        <v>60008</v>
      </c>
      <c r="D31" s="552">
        <v>27</v>
      </c>
      <c r="E31" s="552">
        <v>30</v>
      </c>
      <c r="F31" s="552">
        <v>2</v>
      </c>
      <c r="G31" s="553">
        <v>1</v>
      </c>
      <c r="H31" s="573">
        <v>0</v>
      </c>
      <c r="I31" s="573">
        <v>0</v>
      </c>
      <c r="J31" s="573">
        <v>0</v>
      </c>
      <c r="K31" s="573">
        <v>0</v>
      </c>
      <c r="L31" s="575">
        <v>0</v>
      </c>
      <c r="M31" s="508">
        <f t="shared" si="1"/>
        <v>0</v>
      </c>
      <c r="N31" s="509">
        <f t="array" ref="N31">IF(COUNT(H31:L31)=0,"",COUNT(IF(H31:L31=M31,H31:L31,""))/COUNT(H31:L31))</f>
        <v>1</v>
      </c>
      <c r="O31" s="510">
        <f t="array" ref="O31">IF(AND(H31:L31=H31:L31,H31:L31="-"),"",STDEV(IF(H31:L31="-","",H31:L31))/AVERAGE(IF(H31:L31="-","",H31:L31+0.000000000000001)))</f>
        <v>0</v>
      </c>
      <c r="P31" s="30"/>
      <c r="Q31" s="30"/>
      <c r="R31" s="29">
        <f t="array" ref="R31">IF(AND(H31:L31=H31:L31,H31:L31="-"),"",AVERAGE(H31:L31))</f>
        <v>0</v>
      </c>
      <c r="S31" s="30"/>
      <c r="T31" s="38" t="str">
        <f t="shared" si="2"/>
        <v>YES</v>
      </c>
      <c r="U31" s="35"/>
      <c r="V31" s="35"/>
      <c r="W31" s="35"/>
      <c r="X31" s="35"/>
      <c r="Y31" s="471"/>
      <c r="Z31" s="575">
        <v>0</v>
      </c>
      <c r="AA31" s="508">
        <v>0</v>
      </c>
      <c r="AB31" s="480">
        <f t="shared" si="0"/>
        <v>0</v>
      </c>
      <c r="AC31" s="35"/>
      <c r="AD31" s="48"/>
      <c r="AE31" s="48"/>
      <c r="AF31" s="48"/>
      <c r="AG31" s="35"/>
      <c r="AH31" s="35"/>
      <c r="AI31" s="35"/>
      <c r="AJ31" s="35"/>
      <c r="AK31" s="35"/>
      <c r="AL31" s="35"/>
      <c r="AM31" s="35"/>
      <c r="AN31" s="35"/>
      <c r="AO31" s="35"/>
      <c r="AP31" s="35"/>
      <c r="AQ31" s="35"/>
      <c r="AR31" s="35"/>
      <c r="AS31" s="35"/>
      <c r="AT31" s="35"/>
      <c r="AU31" s="35"/>
      <c r="AV31" s="35"/>
      <c r="AW31" s="35"/>
      <c r="AX31" s="35"/>
      <c r="AY31" s="281"/>
      <c r="AZ31" s="281"/>
      <c r="BA31" s="281"/>
      <c r="BB31" s="281"/>
      <c r="BC31" s="281"/>
      <c r="BD31" s="281"/>
      <c r="BE31" s="281"/>
      <c r="BF31" s="281"/>
      <c r="BG31" s="281"/>
      <c r="BH31" s="281"/>
      <c r="BI31" s="281"/>
      <c r="BJ31" s="281"/>
      <c r="BK31" s="281"/>
      <c r="BL31" s="281"/>
      <c r="BM31" s="281"/>
      <c r="BN31" s="281"/>
      <c r="BO31" s="281"/>
      <c r="BP31" s="281"/>
    </row>
    <row r="32" spans="1:68" s="474" customFormat="1" ht="12" customHeight="1">
      <c r="A32" s="552" t="s">
        <v>126</v>
      </c>
      <c r="B32" s="553">
        <v>2016</v>
      </c>
      <c r="C32" s="555">
        <v>60008</v>
      </c>
      <c r="D32" s="552">
        <v>28</v>
      </c>
      <c r="E32" s="552">
        <v>50</v>
      </c>
      <c r="F32" s="552">
        <v>2</v>
      </c>
      <c r="G32" s="553">
        <v>1</v>
      </c>
      <c r="H32" s="573">
        <v>0</v>
      </c>
      <c r="I32" s="573">
        <v>0</v>
      </c>
      <c r="J32" s="573">
        <v>0</v>
      </c>
      <c r="K32" s="573">
        <v>0</v>
      </c>
      <c r="L32" s="575">
        <v>0</v>
      </c>
      <c r="M32" s="508">
        <f t="shared" si="1"/>
        <v>0</v>
      </c>
      <c r="N32" s="509">
        <f t="array" ref="N32">IF(COUNT(H32:L32)=0,"",COUNT(IF(H32:L32=M32,H32:L32,""))/COUNT(H32:L32))</f>
        <v>1</v>
      </c>
      <c r="O32" s="510">
        <f t="array" ref="O32">IF(AND(H32:L32=H32:L32,H32:L32="-"),"",STDEV(IF(H32:L32="-","",H32:L32))/AVERAGE(IF(H32:L32="-","",H32:L32+0.000000000000001)))</f>
        <v>0</v>
      </c>
      <c r="P32" s="30"/>
      <c r="Q32" s="30"/>
      <c r="R32" s="29">
        <f t="array" ref="R32">IF(AND(H32:L32=H32:L32,H32:L32="-"),"",AVERAGE(H32:L32))</f>
        <v>0</v>
      </c>
      <c r="S32" s="30"/>
      <c r="T32" s="38" t="str">
        <f t="shared" si="2"/>
        <v>YES</v>
      </c>
      <c r="U32" s="35"/>
      <c r="V32" s="35"/>
      <c r="W32" s="35"/>
      <c r="X32" s="35"/>
      <c r="Y32" s="471"/>
      <c r="Z32" s="575">
        <v>0</v>
      </c>
      <c r="AA32" s="508">
        <v>0</v>
      </c>
      <c r="AB32" s="480">
        <f t="shared" si="0"/>
        <v>0</v>
      </c>
      <c r="AC32" s="35"/>
      <c r="AD32" s="48"/>
      <c r="AE32" s="48"/>
      <c r="AF32" s="48"/>
      <c r="AG32" s="35"/>
      <c r="AH32" s="35"/>
      <c r="AI32" s="35"/>
      <c r="AJ32" s="35"/>
      <c r="AK32" s="35"/>
      <c r="AL32" s="35"/>
      <c r="AM32" s="35"/>
      <c r="AN32" s="35"/>
      <c r="AO32" s="35"/>
      <c r="AP32" s="35"/>
      <c r="AQ32" s="35"/>
      <c r="AR32" s="35"/>
      <c r="AS32" s="35"/>
      <c r="AT32" s="35"/>
      <c r="AU32" s="35"/>
      <c r="AV32" s="35"/>
      <c r="AW32" s="35"/>
      <c r="AX32" s="35"/>
      <c r="AY32" s="281"/>
      <c r="AZ32" s="281"/>
      <c r="BA32" s="281"/>
      <c r="BB32" s="281"/>
      <c r="BC32" s="281"/>
      <c r="BD32" s="281"/>
      <c r="BE32" s="281"/>
      <c r="BF32" s="281"/>
      <c r="BG32" s="281"/>
      <c r="BH32" s="281"/>
      <c r="BI32" s="281"/>
      <c r="BJ32" s="281"/>
      <c r="BK32" s="281"/>
      <c r="BL32" s="281"/>
      <c r="BM32" s="281"/>
      <c r="BN32" s="281"/>
      <c r="BO32" s="281"/>
      <c r="BP32" s="281"/>
    </row>
    <row r="33" spans="1:68" s="474" customFormat="1" ht="12" customHeight="1">
      <c r="A33" s="552" t="s">
        <v>126</v>
      </c>
      <c r="B33" s="553">
        <v>2016</v>
      </c>
      <c r="C33" s="555">
        <v>60008</v>
      </c>
      <c r="D33" s="552">
        <v>29</v>
      </c>
      <c r="E33" s="552">
        <v>55</v>
      </c>
      <c r="F33" s="552">
        <v>2</v>
      </c>
      <c r="G33" s="553">
        <v>1</v>
      </c>
      <c r="H33" s="573">
        <v>0</v>
      </c>
      <c r="I33" s="573">
        <v>0</v>
      </c>
      <c r="J33" s="573">
        <v>0</v>
      </c>
      <c r="K33" s="573">
        <v>0</v>
      </c>
      <c r="L33" s="575">
        <v>0</v>
      </c>
      <c r="M33" s="508">
        <f t="shared" si="1"/>
        <v>0</v>
      </c>
      <c r="N33" s="509">
        <f t="array" ref="N33">IF(COUNT(H33:L33)=0,"",COUNT(IF(H33:L33=M33,H33:L33,""))/COUNT(H33:L33))</f>
        <v>1</v>
      </c>
      <c r="O33" s="510">
        <f t="array" ref="O33">IF(AND(H33:L33=H33:L33,H33:L33="-"),"",STDEV(IF(H33:L33="-","",H33:L33))/AVERAGE(IF(H33:L33="-","",H33:L33+0.000000000000001)))</f>
        <v>0</v>
      </c>
      <c r="P33" s="30"/>
      <c r="Q33" s="30"/>
      <c r="R33" s="29">
        <f t="array" ref="R33">IF(AND(H33:L33=H33:L33,H33:L33="-"),"",AVERAGE(H33:L33))</f>
        <v>0</v>
      </c>
      <c r="S33" s="30"/>
      <c r="T33" s="38" t="str">
        <f t="shared" si="2"/>
        <v>YES</v>
      </c>
      <c r="U33" s="35"/>
      <c r="V33" s="35"/>
      <c r="W33" s="35"/>
      <c r="X33" s="35"/>
      <c r="Y33" s="471"/>
      <c r="Z33" s="575">
        <v>0</v>
      </c>
      <c r="AA33" s="508">
        <v>0</v>
      </c>
      <c r="AB33" s="480">
        <f t="shared" si="0"/>
        <v>0</v>
      </c>
      <c r="AC33" s="35"/>
      <c r="AD33" s="48"/>
      <c r="AE33" s="48"/>
      <c r="AF33" s="48"/>
      <c r="AG33" s="35"/>
      <c r="AH33" s="35"/>
      <c r="AI33" s="35"/>
      <c r="AJ33" s="35"/>
      <c r="AK33" s="35"/>
      <c r="AL33" s="35"/>
      <c r="AM33" s="35"/>
      <c r="AN33" s="35"/>
      <c r="AO33" s="35"/>
      <c r="AP33" s="35"/>
      <c r="AQ33" s="35"/>
      <c r="AR33" s="35"/>
      <c r="AS33" s="35"/>
      <c r="AT33" s="35"/>
      <c r="AU33" s="35"/>
      <c r="AV33" s="35"/>
      <c r="AW33" s="35"/>
      <c r="AX33" s="35"/>
      <c r="AY33" s="281"/>
      <c r="AZ33" s="281"/>
      <c r="BA33" s="281"/>
      <c r="BB33" s="281"/>
      <c r="BC33" s="281"/>
      <c r="BD33" s="281"/>
      <c r="BE33" s="281"/>
      <c r="BF33" s="281"/>
      <c r="BG33" s="281"/>
      <c r="BH33" s="281"/>
      <c r="BI33" s="281"/>
      <c r="BJ33" s="281"/>
      <c r="BK33" s="281"/>
      <c r="BL33" s="281"/>
      <c r="BM33" s="281"/>
      <c r="BN33" s="281"/>
      <c r="BO33" s="281"/>
      <c r="BP33" s="281"/>
    </row>
    <row r="34" spans="1:68" s="474" customFormat="1" ht="12" customHeight="1">
      <c r="A34" s="552" t="s">
        <v>126</v>
      </c>
      <c r="B34" s="553">
        <v>2016</v>
      </c>
      <c r="C34" s="555">
        <v>60008</v>
      </c>
      <c r="D34" s="552">
        <v>30</v>
      </c>
      <c r="E34" s="552">
        <v>32</v>
      </c>
      <c r="F34" s="552">
        <v>1</v>
      </c>
      <c r="G34" s="553">
        <v>1</v>
      </c>
      <c r="H34" s="573">
        <v>0</v>
      </c>
      <c r="I34" s="573">
        <v>0</v>
      </c>
      <c r="J34" s="573">
        <v>0</v>
      </c>
      <c r="K34" s="573">
        <v>0</v>
      </c>
      <c r="L34" s="575">
        <v>0</v>
      </c>
      <c r="M34" s="508">
        <f t="shared" si="1"/>
        <v>0</v>
      </c>
      <c r="N34" s="509">
        <f t="array" ref="N34">IF(COUNT(H34:L34)=0,"",COUNT(IF(H34:L34=M34,H34:L34,""))/COUNT(H34:L34))</f>
        <v>1</v>
      </c>
      <c r="O34" s="510">
        <f t="array" ref="O34">IF(AND(H34:L34=H34:L34,H34:L34="-"),"",STDEV(IF(H34:L34="-","",H34:L34))/AVERAGE(IF(H34:L34="-","",H34:L34+0.000000000000001)))</f>
        <v>0</v>
      </c>
      <c r="P34" s="30"/>
      <c r="Q34" s="30"/>
      <c r="R34" s="29">
        <f t="array" ref="R34">IF(AND(H34:L34=H34:L34,H34:L34="-"),"",AVERAGE(H34:L34))</f>
        <v>0</v>
      </c>
      <c r="S34" s="30"/>
      <c r="T34" s="38" t="str">
        <f t="shared" si="2"/>
        <v>YES</v>
      </c>
      <c r="U34" s="35"/>
      <c r="V34" s="35"/>
      <c r="W34" s="35"/>
      <c r="X34" s="35"/>
      <c r="Y34" s="471"/>
      <c r="Z34" s="575">
        <v>0</v>
      </c>
      <c r="AA34" s="508">
        <v>0</v>
      </c>
      <c r="AB34" s="480">
        <f t="shared" si="0"/>
        <v>0</v>
      </c>
      <c r="AC34" s="35"/>
      <c r="AD34" s="48"/>
      <c r="AE34" s="48"/>
      <c r="AF34" s="48"/>
      <c r="AG34" s="35"/>
      <c r="AH34" s="35"/>
      <c r="AI34" s="35"/>
      <c r="AJ34" s="35"/>
      <c r="AK34" s="35"/>
      <c r="AL34" s="35"/>
      <c r="AM34" s="35"/>
      <c r="AN34" s="35"/>
      <c r="AO34" s="35"/>
      <c r="AP34" s="35"/>
      <c r="AQ34" s="35"/>
      <c r="AR34" s="35"/>
      <c r="AS34" s="35"/>
      <c r="AT34" s="35"/>
      <c r="AU34" s="35"/>
      <c r="AV34" s="35"/>
      <c r="AW34" s="35"/>
      <c r="AX34" s="35"/>
      <c r="AY34" s="281"/>
      <c r="AZ34" s="281"/>
      <c r="BA34" s="281"/>
      <c r="BB34" s="281"/>
      <c r="BC34" s="281"/>
      <c r="BD34" s="281"/>
      <c r="BE34" s="281"/>
      <c r="BF34" s="281"/>
      <c r="BG34" s="281"/>
      <c r="BH34" s="281"/>
      <c r="BI34" s="281"/>
      <c r="BJ34" s="281"/>
      <c r="BK34" s="281"/>
      <c r="BL34" s="281"/>
      <c r="BM34" s="281"/>
      <c r="BN34" s="281"/>
      <c r="BO34" s="281"/>
      <c r="BP34" s="281"/>
    </row>
    <row r="35" spans="1:68" s="474" customFormat="1" ht="12" customHeight="1">
      <c r="A35" s="552" t="s">
        <v>127</v>
      </c>
      <c r="B35" s="553">
        <v>2015</v>
      </c>
      <c r="C35" s="555" t="s">
        <v>124</v>
      </c>
      <c r="D35" s="552">
        <v>31</v>
      </c>
      <c r="E35" s="552">
        <v>67</v>
      </c>
      <c r="F35" s="552"/>
      <c r="G35" s="553">
        <v>5</v>
      </c>
      <c r="H35" s="573">
        <v>0</v>
      </c>
      <c r="I35" s="573">
        <v>0</v>
      </c>
      <c r="J35" s="573">
        <v>0</v>
      </c>
      <c r="K35" s="573">
        <v>0</v>
      </c>
      <c r="L35" s="575">
        <v>0</v>
      </c>
      <c r="M35" s="508">
        <f t="shared" si="1"/>
        <v>0</v>
      </c>
      <c r="N35" s="509">
        <f t="array" ref="N35">IF(COUNT(H35:L35)=0,"",COUNT(IF(H35:L35=M35,H35:L35,""))/COUNT(H35:L35))</f>
        <v>1</v>
      </c>
      <c r="O35" s="510">
        <f t="array" ref="O35">IF(AND(H35:L35=H35:L35,H35:L35="-"),"",STDEV(IF(H35:L35="-","",H35:L35))/AVERAGE(IF(H35:L35="-","",H35:L35+0.000000000000001)))</f>
        <v>0</v>
      </c>
      <c r="P35" s="30"/>
      <c r="Q35" s="30"/>
      <c r="R35" s="29">
        <f t="array" ref="R35">IF(AND(H35:L35=H35:L35,H35:L35="-"),"",AVERAGE(H35:L35))</f>
        <v>0</v>
      </c>
      <c r="S35" s="30"/>
      <c r="T35" s="38" t="str">
        <f t="shared" si="2"/>
        <v>YES</v>
      </c>
      <c r="U35" s="35"/>
      <c r="V35" s="35"/>
      <c r="W35" s="35"/>
      <c r="X35" s="35"/>
      <c r="Y35" s="471"/>
      <c r="Z35" s="575">
        <v>0</v>
      </c>
      <c r="AA35" s="508">
        <v>0</v>
      </c>
      <c r="AB35" s="480">
        <f t="shared" si="0"/>
        <v>0</v>
      </c>
      <c r="AC35" s="35"/>
      <c r="AD35" s="48"/>
      <c r="AE35" s="48"/>
      <c r="AF35" s="48"/>
      <c r="AG35" s="35"/>
      <c r="AH35" s="35"/>
      <c r="AI35" s="35"/>
      <c r="AJ35" s="35"/>
      <c r="AK35" s="35"/>
      <c r="AL35" s="35"/>
      <c r="AM35" s="35"/>
      <c r="AN35" s="35"/>
      <c r="AO35" s="35"/>
      <c r="AP35" s="35"/>
      <c r="AQ35" s="35"/>
      <c r="AR35" s="35"/>
      <c r="AS35" s="35"/>
      <c r="AT35" s="35"/>
      <c r="AU35" s="35"/>
      <c r="AV35" s="35"/>
      <c r="AW35" s="35"/>
      <c r="AX35" s="35"/>
      <c r="AY35" s="281"/>
      <c r="AZ35" s="281"/>
      <c r="BA35" s="281"/>
      <c r="BB35" s="281"/>
      <c r="BC35" s="281"/>
      <c r="BD35" s="281"/>
      <c r="BE35" s="281"/>
      <c r="BF35" s="281"/>
      <c r="BG35" s="281"/>
      <c r="BH35" s="281"/>
      <c r="BI35" s="281"/>
      <c r="BJ35" s="281"/>
      <c r="BK35" s="281"/>
      <c r="BL35" s="281"/>
      <c r="BM35" s="281"/>
      <c r="BN35" s="281"/>
      <c r="BO35" s="281"/>
      <c r="BP35" s="281"/>
    </row>
    <row r="36" spans="1:68" s="474" customFormat="1" ht="12" customHeight="1">
      <c r="A36" s="552" t="s">
        <v>127</v>
      </c>
      <c r="B36" s="553">
        <v>2015</v>
      </c>
      <c r="C36" s="552" t="s">
        <v>124</v>
      </c>
      <c r="D36" s="552">
        <v>32</v>
      </c>
      <c r="E36" s="552">
        <v>91</v>
      </c>
      <c r="F36" s="552"/>
      <c r="G36" s="553">
        <v>5</v>
      </c>
      <c r="H36" s="573">
        <v>0</v>
      </c>
      <c r="I36" s="573">
        <v>0</v>
      </c>
      <c r="J36" s="572">
        <v>5</v>
      </c>
      <c r="K36" s="573">
        <v>0</v>
      </c>
      <c r="L36" s="574">
        <v>5</v>
      </c>
      <c r="M36" s="508">
        <f t="shared" si="1"/>
        <v>0</v>
      </c>
      <c r="N36" s="509">
        <f t="array" ref="N36">IF(COUNT(H36:L36)=0,"",COUNT(IF(H36:L36=M36,H36:L36,""))/COUNT(H36:L36))</f>
        <v>0.6</v>
      </c>
      <c r="O36" s="510">
        <f t="array" ref="O36">IF(AND(H36:L36=H36:L36,H36:L36="-"),"",STDEV(IF(H36:L36="-","",H36:L36))/AVERAGE(IF(H36:L36="-","",H36:L36+0.000000000000001)))</f>
        <v>1.3693063937629146</v>
      </c>
      <c r="P36" s="30"/>
      <c r="Q36" s="30"/>
      <c r="R36" s="29">
        <f t="array" ref="R36">IF(AND(H36:L36=H36:L36,H36:L36="-"),"",AVERAGE(H36:L36))</f>
        <v>2</v>
      </c>
      <c r="S36" s="30"/>
      <c r="T36" s="38" t="str">
        <f t="shared" si="2"/>
        <v>NO</v>
      </c>
      <c r="U36" s="35"/>
      <c r="V36" s="35"/>
      <c r="W36" s="35"/>
      <c r="X36" s="35"/>
      <c r="Y36" s="471"/>
      <c r="Z36" s="574">
        <v>5</v>
      </c>
      <c r="AA36" s="508">
        <v>0</v>
      </c>
      <c r="AB36" s="480">
        <f t="shared" si="0"/>
        <v>5</v>
      </c>
      <c r="AC36" s="35"/>
      <c r="AD36" s="48"/>
      <c r="AE36" s="48"/>
      <c r="AF36" s="48"/>
      <c r="AG36" s="35"/>
      <c r="AH36" s="35"/>
      <c r="AI36" s="35"/>
      <c r="AJ36" s="35"/>
      <c r="AK36" s="35"/>
      <c r="AL36" s="35"/>
      <c r="AM36" s="35"/>
      <c r="AN36" s="35"/>
      <c r="AO36" s="35"/>
      <c r="AP36" s="35"/>
      <c r="AQ36" s="35"/>
      <c r="AR36" s="35"/>
      <c r="AS36" s="35"/>
      <c r="AT36" s="35"/>
      <c r="AU36" s="35"/>
      <c r="AV36" s="35"/>
      <c r="AW36" s="35"/>
      <c r="AX36" s="35"/>
      <c r="AY36" s="281"/>
      <c r="AZ36" s="281"/>
      <c r="BA36" s="281"/>
      <c r="BB36" s="281"/>
      <c r="BC36" s="281"/>
      <c r="BD36" s="281"/>
      <c r="BE36" s="281"/>
      <c r="BF36" s="281"/>
      <c r="BG36" s="281"/>
      <c r="BH36" s="281"/>
      <c r="BI36" s="281"/>
      <c r="BJ36" s="281"/>
      <c r="BK36" s="281"/>
      <c r="BL36" s="281"/>
      <c r="BM36" s="281"/>
      <c r="BN36" s="281"/>
      <c r="BO36" s="281"/>
      <c r="BP36" s="281"/>
    </row>
    <row r="37" spans="1:68" s="474" customFormat="1" ht="12" customHeight="1">
      <c r="A37" s="552" t="s">
        <v>127</v>
      </c>
      <c r="B37" s="553">
        <v>2015</v>
      </c>
      <c r="C37" s="552" t="s">
        <v>124</v>
      </c>
      <c r="D37" s="552">
        <v>33</v>
      </c>
      <c r="E37" s="552">
        <v>98</v>
      </c>
      <c r="F37" s="552"/>
      <c r="G37" s="553">
        <v>5</v>
      </c>
      <c r="H37" s="572">
        <v>7</v>
      </c>
      <c r="I37" s="572">
        <v>7</v>
      </c>
      <c r="J37" s="572">
        <v>7</v>
      </c>
      <c r="K37" s="572">
        <v>6</v>
      </c>
      <c r="L37" s="574">
        <v>5</v>
      </c>
      <c r="M37" s="508">
        <f t="shared" si="1"/>
        <v>7</v>
      </c>
      <c r="N37" s="509">
        <f t="array" ref="N37">IF(COUNT(H37:L37)=0,"",COUNT(IF(H37:L37=M37,H37:L37,""))/COUNT(H37:L37))</f>
        <v>0.6</v>
      </c>
      <c r="O37" s="510">
        <f t="array" ref="O37">IF(AND(H37:L37=H37:L37,H37:L37="-"),"",STDEV(IF(H37:L37="-","",H37:L37))/AVERAGE(IF(H37:L37="-","",H37:L37+0.000000000000001)))</f>
        <v>0.13975424859373659</v>
      </c>
      <c r="P37" s="30"/>
      <c r="Q37" s="30"/>
      <c r="R37" s="29">
        <f t="array" ref="R37">IF(AND(H37:L37=H37:L37,H37:L37="-"),"",AVERAGE(H37:L37))</f>
        <v>6.4</v>
      </c>
      <c r="S37" s="30"/>
      <c r="T37" s="38" t="str">
        <f t="shared" si="2"/>
        <v>NO</v>
      </c>
      <c r="U37" s="35"/>
      <c r="V37" s="35"/>
      <c r="W37" s="35"/>
      <c r="X37" s="35"/>
      <c r="Y37" s="471"/>
      <c r="Z37" s="574">
        <v>5</v>
      </c>
      <c r="AA37" s="508">
        <v>7</v>
      </c>
      <c r="AB37" s="480">
        <f t="shared" si="0"/>
        <v>-2</v>
      </c>
      <c r="AC37" s="35"/>
      <c r="AD37" s="48"/>
      <c r="AE37" s="48"/>
      <c r="AF37" s="48"/>
      <c r="AG37" s="35"/>
      <c r="AH37" s="35"/>
      <c r="AI37" s="35"/>
      <c r="AJ37" s="35"/>
      <c r="AK37" s="35"/>
      <c r="AL37" s="35"/>
      <c r="AM37" s="35"/>
      <c r="AN37" s="35"/>
      <c r="AO37" s="35"/>
      <c r="AP37" s="35"/>
      <c r="AQ37" s="35"/>
      <c r="AR37" s="35"/>
      <c r="AS37" s="35"/>
      <c r="AT37" s="35"/>
      <c r="AU37" s="35"/>
      <c r="AV37" s="35"/>
      <c r="AW37" s="35"/>
      <c r="AX37" s="35"/>
      <c r="AY37" s="281"/>
      <c r="AZ37" s="281"/>
      <c r="BA37" s="281"/>
      <c r="BB37" s="281"/>
      <c r="BC37" s="281"/>
      <c r="BD37" s="281"/>
      <c r="BE37" s="281"/>
      <c r="BF37" s="281"/>
      <c r="BG37" s="281"/>
      <c r="BH37" s="281"/>
      <c r="BI37" s="281"/>
      <c r="BJ37" s="281"/>
      <c r="BK37" s="281"/>
      <c r="BL37" s="281"/>
      <c r="BM37" s="281"/>
      <c r="BN37" s="281"/>
      <c r="BO37" s="281"/>
      <c r="BP37" s="281"/>
    </row>
    <row r="38" spans="1:68" s="474" customFormat="1" ht="12" customHeight="1">
      <c r="A38" s="552" t="s">
        <v>127</v>
      </c>
      <c r="B38" s="553">
        <v>2015</v>
      </c>
      <c r="C38" s="552" t="s">
        <v>124</v>
      </c>
      <c r="D38" s="552">
        <v>34</v>
      </c>
      <c r="E38" s="552">
        <v>98</v>
      </c>
      <c r="F38" s="552"/>
      <c r="G38" s="553">
        <v>5</v>
      </c>
      <c r="H38" s="572">
        <v>5</v>
      </c>
      <c r="I38" s="572">
        <v>5</v>
      </c>
      <c r="J38" s="572">
        <v>5</v>
      </c>
      <c r="K38" s="572">
        <v>5</v>
      </c>
      <c r="L38" s="574">
        <v>5</v>
      </c>
      <c r="M38" s="508">
        <f t="shared" si="1"/>
        <v>5</v>
      </c>
      <c r="N38" s="509">
        <f t="array" ref="N38">IF(COUNT(H38:L38)=0,"",COUNT(IF(H38:L38=M38,H38:L38,""))/COUNT(H38:L38))</f>
        <v>1</v>
      </c>
      <c r="O38" s="510">
        <f t="array" ref="O38">IF(AND(H38:L38=H38:L38,H38:L38="-"),"",STDEV(IF(H38:L38="-","",H38:L38))/AVERAGE(IF(H38:L38="-","",H38:L38+0.000000000000001)))</f>
        <v>0</v>
      </c>
      <c r="P38" s="30"/>
      <c r="Q38" s="30"/>
      <c r="R38" s="29">
        <f t="array" ref="R38">IF(AND(H38:L38=H38:L38,H38:L38="-"),"",AVERAGE(H38:L38))</f>
        <v>5</v>
      </c>
      <c r="S38" s="30"/>
      <c r="T38" s="38" t="str">
        <f t="shared" si="2"/>
        <v>YES</v>
      </c>
      <c r="U38" s="35"/>
      <c r="V38" s="35"/>
      <c r="W38" s="35"/>
      <c r="X38" s="35"/>
      <c r="Y38" s="471"/>
      <c r="Z38" s="574">
        <v>5</v>
      </c>
      <c r="AA38" s="508">
        <v>5</v>
      </c>
      <c r="AB38" s="480">
        <f t="shared" si="0"/>
        <v>0</v>
      </c>
      <c r="AC38" s="35"/>
      <c r="AD38" s="48"/>
      <c r="AE38" s="48"/>
      <c r="AF38" s="48"/>
      <c r="AG38" s="35"/>
      <c r="AH38" s="35"/>
      <c r="AI38" s="35"/>
      <c r="AJ38" s="35"/>
      <c r="AK38" s="35"/>
      <c r="AL38" s="35"/>
      <c r="AM38" s="35"/>
      <c r="AN38" s="35"/>
      <c r="AO38" s="35"/>
      <c r="AP38" s="35"/>
      <c r="AQ38" s="35"/>
      <c r="AR38" s="35"/>
      <c r="AS38" s="35"/>
      <c r="AT38" s="35"/>
      <c r="AU38" s="35"/>
      <c r="AV38" s="35"/>
      <c r="AW38" s="35"/>
      <c r="AX38" s="35"/>
      <c r="AY38" s="281"/>
      <c r="AZ38" s="281"/>
      <c r="BA38" s="281"/>
      <c r="BB38" s="281"/>
      <c r="BC38" s="281"/>
      <c r="BD38" s="281"/>
      <c r="BE38" s="281"/>
      <c r="BF38" s="281"/>
      <c r="BG38" s="281"/>
      <c r="BH38" s="281"/>
      <c r="BI38" s="281"/>
      <c r="BJ38" s="281"/>
      <c r="BK38" s="281"/>
      <c r="BL38" s="281"/>
      <c r="BM38" s="281"/>
      <c r="BN38" s="281"/>
      <c r="BO38" s="281"/>
      <c r="BP38" s="281"/>
    </row>
    <row r="39" spans="1:68" s="474" customFormat="1" ht="12" customHeight="1">
      <c r="A39" s="552" t="s">
        <v>127</v>
      </c>
      <c r="B39" s="553">
        <v>2015</v>
      </c>
      <c r="C39" s="552" t="s">
        <v>124</v>
      </c>
      <c r="D39" s="552">
        <v>35</v>
      </c>
      <c r="E39" s="552">
        <v>78</v>
      </c>
      <c r="F39" s="552"/>
      <c r="G39" s="553">
        <v>5</v>
      </c>
      <c r="H39" s="572">
        <v>5</v>
      </c>
      <c r="I39" s="572">
        <v>5</v>
      </c>
      <c r="J39" s="572">
        <v>5</v>
      </c>
      <c r="K39" s="572">
        <v>5</v>
      </c>
      <c r="L39" s="574">
        <v>5</v>
      </c>
      <c r="M39" s="508">
        <f t="shared" si="1"/>
        <v>5</v>
      </c>
      <c r="N39" s="509">
        <f t="array" ref="N39">IF(COUNT(H39:L39)=0,"",COUNT(IF(H39:L39=M39,H39:L39,""))/COUNT(H39:L39))</f>
        <v>1</v>
      </c>
      <c r="O39" s="510">
        <f t="array" ref="O39">IF(AND(H39:L39=H39:L39,H39:L39="-"),"",STDEV(IF(H39:L39="-","",H39:L39))/AVERAGE(IF(H39:L39="-","",H39:L39+0.000000000000001)))</f>
        <v>0</v>
      </c>
      <c r="P39" s="30"/>
      <c r="Q39" s="30"/>
      <c r="R39" s="29">
        <f t="array" ref="R39">IF(AND(H39:L39=H39:L39,H39:L39="-"),"",AVERAGE(H39:L39))</f>
        <v>5</v>
      </c>
      <c r="S39" s="30"/>
      <c r="T39" s="38" t="str">
        <f t="shared" si="2"/>
        <v>YES</v>
      </c>
      <c r="U39" s="35"/>
      <c r="V39" s="35"/>
      <c r="W39" s="35"/>
      <c r="X39" s="35"/>
      <c r="Y39" s="471"/>
      <c r="Z39" s="574">
        <v>5</v>
      </c>
      <c r="AA39" s="508">
        <v>5</v>
      </c>
      <c r="AB39" s="480">
        <f t="shared" si="0"/>
        <v>0</v>
      </c>
      <c r="AC39" s="35"/>
      <c r="AD39" s="48"/>
      <c r="AE39" s="48"/>
      <c r="AF39" s="48"/>
      <c r="AG39" s="35"/>
      <c r="AH39" s="35"/>
      <c r="AI39" s="35"/>
      <c r="AJ39" s="35"/>
      <c r="AK39" s="35"/>
      <c r="AL39" s="35"/>
      <c r="AM39" s="35"/>
      <c r="AN39" s="35"/>
      <c r="AO39" s="35"/>
      <c r="AP39" s="35"/>
      <c r="AQ39" s="35"/>
      <c r="AR39" s="35"/>
      <c r="AS39" s="35"/>
      <c r="AT39" s="35"/>
      <c r="AU39" s="35"/>
      <c r="AV39" s="35"/>
      <c r="AW39" s="35"/>
      <c r="AX39" s="35"/>
      <c r="AY39" s="281"/>
      <c r="AZ39" s="281"/>
      <c r="BA39" s="281"/>
      <c r="BB39" s="281"/>
      <c r="BC39" s="281"/>
      <c r="BD39" s="281"/>
      <c r="BE39" s="281"/>
      <c r="BF39" s="281"/>
      <c r="BG39" s="281"/>
      <c r="BH39" s="281"/>
      <c r="BI39" s="281"/>
      <c r="BJ39" s="281"/>
      <c r="BK39" s="281"/>
      <c r="BL39" s="281"/>
      <c r="BM39" s="281"/>
      <c r="BN39" s="281"/>
      <c r="BO39" s="281"/>
      <c r="BP39" s="281"/>
    </row>
    <row r="40" spans="1:68" s="474" customFormat="1" ht="12" customHeight="1">
      <c r="A40" s="552" t="s">
        <v>127</v>
      </c>
      <c r="B40" s="553">
        <v>2015</v>
      </c>
      <c r="C40" s="552" t="s">
        <v>124</v>
      </c>
      <c r="D40" s="552">
        <v>36</v>
      </c>
      <c r="E40" s="552">
        <v>82</v>
      </c>
      <c r="F40" s="552"/>
      <c r="G40" s="553">
        <v>5</v>
      </c>
      <c r="H40" s="573">
        <v>0</v>
      </c>
      <c r="I40" s="573">
        <v>0</v>
      </c>
      <c r="J40" s="573">
        <v>0</v>
      </c>
      <c r="K40" s="573">
        <v>0</v>
      </c>
      <c r="L40" s="575">
        <v>0</v>
      </c>
      <c r="M40" s="508">
        <f t="shared" si="1"/>
        <v>0</v>
      </c>
      <c r="N40" s="509">
        <f t="array" ref="N40">IF(COUNT(H40:L40)=0,"",COUNT(IF(H40:L40=M40,H40:L40,""))/COUNT(H40:L40))</f>
        <v>1</v>
      </c>
      <c r="O40" s="510">
        <f t="array" ref="O40">IF(AND(H40:L40=H40:L40,H40:L40="-"),"",STDEV(IF(H40:L40="-","",H40:L40))/AVERAGE(IF(H40:L40="-","",H40:L40+0.000000000000001)))</f>
        <v>0</v>
      </c>
      <c r="P40" s="30"/>
      <c r="Q40" s="30"/>
      <c r="R40" s="29">
        <f t="array" ref="R40">IF(AND(H40:L40=H40:L40,H40:L40="-"),"",AVERAGE(H40:L40))</f>
        <v>0</v>
      </c>
      <c r="S40" s="30"/>
      <c r="T40" s="38" t="str">
        <f t="shared" si="2"/>
        <v>YES</v>
      </c>
      <c r="U40" s="35"/>
      <c r="V40" s="35"/>
      <c r="W40" s="35"/>
      <c r="X40" s="35"/>
      <c r="Y40" s="471"/>
      <c r="Z40" s="575">
        <v>0</v>
      </c>
      <c r="AA40" s="508">
        <v>0</v>
      </c>
      <c r="AB40" s="480">
        <f t="shared" si="0"/>
        <v>0</v>
      </c>
      <c r="AC40" s="35"/>
      <c r="AD40" s="48"/>
      <c r="AE40" s="48"/>
      <c r="AF40" s="48"/>
      <c r="AG40" s="35"/>
      <c r="AH40" s="35"/>
      <c r="AI40" s="35"/>
      <c r="AJ40" s="35"/>
      <c r="AK40" s="35"/>
      <c r="AL40" s="35"/>
      <c r="AM40" s="35"/>
      <c r="AN40" s="35"/>
      <c r="AO40" s="35"/>
      <c r="AP40" s="35"/>
      <c r="AQ40" s="35"/>
      <c r="AR40" s="35"/>
      <c r="AS40" s="35"/>
      <c r="AT40" s="35"/>
      <c r="AU40" s="35"/>
      <c r="AV40" s="35"/>
      <c r="AW40" s="35"/>
      <c r="AX40" s="35"/>
      <c r="AY40" s="281"/>
      <c r="AZ40" s="281"/>
      <c r="BA40" s="281"/>
      <c r="BB40" s="281"/>
      <c r="BC40" s="281"/>
      <c r="BD40" s="281"/>
      <c r="BE40" s="281"/>
      <c r="BF40" s="281"/>
      <c r="BG40" s="281"/>
      <c r="BH40" s="281"/>
      <c r="BI40" s="281"/>
      <c r="BJ40" s="281"/>
      <c r="BK40" s="281"/>
      <c r="BL40" s="281"/>
      <c r="BM40" s="281"/>
      <c r="BN40" s="281"/>
      <c r="BO40" s="281"/>
      <c r="BP40" s="281"/>
    </row>
    <row r="41" spans="1:68" s="474" customFormat="1" ht="12" customHeight="1">
      <c r="A41" s="552" t="s">
        <v>127</v>
      </c>
      <c r="B41" s="553">
        <v>2015</v>
      </c>
      <c r="C41" s="552" t="s">
        <v>124</v>
      </c>
      <c r="D41" s="552">
        <v>37</v>
      </c>
      <c r="E41" s="552">
        <v>79</v>
      </c>
      <c r="F41" s="552"/>
      <c r="G41" s="553">
        <v>5</v>
      </c>
      <c r="H41" s="573">
        <v>0</v>
      </c>
      <c r="I41" s="573">
        <v>0</v>
      </c>
      <c r="J41" s="573">
        <v>0</v>
      </c>
      <c r="K41" s="573">
        <v>0</v>
      </c>
      <c r="L41" s="575">
        <v>0</v>
      </c>
      <c r="M41" s="508">
        <f t="shared" si="1"/>
        <v>0</v>
      </c>
      <c r="N41" s="509">
        <f t="array" ref="N41">IF(COUNT(H41:L41)=0,"",COUNT(IF(H41:L41=M41,H41:L41,""))/COUNT(H41:L41))</f>
        <v>1</v>
      </c>
      <c r="O41" s="510">
        <f t="array" ref="O41">IF(AND(H41:L41=H41:L41,H41:L41="-"),"",STDEV(IF(H41:L41="-","",H41:L41))/AVERAGE(IF(H41:L41="-","",H41:L41+0.000000000000001)))</f>
        <v>0</v>
      </c>
      <c r="P41" s="30"/>
      <c r="Q41" s="30"/>
      <c r="R41" s="29">
        <f t="array" ref="R41">IF(AND(H41:L41=H41:L41,H41:L41="-"),"",AVERAGE(H41:L41))</f>
        <v>0</v>
      </c>
      <c r="S41" s="30"/>
      <c r="T41" s="38" t="str">
        <f t="shared" si="2"/>
        <v>YES</v>
      </c>
      <c r="U41" s="35"/>
      <c r="V41" s="35"/>
      <c r="W41" s="35"/>
      <c r="X41" s="35"/>
      <c r="Y41" s="471"/>
      <c r="Z41" s="575">
        <v>0</v>
      </c>
      <c r="AA41" s="508">
        <v>0</v>
      </c>
      <c r="AB41" s="480">
        <f t="shared" si="0"/>
        <v>0</v>
      </c>
      <c r="AC41" s="35"/>
      <c r="AD41" s="48"/>
      <c r="AE41" s="48"/>
      <c r="AF41" s="48"/>
      <c r="AG41" s="35"/>
      <c r="AH41" s="35"/>
      <c r="AI41" s="35"/>
      <c r="AJ41" s="35"/>
      <c r="AK41" s="35"/>
      <c r="AL41" s="35"/>
      <c r="AM41" s="35"/>
      <c r="AN41" s="35"/>
      <c r="AO41" s="35"/>
      <c r="AP41" s="35"/>
      <c r="AQ41" s="35"/>
      <c r="AR41" s="35"/>
      <c r="AS41" s="35"/>
      <c r="AT41" s="35"/>
      <c r="AU41" s="35"/>
      <c r="AV41" s="35"/>
      <c r="AW41" s="35"/>
      <c r="AX41" s="35"/>
      <c r="AY41" s="281"/>
      <c r="AZ41" s="281"/>
      <c r="BA41" s="281"/>
      <c r="BB41" s="281"/>
      <c r="BC41" s="281"/>
      <c r="BD41" s="281"/>
      <c r="BE41" s="281"/>
      <c r="BF41" s="281"/>
      <c r="BG41" s="281"/>
      <c r="BH41" s="281"/>
      <c r="BI41" s="281"/>
      <c r="BJ41" s="281"/>
      <c r="BK41" s="281"/>
      <c r="BL41" s="281"/>
      <c r="BM41" s="281"/>
      <c r="BN41" s="281"/>
      <c r="BO41" s="281"/>
      <c r="BP41" s="281"/>
    </row>
    <row r="42" spans="1:68" s="474" customFormat="1" ht="12" customHeight="1">
      <c r="A42" s="552" t="s">
        <v>127</v>
      </c>
      <c r="B42" s="553">
        <v>2015</v>
      </c>
      <c r="C42" s="552" t="s">
        <v>124</v>
      </c>
      <c r="D42" s="552">
        <v>38</v>
      </c>
      <c r="E42" s="552">
        <v>70</v>
      </c>
      <c r="F42" s="552"/>
      <c r="G42" s="553">
        <v>5</v>
      </c>
      <c r="H42" s="573">
        <v>0</v>
      </c>
      <c r="I42" s="573">
        <v>0</v>
      </c>
      <c r="J42" s="573">
        <v>0</v>
      </c>
      <c r="K42" s="573">
        <v>0</v>
      </c>
      <c r="L42" s="575">
        <v>0</v>
      </c>
      <c r="M42" s="508">
        <f t="shared" si="1"/>
        <v>0</v>
      </c>
      <c r="N42" s="509">
        <f t="array" ref="N42">IF(COUNT(H42:L42)=0,"",COUNT(IF(H42:L42=M42,H42:L42,""))/COUNT(H42:L42))</f>
        <v>1</v>
      </c>
      <c r="O42" s="510">
        <f t="array" ref="O42">IF(AND(H42:L42=H42:L42,H42:L42="-"),"",STDEV(IF(H42:L42="-","",H42:L42))/AVERAGE(IF(H42:L42="-","",H42:L42+0.000000000000001)))</f>
        <v>0</v>
      </c>
      <c r="P42" s="30"/>
      <c r="Q42" s="30"/>
      <c r="R42" s="29">
        <f t="array" ref="R42">IF(AND(H42:L42=H42:L42,H42:L42="-"),"",AVERAGE(H42:L42))</f>
        <v>0</v>
      </c>
      <c r="S42" s="30"/>
      <c r="T42" s="38" t="str">
        <f t="shared" si="2"/>
        <v>YES</v>
      </c>
      <c r="U42" s="35"/>
      <c r="V42" s="35"/>
      <c r="W42" s="35"/>
      <c r="X42" s="35"/>
      <c r="Y42" s="471"/>
      <c r="Z42" s="575">
        <v>0</v>
      </c>
      <c r="AA42" s="508">
        <v>0</v>
      </c>
      <c r="AB42" s="480">
        <f t="shared" si="0"/>
        <v>0</v>
      </c>
      <c r="AC42" s="35"/>
      <c r="AD42" s="48"/>
      <c r="AE42" s="48"/>
      <c r="AF42" s="48"/>
      <c r="AG42" s="35"/>
      <c r="AH42" s="35"/>
      <c r="AI42" s="35"/>
      <c r="AJ42" s="35"/>
      <c r="AK42" s="35"/>
      <c r="AL42" s="35"/>
      <c r="AM42" s="35"/>
      <c r="AN42" s="35"/>
      <c r="AO42" s="35"/>
      <c r="AP42" s="35"/>
      <c r="AQ42" s="35"/>
      <c r="AR42" s="35"/>
      <c r="AS42" s="35"/>
      <c r="AT42" s="35"/>
      <c r="AU42" s="35"/>
      <c r="AV42" s="35"/>
      <c r="AW42" s="35"/>
      <c r="AX42" s="35"/>
      <c r="AY42" s="281"/>
      <c r="AZ42" s="281"/>
      <c r="BA42" s="281"/>
      <c r="BB42" s="281"/>
      <c r="BC42" s="281"/>
      <c r="BD42" s="281"/>
      <c r="BE42" s="281"/>
      <c r="BF42" s="281"/>
      <c r="BG42" s="281"/>
      <c r="BH42" s="281"/>
      <c r="BI42" s="281"/>
      <c r="BJ42" s="281"/>
      <c r="BK42" s="281"/>
      <c r="BL42" s="281"/>
      <c r="BM42" s="281"/>
      <c r="BN42" s="281"/>
      <c r="BO42" s="281"/>
      <c r="BP42" s="281"/>
    </row>
    <row r="43" spans="1:68" s="474" customFormat="1" ht="12" customHeight="1">
      <c r="A43" s="552" t="s">
        <v>127</v>
      </c>
      <c r="B43" s="553">
        <v>2015</v>
      </c>
      <c r="C43" s="552" t="s">
        <v>124</v>
      </c>
      <c r="D43" s="552">
        <v>39</v>
      </c>
      <c r="E43" s="552">
        <v>69</v>
      </c>
      <c r="F43" s="552"/>
      <c r="G43" s="553">
        <v>5</v>
      </c>
      <c r="H43" s="573">
        <v>0</v>
      </c>
      <c r="I43" s="573">
        <v>0</v>
      </c>
      <c r="J43" s="573">
        <v>0</v>
      </c>
      <c r="K43" s="573">
        <v>0</v>
      </c>
      <c r="L43" s="575">
        <v>0</v>
      </c>
      <c r="M43" s="508">
        <f t="shared" si="1"/>
        <v>0</v>
      </c>
      <c r="N43" s="509">
        <f t="array" ref="N43">IF(COUNT(H43:L43)=0,"",COUNT(IF(H43:L43=M43,H43:L43,""))/COUNT(H43:L43))</f>
        <v>1</v>
      </c>
      <c r="O43" s="510">
        <f t="array" ref="O43">IF(AND(H43:L43=H43:L43,H43:L43="-"),"",STDEV(IF(H43:L43="-","",H43:L43))/AVERAGE(IF(H43:L43="-","",H43:L43+0.000000000000001)))</f>
        <v>0</v>
      </c>
      <c r="P43" s="30"/>
      <c r="Q43" s="30"/>
      <c r="R43" s="29">
        <f t="array" ref="R43">IF(AND(H43:L43=H43:L43,H43:L43="-"),"",AVERAGE(H43:L43))</f>
        <v>0</v>
      </c>
      <c r="S43" s="30"/>
      <c r="T43" s="38" t="str">
        <f t="shared" si="2"/>
        <v>YES</v>
      </c>
      <c r="U43" s="35"/>
      <c r="V43" s="35"/>
      <c r="W43" s="35"/>
      <c r="X43" s="35"/>
      <c r="Y43" s="471"/>
      <c r="Z43" s="575">
        <v>0</v>
      </c>
      <c r="AA43" s="508">
        <v>0</v>
      </c>
      <c r="AB43" s="480">
        <f t="shared" si="0"/>
        <v>0</v>
      </c>
      <c r="AC43" s="35"/>
      <c r="AD43" s="48"/>
      <c r="AE43" s="48"/>
      <c r="AF43" s="48"/>
      <c r="AG43" s="35"/>
      <c r="AH43" s="35"/>
      <c r="AI43" s="35"/>
      <c r="AJ43" s="35"/>
      <c r="AK43" s="35"/>
      <c r="AL43" s="35"/>
      <c r="AM43" s="35"/>
      <c r="AN43" s="35"/>
      <c r="AO43" s="35"/>
      <c r="AP43" s="35"/>
      <c r="AQ43" s="35"/>
      <c r="AR43" s="35"/>
      <c r="AS43" s="35"/>
      <c r="AT43" s="35"/>
      <c r="AU43" s="35"/>
      <c r="AV43" s="35"/>
      <c r="AW43" s="35"/>
      <c r="AX43" s="35"/>
      <c r="AY43" s="281"/>
      <c r="AZ43" s="281"/>
      <c r="BA43" s="281"/>
      <c r="BB43" s="281"/>
      <c r="BC43" s="281"/>
      <c r="BD43" s="281"/>
      <c r="BE43" s="281"/>
      <c r="BF43" s="281"/>
      <c r="BG43" s="281"/>
      <c r="BH43" s="281"/>
      <c r="BI43" s="281"/>
      <c r="BJ43" s="281"/>
      <c r="BK43" s="281"/>
      <c r="BL43" s="281"/>
      <c r="BM43" s="281"/>
      <c r="BN43" s="281"/>
      <c r="BO43" s="281"/>
      <c r="BP43" s="281"/>
    </row>
    <row r="44" spans="1:68" s="474" customFormat="1" ht="12" customHeight="1">
      <c r="A44" s="552" t="s">
        <v>127</v>
      </c>
      <c r="B44" s="553">
        <v>2015</v>
      </c>
      <c r="C44" s="552" t="s">
        <v>124</v>
      </c>
      <c r="D44" s="552">
        <v>40</v>
      </c>
      <c r="E44" s="552">
        <v>79</v>
      </c>
      <c r="F44" s="552"/>
      <c r="G44" s="553">
        <v>5</v>
      </c>
      <c r="H44" s="573">
        <v>0</v>
      </c>
      <c r="I44" s="573">
        <v>0</v>
      </c>
      <c r="J44" s="573">
        <v>0</v>
      </c>
      <c r="K44" s="572">
        <v>4</v>
      </c>
      <c r="L44" s="575">
        <v>0</v>
      </c>
      <c r="M44" s="508">
        <f t="shared" si="1"/>
        <v>0</v>
      </c>
      <c r="N44" s="509">
        <f t="array" ref="N44">IF(COUNT(H44:L44)=0,"",COUNT(IF(H44:L44=M44,H44:L44,""))/COUNT(H44:L44))</f>
        <v>0.8</v>
      </c>
      <c r="O44" s="510">
        <f t="array" ref="O44">IF(AND(H44:L44=H44:L44,H44:L44="-"),"",STDEV(IF(H44:L44="-","",H44:L44))/AVERAGE(IF(H44:L44="-","",H44:L44+0.000000000000001)))</f>
        <v>2.2360679774997871</v>
      </c>
      <c r="P44" s="30"/>
      <c r="Q44" s="30"/>
      <c r="R44" s="29">
        <f t="array" ref="R44">IF(AND(H44:L44=H44:L44,H44:L44="-"),"",AVERAGE(H44:L44))</f>
        <v>0.8</v>
      </c>
      <c r="S44" s="30"/>
      <c r="T44" s="38" t="str">
        <f t="shared" si="2"/>
        <v>YES</v>
      </c>
      <c r="U44" s="35"/>
      <c r="V44" s="35"/>
      <c r="W44" s="35"/>
      <c r="X44" s="35"/>
      <c r="Y44" s="471"/>
      <c r="Z44" s="575">
        <v>0</v>
      </c>
      <c r="AA44" s="508">
        <v>0</v>
      </c>
      <c r="AB44" s="480">
        <f t="shared" si="0"/>
        <v>0</v>
      </c>
      <c r="AC44" s="35"/>
      <c r="AD44" s="48"/>
      <c r="AE44" s="48"/>
      <c r="AF44" s="48"/>
      <c r="AG44" s="35"/>
      <c r="AH44" s="35"/>
      <c r="AI44" s="35"/>
      <c r="AJ44" s="35"/>
      <c r="AK44" s="35"/>
      <c r="AL44" s="35"/>
      <c r="AM44" s="35"/>
      <c r="AN44" s="35"/>
      <c r="AO44" s="35"/>
      <c r="AP44" s="35"/>
      <c r="AQ44" s="35"/>
      <c r="AR44" s="35"/>
      <c r="AS44" s="35"/>
      <c r="AT44" s="35"/>
      <c r="AU44" s="35"/>
      <c r="AV44" s="35"/>
      <c r="AW44" s="35"/>
      <c r="AX44" s="35"/>
      <c r="AY44" s="281"/>
      <c r="AZ44" s="281"/>
      <c r="BA44" s="281"/>
      <c r="BB44" s="281"/>
      <c r="BC44" s="281"/>
      <c r="BD44" s="281"/>
      <c r="BE44" s="281"/>
      <c r="BF44" s="281"/>
      <c r="BG44" s="281"/>
      <c r="BH44" s="281"/>
      <c r="BI44" s="281"/>
      <c r="BJ44" s="281"/>
      <c r="BK44" s="281"/>
      <c r="BL44" s="281"/>
      <c r="BM44" s="281"/>
      <c r="BN44" s="281"/>
      <c r="BO44" s="281"/>
      <c r="BP44" s="281"/>
    </row>
    <row r="45" spans="1:68" s="474" customFormat="1" ht="12" customHeight="1">
      <c r="A45" s="552" t="s">
        <v>127</v>
      </c>
      <c r="B45" s="553">
        <v>2015</v>
      </c>
      <c r="C45" s="552" t="s">
        <v>124</v>
      </c>
      <c r="D45" s="552">
        <v>41</v>
      </c>
      <c r="E45" s="552">
        <v>75</v>
      </c>
      <c r="F45" s="552"/>
      <c r="G45" s="553">
        <v>5</v>
      </c>
      <c r="H45" s="573">
        <v>0</v>
      </c>
      <c r="I45" s="573">
        <v>0</v>
      </c>
      <c r="J45" s="573">
        <v>0</v>
      </c>
      <c r="K45" s="573">
        <v>0</v>
      </c>
      <c r="L45" s="575">
        <v>0</v>
      </c>
      <c r="M45" s="508">
        <f t="shared" si="1"/>
        <v>0</v>
      </c>
      <c r="N45" s="509">
        <f t="array" ref="N45">IF(COUNT(H45:L45)=0,"",COUNT(IF(H45:L45=M45,H45:L45,""))/COUNT(H45:L45))</f>
        <v>1</v>
      </c>
      <c r="O45" s="510">
        <f t="array" ref="O45">IF(AND(H45:L45=H45:L45,H45:L45="-"),"",STDEV(IF(H45:L45="-","",H45:L45))/AVERAGE(IF(H45:L45="-","",H45:L45+0.000000000000001)))</f>
        <v>0</v>
      </c>
      <c r="P45" s="30"/>
      <c r="Q45" s="30"/>
      <c r="R45" s="29">
        <f t="array" ref="R45">IF(AND(H45:L45=H45:L45,H45:L45="-"),"",AVERAGE(H45:L45))</f>
        <v>0</v>
      </c>
      <c r="S45" s="30"/>
      <c r="T45" s="38" t="str">
        <f t="shared" si="2"/>
        <v>YES</v>
      </c>
      <c r="U45" s="35"/>
      <c r="V45" s="35"/>
      <c r="W45" s="35"/>
      <c r="X45" s="35"/>
      <c r="Y45" s="471"/>
      <c r="Z45" s="575">
        <v>0</v>
      </c>
      <c r="AA45" s="508">
        <v>0</v>
      </c>
      <c r="AB45" s="480">
        <f t="shared" si="0"/>
        <v>0</v>
      </c>
      <c r="AC45" s="35"/>
      <c r="AD45" s="48"/>
      <c r="AE45" s="48"/>
      <c r="AF45" s="48"/>
      <c r="AG45" s="35"/>
      <c r="AH45" s="35"/>
      <c r="AI45" s="35"/>
      <c r="AJ45" s="35"/>
      <c r="AK45" s="35"/>
      <c r="AL45" s="35"/>
      <c r="AM45" s="35"/>
      <c r="AN45" s="35"/>
      <c r="AO45" s="35"/>
      <c r="AP45" s="35"/>
      <c r="AQ45" s="35"/>
      <c r="AR45" s="35"/>
      <c r="AS45" s="35"/>
      <c r="AT45" s="35"/>
      <c r="AU45" s="35"/>
      <c r="AV45" s="35"/>
      <c r="AW45" s="35"/>
      <c r="AX45" s="35"/>
      <c r="AY45" s="281"/>
      <c r="AZ45" s="281"/>
      <c r="BA45" s="281"/>
      <c r="BB45" s="281"/>
      <c r="BC45" s="281"/>
      <c r="BD45" s="281"/>
      <c r="BE45" s="281"/>
      <c r="BF45" s="281"/>
      <c r="BG45" s="281"/>
      <c r="BH45" s="281"/>
      <c r="BI45" s="281"/>
      <c r="BJ45" s="281"/>
      <c r="BK45" s="281"/>
      <c r="BL45" s="281"/>
      <c r="BM45" s="281"/>
      <c r="BN45" s="281"/>
      <c r="BO45" s="281"/>
      <c r="BP45" s="281"/>
    </row>
    <row r="46" spans="1:68" s="474" customFormat="1" ht="12" customHeight="1">
      <c r="A46" s="552" t="s">
        <v>127</v>
      </c>
      <c r="B46" s="553">
        <v>2015</v>
      </c>
      <c r="C46" s="552" t="s">
        <v>124</v>
      </c>
      <c r="D46" s="552">
        <v>42</v>
      </c>
      <c r="E46" s="552">
        <v>95</v>
      </c>
      <c r="F46" s="552"/>
      <c r="G46" s="553">
        <v>5</v>
      </c>
      <c r="H46" s="573">
        <v>0</v>
      </c>
      <c r="I46" s="572">
        <v>5</v>
      </c>
      <c r="J46" s="572">
        <v>5</v>
      </c>
      <c r="K46" s="572">
        <v>5</v>
      </c>
      <c r="L46" s="575">
        <v>0</v>
      </c>
      <c r="M46" s="508">
        <f t="shared" si="1"/>
        <v>5</v>
      </c>
      <c r="N46" s="509">
        <f t="array" ref="N46">IF(COUNT(H46:L46)=0,"",COUNT(IF(H46:L46=M46,H46:L46,""))/COUNT(H46:L46))</f>
        <v>0.6</v>
      </c>
      <c r="O46" s="510">
        <f t="array" ref="O46">IF(AND(H46:L46=H46:L46,H46:L46="-"),"",STDEV(IF(H46:L46="-","",H46:L46))/AVERAGE(IF(H46:L46="-","",H46:L46+0.000000000000001)))</f>
        <v>0.91287092917527657</v>
      </c>
      <c r="P46" s="30"/>
      <c r="Q46" s="30"/>
      <c r="R46" s="29">
        <f t="array" ref="R46">IF(AND(H46:L46=H46:L46,H46:L46="-"),"",AVERAGE(H46:L46))</f>
        <v>3</v>
      </c>
      <c r="S46" s="30"/>
      <c r="T46" s="38" t="str">
        <f t="shared" si="2"/>
        <v>NO</v>
      </c>
      <c r="U46" s="35"/>
      <c r="V46" s="35"/>
      <c r="W46" s="35"/>
      <c r="X46" s="35"/>
      <c r="Y46" s="471"/>
      <c r="Z46" s="575">
        <v>0</v>
      </c>
      <c r="AA46" s="508">
        <v>5</v>
      </c>
      <c r="AB46" s="480">
        <f t="shared" si="0"/>
        <v>-5</v>
      </c>
      <c r="AC46" s="35"/>
      <c r="AD46" s="48"/>
      <c r="AE46" s="48"/>
      <c r="AF46" s="48"/>
      <c r="AG46" s="35"/>
      <c r="AH46" s="35"/>
      <c r="AI46" s="35"/>
      <c r="AJ46" s="35"/>
      <c r="AK46" s="35"/>
      <c r="AL46" s="35"/>
      <c r="AM46" s="35"/>
      <c r="AN46" s="35"/>
      <c r="AO46" s="35"/>
      <c r="AP46" s="35"/>
      <c r="AQ46" s="35"/>
      <c r="AR46" s="35"/>
      <c r="AS46" s="35"/>
      <c r="AT46" s="35"/>
      <c r="AU46" s="35"/>
      <c r="AV46" s="35"/>
      <c r="AW46" s="35"/>
      <c r="AX46" s="35"/>
      <c r="AY46" s="281"/>
      <c r="AZ46" s="281"/>
      <c r="BA46" s="281"/>
      <c r="BB46" s="281"/>
      <c r="BC46" s="281"/>
      <c r="BD46" s="281"/>
      <c r="BE46" s="281"/>
      <c r="BF46" s="281"/>
      <c r="BG46" s="281"/>
      <c r="BH46" s="281"/>
      <c r="BI46" s="281"/>
      <c r="BJ46" s="281"/>
      <c r="BK46" s="281"/>
      <c r="BL46" s="281"/>
      <c r="BM46" s="281"/>
      <c r="BN46" s="281"/>
      <c r="BO46" s="281"/>
      <c r="BP46" s="281"/>
    </row>
    <row r="47" spans="1:68" s="474" customFormat="1" ht="12" customHeight="1">
      <c r="A47" s="552" t="s">
        <v>127</v>
      </c>
      <c r="B47" s="553">
        <v>2015</v>
      </c>
      <c r="C47" s="552" t="s">
        <v>124</v>
      </c>
      <c r="D47" s="552">
        <v>43</v>
      </c>
      <c r="E47" s="552">
        <v>77</v>
      </c>
      <c r="F47" s="552"/>
      <c r="G47" s="553">
        <v>5</v>
      </c>
      <c r="H47" s="573">
        <v>0</v>
      </c>
      <c r="I47" s="573">
        <v>0</v>
      </c>
      <c r="J47" s="573">
        <v>0</v>
      </c>
      <c r="K47" s="573">
        <v>0</v>
      </c>
      <c r="L47" s="575">
        <v>0</v>
      </c>
      <c r="M47" s="508">
        <f t="shared" si="1"/>
        <v>0</v>
      </c>
      <c r="N47" s="509">
        <f t="array" ref="N47">IF(COUNT(H47:L47)=0,"",COUNT(IF(H47:L47=M47,H47:L47,""))/COUNT(H47:L47))</f>
        <v>1</v>
      </c>
      <c r="O47" s="510">
        <f t="array" ref="O47">IF(AND(H47:L47=H47:L47,H47:L47="-"),"",STDEV(IF(H47:L47="-","",H47:L47))/AVERAGE(IF(H47:L47="-","",H47:L47+0.000000000000001)))</f>
        <v>0</v>
      </c>
      <c r="P47" s="30"/>
      <c r="Q47" s="30"/>
      <c r="R47" s="29">
        <f t="array" ref="R47">IF(AND(H47:L47=H47:L47,H47:L47="-"),"",AVERAGE(H47:L47))</f>
        <v>0</v>
      </c>
      <c r="S47" s="30"/>
      <c r="T47" s="38" t="str">
        <f t="shared" si="2"/>
        <v>YES</v>
      </c>
      <c r="U47" s="35"/>
      <c r="V47" s="35"/>
      <c r="W47" s="35"/>
      <c r="X47" s="35"/>
      <c r="Y47" s="471"/>
      <c r="Z47" s="575">
        <v>0</v>
      </c>
      <c r="AA47" s="508">
        <v>0</v>
      </c>
      <c r="AB47" s="480">
        <f t="shared" si="0"/>
        <v>0</v>
      </c>
      <c r="AC47" s="35"/>
      <c r="AD47" s="48"/>
      <c r="AE47" s="48"/>
      <c r="AF47" s="48"/>
      <c r="AG47" s="35"/>
      <c r="AH47" s="35"/>
      <c r="AI47" s="35"/>
      <c r="AJ47" s="35"/>
      <c r="AK47" s="35"/>
      <c r="AL47" s="35"/>
      <c r="AM47" s="35"/>
      <c r="AN47" s="35"/>
      <c r="AO47" s="35"/>
      <c r="AP47" s="35"/>
      <c r="AQ47" s="35"/>
      <c r="AR47" s="35"/>
      <c r="AS47" s="35"/>
      <c r="AT47" s="35"/>
      <c r="AU47" s="35"/>
      <c r="AV47" s="35"/>
      <c r="AW47" s="35"/>
      <c r="AX47" s="35"/>
      <c r="AY47" s="281"/>
      <c r="AZ47" s="281"/>
      <c r="BA47" s="281"/>
      <c r="BB47" s="281"/>
      <c r="BC47" s="281"/>
      <c r="BD47" s="281"/>
      <c r="BE47" s="281"/>
      <c r="BF47" s="281"/>
      <c r="BG47" s="281"/>
      <c r="BH47" s="281"/>
      <c r="BI47" s="281"/>
      <c r="BJ47" s="281"/>
      <c r="BK47" s="281"/>
      <c r="BL47" s="281"/>
      <c r="BM47" s="281"/>
      <c r="BN47" s="281"/>
      <c r="BO47" s="281"/>
      <c r="BP47" s="281"/>
    </row>
    <row r="48" spans="1:68" s="474" customFormat="1" ht="12" customHeight="1">
      <c r="A48" s="552" t="s">
        <v>127</v>
      </c>
      <c r="B48" s="553">
        <v>2015</v>
      </c>
      <c r="C48" s="552" t="s">
        <v>124</v>
      </c>
      <c r="D48" s="552">
        <v>44</v>
      </c>
      <c r="E48" s="552">
        <v>70</v>
      </c>
      <c r="F48" s="552"/>
      <c r="G48" s="553">
        <v>5</v>
      </c>
      <c r="H48" s="573">
        <v>0</v>
      </c>
      <c r="I48" s="573">
        <v>0</v>
      </c>
      <c r="J48" s="573">
        <v>0</v>
      </c>
      <c r="K48" s="573">
        <v>0</v>
      </c>
      <c r="L48" s="575">
        <v>0</v>
      </c>
      <c r="M48" s="508">
        <f t="shared" si="1"/>
        <v>0</v>
      </c>
      <c r="N48" s="509">
        <f t="array" ref="N48">IF(COUNT(H48:L48)=0,"",COUNT(IF(H48:L48=M48,H48:L48,""))/COUNT(H48:L48))</f>
        <v>1</v>
      </c>
      <c r="O48" s="510">
        <f t="array" ref="O48">IF(AND(H48:L48=H48:L48,H48:L48="-"),"",STDEV(IF(H48:L48="-","",H48:L48))/AVERAGE(IF(H48:L48="-","",H48:L48+0.000000000000001)))</f>
        <v>0</v>
      </c>
      <c r="P48" s="30"/>
      <c r="Q48" s="30"/>
      <c r="R48" s="29">
        <f t="array" ref="R48">IF(AND(H48:L48=H48:L48,H48:L48="-"),"",AVERAGE(H48:L48))</f>
        <v>0</v>
      </c>
      <c r="S48" s="30"/>
      <c r="T48" s="38" t="str">
        <f t="shared" si="2"/>
        <v>YES</v>
      </c>
      <c r="U48" s="35"/>
      <c r="V48" s="35"/>
      <c r="W48" s="35"/>
      <c r="X48" s="35"/>
      <c r="Y48" s="471"/>
      <c r="Z48" s="575">
        <v>0</v>
      </c>
      <c r="AA48" s="508">
        <v>0</v>
      </c>
      <c r="AB48" s="480">
        <f t="shared" si="0"/>
        <v>0</v>
      </c>
      <c r="AC48" s="35"/>
      <c r="AD48" s="48"/>
      <c r="AE48" s="48"/>
      <c r="AF48" s="48"/>
      <c r="AG48" s="35"/>
      <c r="AH48" s="35"/>
      <c r="AI48" s="35"/>
      <c r="AJ48" s="35"/>
      <c r="AK48" s="35"/>
      <c r="AL48" s="35"/>
      <c r="AM48" s="35"/>
      <c r="AN48" s="35"/>
      <c r="AO48" s="35"/>
      <c r="AP48" s="35"/>
      <c r="AQ48" s="35"/>
      <c r="AR48" s="35"/>
      <c r="AS48" s="35"/>
      <c r="AT48" s="35"/>
      <c r="AU48" s="35"/>
      <c r="AV48" s="35"/>
      <c r="AW48" s="35"/>
      <c r="AX48" s="35"/>
      <c r="AY48" s="281"/>
      <c r="AZ48" s="281"/>
      <c r="BA48" s="281"/>
      <c r="BB48" s="281"/>
      <c r="BC48" s="281"/>
      <c r="BD48" s="281"/>
      <c r="BE48" s="281"/>
      <c r="BF48" s="281"/>
      <c r="BG48" s="281"/>
      <c r="BH48" s="281"/>
      <c r="BI48" s="281"/>
      <c r="BJ48" s="281"/>
      <c r="BK48" s="281"/>
      <c r="BL48" s="281"/>
      <c r="BM48" s="281"/>
      <c r="BN48" s="281"/>
      <c r="BO48" s="281"/>
      <c r="BP48" s="281"/>
    </row>
    <row r="49" spans="1:68" s="474" customFormat="1" ht="12" customHeight="1">
      <c r="A49" s="552" t="s">
        <v>127</v>
      </c>
      <c r="B49" s="553">
        <v>2015</v>
      </c>
      <c r="C49" s="552" t="s">
        <v>124</v>
      </c>
      <c r="D49" s="555">
        <v>45</v>
      </c>
      <c r="E49" s="555">
        <v>93</v>
      </c>
      <c r="F49" s="555"/>
      <c r="G49" s="553">
        <v>5</v>
      </c>
      <c r="H49" s="572">
        <v>5</v>
      </c>
      <c r="I49" s="572">
        <v>5</v>
      </c>
      <c r="J49" s="572">
        <v>5</v>
      </c>
      <c r="K49" s="572">
        <v>5</v>
      </c>
      <c r="L49" s="574">
        <v>5</v>
      </c>
      <c r="M49" s="508">
        <f t="shared" si="1"/>
        <v>5</v>
      </c>
      <c r="N49" s="509">
        <f t="array" ref="N49">IF(COUNT(H49:L49)=0,"",COUNT(IF(H49:L49=M49,H49:L49,""))/COUNT(H49:L49))</f>
        <v>1</v>
      </c>
      <c r="O49" s="510">
        <f t="array" ref="O49">IF(AND(H49:L49=H49:L49,H49:L49="-"),"",STDEV(IF(H49:L49="-","",H49:L49))/AVERAGE(IF(H49:L49="-","",H49:L49+0.000000000000001)))</f>
        <v>0</v>
      </c>
      <c r="P49" s="30"/>
      <c r="Q49" s="30"/>
      <c r="R49" s="29">
        <f t="array" ref="R49">IF(AND(H49:L49=H49:L49,H49:L49="-"),"",AVERAGE(H49:L49))</f>
        <v>5</v>
      </c>
      <c r="S49" s="30"/>
      <c r="T49" s="38" t="str">
        <f t="shared" si="2"/>
        <v>YES</v>
      </c>
      <c r="U49" s="35"/>
      <c r="V49" s="35"/>
      <c r="W49" s="35"/>
      <c r="X49" s="35"/>
      <c r="Y49" s="471"/>
      <c r="Z49" s="574">
        <v>5</v>
      </c>
      <c r="AA49" s="508">
        <v>5</v>
      </c>
      <c r="AB49" s="480">
        <f t="shared" si="0"/>
        <v>0</v>
      </c>
      <c r="AC49" s="35"/>
      <c r="AD49" s="48"/>
      <c r="AE49" s="48"/>
      <c r="AF49" s="48"/>
      <c r="AG49" s="35"/>
      <c r="AH49" s="35"/>
      <c r="AI49" s="35"/>
      <c r="AJ49" s="35"/>
      <c r="AK49" s="35"/>
      <c r="AL49" s="35"/>
      <c r="AM49" s="35"/>
      <c r="AN49" s="35"/>
      <c r="AO49" s="35"/>
      <c r="AP49" s="35"/>
      <c r="AQ49" s="35"/>
      <c r="AR49" s="35"/>
      <c r="AS49" s="35"/>
      <c r="AT49" s="35"/>
      <c r="AU49" s="35"/>
      <c r="AV49" s="35"/>
      <c r="AW49" s="35"/>
      <c r="AX49" s="35"/>
      <c r="AY49" s="281"/>
      <c r="AZ49" s="281"/>
      <c r="BA49" s="281"/>
      <c r="BB49" s="281"/>
      <c r="BC49" s="281"/>
      <c r="BD49" s="281"/>
      <c r="BE49" s="281"/>
      <c r="BF49" s="281"/>
      <c r="BG49" s="281"/>
      <c r="BH49" s="281"/>
      <c r="BI49" s="281"/>
      <c r="BJ49" s="281"/>
      <c r="BK49" s="281"/>
      <c r="BL49" s="281"/>
      <c r="BM49" s="281"/>
      <c r="BN49" s="281"/>
      <c r="BO49" s="281"/>
      <c r="BP49" s="281"/>
    </row>
    <row r="50" spans="1:68" s="474" customFormat="1" ht="12" customHeight="1">
      <c r="A50" s="552" t="s">
        <v>127</v>
      </c>
      <c r="B50" s="553">
        <v>2015</v>
      </c>
      <c r="C50" s="552" t="s">
        <v>124</v>
      </c>
      <c r="D50" s="552">
        <v>46</v>
      </c>
      <c r="E50" s="552">
        <v>78</v>
      </c>
      <c r="F50" s="552"/>
      <c r="G50" s="553">
        <v>5</v>
      </c>
      <c r="H50" s="573">
        <v>0</v>
      </c>
      <c r="I50" s="573">
        <v>0</v>
      </c>
      <c r="J50" s="573">
        <v>0</v>
      </c>
      <c r="K50" s="573">
        <v>0</v>
      </c>
      <c r="L50" s="575">
        <v>0</v>
      </c>
      <c r="M50" s="508">
        <f t="shared" si="1"/>
        <v>0</v>
      </c>
      <c r="N50" s="509">
        <f t="array" ref="N50">IF(COUNT(H50:L50)=0,"",COUNT(IF(H50:L50=M50,H50:L50,""))/COUNT(H50:L50))</f>
        <v>1</v>
      </c>
      <c r="O50" s="510">
        <f t="array" ref="O50">IF(AND(H50:L50=H50:L50,H50:L50="-"),"",STDEV(IF(H50:L50="-","",H50:L50))/AVERAGE(IF(H50:L50="-","",H50:L50+0.000000000000001)))</f>
        <v>0</v>
      </c>
      <c r="P50" s="30"/>
      <c r="Q50" s="30"/>
      <c r="R50" s="29">
        <f t="array" ref="R50">IF(AND(H50:L50=H50:L50,H50:L50="-"),"",AVERAGE(H50:L50))</f>
        <v>0</v>
      </c>
      <c r="S50" s="30"/>
      <c r="T50" s="38" t="str">
        <f t="shared" si="2"/>
        <v>YES</v>
      </c>
      <c r="U50" s="35"/>
      <c r="V50" s="35"/>
      <c r="W50" s="35"/>
      <c r="X50" s="35"/>
      <c r="Y50" s="471"/>
      <c r="Z50" s="575">
        <v>0</v>
      </c>
      <c r="AA50" s="508">
        <v>0</v>
      </c>
      <c r="AB50" s="480">
        <f t="shared" si="0"/>
        <v>0</v>
      </c>
      <c r="AC50" s="35"/>
      <c r="AD50" s="48"/>
      <c r="AE50" s="48"/>
      <c r="AF50" s="48"/>
      <c r="AG50" s="35"/>
      <c r="AH50" s="35"/>
      <c r="AI50" s="35"/>
      <c r="AJ50" s="35"/>
      <c r="AK50" s="35"/>
      <c r="AL50" s="35"/>
      <c r="AM50" s="35"/>
      <c r="AN50" s="35"/>
      <c r="AO50" s="35"/>
      <c r="AP50" s="35"/>
      <c r="AQ50" s="35"/>
      <c r="AR50" s="35"/>
      <c r="AS50" s="35"/>
      <c r="AT50" s="35"/>
      <c r="AU50" s="35"/>
      <c r="AV50" s="35"/>
      <c r="AW50" s="35"/>
      <c r="AX50" s="35"/>
      <c r="AY50" s="281"/>
      <c r="AZ50" s="281"/>
      <c r="BA50" s="281"/>
      <c r="BB50" s="281"/>
      <c r="BC50" s="281"/>
      <c r="BD50" s="281"/>
      <c r="BE50" s="281"/>
      <c r="BF50" s="281"/>
      <c r="BG50" s="281"/>
      <c r="BH50" s="281"/>
      <c r="BI50" s="281"/>
      <c r="BJ50" s="281"/>
      <c r="BK50" s="281"/>
      <c r="BL50" s="281"/>
      <c r="BM50" s="281"/>
      <c r="BN50" s="281"/>
      <c r="BO50" s="281"/>
      <c r="BP50" s="281"/>
    </row>
    <row r="51" spans="1:68" s="474" customFormat="1" ht="12" customHeight="1">
      <c r="A51" s="552" t="s">
        <v>127</v>
      </c>
      <c r="B51" s="553">
        <v>2015</v>
      </c>
      <c r="C51" s="552" t="s">
        <v>124</v>
      </c>
      <c r="D51" s="552">
        <v>47</v>
      </c>
      <c r="E51" s="552">
        <v>80</v>
      </c>
      <c r="F51" s="552"/>
      <c r="G51" s="553">
        <v>5</v>
      </c>
      <c r="H51" s="573">
        <v>0</v>
      </c>
      <c r="I51" s="572">
        <v>5</v>
      </c>
      <c r="J51" s="573">
        <v>0</v>
      </c>
      <c r="K51" s="573">
        <v>0</v>
      </c>
      <c r="L51" s="575">
        <v>0</v>
      </c>
      <c r="M51" s="508">
        <f t="shared" si="1"/>
        <v>0</v>
      </c>
      <c r="N51" s="509">
        <f t="array" ref="N51">IF(COUNT(H51:L51)=0,"",COUNT(IF(H51:L51=M51,H51:L51,""))/COUNT(H51:L51))</f>
        <v>0.8</v>
      </c>
      <c r="O51" s="510">
        <f t="array" ref="O51">IF(AND(H51:L51=H51:L51,H51:L51="-"),"",STDEV(IF(H51:L51="-","",H51:L51))/AVERAGE(IF(H51:L51="-","",H51:L51+0.000000000000001)))</f>
        <v>2.236067977499788</v>
      </c>
      <c r="P51" s="30"/>
      <c r="Q51" s="30"/>
      <c r="R51" s="29">
        <f t="array" ref="R51">IF(AND(H51:L51=H51:L51,H51:L51="-"),"",AVERAGE(H51:L51))</f>
        <v>1</v>
      </c>
      <c r="S51" s="30"/>
      <c r="T51" s="38" t="str">
        <f t="shared" si="2"/>
        <v>YES</v>
      </c>
      <c r="U51" s="35"/>
      <c r="V51" s="35"/>
      <c r="W51" s="35"/>
      <c r="X51" s="35"/>
      <c r="Y51" s="471"/>
      <c r="Z51" s="575">
        <v>0</v>
      </c>
      <c r="AA51" s="508">
        <v>0</v>
      </c>
      <c r="AB51" s="480">
        <f t="shared" si="0"/>
        <v>0</v>
      </c>
      <c r="AC51" s="35"/>
      <c r="AD51" s="48"/>
      <c r="AE51" s="48"/>
      <c r="AF51" s="48"/>
      <c r="AG51" s="35"/>
      <c r="AH51" s="35"/>
      <c r="AI51" s="35"/>
      <c r="AJ51" s="35"/>
      <c r="AK51" s="35"/>
      <c r="AL51" s="35"/>
      <c r="AM51" s="35"/>
      <c r="AN51" s="35"/>
      <c r="AO51" s="35"/>
      <c r="AP51" s="35"/>
      <c r="AQ51" s="35"/>
      <c r="AR51" s="35"/>
      <c r="AS51" s="35"/>
      <c r="AT51" s="35"/>
      <c r="AU51" s="35"/>
      <c r="AV51" s="35"/>
      <c r="AW51" s="35"/>
      <c r="AX51" s="35"/>
      <c r="AY51" s="281"/>
      <c r="AZ51" s="281"/>
      <c r="BA51" s="281"/>
      <c r="BB51" s="281"/>
      <c r="BC51" s="281"/>
      <c r="BD51" s="281"/>
      <c r="BE51" s="281"/>
      <c r="BF51" s="281"/>
      <c r="BG51" s="281"/>
      <c r="BH51" s="281"/>
      <c r="BI51" s="281"/>
      <c r="BJ51" s="281"/>
      <c r="BK51" s="281"/>
      <c r="BL51" s="281"/>
      <c r="BM51" s="281"/>
      <c r="BN51" s="281"/>
      <c r="BO51" s="281"/>
      <c r="BP51" s="281"/>
    </row>
    <row r="52" spans="1:68" s="474" customFormat="1" ht="12" customHeight="1">
      <c r="A52" s="552" t="s">
        <v>127</v>
      </c>
      <c r="B52" s="553">
        <v>2015</v>
      </c>
      <c r="C52" s="552" t="s">
        <v>124</v>
      </c>
      <c r="D52" s="552">
        <v>48</v>
      </c>
      <c r="E52" s="552">
        <v>71</v>
      </c>
      <c r="F52" s="552"/>
      <c r="G52" s="553">
        <v>5</v>
      </c>
      <c r="H52" s="573">
        <v>0</v>
      </c>
      <c r="I52" s="573">
        <v>0</v>
      </c>
      <c r="J52" s="573">
        <v>0</v>
      </c>
      <c r="K52" s="573">
        <v>0</v>
      </c>
      <c r="L52" s="575">
        <v>0</v>
      </c>
      <c r="M52" s="508">
        <f t="shared" si="1"/>
        <v>0</v>
      </c>
      <c r="N52" s="509">
        <f t="array" ref="N52">IF(COUNT(H52:L52)=0,"",COUNT(IF(H52:L52=M52,H52:L52,""))/COUNT(H52:L52))</f>
        <v>1</v>
      </c>
      <c r="O52" s="510">
        <f t="array" ref="O52">IF(AND(H52:L52=H52:L52,H52:L52="-"),"",STDEV(IF(H52:L52="-","",H52:L52))/AVERAGE(IF(H52:L52="-","",H52:L52+0.000000000000001)))</f>
        <v>0</v>
      </c>
      <c r="P52" s="30"/>
      <c r="Q52" s="30"/>
      <c r="R52" s="29">
        <f t="array" ref="R52">IF(AND(H52:L52=H52:L52,H52:L52="-"),"",AVERAGE(H52:L52))</f>
        <v>0</v>
      </c>
      <c r="S52" s="30"/>
      <c r="T52" s="38" t="str">
        <f t="shared" si="2"/>
        <v>YES</v>
      </c>
      <c r="U52" s="35"/>
      <c r="V52" s="35"/>
      <c r="W52" s="35"/>
      <c r="X52" s="35"/>
      <c r="Y52" s="471"/>
      <c r="Z52" s="575">
        <v>0</v>
      </c>
      <c r="AA52" s="508">
        <v>0</v>
      </c>
      <c r="AB52" s="480">
        <f t="shared" si="0"/>
        <v>0</v>
      </c>
      <c r="AC52" s="35"/>
      <c r="AD52" s="48"/>
      <c r="AE52" s="48"/>
      <c r="AF52" s="48"/>
      <c r="AG52" s="35"/>
      <c r="AH52" s="35"/>
      <c r="AI52" s="35"/>
      <c r="AJ52" s="35"/>
      <c r="AK52" s="35"/>
      <c r="AL52" s="35"/>
      <c r="AM52" s="35"/>
      <c r="AN52" s="35"/>
      <c r="AO52" s="35"/>
      <c r="AP52" s="35"/>
      <c r="AQ52" s="35"/>
      <c r="AR52" s="35"/>
      <c r="AS52" s="35"/>
      <c r="AT52" s="35"/>
      <c r="AU52" s="35"/>
      <c r="AV52" s="35"/>
      <c r="AW52" s="35"/>
      <c r="AX52" s="35"/>
      <c r="AY52" s="281"/>
      <c r="AZ52" s="281"/>
      <c r="BA52" s="281"/>
      <c r="BB52" s="281"/>
      <c r="BC52" s="281"/>
      <c r="BD52" s="281"/>
      <c r="BE52" s="281"/>
      <c r="BF52" s="281"/>
      <c r="BG52" s="281"/>
      <c r="BH52" s="281"/>
      <c r="BI52" s="281"/>
      <c r="BJ52" s="281"/>
      <c r="BK52" s="281"/>
      <c r="BL52" s="281"/>
      <c r="BM52" s="281"/>
      <c r="BN52" s="281"/>
      <c r="BO52" s="281"/>
      <c r="BP52" s="281"/>
    </row>
    <row r="53" spans="1:68" s="474" customFormat="1" ht="12" customHeight="1">
      <c r="A53" s="552" t="s">
        <v>127</v>
      </c>
      <c r="B53" s="553">
        <v>2015</v>
      </c>
      <c r="C53" s="552" t="s">
        <v>124</v>
      </c>
      <c r="D53" s="552">
        <v>49</v>
      </c>
      <c r="E53" s="552">
        <v>40</v>
      </c>
      <c r="F53" s="552"/>
      <c r="G53" s="553">
        <v>5</v>
      </c>
      <c r="H53" s="573">
        <v>0</v>
      </c>
      <c r="I53" s="573">
        <v>0</v>
      </c>
      <c r="J53" s="573">
        <v>0</v>
      </c>
      <c r="K53" s="573">
        <v>0</v>
      </c>
      <c r="L53" s="575">
        <v>0</v>
      </c>
      <c r="M53" s="508">
        <f t="shared" si="1"/>
        <v>0</v>
      </c>
      <c r="N53" s="509">
        <f t="array" ref="N53">IF(COUNT(H53:L53)=0,"",COUNT(IF(H53:L53=M53,H53:L53,""))/COUNT(H53:L53))</f>
        <v>1</v>
      </c>
      <c r="O53" s="510">
        <f t="array" ref="O53">IF(AND(H53:L53=H53:L53,H53:L53="-"),"",STDEV(IF(H53:L53="-","",H53:L53))/AVERAGE(IF(H53:L53="-","",H53:L53+0.000000000000001)))</f>
        <v>0</v>
      </c>
      <c r="P53" s="30"/>
      <c r="Q53" s="30"/>
      <c r="R53" s="29">
        <f t="array" ref="R53">IF(AND(H53:L53=H53:L53,H53:L53="-"),"",AVERAGE(H53:L53))</f>
        <v>0</v>
      </c>
      <c r="S53" s="30"/>
      <c r="T53" s="38" t="str">
        <f t="shared" si="2"/>
        <v>YES</v>
      </c>
      <c r="U53" s="35"/>
      <c r="V53" s="35"/>
      <c r="W53" s="35"/>
      <c r="X53" s="35"/>
      <c r="Y53" s="471"/>
      <c r="Z53" s="575">
        <v>0</v>
      </c>
      <c r="AA53" s="508">
        <v>0</v>
      </c>
      <c r="AB53" s="480">
        <f t="shared" si="0"/>
        <v>0</v>
      </c>
      <c r="AC53" s="35"/>
      <c r="AD53" s="48"/>
      <c r="AE53" s="48"/>
      <c r="AF53" s="48"/>
      <c r="AG53" s="35"/>
      <c r="AH53" s="35"/>
      <c r="AI53" s="35"/>
      <c r="AJ53" s="35"/>
      <c r="AK53" s="35"/>
      <c r="AL53" s="35"/>
      <c r="AM53" s="35"/>
      <c r="AN53" s="35"/>
      <c r="AO53" s="35"/>
      <c r="AP53" s="35"/>
      <c r="AQ53" s="35"/>
      <c r="AR53" s="35"/>
      <c r="AS53" s="35"/>
      <c r="AT53" s="35"/>
      <c r="AU53" s="35"/>
      <c r="AV53" s="35"/>
      <c r="AW53" s="35"/>
      <c r="AX53" s="35"/>
      <c r="AY53" s="281"/>
      <c r="AZ53" s="281"/>
      <c r="BA53" s="281"/>
      <c r="BB53" s="281"/>
      <c r="BC53" s="281"/>
      <c r="BD53" s="281"/>
      <c r="BE53" s="281"/>
      <c r="BF53" s="281"/>
      <c r="BG53" s="281"/>
      <c r="BH53" s="281"/>
      <c r="BI53" s="281"/>
      <c r="BJ53" s="281"/>
      <c r="BK53" s="281"/>
      <c r="BL53" s="281"/>
      <c r="BM53" s="281"/>
      <c r="BN53" s="281"/>
      <c r="BO53" s="281"/>
      <c r="BP53" s="281"/>
    </row>
    <row r="54" spans="1:68" s="474" customFormat="1" ht="12" customHeight="1">
      <c r="A54" s="552" t="s">
        <v>127</v>
      </c>
      <c r="B54" s="553">
        <v>2015</v>
      </c>
      <c r="C54" s="552" t="s">
        <v>124</v>
      </c>
      <c r="D54" s="552">
        <v>50</v>
      </c>
      <c r="E54" s="552">
        <v>84</v>
      </c>
      <c r="F54" s="552"/>
      <c r="G54" s="553">
        <v>5</v>
      </c>
      <c r="H54" s="573">
        <v>0</v>
      </c>
      <c r="I54" s="573">
        <v>0</v>
      </c>
      <c r="J54" s="573">
        <v>0</v>
      </c>
      <c r="K54" s="573">
        <v>0</v>
      </c>
      <c r="L54" s="575">
        <v>0</v>
      </c>
      <c r="M54" s="508">
        <f t="shared" si="1"/>
        <v>0</v>
      </c>
      <c r="N54" s="509">
        <f t="array" ref="N54">IF(COUNT(H54:L54)=0,"",COUNT(IF(H54:L54=M54,H54:L54,""))/COUNT(H54:L54))</f>
        <v>1</v>
      </c>
      <c r="O54" s="510">
        <f t="array" ref="O54">IF(AND(H54:L54=H54:L54,H54:L54="-"),"",STDEV(IF(H54:L54="-","",H54:L54))/AVERAGE(IF(H54:L54="-","",H54:L54+0.000000000000001)))</f>
        <v>0</v>
      </c>
      <c r="P54" s="30"/>
      <c r="Q54" s="30"/>
      <c r="R54" s="29">
        <f t="array" ref="R54">IF(AND(H54:L54=H54:L54,H54:L54="-"),"",AVERAGE(H54:L54))</f>
        <v>0</v>
      </c>
      <c r="S54" s="30"/>
      <c r="T54" s="38" t="str">
        <f t="shared" si="2"/>
        <v>YES</v>
      </c>
      <c r="U54" s="35"/>
      <c r="V54" s="35"/>
      <c r="W54" s="35"/>
      <c r="X54" s="35"/>
      <c r="Y54" s="471"/>
      <c r="Z54" s="575">
        <v>0</v>
      </c>
      <c r="AA54" s="508">
        <v>0</v>
      </c>
      <c r="AB54" s="480">
        <f t="shared" si="0"/>
        <v>0</v>
      </c>
      <c r="AC54" s="35"/>
      <c r="AD54" s="48"/>
      <c r="AE54" s="48"/>
      <c r="AF54" s="48"/>
      <c r="AG54" s="35"/>
      <c r="AH54" s="35"/>
      <c r="AI54" s="35"/>
      <c r="AJ54" s="35"/>
      <c r="AK54" s="35"/>
      <c r="AL54" s="35"/>
      <c r="AM54" s="35"/>
      <c r="AN54" s="35"/>
      <c r="AO54" s="35"/>
      <c r="AP54" s="35"/>
      <c r="AQ54" s="35"/>
      <c r="AR54" s="35"/>
      <c r="AS54" s="35"/>
      <c r="AT54" s="35"/>
      <c r="AU54" s="35"/>
      <c r="AV54" s="35"/>
      <c r="AW54" s="35"/>
      <c r="AX54" s="35"/>
      <c r="AY54" s="281"/>
      <c r="AZ54" s="281"/>
      <c r="BA54" s="281"/>
      <c r="BB54" s="281"/>
      <c r="BC54" s="281"/>
      <c r="BD54" s="281"/>
      <c r="BE54" s="281"/>
      <c r="BF54" s="281"/>
      <c r="BG54" s="281"/>
      <c r="BH54" s="281"/>
      <c r="BI54" s="281"/>
      <c r="BJ54" s="281"/>
      <c r="BK54" s="281"/>
      <c r="BL54" s="281"/>
      <c r="BM54" s="281"/>
      <c r="BN54" s="281"/>
      <c r="BO54" s="281"/>
      <c r="BP54" s="281"/>
    </row>
    <row r="55" spans="1:68" s="474" customFormat="1" ht="12" customHeight="1">
      <c r="A55" s="552" t="s">
        <v>128</v>
      </c>
      <c r="B55" s="553">
        <v>2016</v>
      </c>
      <c r="C55" s="552">
        <v>24248</v>
      </c>
      <c r="D55" s="552">
        <v>51</v>
      </c>
      <c r="E55" s="552">
        <v>30</v>
      </c>
      <c r="F55" s="553"/>
      <c r="G55" s="553">
        <v>7</v>
      </c>
      <c r="H55" s="573">
        <v>0</v>
      </c>
      <c r="I55" s="573">
        <v>0</v>
      </c>
      <c r="J55" s="573">
        <v>0</v>
      </c>
      <c r="K55" s="573">
        <v>0</v>
      </c>
      <c r="L55" s="575">
        <v>0</v>
      </c>
      <c r="M55" s="508">
        <f t="shared" si="1"/>
        <v>0</v>
      </c>
      <c r="N55" s="509">
        <f t="array" ref="N55">IF(COUNT(H55:L55)=0,"",COUNT(IF(H55:L55=M55,H55:L55,""))/COUNT(H55:L55))</f>
        <v>1</v>
      </c>
      <c r="O55" s="510">
        <f t="array" ref="O55">IF(AND(H55:L55=H55:L55,H55:L55="-"),"",STDEV(IF(H55:L55="-","",H55:L55))/AVERAGE(IF(H55:L55="-","",H55:L55+0.000000000000001)))</f>
        <v>0</v>
      </c>
      <c r="P55" s="30"/>
      <c r="Q55" s="30"/>
      <c r="R55" s="29">
        <f t="array" ref="R55">IF(AND(H55:L55=H55:L55,H55:L55="-"),"",AVERAGE(H55:L55))</f>
        <v>0</v>
      </c>
      <c r="S55" s="30"/>
      <c r="T55" s="38" t="str">
        <f t="shared" si="2"/>
        <v>YES</v>
      </c>
      <c r="U55" s="35"/>
      <c r="V55" s="35"/>
      <c r="W55" s="35"/>
      <c r="X55" s="35"/>
      <c r="Y55" s="471"/>
      <c r="Z55" s="575">
        <v>0</v>
      </c>
      <c r="AA55" s="508">
        <v>0</v>
      </c>
      <c r="AB55" s="480">
        <f t="shared" si="0"/>
        <v>0</v>
      </c>
      <c r="AC55" s="35"/>
      <c r="AD55" s="48"/>
      <c r="AE55" s="48"/>
      <c r="AF55" s="48"/>
      <c r="AG55" s="35"/>
      <c r="AH55" s="35"/>
      <c r="AI55" s="35"/>
      <c r="AJ55" s="35"/>
      <c r="AK55" s="35"/>
      <c r="AL55" s="35"/>
      <c r="AM55" s="35"/>
      <c r="AN55" s="35"/>
      <c r="AO55" s="35"/>
      <c r="AP55" s="35"/>
      <c r="AQ55" s="35"/>
      <c r="AR55" s="35"/>
      <c r="AS55" s="35"/>
      <c r="AT55" s="35"/>
      <c r="AU55" s="35"/>
      <c r="AV55" s="35"/>
      <c r="AW55" s="35"/>
      <c r="AX55" s="35"/>
      <c r="AY55" s="281"/>
      <c r="AZ55" s="281"/>
      <c r="BA55" s="281"/>
      <c r="BB55" s="281"/>
      <c r="BC55" s="281"/>
      <c r="BD55" s="281"/>
      <c r="BE55" s="281"/>
      <c r="BF55" s="281"/>
      <c r="BG55" s="281"/>
      <c r="BH55" s="281"/>
      <c r="BI55" s="281"/>
      <c r="BJ55" s="281"/>
      <c r="BK55" s="281"/>
      <c r="BL55" s="281"/>
      <c r="BM55" s="281"/>
      <c r="BN55" s="281"/>
      <c r="BO55" s="281"/>
      <c r="BP55" s="281"/>
    </row>
    <row r="56" spans="1:68" s="474" customFormat="1" ht="12" customHeight="1">
      <c r="A56" s="552" t="s">
        <v>128</v>
      </c>
      <c r="B56" s="553">
        <v>2016</v>
      </c>
      <c r="C56" s="552">
        <v>24248</v>
      </c>
      <c r="D56" s="552">
        <v>52</v>
      </c>
      <c r="E56" s="552">
        <v>27</v>
      </c>
      <c r="F56" s="553"/>
      <c r="G56" s="553">
        <v>7</v>
      </c>
      <c r="H56" s="573">
        <v>0</v>
      </c>
      <c r="I56" s="573">
        <v>0</v>
      </c>
      <c r="J56" s="573">
        <v>0</v>
      </c>
      <c r="K56" s="573">
        <v>0</v>
      </c>
      <c r="L56" s="575">
        <v>0</v>
      </c>
      <c r="M56" s="508">
        <f t="shared" si="1"/>
        <v>0</v>
      </c>
      <c r="N56" s="509">
        <f t="array" ref="N56">IF(COUNT(H56:L56)=0,"",COUNT(IF(H56:L56=M56,H56:L56,""))/COUNT(H56:L56))</f>
        <v>1</v>
      </c>
      <c r="O56" s="510">
        <f t="array" ref="O56">IF(AND(H56:L56=H56:L56,H56:L56="-"),"",STDEV(IF(H56:L56="-","",H56:L56))/AVERAGE(IF(H56:L56="-","",H56:L56+0.000000000000001)))</f>
        <v>0</v>
      </c>
      <c r="P56" s="30"/>
      <c r="Q56" s="30"/>
      <c r="R56" s="29">
        <f t="array" ref="R56">IF(AND(H56:L56=H56:L56,H56:L56="-"),"",AVERAGE(H56:L56))</f>
        <v>0</v>
      </c>
      <c r="S56" s="30"/>
      <c r="T56" s="38" t="str">
        <f t="shared" si="2"/>
        <v>YES</v>
      </c>
      <c r="U56" s="35"/>
      <c r="V56" s="35"/>
      <c r="W56" s="35"/>
      <c r="X56" s="35"/>
      <c r="Y56" s="471"/>
      <c r="Z56" s="575">
        <v>0</v>
      </c>
      <c r="AA56" s="508">
        <v>0</v>
      </c>
      <c r="AB56" s="480">
        <f t="shared" si="0"/>
        <v>0</v>
      </c>
      <c r="AC56" s="35"/>
      <c r="AD56" s="48"/>
      <c r="AE56" s="48"/>
      <c r="AF56" s="48"/>
      <c r="AG56" s="35"/>
      <c r="AH56" s="35"/>
      <c r="AI56" s="35"/>
      <c r="AJ56" s="35"/>
      <c r="AK56" s="35"/>
      <c r="AL56" s="35"/>
      <c r="AM56" s="35"/>
      <c r="AN56" s="35"/>
      <c r="AO56" s="35"/>
      <c r="AP56" s="35"/>
      <c r="AQ56" s="35"/>
      <c r="AR56" s="35"/>
      <c r="AS56" s="35"/>
      <c r="AT56" s="35"/>
      <c r="AU56" s="35"/>
      <c r="AV56" s="35"/>
      <c r="AW56" s="35"/>
      <c r="AX56" s="35"/>
      <c r="AY56" s="281"/>
      <c r="AZ56" s="281"/>
      <c r="BA56" s="281"/>
      <c r="BB56" s="281"/>
      <c r="BC56" s="281"/>
      <c r="BD56" s="281"/>
      <c r="BE56" s="281"/>
      <c r="BF56" s="281"/>
      <c r="BG56" s="281"/>
      <c r="BH56" s="281"/>
      <c r="BI56" s="281"/>
      <c r="BJ56" s="281"/>
      <c r="BK56" s="281"/>
      <c r="BL56" s="281"/>
      <c r="BM56" s="281"/>
      <c r="BN56" s="281"/>
      <c r="BO56" s="281"/>
      <c r="BP56" s="281"/>
    </row>
    <row r="57" spans="1:68" s="474" customFormat="1" ht="12" customHeight="1">
      <c r="A57" s="552" t="s">
        <v>128</v>
      </c>
      <c r="B57" s="553">
        <v>2016</v>
      </c>
      <c r="C57" s="552">
        <v>24248</v>
      </c>
      <c r="D57" s="552">
        <v>53</v>
      </c>
      <c r="E57" s="552">
        <v>26</v>
      </c>
      <c r="F57" s="553"/>
      <c r="G57" s="553">
        <v>7</v>
      </c>
      <c r="H57" s="573">
        <v>0</v>
      </c>
      <c r="I57" s="573">
        <v>0</v>
      </c>
      <c r="J57" s="573">
        <v>0</v>
      </c>
      <c r="K57" s="573">
        <v>0</v>
      </c>
      <c r="L57" s="575">
        <v>0</v>
      </c>
      <c r="M57" s="508">
        <f t="shared" si="1"/>
        <v>0</v>
      </c>
      <c r="N57" s="509">
        <f t="array" ref="N57">IF(COUNT(H57:L57)=0,"",COUNT(IF(H57:L57=M57,H57:L57,""))/COUNT(H57:L57))</f>
        <v>1</v>
      </c>
      <c r="O57" s="510">
        <f t="array" ref="O57">IF(AND(H57:L57=H57:L57,H57:L57="-"),"",STDEV(IF(H57:L57="-","",H57:L57))/AVERAGE(IF(H57:L57="-","",H57:L57+0.000000000000001)))</f>
        <v>0</v>
      </c>
      <c r="P57" s="30"/>
      <c r="Q57" s="30"/>
      <c r="R57" s="29">
        <f t="array" ref="R57">IF(AND(H57:L57=H57:L57,H57:L57="-"),"",AVERAGE(H57:L57))</f>
        <v>0</v>
      </c>
      <c r="S57" s="30"/>
      <c r="T57" s="38" t="str">
        <f t="shared" si="2"/>
        <v>YES</v>
      </c>
      <c r="U57" s="35"/>
      <c r="V57" s="35"/>
      <c r="W57" s="35"/>
      <c r="X57" s="35"/>
      <c r="Y57" s="471"/>
      <c r="Z57" s="575">
        <v>0</v>
      </c>
      <c r="AA57" s="508">
        <v>0</v>
      </c>
      <c r="AB57" s="480">
        <f t="shared" si="0"/>
        <v>0</v>
      </c>
      <c r="AC57" s="35"/>
      <c r="AD57" s="48"/>
      <c r="AE57" s="48"/>
      <c r="AF57" s="48"/>
      <c r="AG57" s="35"/>
      <c r="AH57" s="35"/>
      <c r="AI57" s="35"/>
      <c r="AJ57" s="35"/>
      <c r="AK57" s="35"/>
      <c r="AL57" s="35"/>
      <c r="AM57" s="35"/>
      <c r="AN57" s="35"/>
      <c r="AO57" s="35"/>
      <c r="AP57" s="35"/>
      <c r="AQ57" s="35"/>
      <c r="AR57" s="35"/>
      <c r="AS57" s="35"/>
      <c r="AT57" s="35"/>
      <c r="AU57" s="35"/>
      <c r="AV57" s="35"/>
      <c r="AW57" s="35"/>
      <c r="AX57" s="35"/>
      <c r="AY57" s="281"/>
      <c r="AZ57" s="281"/>
      <c r="BA57" s="281"/>
      <c r="BB57" s="281"/>
      <c r="BC57" s="281"/>
      <c r="BD57" s="281"/>
      <c r="BE57" s="281"/>
      <c r="BF57" s="281"/>
      <c r="BG57" s="281"/>
      <c r="BH57" s="281"/>
      <c r="BI57" s="281"/>
      <c r="BJ57" s="281"/>
      <c r="BK57" s="281"/>
      <c r="BL57" s="281"/>
      <c r="BM57" s="281"/>
      <c r="BN57" s="281"/>
      <c r="BO57" s="281"/>
      <c r="BP57" s="281"/>
    </row>
    <row r="58" spans="1:68" s="474" customFormat="1" ht="12" customHeight="1">
      <c r="A58" s="552" t="s">
        <v>128</v>
      </c>
      <c r="B58" s="553">
        <v>2016</v>
      </c>
      <c r="C58" s="552">
        <v>24248</v>
      </c>
      <c r="D58" s="552">
        <v>54</v>
      </c>
      <c r="E58" s="552">
        <v>23</v>
      </c>
      <c r="F58" s="553"/>
      <c r="G58" s="553">
        <v>7</v>
      </c>
      <c r="H58" s="573">
        <v>0</v>
      </c>
      <c r="I58" s="573">
        <v>0</v>
      </c>
      <c r="J58" s="573">
        <v>0</v>
      </c>
      <c r="K58" s="573">
        <v>0</v>
      </c>
      <c r="L58" s="575">
        <v>0</v>
      </c>
      <c r="M58" s="508">
        <f t="shared" si="1"/>
        <v>0</v>
      </c>
      <c r="N58" s="509">
        <f t="array" ref="N58">IF(COUNT(H58:L58)=0,"",COUNT(IF(H58:L58=M58,H58:L58,""))/COUNT(H58:L58))</f>
        <v>1</v>
      </c>
      <c r="O58" s="510">
        <f t="array" ref="O58">IF(AND(H58:L58=H58:L58,H58:L58="-"),"",STDEV(IF(H58:L58="-","",H58:L58))/AVERAGE(IF(H58:L58="-","",H58:L58+0.000000000000001)))</f>
        <v>0</v>
      </c>
      <c r="P58" s="30"/>
      <c r="Q58" s="30"/>
      <c r="R58" s="29">
        <f t="array" ref="R58">IF(AND(H58:L58=H58:L58,H58:L58="-"),"",AVERAGE(H58:L58))</f>
        <v>0</v>
      </c>
      <c r="S58" s="30"/>
      <c r="T58" s="38" t="str">
        <f t="shared" si="2"/>
        <v>YES</v>
      </c>
      <c r="U58" s="35"/>
      <c r="V58" s="35"/>
      <c r="W58" s="35"/>
      <c r="X58" s="35"/>
      <c r="Y58" s="471"/>
      <c r="Z58" s="575">
        <v>0</v>
      </c>
      <c r="AA58" s="508">
        <v>0</v>
      </c>
      <c r="AB58" s="480">
        <f t="shared" si="0"/>
        <v>0</v>
      </c>
      <c r="AC58" s="35"/>
      <c r="AD58" s="48"/>
      <c r="AE58" s="48"/>
      <c r="AF58" s="48"/>
      <c r="AG58" s="35"/>
      <c r="AH58" s="35"/>
      <c r="AI58" s="35"/>
      <c r="AJ58" s="35"/>
      <c r="AK58" s="35"/>
      <c r="AL58" s="35"/>
      <c r="AM58" s="35"/>
      <c r="AN58" s="35"/>
      <c r="AO58" s="35"/>
      <c r="AP58" s="35"/>
      <c r="AQ58" s="35"/>
      <c r="AR58" s="35"/>
      <c r="AS58" s="35"/>
      <c r="AT58" s="35"/>
      <c r="AU58" s="35"/>
      <c r="AV58" s="35"/>
      <c r="AW58" s="35"/>
      <c r="AX58" s="35"/>
      <c r="AY58" s="281"/>
      <c r="AZ58" s="281"/>
      <c r="BA58" s="281"/>
      <c r="BB58" s="281"/>
      <c r="BC58" s="281"/>
      <c r="BD58" s="281"/>
      <c r="BE58" s="281"/>
      <c r="BF58" s="281"/>
      <c r="BG58" s="281"/>
      <c r="BH58" s="281"/>
      <c r="BI58" s="281"/>
      <c r="BJ58" s="281"/>
      <c r="BK58" s="281"/>
      <c r="BL58" s="281"/>
      <c r="BM58" s="281"/>
      <c r="BN58" s="281"/>
      <c r="BO58" s="281"/>
      <c r="BP58" s="281"/>
    </row>
    <row r="59" spans="1:68" s="474" customFormat="1" ht="12" customHeight="1">
      <c r="A59" s="552" t="s">
        <v>128</v>
      </c>
      <c r="B59" s="553">
        <v>2016</v>
      </c>
      <c r="C59" s="552">
        <v>24248</v>
      </c>
      <c r="D59" s="552">
        <v>55</v>
      </c>
      <c r="E59" s="552">
        <v>39</v>
      </c>
      <c r="F59" s="553"/>
      <c r="G59" s="553">
        <v>7</v>
      </c>
      <c r="H59" s="573">
        <v>0</v>
      </c>
      <c r="I59" s="573">
        <v>0</v>
      </c>
      <c r="J59" s="573">
        <v>0</v>
      </c>
      <c r="K59" s="573">
        <v>0</v>
      </c>
      <c r="L59" s="575">
        <v>0</v>
      </c>
      <c r="M59" s="508">
        <f t="shared" si="1"/>
        <v>0</v>
      </c>
      <c r="N59" s="509">
        <f t="array" ref="N59">IF(COUNT(H59:L59)=0,"",COUNT(IF(H59:L59=M59,H59:L59,""))/COUNT(H59:L59))</f>
        <v>1</v>
      </c>
      <c r="O59" s="510">
        <f t="array" ref="O59">IF(AND(H59:L59=H59:L59,H59:L59="-"),"",STDEV(IF(H59:L59="-","",H59:L59))/AVERAGE(IF(H59:L59="-","",H59:L59+0.000000000000001)))</f>
        <v>0</v>
      </c>
      <c r="P59" s="30"/>
      <c r="Q59" s="30"/>
      <c r="R59" s="29">
        <f t="array" ref="R59">IF(AND(H59:L59=H59:L59,H59:L59="-"),"",AVERAGE(H59:L59))</f>
        <v>0</v>
      </c>
      <c r="S59" s="30"/>
      <c r="T59" s="38" t="str">
        <f t="shared" si="2"/>
        <v>YES</v>
      </c>
      <c r="U59" s="35"/>
      <c r="V59" s="35"/>
      <c r="W59" s="35"/>
      <c r="X59" s="35"/>
      <c r="Y59" s="471"/>
      <c r="Z59" s="575">
        <v>0</v>
      </c>
      <c r="AA59" s="508">
        <v>0</v>
      </c>
      <c r="AB59" s="480">
        <f t="shared" si="0"/>
        <v>0</v>
      </c>
      <c r="AC59" s="35"/>
      <c r="AD59" s="48"/>
      <c r="AE59" s="48"/>
      <c r="AF59" s="48"/>
      <c r="AG59" s="35"/>
      <c r="AH59" s="35"/>
      <c r="AI59" s="35"/>
      <c r="AJ59" s="35"/>
      <c r="AK59" s="35"/>
      <c r="AL59" s="35"/>
      <c r="AM59" s="35"/>
      <c r="AN59" s="35"/>
      <c r="AO59" s="35"/>
      <c r="AP59" s="35"/>
      <c r="AQ59" s="35"/>
      <c r="AR59" s="35"/>
      <c r="AS59" s="35"/>
      <c r="AT59" s="35"/>
      <c r="AU59" s="35"/>
      <c r="AV59" s="35"/>
      <c r="AW59" s="35"/>
      <c r="AX59" s="35"/>
      <c r="AY59" s="281"/>
      <c r="AZ59" s="281"/>
      <c r="BA59" s="281"/>
      <c r="BB59" s="281"/>
      <c r="BC59" s="281"/>
      <c r="BD59" s="281"/>
      <c r="BE59" s="281"/>
      <c r="BF59" s="281"/>
      <c r="BG59" s="281"/>
      <c r="BH59" s="281"/>
      <c r="BI59" s="281"/>
      <c r="BJ59" s="281"/>
      <c r="BK59" s="281"/>
      <c r="BL59" s="281"/>
      <c r="BM59" s="281"/>
      <c r="BN59" s="281"/>
      <c r="BO59" s="281"/>
      <c r="BP59" s="281"/>
    </row>
    <row r="60" spans="1:68" s="474" customFormat="1" ht="12" customHeight="1">
      <c r="A60" s="552" t="s">
        <v>128</v>
      </c>
      <c r="B60" s="553">
        <v>2016</v>
      </c>
      <c r="C60" s="552">
        <v>24248</v>
      </c>
      <c r="D60" s="552">
        <v>56</v>
      </c>
      <c r="E60" s="552">
        <v>42</v>
      </c>
      <c r="F60" s="553"/>
      <c r="G60" s="553">
        <v>7</v>
      </c>
      <c r="H60" s="573">
        <v>0</v>
      </c>
      <c r="I60" s="573">
        <v>0</v>
      </c>
      <c r="J60" s="573">
        <v>0</v>
      </c>
      <c r="K60" s="573">
        <v>0</v>
      </c>
      <c r="L60" s="575">
        <v>0</v>
      </c>
      <c r="M60" s="508">
        <f t="shared" si="1"/>
        <v>0</v>
      </c>
      <c r="N60" s="509">
        <f t="array" ref="N60">IF(COUNT(H60:L60)=0,"",COUNT(IF(H60:L60=M60,H60:L60,""))/COUNT(H60:L60))</f>
        <v>1</v>
      </c>
      <c r="O60" s="510">
        <f t="array" ref="O60">IF(AND(H60:L60=H60:L60,H60:L60="-"),"",STDEV(IF(H60:L60="-","",H60:L60))/AVERAGE(IF(H60:L60="-","",H60:L60+0.000000000000001)))</f>
        <v>0</v>
      </c>
      <c r="P60" s="30"/>
      <c r="Q60" s="30"/>
      <c r="R60" s="29">
        <f t="array" ref="R60">IF(AND(H60:L60=H60:L60,H60:L60="-"),"",AVERAGE(H60:L60))</f>
        <v>0</v>
      </c>
      <c r="S60" s="30"/>
      <c r="T60" s="38" t="str">
        <f t="shared" si="2"/>
        <v>YES</v>
      </c>
      <c r="U60" s="35"/>
      <c r="V60" s="35"/>
      <c r="W60" s="35"/>
      <c r="X60" s="35"/>
      <c r="Y60" s="471"/>
      <c r="Z60" s="575">
        <v>0</v>
      </c>
      <c r="AA60" s="508">
        <v>0</v>
      </c>
      <c r="AB60" s="480">
        <f t="shared" si="0"/>
        <v>0</v>
      </c>
      <c r="AC60" s="35"/>
      <c r="AD60" s="48"/>
      <c r="AE60" s="48"/>
      <c r="AF60" s="48"/>
      <c r="AG60" s="35"/>
      <c r="AH60" s="35"/>
      <c r="AI60" s="35"/>
      <c r="AJ60" s="35"/>
      <c r="AK60" s="35"/>
      <c r="AL60" s="35"/>
      <c r="AM60" s="35"/>
      <c r="AN60" s="35"/>
      <c r="AO60" s="35"/>
      <c r="AP60" s="35"/>
      <c r="AQ60" s="35"/>
      <c r="AR60" s="35"/>
      <c r="AS60" s="35"/>
      <c r="AT60" s="35"/>
      <c r="AU60" s="35"/>
      <c r="AV60" s="35"/>
      <c r="AW60" s="35"/>
      <c r="AX60" s="35"/>
      <c r="AY60" s="281"/>
      <c r="AZ60" s="281"/>
      <c r="BA60" s="281"/>
      <c r="BB60" s="281"/>
      <c r="BC60" s="281"/>
      <c r="BD60" s="281"/>
      <c r="BE60" s="281"/>
      <c r="BF60" s="281"/>
      <c r="BG60" s="281"/>
      <c r="BH60" s="281"/>
      <c r="BI60" s="281"/>
      <c r="BJ60" s="281"/>
      <c r="BK60" s="281"/>
      <c r="BL60" s="281"/>
      <c r="BM60" s="281"/>
      <c r="BN60" s="281"/>
      <c r="BO60" s="281"/>
      <c r="BP60" s="281"/>
    </row>
    <row r="61" spans="1:68" s="474" customFormat="1" ht="12" customHeight="1">
      <c r="A61" s="552" t="s">
        <v>128</v>
      </c>
      <c r="B61" s="553">
        <v>2016</v>
      </c>
      <c r="C61" s="552">
        <v>24248</v>
      </c>
      <c r="D61" s="552">
        <v>57</v>
      </c>
      <c r="E61" s="552">
        <v>55</v>
      </c>
      <c r="F61" s="553"/>
      <c r="G61" s="553">
        <v>7</v>
      </c>
      <c r="H61" s="573">
        <v>0</v>
      </c>
      <c r="I61" s="573">
        <v>0</v>
      </c>
      <c r="J61" s="573">
        <v>0</v>
      </c>
      <c r="K61" s="573">
        <v>0</v>
      </c>
      <c r="L61" s="575">
        <v>0</v>
      </c>
      <c r="M61" s="508">
        <f t="shared" si="1"/>
        <v>0</v>
      </c>
      <c r="N61" s="509">
        <f t="array" ref="N61">IF(COUNT(H61:L61)=0,"",COUNT(IF(H61:L61=M61,H61:L61,""))/COUNT(H61:L61))</f>
        <v>1</v>
      </c>
      <c r="O61" s="510">
        <f t="array" ref="O61">IF(AND(H61:L61=H61:L61,H61:L61="-"),"",STDEV(IF(H61:L61="-","",H61:L61))/AVERAGE(IF(H61:L61="-","",H61:L61+0.000000000000001)))</f>
        <v>0</v>
      </c>
      <c r="P61" s="30"/>
      <c r="Q61" s="30"/>
      <c r="R61" s="29">
        <f t="array" ref="R61">IF(AND(H61:L61=H61:L61,H61:L61="-"),"",AVERAGE(H61:L61))</f>
        <v>0</v>
      </c>
      <c r="S61" s="30"/>
      <c r="T61" s="38" t="str">
        <f t="shared" si="2"/>
        <v>YES</v>
      </c>
      <c r="U61" s="35"/>
      <c r="V61" s="35"/>
      <c r="W61" s="35"/>
      <c r="X61" s="35"/>
      <c r="Y61" s="471"/>
      <c r="Z61" s="575">
        <v>0</v>
      </c>
      <c r="AA61" s="508">
        <v>0</v>
      </c>
      <c r="AB61" s="480">
        <f t="shared" si="0"/>
        <v>0</v>
      </c>
      <c r="AC61" s="35"/>
      <c r="AD61" s="48"/>
      <c r="AE61" s="48"/>
      <c r="AF61" s="48"/>
      <c r="AG61" s="35"/>
      <c r="AH61" s="35"/>
      <c r="AI61" s="35"/>
      <c r="AJ61" s="35"/>
      <c r="AK61" s="35"/>
      <c r="AL61" s="35"/>
      <c r="AM61" s="35"/>
      <c r="AN61" s="35"/>
      <c r="AO61" s="35"/>
      <c r="AP61" s="35"/>
      <c r="AQ61" s="35"/>
      <c r="AR61" s="35"/>
      <c r="AS61" s="35"/>
      <c r="AT61" s="35"/>
      <c r="AU61" s="35"/>
      <c r="AV61" s="35"/>
      <c r="AW61" s="35"/>
      <c r="AX61" s="35"/>
      <c r="AY61" s="281"/>
      <c r="AZ61" s="281"/>
      <c r="BA61" s="281"/>
      <c r="BB61" s="281"/>
      <c r="BC61" s="281"/>
      <c r="BD61" s="281"/>
      <c r="BE61" s="281"/>
      <c r="BF61" s="281"/>
      <c r="BG61" s="281"/>
      <c r="BH61" s="281"/>
      <c r="BI61" s="281"/>
      <c r="BJ61" s="281"/>
      <c r="BK61" s="281"/>
      <c r="BL61" s="281"/>
      <c r="BM61" s="281"/>
      <c r="BN61" s="281"/>
      <c r="BO61" s="281"/>
      <c r="BP61" s="281"/>
    </row>
    <row r="62" spans="1:68" s="474" customFormat="1" ht="12" customHeight="1">
      <c r="A62" s="552" t="s">
        <v>128</v>
      </c>
      <c r="B62" s="553">
        <v>2016</v>
      </c>
      <c r="C62" s="552">
        <v>24248</v>
      </c>
      <c r="D62" s="552">
        <v>58</v>
      </c>
      <c r="E62" s="552">
        <v>69</v>
      </c>
      <c r="F62" s="553"/>
      <c r="G62" s="553">
        <v>7</v>
      </c>
      <c r="H62" s="573">
        <v>0</v>
      </c>
      <c r="I62" s="573">
        <v>0</v>
      </c>
      <c r="J62" s="573">
        <v>0</v>
      </c>
      <c r="K62" s="573">
        <v>0</v>
      </c>
      <c r="L62" s="575">
        <v>0</v>
      </c>
      <c r="M62" s="508">
        <f t="shared" si="1"/>
        <v>0</v>
      </c>
      <c r="N62" s="509">
        <f t="array" ref="N62">IF(COUNT(H62:L62)=0,"",COUNT(IF(H62:L62=M62,H62:L62,""))/COUNT(H62:L62))</f>
        <v>1</v>
      </c>
      <c r="O62" s="510">
        <f t="array" ref="O62">IF(AND(H62:L62=H62:L62,H62:L62="-"),"",STDEV(IF(H62:L62="-","",H62:L62))/AVERAGE(IF(H62:L62="-","",H62:L62+0.000000000000001)))</f>
        <v>0</v>
      </c>
      <c r="P62" s="30"/>
      <c r="Q62" s="30"/>
      <c r="R62" s="29">
        <f t="array" ref="R62">IF(AND(H62:L62=H62:L62,H62:L62="-"),"",AVERAGE(H62:L62))</f>
        <v>0</v>
      </c>
      <c r="S62" s="30"/>
      <c r="T62" s="38" t="str">
        <f t="shared" si="2"/>
        <v>YES</v>
      </c>
      <c r="U62" s="35"/>
      <c r="V62" s="35"/>
      <c r="W62" s="35"/>
      <c r="X62" s="35"/>
      <c r="Y62" s="471"/>
      <c r="Z62" s="575">
        <v>0</v>
      </c>
      <c r="AA62" s="508">
        <v>0</v>
      </c>
      <c r="AB62" s="480">
        <f t="shared" si="0"/>
        <v>0</v>
      </c>
      <c r="AC62" s="35"/>
      <c r="AD62" s="48"/>
      <c r="AE62" s="48"/>
      <c r="AF62" s="48"/>
      <c r="AG62" s="35"/>
      <c r="AH62" s="35"/>
      <c r="AI62" s="35"/>
      <c r="AJ62" s="35"/>
      <c r="AK62" s="35"/>
      <c r="AL62" s="35"/>
      <c r="AM62" s="35"/>
      <c r="AN62" s="35"/>
      <c r="AO62" s="35"/>
      <c r="AP62" s="35"/>
      <c r="AQ62" s="35"/>
      <c r="AR62" s="35"/>
      <c r="AS62" s="35"/>
      <c r="AT62" s="35"/>
      <c r="AU62" s="35"/>
      <c r="AV62" s="35"/>
      <c r="AW62" s="35"/>
      <c r="AX62" s="35"/>
      <c r="AY62" s="281"/>
      <c r="AZ62" s="281"/>
      <c r="BA62" s="281"/>
      <c r="BB62" s="281"/>
      <c r="BC62" s="281"/>
      <c r="BD62" s="281"/>
      <c r="BE62" s="281"/>
      <c r="BF62" s="281"/>
      <c r="BG62" s="281"/>
      <c r="BH62" s="281"/>
      <c r="BI62" s="281"/>
      <c r="BJ62" s="281"/>
      <c r="BK62" s="281"/>
      <c r="BL62" s="281"/>
      <c r="BM62" s="281"/>
      <c r="BN62" s="281"/>
      <c r="BO62" s="281"/>
      <c r="BP62" s="281"/>
    </row>
    <row r="63" spans="1:68" s="474" customFormat="1" ht="12" customHeight="1">
      <c r="A63" s="552" t="s">
        <v>128</v>
      </c>
      <c r="B63" s="553">
        <v>2016</v>
      </c>
      <c r="C63" s="552">
        <v>24248</v>
      </c>
      <c r="D63" s="552">
        <v>59</v>
      </c>
      <c r="E63" s="552">
        <v>107</v>
      </c>
      <c r="F63" s="553"/>
      <c r="G63" s="553">
        <v>7</v>
      </c>
      <c r="H63" s="572">
        <v>5</v>
      </c>
      <c r="I63" s="572">
        <v>4</v>
      </c>
      <c r="J63" s="572">
        <v>6</v>
      </c>
      <c r="K63" s="572">
        <v>5</v>
      </c>
      <c r="L63" s="574">
        <v>6</v>
      </c>
      <c r="M63" s="508">
        <f>MODE(H63:L63)</f>
        <v>5</v>
      </c>
      <c r="N63" s="509">
        <f t="array" ref="N63">IF(COUNT(H63:L63)=0,"",COUNT(IF(H63:L63=M63,H63:L63,""))/COUNT(H63:L63))</f>
        <v>0.4</v>
      </c>
      <c r="O63" s="510">
        <f t="array" ref="O63">IF(AND(H63:L63=H63:L63,H63:L63="-"),"",STDEV(IF(H63:L63="-","",H63:L63))/AVERAGE(IF(H63:L63="-","",H63:L63+0.000000000000001)))</f>
        <v>0.16089615894886097</v>
      </c>
      <c r="P63" s="30"/>
      <c r="Q63" s="30"/>
      <c r="R63" s="29">
        <f t="array" ref="R63">IF(AND(H63:L63=H63:L63,H63:L63="-"),"",AVERAGE(H63:L63))</f>
        <v>5.2</v>
      </c>
      <c r="S63" s="30"/>
      <c r="T63" s="38" t="str">
        <f t="shared" si="2"/>
        <v>NO</v>
      </c>
      <c r="U63" s="35"/>
      <c r="V63" s="35"/>
      <c r="W63" s="35"/>
      <c r="X63" s="35"/>
      <c r="Y63" s="471"/>
      <c r="Z63" s="574">
        <v>6</v>
      </c>
      <c r="AA63" s="508">
        <v>5</v>
      </c>
      <c r="AB63" s="480">
        <f t="shared" si="0"/>
        <v>1</v>
      </c>
      <c r="AC63" s="35"/>
      <c r="AD63" s="48"/>
      <c r="AE63" s="48"/>
      <c r="AF63" s="48"/>
      <c r="AG63" s="35"/>
      <c r="AH63" s="35"/>
      <c r="AI63" s="35"/>
      <c r="AJ63" s="35"/>
      <c r="AK63" s="35"/>
      <c r="AL63" s="35"/>
      <c r="AM63" s="35"/>
      <c r="AN63" s="35"/>
      <c r="AO63" s="35"/>
      <c r="AP63" s="35"/>
      <c r="AQ63" s="35"/>
      <c r="AR63" s="35"/>
      <c r="AS63" s="35"/>
      <c r="AT63" s="35"/>
      <c r="AU63" s="35"/>
      <c r="AV63" s="35"/>
      <c r="AW63" s="35"/>
      <c r="AX63" s="35"/>
      <c r="AY63" s="281"/>
      <c r="AZ63" s="281"/>
      <c r="BA63" s="281"/>
      <c r="BB63" s="281"/>
      <c r="BC63" s="281"/>
      <c r="BD63" s="281"/>
      <c r="BE63" s="281"/>
      <c r="BF63" s="281"/>
      <c r="BG63" s="281"/>
      <c r="BH63" s="281"/>
      <c r="BI63" s="281"/>
      <c r="BJ63" s="281"/>
      <c r="BK63" s="281"/>
      <c r="BL63" s="281"/>
      <c r="BM63" s="281"/>
      <c r="BN63" s="281"/>
      <c r="BO63" s="281"/>
      <c r="BP63" s="281"/>
    </row>
    <row r="64" spans="1:68" s="474" customFormat="1" ht="12" customHeight="1">
      <c r="A64" s="552" t="s">
        <v>128</v>
      </c>
      <c r="B64" s="553">
        <v>2016</v>
      </c>
      <c r="C64" s="552">
        <v>24248</v>
      </c>
      <c r="D64" s="552">
        <v>60</v>
      </c>
      <c r="E64" s="552">
        <v>34</v>
      </c>
      <c r="F64" s="553"/>
      <c r="G64" s="553">
        <v>7</v>
      </c>
      <c r="H64" s="573">
        <v>0</v>
      </c>
      <c r="I64" s="573">
        <v>0</v>
      </c>
      <c r="J64" s="573">
        <v>0</v>
      </c>
      <c r="K64" s="573">
        <v>0</v>
      </c>
      <c r="L64" s="575">
        <v>0</v>
      </c>
      <c r="M64" s="508">
        <f t="shared" ref="M64:M104" si="3">MODE(H64:J64)</f>
        <v>0</v>
      </c>
      <c r="N64" s="509">
        <f t="array" ref="N64">IF(COUNT(H64:L64)=0,"",COUNT(IF(H64:L64=M64,H64:L64,""))/COUNT(H64:L64))</f>
        <v>1</v>
      </c>
      <c r="O64" s="510">
        <f t="array" ref="O64">IF(AND(H64:L64=H64:L64,H64:L64="-"),"",STDEV(IF(H64:L64="-","",H64:L64))/AVERAGE(IF(H64:L64="-","",H64:L64+0.000000000000001)))</f>
        <v>0</v>
      </c>
      <c r="P64" s="30"/>
      <c r="Q64" s="30"/>
      <c r="R64" s="29">
        <f t="array" ref="R64">IF(AND(H64:L64=H64:L64,H64:L64="-"),"",AVERAGE(H64:L64))</f>
        <v>0</v>
      </c>
      <c r="S64" s="30"/>
      <c r="T64" s="38" t="str">
        <f t="shared" si="2"/>
        <v>YES</v>
      </c>
      <c r="U64" s="35"/>
      <c r="V64" s="35"/>
      <c r="W64" s="35"/>
      <c r="X64" s="35"/>
      <c r="Y64" s="471"/>
      <c r="Z64" s="575">
        <v>0</v>
      </c>
      <c r="AA64" s="508">
        <v>0</v>
      </c>
      <c r="AB64" s="480">
        <f t="shared" si="0"/>
        <v>0</v>
      </c>
      <c r="AC64" s="35"/>
      <c r="AD64" s="48"/>
      <c r="AE64" s="48"/>
      <c r="AF64" s="48"/>
      <c r="AG64" s="35"/>
      <c r="AH64" s="35"/>
      <c r="AI64" s="35"/>
      <c r="AJ64" s="35"/>
      <c r="AK64" s="35"/>
      <c r="AL64" s="35"/>
      <c r="AM64" s="35"/>
      <c r="AN64" s="35"/>
      <c r="AO64" s="35"/>
      <c r="AP64" s="35"/>
      <c r="AQ64" s="35"/>
      <c r="AR64" s="35"/>
      <c r="AS64" s="35"/>
      <c r="AT64" s="35"/>
      <c r="AU64" s="35"/>
      <c r="AV64" s="35"/>
      <c r="AW64" s="35"/>
      <c r="AX64" s="35"/>
      <c r="AY64" s="281"/>
      <c r="AZ64" s="281"/>
      <c r="BA64" s="281"/>
      <c r="BB64" s="281"/>
      <c r="BC64" s="281"/>
      <c r="BD64" s="281"/>
      <c r="BE64" s="281"/>
      <c r="BF64" s="281"/>
      <c r="BG64" s="281"/>
      <c r="BH64" s="281"/>
      <c r="BI64" s="281"/>
      <c r="BJ64" s="281"/>
      <c r="BK64" s="281"/>
      <c r="BL64" s="281"/>
      <c r="BM64" s="281"/>
      <c r="BN64" s="281"/>
      <c r="BO64" s="281"/>
      <c r="BP64" s="281"/>
    </row>
    <row r="65" spans="1:68" s="474" customFormat="1" ht="12" customHeight="1">
      <c r="A65" s="552" t="s">
        <v>128</v>
      </c>
      <c r="B65" s="553">
        <v>2016</v>
      </c>
      <c r="C65" s="552">
        <v>24248</v>
      </c>
      <c r="D65" s="552">
        <v>61</v>
      </c>
      <c r="E65" s="552">
        <v>34</v>
      </c>
      <c r="F65" s="553"/>
      <c r="G65" s="553">
        <v>7</v>
      </c>
      <c r="H65" s="573">
        <v>0</v>
      </c>
      <c r="I65" s="573">
        <v>0</v>
      </c>
      <c r="J65" s="573">
        <v>0</v>
      </c>
      <c r="K65" s="573">
        <v>0</v>
      </c>
      <c r="L65" s="575">
        <v>0</v>
      </c>
      <c r="M65" s="508">
        <f t="shared" si="3"/>
        <v>0</v>
      </c>
      <c r="N65" s="509">
        <f t="array" ref="N65">IF(COUNT(H65:L65)=0,"",COUNT(IF(H65:L65=M65,H65:L65,""))/COUNT(H65:L65))</f>
        <v>1</v>
      </c>
      <c r="O65" s="510">
        <f t="array" ref="O65">IF(AND(H65:L65=H65:L65,H65:L65="-"),"",STDEV(IF(H65:L65="-","",H65:L65))/AVERAGE(IF(H65:L65="-","",H65:L65+0.000000000000001)))</f>
        <v>0</v>
      </c>
      <c r="P65" s="30"/>
      <c r="Q65" s="30"/>
      <c r="R65" s="29">
        <f t="array" ref="R65">IF(AND(H65:L65=H65:L65,H65:L65="-"),"",AVERAGE(H65:L65))</f>
        <v>0</v>
      </c>
      <c r="S65" s="30"/>
      <c r="T65" s="38" t="str">
        <f t="shared" si="2"/>
        <v>YES</v>
      </c>
      <c r="U65" s="35"/>
      <c r="V65" s="35"/>
      <c r="W65" s="35"/>
      <c r="X65" s="35"/>
      <c r="Y65" s="471"/>
      <c r="Z65" s="575">
        <v>0</v>
      </c>
      <c r="AA65" s="508">
        <v>0</v>
      </c>
      <c r="AB65" s="480">
        <f t="shared" si="0"/>
        <v>0</v>
      </c>
      <c r="AC65" s="35"/>
      <c r="AD65" s="48"/>
      <c r="AE65" s="48"/>
      <c r="AF65" s="48"/>
      <c r="AG65" s="35"/>
      <c r="AH65" s="35"/>
      <c r="AI65" s="35"/>
      <c r="AJ65" s="35"/>
      <c r="AK65" s="35"/>
      <c r="AL65" s="35"/>
      <c r="AM65" s="35"/>
      <c r="AN65" s="35"/>
      <c r="AO65" s="35"/>
      <c r="AP65" s="35"/>
      <c r="AQ65" s="35"/>
      <c r="AR65" s="35"/>
      <c r="AS65" s="35"/>
      <c r="AT65" s="35"/>
      <c r="AU65" s="35"/>
      <c r="AV65" s="35"/>
      <c r="AW65" s="35"/>
      <c r="AX65" s="35"/>
      <c r="AY65" s="281"/>
      <c r="AZ65" s="281"/>
      <c r="BA65" s="281"/>
      <c r="BB65" s="281"/>
      <c r="BC65" s="281"/>
      <c r="BD65" s="281"/>
      <c r="BE65" s="281"/>
      <c r="BF65" s="281"/>
      <c r="BG65" s="281"/>
      <c r="BH65" s="281"/>
      <c r="BI65" s="281"/>
      <c r="BJ65" s="281"/>
      <c r="BK65" s="281"/>
      <c r="BL65" s="281"/>
      <c r="BM65" s="281"/>
      <c r="BN65" s="281"/>
      <c r="BO65" s="281"/>
      <c r="BP65" s="281"/>
    </row>
    <row r="66" spans="1:68" s="474" customFormat="1" ht="12" customHeight="1">
      <c r="A66" s="552" t="s">
        <v>129</v>
      </c>
      <c r="B66" s="553">
        <v>2016</v>
      </c>
      <c r="C66" s="552">
        <v>24249</v>
      </c>
      <c r="D66" s="552">
        <v>62</v>
      </c>
      <c r="E66" s="552">
        <v>36</v>
      </c>
      <c r="F66" s="553"/>
      <c r="G66" s="553">
        <v>7</v>
      </c>
      <c r="H66" s="573">
        <v>0</v>
      </c>
      <c r="I66" s="573">
        <v>0</v>
      </c>
      <c r="J66" s="573">
        <v>0</v>
      </c>
      <c r="K66" s="573">
        <v>0</v>
      </c>
      <c r="L66" s="575">
        <v>0</v>
      </c>
      <c r="M66" s="508">
        <f t="shared" si="3"/>
        <v>0</v>
      </c>
      <c r="N66" s="509">
        <f t="array" ref="N66">IF(COUNT(H66:L66)=0,"",COUNT(IF(H66:L66=M66,H66:L66,""))/COUNT(H66:L66))</f>
        <v>1</v>
      </c>
      <c r="O66" s="510">
        <f t="array" ref="O66">IF(AND(H66:L66=H66:L66,H66:L66="-"),"",STDEV(IF(H66:L66="-","",H66:L66))/AVERAGE(IF(H66:L66="-","",H66:L66+0.000000000000001)))</f>
        <v>0</v>
      </c>
      <c r="P66" s="30"/>
      <c r="Q66" s="30"/>
      <c r="R66" s="29">
        <f t="array" ref="R66">IF(AND(H66:L66=H66:L66,H66:L66="-"),"",AVERAGE(H66:L66))</f>
        <v>0</v>
      </c>
      <c r="S66" s="30"/>
      <c r="T66" s="38" t="str">
        <f t="shared" si="2"/>
        <v>YES</v>
      </c>
      <c r="U66" s="35"/>
      <c r="V66" s="35"/>
      <c r="W66" s="35"/>
      <c r="X66" s="35"/>
      <c r="Y66" s="471"/>
      <c r="Z66" s="575">
        <v>0</v>
      </c>
      <c r="AA66" s="508">
        <v>0</v>
      </c>
      <c r="AB66" s="480">
        <f t="shared" si="0"/>
        <v>0</v>
      </c>
      <c r="AC66" s="35"/>
      <c r="AD66" s="48"/>
      <c r="AE66" s="48"/>
      <c r="AF66" s="48"/>
      <c r="AG66" s="35"/>
      <c r="AH66" s="35"/>
      <c r="AI66" s="35"/>
      <c r="AJ66" s="35"/>
      <c r="AK66" s="35"/>
      <c r="AL66" s="35"/>
      <c r="AM66" s="35"/>
      <c r="AN66" s="35"/>
      <c r="AO66" s="35"/>
      <c r="AP66" s="35"/>
      <c r="AQ66" s="35"/>
      <c r="AR66" s="35"/>
      <c r="AS66" s="35"/>
      <c r="AT66" s="35"/>
      <c r="AU66" s="35"/>
      <c r="AV66" s="35"/>
      <c r="AW66" s="35"/>
      <c r="AX66" s="35"/>
      <c r="AY66" s="281"/>
      <c r="AZ66" s="281"/>
      <c r="BA66" s="281"/>
      <c r="BB66" s="281"/>
      <c r="BC66" s="281"/>
      <c r="BD66" s="281"/>
      <c r="BE66" s="281"/>
      <c r="BF66" s="281"/>
      <c r="BG66" s="281"/>
      <c r="BH66" s="281"/>
      <c r="BI66" s="281"/>
      <c r="BJ66" s="281"/>
      <c r="BK66" s="281"/>
      <c r="BL66" s="281"/>
      <c r="BM66" s="281"/>
      <c r="BN66" s="281"/>
      <c r="BO66" s="281"/>
      <c r="BP66" s="281"/>
    </row>
    <row r="67" spans="1:68" s="474" customFormat="1" ht="12" customHeight="1">
      <c r="A67" s="552" t="s">
        <v>129</v>
      </c>
      <c r="B67" s="553">
        <v>2016</v>
      </c>
      <c r="C67" s="552">
        <v>24249</v>
      </c>
      <c r="D67" s="552">
        <v>63</v>
      </c>
      <c r="E67" s="552">
        <v>42</v>
      </c>
      <c r="F67" s="553"/>
      <c r="G67" s="553">
        <v>7</v>
      </c>
      <c r="H67" s="573">
        <v>0</v>
      </c>
      <c r="I67" s="573">
        <v>0</v>
      </c>
      <c r="J67" s="573">
        <v>0</v>
      </c>
      <c r="K67" s="573">
        <v>0</v>
      </c>
      <c r="L67" s="575">
        <v>0</v>
      </c>
      <c r="M67" s="508">
        <f t="shared" si="3"/>
        <v>0</v>
      </c>
      <c r="N67" s="509">
        <f t="array" ref="N67">IF(COUNT(H67:L67)=0,"",COUNT(IF(H67:L67=M67,H67:L67,""))/COUNT(H67:L67))</f>
        <v>1</v>
      </c>
      <c r="O67" s="510">
        <f t="array" ref="O67">IF(AND(H67:L67=H67:L67,H67:L67="-"),"",STDEV(IF(H67:L67="-","",H67:L67))/AVERAGE(IF(H67:L67="-","",H67:L67+0.000000000000001)))</f>
        <v>0</v>
      </c>
      <c r="P67" s="30"/>
      <c r="Q67" s="30"/>
      <c r="R67" s="29">
        <f t="array" ref="R67">IF(AND(H67:L67=H67:L67,H67:L67="-"),"",AVERAGE(H67:L67))</f>
        <v>0</v>
      </c>
      <c r="S67" s="30"/>
      <c r="T67" s="38" t="str">
        <f t="shared" si="2"/>
        <v>YES</v>
      </c>
      <c r="U67" s="35"/>
      <c r="V67" s="35"/>
      <c r="W67" s="35"/>
      <c r="X67" s="35"/>
      <c r="Y67" s="471"/>
      <c r="Z67" s="575">
        <v>0</v>
      </c>
      <c r="AA67" s="508">
        <v>0</v>
      </c>
      <c r="AB67" s="480">
        <f t="shared" si="0"/>
        <v>0</v>
      </c>
      <c r="AC67" s="35"/>
      <c r="AD67" s="48"/>
      <c r="AE67" s="48"/>
      <c r="AF67" s="48"/>
      <c r="AG67" s="35"/>
      <c r="AH67" s="35"/>
      <c r="AI67" s="35"/>
      <c r="AJ67" s="35"/>
      <c r="AK67" s="35"/>
      <c r="AL67" s="35"/>
      <c r="AM67" s="35"/>
      <c r="AN67" s="35"/>
      <c r="AO67" s="35"/>
      <c r="AP67" s="35"/>
      <c r="AQ67" s="35"/>
      <c r="AR67" s="35"/>
      <c r="AS67" s="35"/>
      <c r="AT67" s="35"/>
      <c r="AU67" s="35"/>
      <c r="AV67" s="35"/>
      <c r="AW67" s="35"/>
      <c r="AX67" s="35"/>
      <c r="AY67" s="281"/>
      <c r="AZ67" s="281"/>
      <c r="BA67" s="281"/>
      <c r="BB67" s="281"/>
      <c r="BC67" s="281"/>
      <c r="BD67" s="281"/>
      <c r="BE67" s="281"/>
      <c r="BF67" s="281"/>
      <c r="BG67" s="281"/>
      <c r="BH67" s="281"/>
      <c r="BI67" s="281"/>
      <c r="BJ67" s="281"/>
      <c r="BK67" s="281"/>
      <c r="BL67" s="281"/>
      <c r="BM67" s="281"/>
      <c r="BN67" s="281"/>
      <c r="BO67" s="281"/>
      <c r="BP67" s="281"/>
    </row>
    <row r="68" spans="1:68" s="474" customFormat="1" ht="12" customHeight="1">
      <c r="A68" s="552" t="s">
        <v>129</v>
      </c>
      <c r="B68" s="553">
        <v>2016</v>
      </c>
      <c r="C68" s="552">
        <v>24249</v>
      </c>
      <c r="D68" s="552">
        <v>64</v>
      </c>
      <c r="E68" s="552">
        <v>33</v>
      </c>
      <c r="F68" s="553"/>
      <c r="G68" s="553">
        <v>7</v>
      </c>
      <c r="H68" s="573">
        <v>0</v>
      </c>
      <c r="I68" s="573">
        <v>0</v>
      </c>
      <c r="J68" s="573">
        <v>0</v>
      </c>
      <c r="K68" s="573">
        <v>0</v>
      </c>
      <c r="L68" s="575">
        <v>0</v>
      </c>
      <c r="M68" s="508">
        <f t="shared" si="3"/>
        <v>0</v>
      </c>
      <c r="N68" s="509">
        <f t="array" ref="N68">IF(COUNT(H68:L68)=0,"",COUNT(IF(H68:L68=M68,H68:L68,""))/COUNT(H68:L68))</f>
        <v>1</v>
      </c>
      <c r="O68" s="510">
        <f t="array" ref="O68">IF(AND(H68:L68=H68:L68,H68:L68="-"),"",STDEV(IF(H68:L68="-","",H68:L68))/AVERAGE(IF(H68:L68="-","",H68:L68+0.000000000000001)))</f>
        <v>0</v>
      </c>
      <c r="P68" s="30"/>
      <c r="Q68" s="30"/>
      <c r="R68" s="29">
        <f t="array" ref="R68">IF(AND(H68:L68=H68:L68,H68:L68="-"),"",AVERAGE(H68:L68))</f>
        <v>0</v>
      </c>
      <c r="S68" s="30"/>
      <c r="T68" s="38" t="str">
        <f t="shared" si="2"/>
        <v>YES</v>
      </c>
      <c r="U68" s="35"/>
      <c r="V68" s="35"/>
      <c r="W68" s="35"/>
      <c r="X68" s="35"/>
      <c r="Y68" s="471"/>
      <c r="Z68" s="575">
        <v>0</v>
      </c>
      <c r="AA68" s="508">
        <v>0</v>
      </c>
      <c r="AB68" s="480">
        <f t="shared" si="0"/>
        <v>0</v>
      </c>
      <c r="AC68" s="35"/>
      <c r="AD68" s="48"/>
      <c r="AE68" s="48"/>
      <c r="AF68" s="48"/>
      <c r="AG68" s="35"/>
      <c r="AH68" s="35"/>
      <c r="AI68" s="35"/>
      <c r="AJ68" s="35"/>
      <c r="AK68" s="35"/>
      <c r="AL68" s="35"/>
      <c r="AM68" s="35"/>
      <c r="AN68" s="35"/>
      <c r="AO68" s="35"/>
      <c r="AP68" s="35"/>
      <c r="AQ68" s="35"/>
      <c r="AR68" s="35"/>
      <c r="AS68" s="35"/>
      <c r="AT68" s="35"/>
      <c r="AU68" s="35"/>
      <c r="AV68" s="35"/>
      <c r="AW68" s="35"/>
      <c r="AX68" s="35"/>
      <c r="AY68" s="281"/>
      <c r="AZ68" s="281"/>
      <c r="BA68" s="281"/>
      <c r="BB68" s="281"/>
      <c r="BC68" s="281"/>
      <c r="BD68" s="281"/>
      <c r="BE68" s="281"/>
      <c r="BF68" s="281"/>
      <c r="BG68" s="281"/>
      <c r="BH68" s="281"/>
      <c r="BI68" s="281"/>
      <c r="BJ68" s="281"/>
      <c r="BK68" s="281"/>
      <c r="BL68" s="281"/>
      <c r="BM68" s="281"/>
      <c r="BN68" s="281"/>
      <c r="BO68" s="281"/>
      <c r="BP68" s="281"/>
    </row>
    <row r="69" spans="1:68" s="474" customFormat="1" ht="12" customHeight="1">
      <c r="A69" s="552" t="s">
        <v>129</v>
      </c>
      <c r="B69" s="553">
        <v>2016</v>
      </c>
      <c r="C69" s="552">
        <v>24249</v>
      </c>
      <c r="D69" s="552">
        <v>65</v>
      </c>
      <c r="E69" s="552">
        <v>32</v>
      </c>
      <c r="F69" s="553"/>
      <c r="G69" s="553">
        <v>7</v>
      </c>
      <c r="H69" s="573">
        <v>0</v>
      </c>
      <c r="I69" s="573">
        <v>0</v>
      </c>
      <c r="J69" s="573">
        <v>0</v>
      </c>
      <c r="K69" s="573">
        <v>0</v>
      </c>
      <c r="L69" s="575">
        <v>0</v>
      </c>
      <c r="M69" s="508">
        <f t="shared" si="3"/>
        <v>0</v>
      </c>
      <c r="N69" s="509">
        <f t="array" ref="N69">IF(COUNT(H69:L69)=0,"",COUNT(IF(H69:L69=M69,H69:L69,""))/COUNT(H69:L69))</f>
        <v>1</v>
      </c>
      <c r="O69" s="510">
        <f t="array" ref="O69">IF(AND(H69:L69=H69:L69,H69:L69="-"),"",STDEV(IF(H69:L69="-","",H69:L69))/AVERAGE(IF(H69:L69="-","",H69:L69+0.000000000000001)))</f>
        <v>0</v>
      </c>
      <c r="P69" s="30"/>
      <c r="Q69" s="30"/>
      <c r="R69" s="29">
        <f t="array" ref="R69">IF(AND(H69:L69=H69:L69,H69:L69="-"),"",AVERAGE(H69:L69))</f>
        <v>0</v>
      </c>
      <c r="S69" s="30"/>
      <c r="T69" s="38" t="str">
        <f t="shared" si="2"/>
        <v>YES</v>
      </c>
      <c r="U69" s="35"/>
      <c r="V69" s="35"/>
      <c r="W69" s="35"/>
      <c r="X69" s="35"/>
      <c r="Y69" s="471"/>
      <c r="Z69" s="575">
        <v>0</v>
      </c>
      <c r="AA69" s="508">
        <v>0</v>
      </c>
      <c r="AB69" s="480">
        <f t="shared" ref="AB69:AB104" si="4">IF(OR(Z69="-",AA69="-"),"",Z69-AA69)</f>
        <v>0</v>
      </c>
      <c r="AC69" s="35"/>
      <c r="AD69" s="48"/>
      <c r="AE69" s="48"/>
      <c r="AF69" s="48"/>
      <c r="AG69" s="35"/>
      <c r="AH69" s="35"/>
      <c r="AI69" s="35"/>
      <c r="AJ69" s="35"/>
      <c r="AK69" s="35"/>
      <c r="AL69" s="35"/>
      <c r="AM69" s="35"/>
      <c r="AN69" s="35"/>
      <c r="AO69" s="35"/>
      <c r="AP69" s="35"/>
      <c r="AQ69" s="35"/>
      <c r="AR69" s="35"/>
      <c r="AS69" s="35"/>
      <c r="AT69" s="35"/>
      <c r="AU69" s="35"/>
      <c r="AV69" s="35"/>
      <c r="AW69" s="35"/>
      <c r="AX69" s="35"/>
      <c r="AY69" s="281"/>
      <c r="AZ69" s="281"/>
      <c r="BA69" s="281"/>
      <c r="BB69" s="281"/>
      <c r="BC69" s="281"/>
      <c r="BD69" s="281"/>
      <c r="BE69" s="281"/>
      <c r="BF69" s="281"/>
      <c r="BG69" s="281"/>
      <c r="BH69" s="281"/>
      <c r="BI69" s="281"/>
      <c r="BJ69" s="281"/>
      <c r="BK69" s="281"/>
      <c r="BL69" s="281"/>
      <c r="BM69" s="281"/>
      <c r="BN69" s="281"/>
      <c r="BO69" s="281"/>
      <c r="BP69" s="281"/>
    </row>
    <row r="70" spans="1:68" s="474" customFormat="1" ht="12" customHeight="1">
      <c r="A70" s="552" t="s">
        <v>129</v>
      </c>
      <c r="B70" s="553">
        <v>2016</v>
      </c>
      <c r="C70" s="552">
        <v>24249</v>
      </c>
      <c r="D70" s="552">
        <v>66</v>
      </c>
      <c r="E70" s="552">
        <v>34</v>
      </c>
      <c r="F70" s="553"/>
      <c r="G70" s="553">
        <v>7</v>
      </c>
      <c r="H70" s="573">
        <v>0</v>
      </c>
      <c r="I70" s="573">
        <v>0</v>
      </c>
      <c r="J70" s="573">
        <v>0</v>
      </c>
      <c r="K70" s="573">
        <v>0</v>
      </c>
      <c r="L70" s="575">
        <v>0</v>
      </c>
      <c r="M70" s="508">
        <f t="shared" si="3"/>
        <v>0</v>
      </c>
      <c r="N70" s="509">
        <f t="array" ref="N70">IF(COUNT(H70:L70)=0,"",COUNT(IF(H70:L70=M70,H70:L70,""))/COUNT(H70:L70))</f>
        <v>1</v>
      </c>
      <c r="O70" s="510">
        <f t="array" ref="O70">IF(AND(H70:L70=H70:L70,H70:L70="-"),"",STDEV(IF(H70:L70="-","",H70:L70))/AVERAGE(IF(H70:L70="-","",H70:L70+0.000000000000001)))</f>
        <v>0</v>
      </c>
      <c r="P70" s="30"/>
      <c r="Q70" s="30"/>
      <c r="R70" s="29">
        <f t="array" ref="R70">IF(AND(H70:L70=H70:L70,H70:L70="-"),"",AVERAGE(H70:L70))</f>
        <v>0</v>
      </c>
      <c r="S70" s="30"/>
      <c r="T70" s="38" t="str">
        <f t="shared" si="2"/>
        <v>YES</v>
      </c>
      <c r="U70" s="35"/>
      <c r="V70" s="35"/>
      <c r="W70" s="35"/>
      <c r="X70" s="35"/>
      <c r="Y70" s="471"/>
      <c r="Z70" s="575">
        <v>0</v>
      </c>
      <c r="AA70" s="508">
        <v>0</v>
      </c>
      <c r="AB70" s="480">
        <f t="shared" si="4"/>
        <v>0</v>
      </c>
      <c r="AC70" s="35"/>
      <c r="AD70" s="48"/>
      <c r="AE70" s="48"/>
      <c r="AF70" s="48"/>
      <c r="AG70" s="35"/>
      <c r="AH70" s="35"/>
      <c r="AI70" s="35"/>
      <c r="AJ70" s="35"/>
      <c r="AK70" s="35"/>
      <c r="AL70" s="35"/>
      <c r="AM70" s="35"/>
      <c r="AN70" s="35"/>
      <c r="AO70" s="35"/>
      <c r="AP70" s="35"/>
      <c r="AQ70" s="35"/>
      <c r="AR70" s="35"/>
      <c r="AS70" s="35"/>
      <c r="AT70" s="35"/>
      <c r="AU70" s="35"/>
      <c r="AV70" s="35"/>
      <c r="AW70" s="35"/>
      <c r="AX70" s="35"/>
      <c r="AY70" s="281"/>
      <c r="AZ70" s="281"/>
      <c r="BA70" s="281"/>
      <c r="BB70" s="281"/>
      <c r="BC70" s="281"/>
      <c r="BD70" s="281"/>
      <c r="BE70" s="281"/>
      <c r="BF70" s="281"/>
      <c r="BG70" s="281"/>
      <c r="BH70" s="281"/>
      <c r="BI70" s="281"/>
      <c r="BJ70" s="281"/>
      <c r="BK70" s="281"/>
      <c r="BL70" s="281"/>
      <c r="BM70" s="281"/>
      <c r="BN70" s="281"/>
      <c r="BO70" s="281"/>
      <c r="BP70" s="281"/>
    </row>
    <row r="71" spans="1:68" s="474" customFormat="1" ht="12" customHeight="1">
      <c r="A71" s="552" t="s">
        <v>129</v>
      </c>
      <c r="B71" s="553">
        <v>2016</v>
      </c>
      <c r="C71" s="552">
        <v>24249</v>
      </c>
      <c r="D71" s="552">
        <v>67</v>
      </c>
      <c r="E71" s="552">
        <v>29</v>
      </c>
      <c r="F71" s="553"/>
      <c r="G71" s="553">
        <v>7</v>
      </c>
      <c r="H71" s="573">
        <v>0</v>
      </c>
      <c r="I71" s="573">
        <v>0</v>
      </c>
      <c r="J71" s="573">
        <v>0</v>
      </c>
      <c r="K71" s="573">
        <v>0</v>
      </c>
      <c r="L71" s="575">
        <v>0</v>
      </c>
      <c r="M71" s="508">
        <f t="shared" si="3"/>
        <v>0</v>
      </c>
      <c r="N71" s="509">
        <f t="array" ref="N71">IF(COUNT(H71:L71)=0,"",COUNT(IF(H71:L71=M71,H71:L71,""))/COUNT(H71:L71))</f>
        <v>1</v>
      </c>
      <c r="O71" s="510">
        <f t="array" ref="O71">IF(AND(H71:L71=H71:L71,H71:L71="-"),"",STDEV(IF(H71:L71="-","",H71:L71))/AVERAGE(IF(H71:L71="-","",H71:L71+0.000000000000001)))</f>
        <v>0</v>
      </c>
      <c r="P71" s="30"/>
      <c r="Q71" s="30"/>
      <c r="R71" s="29">
        <f t="array" ref="R71">IF(AND(H71:L71=H71:L71,H71:L71="-"),"",AVERAGE(H71:L71))</f>
        <v>0</v>
      </c>
      <c r="S71" s="30"/>
      <c r="T71" s="38" t="str">
        <f t="shared" si="2"/>
        <v>YES</v>
      </c>
      <c r="U71" s="35"/>
      <c r="V71" s="35"/>
      <c r="W71" s="35"/>
      <c r="X71" s="35"/>
      <c r="Y71" s="471"/>
      <c r="Z71" s="575">
        <v>0</v>
      </c>
      <c r="AA71" s="508">
        <v>0</v>
      </c>
      <c r="AB71" s="480">
        <f t="shared" si="4"/>
        <v>0</v>
      </c>
      <c r="AC71" s="35"/>
      <c r="AD71" s="48"/>
      <c r="AE71" s="48"/>
      <c r="AF71" s="48"/>
      <c r="AG71" s="35"/>
      <c r="AH71" s="35"/>
      <c r="AI71" s="35"/>
      <c r="AJ71" s="35"/>
      <c r="AK71" s="35"/>
      <c r="AL71" s="35"/>
      <c r="AM71" s="35"/>
      <c r="AN71" s="35"/>
      <c r="AO71" s="35"/>
      <c r="AP71" s="35"/>
      <c r="AQ71" s="35"/>
      <c r="AR71" s="35"/>
      <c r="AS71" s="35"/>
      <c r="AT71" s="35"/>
      <c r="AU71" s="35"/>
      <c r="AV71" s="35"/>
      <c r="AW71" s="35"/>
      <c r="AX71" s="35"/>
      <c r="AY71" s="281"/>
      <c r="AZ71" s="281"/>
      <c r="BA71" s="281"/>
      <c r="BB71" s="281"/>
      <c r="BC71" s="281"/>
      <c r="BD71" s="281"/>
      <c r="BE71" s="281"/>
      <c r="BF71" s="281"/>
      <c r="BG71" s="281"/>
      <c r="BH71" s="281"/>
      <c r="BI71" s="281"/>
      <c r="BJ71" s="281"/>
      <c r="BK71" s="281"/>
      <c r="BL71" s="281"/>
      <c r="BM71" s="281"/>
      <c r="BN71" s="281"/>
      <c r="BO71" s="281"/>
      <c r="BP71" s="281"/>
    </row>
    <row r="72" spans="1:68" s="474" customFormat="1" ht="12" customHeight="1">
      <c r="A72" s="552" t="s">
        <v>129</v>
      </c>
      <c r="B72" s="553">
        <v>2016</v>
      </c>
      <c r="C72" s="552">
        <v>24249</v>
      </c>
      <c r="D72" s="552">
        <v>68</v>
      </c>
      <c r="E72" s="552">
        <v>43</v>
      </c>
      <c r="F72" s="553"/>
      <c r="G72" s="553">
        <v>7</v>
      </c>
      <c r="H72" s="573">
        <v>0</v>
      </c>
      <c r="I72" s="573">
        <v>0</v>
      </c>
      <c r="J72" s="573">
        <v>0</v>
      </c>
      <c r="K72" s="573">
        <v>0</v>
      </c>
      <c r="L72" s="575">
        <v>0</v>
      </c>
      <c r="M72" s="508">
        <f t="shared" si="3"/>
        <v>0</v>
      </c>
      <c r="N72" s="509">
        <f t="array" ref="N72">IF(COUNT(H72:L72)=0,"",COUNT(IF(H72:L72=M72,H72:L72,""))/COUNT(H72:L72))</f>
        <v>1</v>
      </c>
      <c r="O72" s="510">
        <f t="array" ref="O72">IF(AND(H72:L72=H72:L72,H72:L72="-"),"",STDEV(IF(H72:L72="-","",H72:L72))/AVERAGE(IF(H72:L72="-","",H72:L72+0.000000000000001)))</f>
        <v>0</v>
      </c>
      <c r="P72" s="30"/>
      <c r="Q72" s="30"/>
      <c r="R72" s="29">
        <f t="array" ref="R72">IF(AND(H72:L72=H72:L72,H72:L72="-"),"",AVERAGE(H72:L72))</f>
        <v>0</v>
      </c>
      <c r="S72" s="30"/>
      <c r="T72" s="38" t="str">
        <f t="shared" si="2"/>
        <v>YES</v>
      </c>
      <c r="U72" s="35"/>
      <c r="V72" s="35"/>
      <c r="W72" s="35"/>
      <c r="X72" s="35"/>
      <c r="Y72" s="471"/>
      <c r="Z72" s="575">
        <v>0</v>
      </c>
      <c r="AA72" s="508">
        <v>0</v>
      </c>
      <c r="AB72" s="480">
        <f t="shared" si="4"/>
        <v>0</v>
      </c>
      <c r="AC72" s="35"/>
      <c r="AD72" s="48"/>
      <c r="AE72" s="48"/>
      <c r="AF72" s="48"/>
      <c r="AG72" s="35"/>
      <c r="AH72" s="35"/>
      <c r="AI72" s="35"/>
      <c r="AJ72" s="35"/>
      <c r="AK72" s="35"/>
      <c r="AL72" s="35"/>
      <c r="AM72" s="35"/>
      <c r="AN72" s="35"/>
      <c r="AO72" s="35"/>
      <c r="AP72" s="35"/>
      <c r="AQ72" s="35"/>
      <c r="AR72" s="35"/>
      <c r="AS72" s="35"/>
      <c r="AT72" s="35"/>
      <c r="AU72" s="35"/>
      <c r="AV72" s="35"/>
      <c r="AW72" s="35"/>
      <c r="AX72" s="35"/>
      <c r="AY72" s="281"/>
      <c r="AZ72" s="281"/>
      <c r="BA72" s="281"/>
      <c r="BB72" s="281"/>
      <c r="BC72" s="281"/>
      <c r="BD72" s="281"/>
      <c r="BE72" s="281"/>
      <c r="BF72" s="281"/>
      <c r="BG72" s="281"/>
      <c r="BH72" s="281"/>
      <c r="BI72" s="281"/>
      <c r="BJ72" s="281"/>
      <c r="BK72" s="281"/>
      <c r="BL72" s="281"/>
      <c r="BM72" s="281"/>
      <c r="BN72" s="281"/>
      <c r="BO72" s="281"/>
      <c r="BP72" s="281"/>
    </row>
    <row r="73" spans="1:68" s="474" customFormat="1" ht="12" customHeight="1">
      <c r="A73" s="552" t="s">
        <v>129</v>
      </c>
      <c r="B73" s="553">
        <v>2016</v>
      </c>
      <c r="C73" s="552">
        <v>24249</v>
      </c>
      <c r="D73" s="552">
        <v>69</v>
      </c>
      <c r="E73" s="552">
        <v>52</v>
      </c>
      <c r="F73" s="553"/>
      <c r="G73" s="553">
        <v>7</v>
      </c>
      <c r="H73" s="573">
        <v>0</v>
      </c>
      <c r="I73" s="573">
        <v>0</v>
      </c>
      <c r="J73" s="573">
        <v>0</v>
      </c>
      <c r="K73" s="573">
        <v>0</v>
      </c>
      <c r="L73" s="575">
        <v>0</v>
      </c>
      <c r="M73" s="508">
        <f t="shared" si="3"/>
        <v>0</v>
      </c>
      <c r="N73" s="509">
        <f t="array" ref="N73">IF(COUNT(H73:L73)=0,"",COUNT(IF(H73:L73=M73,H73:L73,""))/COUNT(H73:L73))</f>
        <v>1</v>
      </c>
      <c r="O73" s="510">
        <f t="array" ref="O73">IF(AND(H73:L73=H73:L73,H73:L73="-"),"",STDEV(IF(H73:L73="-","",H73:L73))/AVERAGE(IF(H73:L73="-","",H73:L73+0.000000000000001)))</f>
        <v>0</v>
      </c>
      <c r="P73" s="30"/>
      <c r="Q73" s="30"/>
      <c r="R73" s="29">
        <f t="array" ref="R73">IF(AND(H73:L73=H73:L73,H73:L73="-"),"",AVERAGE(H73:L73))</f>
        <v>0</v>
      </c>
      <c r="S73" s="30"/>
      <c r="T73" s="38" t="str">
        <f t="shared" si="2"/>
        <v>YES</v>
      </c>
      <c r="U73" s="35"/>
      <c r="V73" s="35"/>
      <c r="W73" s="35"/>
      <c r="X73" s="35"/>
      <c r="Y73" s="471"/>
      <c r="Z73" s="575">
        <v>0</v>
      </c>
      <c r="AA73" s="508">
        <v>0</v>
      </c>
      <c r="AB73" s="480">
        <f t="shared" si="4"/>
        <v>0</v>
      </c>
      <c r="AC73" s="35"/>
      <c r="AD73" s="48"/>
      <c r="AE73" s="48"/>
      <c r="AF73" s="48"/>
      <c r="AG73" s="35"/>
      <c r="AH73" s="35"/>
      <c r="AI73" s="35"/>
      <c r="AJ73" s="35"/>
      <c r="AK73" s="35"/>
      <c r="AL73" s="35"/>
      <c r="AM73" s="35"/>
      <c r="AN73" s="35"/>
      <c r="AO73" s="35"/>
      <c r="AP73" s="35"/>
      <c r="AQ73" s="35"/>
      <c r="AR73" s="35"/>
      <c r="AS73" s="35"/>
      <c r="AT73" s="35"/>
      <c r="AU73" s="35"/>
      <c r="AV73" s="35"/>
      <c r="AW73" s="35"/>
      <c r="AX73" s="35"/>
      <c r="AY73" s="281"/>
      <c r="AZ73" s="281"/>
      <c r="BA73" s="281"/>
      <c r="BB73" s="281"/>
      <c r="BC73" s="281"/>
      <c r="BD73" s="281"/>
      <c r="BE73" s="281"/>
      <c r="BF73" s="281"/>
      <c r="BG73" s="281"/>
      <c r="BH73" s="281"/>
      <c r="BI73" s="281"/>
      <c r="BJ73" s="281"/>
      <c r="BK73" s="281"/>
      <c r="BL73" s="281"/>
      <c r="BM73" s="281"/>
      <c r="BN73" s="281"/>
      <c r="BO73" s="281"/>
      <c r="BP73" s="281"/>
    </row>
    <row r="74" spans="1:68" s="474" customFormat="1" ht="12" customHeight="1">
      <c r="A74" s="552" t="s">
        <v>129</v>
      </c>
      <c r="B74" s="553">
        <v>2016</v>
      </c>
      <c r="C74" s="552">
        <v>24249</v>
      </c>
      <c r="D74" s="552">
        <v>70</v>
      </c>
      <c r="E74" s="555">
        <v>49</v>
      </c>
      <c r="F74" s="553"/>
      <c r="G74" s="553">
        <v>7</v>
      </c>
      <c r="H74" s="573">
        <v>0</v>
      </c>
      <c r="I74" s="573">
        <v>0</v>
      </c>
      <c r="J74" s="573">
        <v>0</v>
      </c>
      <c r="K74" s="573">
        <v>0</v>
      </c>
      <c r="L74" s="575">
        <v>0</v>
      </c>
      <c r="M74" s="508">
        <f t="shared" si="3"/>
        <v>0</v>
      </c>
      <c r="N74" s="509">
        <f t="array" ref="N74">IF(COUNT(H74:L74)=0,"",COUNT(IF(H74:L74=M74,H74:L74,""))/COUNT(H74:L74))</f>
        <v>1</v>
      </c>
      <c r="O74" s="510">
        <f t="array" ref="O74">IF(AND(H74:L74=H74:L74,H74:L74="-"),"",STDEV(IF(H74:L74="-","",H74:L74))/AVERAGE(IF(H74:L74="-","",H74:L74+0.000000000000001)))</f>
        <v>0</v>
      </c>
      <c r="P74" s="30"/>
      <c r="Q74" s="30"/>
      <c r="R74" s="29">
        <f t="array" ref="R74">IF(AND(H74:L74=H74:L74,H74:L74="-"),"",AVERAGE(H74:L74))</f>
        <v>0</v>
      </c>
      <c r="S74" s="30"/>
      <c r="T74" s="38" t="str">
        <f t="shared" si="2"/>
        <v>YES</v>
      </c>
      <c r="U74" s="35"/>
      <c r="V74" s="35"/>
      <c r="W74" s="35"/>
      <c r="X74" s="35"/>
      <c r="Y74" s="471"/>
      <c r="Z74" s="575">
        <v>0</v>
      </c>
      <c r="AA74" s="508">
        <v>0</v>
      </c>
      <c r="AB74" s="480">
        <f t="shared" si="4"/>
        <v>0</v>
      </c>
      <c r="AC74" s="35"/>
      <c r="AD74" s="48"/>
      <c r="AE74" s="48"/>
      <c r="AF74" s="48"/>
      <c r="AG74" s="35"/>
      <c r="AH74" s="35"/>
      <c r="AI74" s="35"/>
      <c r="AJ74" s="35"/>
      <c r="AK74" s="35"/>
      <c r="AL74" s="35"/>
      <c r="AM74" s="35"/>
      <c r="AN74" s="35"/>
      <c r="AO74" s="35"/>
      <c r="AP74" s="35"/>
      <c r="AQ74" s="35"/>
      <c r="AR74" s="35"/>
      <c r="AS74" s="35"/>
      <c r="AT74" s="35"/>
      <c r="AU74" s="35"/>
      <c r="AV74" s="35"/>
      <c r="AW74" s="35"/>
      <c r="AX74" s="35"/>
      <c r="AY74" s="281"/>
      <c r="AZ74" s="281"/>
      <c r="BA74" s="281"/>
      <c r="BB74" s="281"/>
      <c r="BC74" s="281"/>
      <c r="BD74" s="281"/>
      <c r="BE74" s="281"/>
      <c r="BF74" s="281"/>
      <c r="BG74" s="281"/>
      <c r="BH74" s="281"/>
      <c r="BI74" s="281"/>
      <c r="BJ74" s="281"/>
      <c r="BK74" s="281"/>
      <c r="BL74" s="281"/>
      <c r="BM74" s="281"/>
      <c r="BN74" s="281"/>
      <c r="BO74" s="281"/>
      <c r="BP74" s="281"/>
    </row>
    <row r="75" spans="1:68" s="474" customFormat="1" ht="12" customHeight="1">
      <c r="A75" s="552" t="s">
        <v>129</v>
      </c>
      <c r="B75" s="553">
        <v>2016</v>
      </c>
      <c r="C75" s="552">
        <v>24249</v>
      </c>
      <c r="D75" s="552">
        <v>71</v>
      </c>
      <c r="E75" s="552">
        <v>41</v>
      </c>
      <c r="F75" s="553"/>
      <c r="G75" s="553">
        <v>7</v>
      </c>
      <c r="H75" s="573">
        <v>0</v>
      </c>
      <c r="I75" s="573">
        <v>0</v>
      </c>
      <c r="J75" s="573">
        <v>0</v>
      </c>
      <c r="K75" s="573">
        <v>0</v>
      </c>
      <c r="L75" s="575">
        <v>0</v>
      </c>
      <c r="M75" s="508">
        <f t="shared" si="3"/>
        <v>0</v>
      </c>
      <c r="N75" s="509">
        <f t="array" ref="N75">IF(COUNT(H75:L75)=0,"",COUNT(IF(H75:L75=M75,H75:L75,""))/COUNT(H75:L75))</f>
        <v>1</v>
      </c>
      <c r="O75" s="510">
        <f t="array" ref="O75">IF(AND(H75:L75=H75:L75,H75:L75="-"),"",STDEV(IF(H75:L75="-","",H75:L75))/AVERAGE(IF(H75:L75="-","",H75:L75+0.000000000000001)))</f>
        <v>0</v>
      </c>
      <c r="P75" s="30"/>
      <c r="Q75" s="30"/>
      <c r="R75" s="29">
        <f t="array" ref="R75">IF(AND(H75:L75=H75:L75,H75:L75="-"),"",AVERAGE(H75:L75))</f>
        <v>0</v>
      </c>
      <c r="S75" s="30"/>
      <c r="T75" s="38" t="str">
        <f t="shared" si="2"/>
        <v>YES</v>
      </c>
      <c r="U75" s="35"/>
      <c r="V75" s="35"/>
      <c r="W75" s="35"/>
      <c r="X75" s="35"/>
      <c r="Y75" s="471"/>
      <c r="Z75" s="575">
        <v>0</v>
      </c>
      <c r="AA75" s="508">
        <v>0</v>
      </c>
      <c r="AB75" s="480">
        <f t="shared" si="4"/>
        <v>0</v>
      </c>
      <c r="AC75" s="35"/>
      <c r="AD75" s="48"/>
      <c r="AE75" s="48"/>
      <c r="AF75" s="48"/>
      <c r="AG75" s="35"/>
      <c r="AH75" s="35"/>
      <c r="AI75" s="35"/>
      <c r="AJ75" s="35"/>
      <c r="AK75" s="35"/>
      <c r="AL75" s="35"/>
      <c r="AM75" s="35"/>
      <c r="AN75" s="35"/>
      <c r="AO75" s="35"/>
      <c r="AP75" s="35"/>
      <c r="AQ75" s="35"/>
      <c r="AR75" s="35"/>
      <c r="AS75" s="35"/>
      <c r="AT75" s="35"/>
      <c r="AU75" s="35"/>
      <c r="AV75" s="35"/>
      <c r="AW75" s="35"/>
      <c r="AX75" s="35"/>
      <c r="AY75" s="281"/>
      <c r="AZ75" s="281"/>
      <c r="BA75" s="281"/>
      <c r="BB75" s="281"/>
      <c r="BC75" s="281"/>
      <c r="BD75" s="281"/>
      <c r="BE75" s="281"/>
      <c r="BF75" s="281"/>
      <c r="BG75" s="281"/>
      <c r="BH75" s="281"/>
      <c r="BI75" s="281"/>
      <c r="BJ75" s="281"/>
      <c r="BK75" s="281"/>
      <c r="BL75" s="281"/>
      <c r="BM75" s="281"/>
      <c r="BN75" s="281"/>
      <c r="BO75" s="281"/>
      <c r="BP75" s="281"/>
    </row>
    <row r="76" spans="1:68" s="474" customFormat="1" ht="12" customHeight="1">
      <c r="A76" s="552" t="s">
        <v>129</v>
      </c>
      <c r="B76" s="553">
        <v>2016</v>
      </c>
      <c r="C76" s="552">
        <v>24249</v>
      </c>
      <c r="D76" s="552">
        <v>72</v>
      </c>
      <c r="E76" s="552">
        <v>38</v>
      </c>
      <c r="F76" s="553"/>
      <c r="G76" s="553">
        <v>7</v>
      </c>
      <c r="H76" s="573">
        <v>0</v>
      </c>
      <c r="I76" s="573">
        <v>0</v>
      </c>
      <c r="J76" s="573">
        <v>0</v>
      </c>
      <c r="K76" s="573">
        <v>0</v>
      </c>
      <c r="L76" s="575">
        <v>0</v>
      </c>
      <c r="M76" s="508">
        <f t="shared" si="3"/>
        <v>0</v>
      </c>
      <c r="N76" s="509">
        <f t="array" ref="N76">IF(COUNT(H76:L76)=0,"",COUNT(IF(H76:L76=M76,H76:L76,""))/COUNT(H76:L76))</f>
        <v>1</v>
      </c>
      <c r="O76" s="510">
        <f t="array" ref="O76">IF(AND(H76:L76=H76:L76,H76:L76="-"),"",STDEV(IF(H76:L76="-","",H76:L76))/AVERAGE(IF(H76:L76="-","",H76:L76+0.000000000000001)))</f>
        <v>0</v>
      </c>
      <c r="P76" s="30"/>
      <c r="Q76" s="30"/>
      <c r="R76" s="29">
        <f t="array" ref="R76">IF(AND(H76:L76=H76:L76,H76:L76="-"),"",AVERAGE(H76:L76))</f>
        <v>0</v>
      </c>
      <c r="S76" s="30"/>
      <c r="T76" s="38" t="str">
        <f t="shared" si="2"/>
        <v>YES</v>
      </c>
      <c r="U76" s="35"/>
      <c r="V76" s="35"/>
      <c r="W76" s="35"/>
      <c r="X76" s="35"/>
      <c r="Y76" s="471"/>
      <c r="Z76" s="575">
        <v>0</v>
      </c>
      <c r="AA76" s="508">
        <v>0</v>
      </c>
      <c r="AB76" s="480">
        <f t="shared" si="4"/>
        <v>0</v>
      </c>
      <c r="AC76" s="35"/>
      <c r="AD76" s="48"/>
      <c r="AE76" s="48"/>
      <c r="AF76" s="48"/>
      <c r="AG76" s="35"/>
      <c r="AH76" s="35"/>
      <c r="AI76" s="35"/>
      <c r="AJ76" s="35"/>
      <c r="AK76" s="35"/>
      <c r="AL76" s="35"/>
      <c r="AM76" s="35"/>
      <c r="AN76" s="35"/>
      <c r="AO76" s="35"/>
      <c r="AP76" s="35"/>
      <c r="AQ76" s="35"/>
      <c r="AR76" s="35"/>
      <c r="AS76" s="35"/>
      <c r="AT76" s="35"/>
      <c r="AU76" s="35"/>
      <c r="AV76" s="35"/>
      <c r="AW76" s="35"/>
      <c r="AX76" s="35"/>
      <c r="AY76" s="281"/>
      <c r="AZ76" s="281"/>
      <c r="BA76" s="281"/>
      <c r="BB76" s="281"/>
      <c r="BC76" s="281"/>
      <c r="BD76" s="281"/>
      <c r="BE76" s="281"/>
      <c r="BF76" s="281"/>
      <c r="BG76" s="281"/>
      <c r="BH76" s="281"/>
      <c r="BI76" s="281"/>
      <c r="BJ76" s="281"/>
      <c r="BK76" s="281"/>
      <c r="BL76" s="281"/>
      <c r="BM76" s="281"/>
      <c r="BN76" s="281"/>
      <c r="BO76" s="281"/>
      <c r="BP76" s="281"/>
    </row>
    <row r="77" spans="1:68" s="474" customFormat="1" ht="12" customHeight="1">
      <c r="A77" s="552" t="s">
        <v>129</v>
      </c>
      <c r="B77" s="553">
        <v>2016</v>
      </c>
      <c r="C77" s="552">
        <v>24249</v>
      </c>
      <c r="D77" s="552">
        <v>73</v>
      </c>
      <c r="E77" s="552">
        <v>37</v>
      </c>
      <c r="F77" s="553"/>
      <c r="G77" s="553">
        <v>7</v>
      </c>
      <c r="H77" s="573">
        <v>0</v>
      </c>
      <c r="I77" s="573">
        <v>0</v>
      </c>
      <c r="J77" s="573">
        <v>0</v>
      </c>
      <c r="K77" s="573">
        <v>0</v>
      </c>
      <c r="L77" s="575">
        <v>0</v>
      </c>
      <c r="M77" s="508">
        <f t="shared" si="3"/>
        <v>0</v>
      </c>
      <c r="N77" s="509">
        <f t="array" ref="N77">IF(COUNT(H77:L77)=0,"",COUNT(IF(H77:L77=M77,H77:L77,""))/COUNT(H77:L77))</f>
        <v>1</v>
      </c>
      <c r="O77" s="510">
        <f t="array" ref="O77">IF(AND(H77:L77=H77:L77,H77:L77="-"),"",STDEV(IF(H77:L77="-","",H77:L77))/AVERAGE(IF(H77:L77="-","",H77:L77+0.000000000000001)))</f>
        <v>0</v>
      </c>
      <c r="P77" s="30"/>
      <c r="Q77" s="30"/>
      <c r="R77" s="29">
        <f t="array" ref="R77">IF(AND(H77:L77=H77:L77,H77:L77="-"),"",AVERAGE(H77:L77))</f>
        <v>0</v>
      </c>
      <c r="S77" s="30"/>
      <c r="T77" s="38" t="str">
        <f t="shared" si="2"/>
        <v>YES</v>
      </c>
      <c r="U77" s="35"/>
      <c r="V77" s="35"/>
      <c r="W77" s="35"/>
      <c r="X77" s="35"/>
      <c r="Y77" s="471"/>
      <c r="Z77" s="575">
        <v>0</v>
      </c>
      <c r="AA77" s="508">
        <v>0</v>
      </c>
      <c r="AB77" s="480">
        <f t="shared" si="4"/>
        <v>0</v>
      </c>
      <c r="AC77" s="35"/>
      <c r="AD77" s="48"/>
      <c r="AE77" s="48"/>
      <c r="AF77" s="48"/>
      <c r="AG77" s="35"/>
      <c r="AH77" s="35"/>
      <c r="AI77" s="35"/>
      <c r="AJ77" s="35"/>
      <c r="AK77" s="35"/>
      <c r="AL77" s="35"/>
      <c r="AM77" s="35"/>
      <c r="AN77" s="35"/>
      <c r="AO77" s="35"/>
      <c r="AP77" s="35"/>
      <c r="AQ77" s="35"/>
      <c r="AR77" s="35"/>
      <c r="AS77" s="35"/>
      <c r="AT77" s="35"/>
      <c r="AU77" s="35"/>
      <c r="AV77" s="35"/>
      <c r="AW77" s="35"/>
      <c r="AX77" s="35"/>
      <c r="AY77" s="281"/>
      <c r="AZ77" s="281"/>
      <c r="BA77" s="281"/>
      <c r="BB77" s="281"/>
      <c r="BC77" s="281"/>
      <c r="BD77" s="281"/>
      <c r="BE77" s="281"/>
      <c r="BF77" s="281"/>
      <c r="BG77" s="281"/>
      <c r="BH77" s="281"/>
      <c r="BI77" s="281"/>
      <c r="BJ77" s="281"/>
      <c r="BK77" s="281"/>
      <c r="BL77" s="281"/>
      <c r="BM77" s="281"/>
      <c r="BN77" s="281"/>
      <c r="BO77" s="281"/>
      <c r="BP77" s="281"/>
    </row>
    <row r="78" spans="1:68" s="474" customFormat="1" ht="12" customHeight="1">
      <c r="A78" s="552" t="s">
        <v>129</v>
      </c>
      <c r="B78" s="553">
        <v>2016</v>
      </c>
      <c r="C78" s="552">
        <v>24249</v>
      </c>
      <c r="D78" s="552">
        <v>74</v>
      </c>
      <c r="E78" s="552">
        <v>60</v>
      </c>
      <c r="F78" s="553"/>
      <c r="G78" s="553">
        <v>7</v>
      </c>
      <c r="H78" s="573">
        <v>0</v>
      </c>
      <c r="I78" s="573">
        <v>0</v>
      </c>
      <c r="J78" s="573">
        <v>0</v>
      </c>
      <c r="K78" s="573">
        <v>0</v>
      </c>
      <c r="L78" s="575">
        <v>0</v>
      </c>
      <c r="M78" s="508">
        <f t="shared" si="3"/>
        <v>0</v>
      </c>
      <c r="N78" s="509">
        <f t="array" ref="N78">IF(COUNT(H78:L78)=0,"",COUNT(IF(H78:L78=M78,H78:L78,""))/COUNT(H78:L78))</f>
        <v>1</v>
      </c>
      <c r="O78" s="510">
        <f t="array" ref="O78">IF(AND(H78:L78=H78:L78,H78:L78="-"),"",STDEV(IF(H78:L78="-","",H78:L78))/AVERAGE(IF(H78:L78="-","",H78:L78+0.000000000000001)))</f>
        <v>0</v>
      </c>
      <c r="P78" s="30"/>
      <c r="Q78" s="30"/>
      <c r="R78" s="29">
        <f t="array" ref="R78">IF(AND(H78:L78=H78:L78,H78:L78="-"),"",AVERAGE(H78:L78))</f>
        <v>0</v>
      </c>
      <c r="S78" s="30"/>
      <c r="T78" s="38" t="str">
        <f t="shared" si="2"/>
        <v>YES</v>
      </c>
      <c r="U78" s="35"/>
      <c r="V78" s="35"/>
      <c r="W78" s="35"/>
      <c r="X78" s="35"/>
      <c r="Y78" s="471"/>
      <c r="Z78" s="575">
        <v>0</v>
      </c>
      <c r="AA78" s="508">
        <v>0</v>
      </c>
      <c r="AB78" s="480">
        <f t="shared" si="4"/>
        <v>0</v>
      </c>
      <c r="AC78" s="35"/>
      <c r="AD78" s="48"/>
      <c r="AE78" s="48"/>
      <c r="AF78" s="48"/>
      <c r="AG78" s="35"/>
      <c r="AH78" s="35"/>
      <c r="AI78" s="35"/>
      <c r="AJ78" s="35"/>
      <c r="AK78" s="35"/>
      <c r="AL78" s="35"/>
      <c r="AM78" s="35"/>
      <c r="AN78" s="35"/>
      <c r="AO78" s="35"/>
      <c r="AP78" s="35"/>
      <c r="AQ78" s="35"/>
      <c r="AR78" s="35"/>
      <c r="AS78" s="35"/>
      <c r="AT78" s="35"/>
      <c r="AU78" s="35"/>
      <c r="AV78" s="35"/>
      <c r="AW78" s="35"/>
      <c r="AX78" s="35"/>
      <c r="AY78" s="281"/>
      <c r="AZ78" s="281"/>
      <c r="BA78" s="281"/>
      <c r="BB78" s="281"/>
      <c r="BC78" s="281"/>
      <c r="BD78" s="281"/>
      <c r="BE78" s="281"/>
      <c r="BF78" s="281"/>
      <c r="BG78" s="281"/>
      <c r="BH78" s="281"/>
      <c r="BI78" s="281"/>
      <c r="BJ78" s="281"/>
      <c r="BK78" s="281"/>
      <c r="BL78" s="281"/>
      <c r="BM78" s="281"/>
      <c r="BN78" s="281"/>
      <c r="BO78" s="281"/>
      <c r="BP78" s="281"/>
    </row>
    <row r="79" spans="1:68" s="474" customFormat="1" ht="12" customHeight="1">
      <c r="A79" s="552" t="s">
        <v>129</v>
      </c>
      <c r="B79" s="553">
        <v>2016</v>
      </c>
      <c r="C79" s="552">
        <v>24249</v>
      </c>
      <c r="D79" s="552">
        <v>75</v>
      </c>
      <c r="E79" s="552">
        <v>45</v>
      </c>
      <c r="F79" s="553"/>
      <c r="G79" s="553">
        <v>7</v>
      </c>
      <c r="H79" s="573">
        <v>0</v>
      </c>
      <c r="I79" s="573">
        <v>0</v>
      </c>
      <c r="J79" s="573">
        <v>0</v>
      </c>
      <c r="K79" s="573">
        <v>0</v>
      </c>
      <c r="L79" s="575">
        <v>0</v>
      </c>
      <c r="M79" s="508">
        <f t="shared" si="3"/>
        <v>0</v>
      </c>
      <c r="N79" s="509">
        <f t="array" ref="N79">IF(COUNT(H79:L79)=0,"",COUNT(IF(H79:L79=M79,H79:L79,""))/COUNT(H79:L79))</f>
        <v>1</v>
      </c>
      <c r="O79" s="510">
        <f t="array" ref="O79">IF(AND(H79:L79=H79:L79,H79:L79="-"),"",STDEV(IF(H79:L79="-","",H79:L79))/AVERAGE(IF(H79:L79="-","",H79:L79+0.000000000000001)))</f>
        <v>0</v>
      </c>
      <c r="P79" s="30"/>
      <c r="Q79" s="30"/>
      <c r="R79" s="29">
        <f t="array" ref="R79">IF(AND(H79:L79=H79:L79,H79:L79="-"),"",AVERAGE(H79:L79))</f>
        <v>0</v>
      </c>
      <c r="S79" s="30"/>
      <c r="T79" s="38" t="str">
        <f t="shared" si="2"/>
        <v>YES</v>
      </c>
      <c r="U79" s="35"/>
      <c r="V79" s="35"/>
      <c r="W79" s="35"/>
      <c r="X79" s="35"/>
      <c r="Y79" s="471"/>
      <c r="Z79" s="575">
        <v>0</v>
      </c>
      <c r="AA79" s="508">
        <v>0</v>
      </c>
      <c r="AB79" s="480">
        <f t="shared" si="4"/>
        <v>0</v>
      </c>
      <c r="AC79" s="35"/>
      <c r="AD79" s="48"/>
      <c r="AE79" s="48"/>
      <c r="AF79" s="48"/>
      <c r="AG79" s="35"/>
      <c r="AH79" s="35"/>
      <c r="AI79" s="35"/>
      <c r="AJ79" s="35"/>
      <c r="AK79" s="35"/>
      <c r="AL79" s="35"/>
      <c r="AM79" s="35"/>
      <c r="AN79" s="35"/>
      <c r="AO79" s="35"/>
      <c r="AP79" s="35"/>
      <c r="AQ79" s="35"/>
      <c r="AR79" s="35"/>
      <c r="AS79" s="35"/>
      <c r="AT79" s="35"/>
      <c r="AU79" s="35"/>
      <c r="AV79" s="35"/>
      <c r="AW79" s="35"/>
      <c r="AX79" s="35"/>
      <c r="AY79" s="281"/>
      <c r="AZ79" s="281"/>
      <c r="BA79" s="281"/>
      <c r="BB79" s="281"/>
      <c r="BC79" s="281"/>
      <c r="BD79" s="281"/>
      <c r="BE79" s="281"/>
      <c r="BF79" s="281"/>
      <c r="BG79" s="281"/>
      <c r="BH79" s="281"/>
      <c r="BI79" s="281"/>
      <c r="BJ79" s="281"/>
      <c r="BK79" s="281"/>
      <c r="BL79" s="281"/>
      <c r="BM79" s="281"/>
      <c r="BN79" s="281"/>
      <c r="BO79" s="281"/>
      <c r="BP79" s="281"/>
    </row>
    <row r="80" spans="1:68" s="474" customFormat="1" ht="12" customHeight="1">
      <c r="A80" s="552" t="s">
        <v>129</v>
      </c>
      <c r="B80" s="553">
        <v>2016</v>
      </c>
      <c r="C80" s="552">
        <v>24249</v>
      </c>
      <c r="D80" s="552">
        <v>76</v>
      </c>
      <c r="E80" s="552">
        <v>68</v>
      </c>
      <c r="F80" s="552"/>
      <c r="G80" s="553">
        <v>7</v>
      </c>
      <c r="H80" s="573">
        <v>0</v>
      </c>
      <c r="I80" s="573">
        <v>0</v>
      </c>
      <c r="J80" s="573">
        <v>0</v>
      </c>
      <c r="K80" s="573">
        <v>0</v>
      </c>
      <c r="L80" s="575">
        <v>0</v>
      </c>
      <c r="M80" s="508">
        <f t="shared" si="3"/>
        <v>0</v>
      </c>
      <c r="N80" s="509">
        <f t="array" ref="N80">IF(COUNT(H80:L80)=0,"",COUNT(IF(H80:L80=M80,H80:L80,""))/COUNT(H80:L80))</f>
        <v>1</v>
      </c>
      <c r="O80" s="510">
        <f t="array" ref="O80">IF(AND(H80:L80=H80:L80,H80:L80="-"),"",STDEV(IF(H80:L80="-","",H80:L80))/AVERAGE(IF(H80:L80="-","",H80:L80+0.000000000000001)))</f>
        <v>0</v>
      </c>
      <c r="P80" s="30"/>
      <c r="Q80" s="30"/>
      <c r="R80" s="29">
        <f t="array" ref="R80">IF(AND(H80:L80=H80:L80,H80:L80="-"),"",AVERAGE(H80:L80))</f>
        <v>0</v>
      </c>
      <c r="S80" s="30"/>
      <c r="T80" s="38" t="str">
        <f t="shared" si="2"/>
        <v>YES</v>
      </c>
      <c r="U80" s="35"/>
      <c r="V80" s="35"/>
      <c r="W80" s="35"/>
      <c r="X80" s="35"/>
      <c r="Y80" s="471"/>
      <c r="Z80" s="575">
        <v>0</v>
      </c>
      <c r="AA80" s="508">
        <v>0</v>
      </c>
      <c r="AB80" s="480">
        <f t="shared" si="4"/>
        <v>0</v>
      </c>
      <c r="AC80" s="35"/>
      <c r="AD80" s="48"/>
      <c r="AE80" s="48"/>
      <c r="AF80" s="48"/>
      <c r="AG80" s="35"/>
      <c r="AH80" s="35"/>
      <c r="AI80" s="35"/>
      <c r="AJ80" s="35"/>
      <c r="AK80" s="35"/>
      <c r="AL80" s="35"/>
      <c r="AM80" s="35"/>
      <c r="AN80" s="35"/>
      <c r="AO80" s="35"/>
      <c r="AP80" s="35"/>
      <c r="AQ80" s="35"/>
      <c r="AR80" s="35"/>
      <c r="AS80" s="35"/>
      <c r="AT80" s="35"/>
      <c r="AU80" s="35"/>
      <c r="AV80" s="35"/>
      <c r="AW80" s="35"/>
      <c r="AX80" s="35"/>
      <c r="AY80" s="281"/>
      <c r="AZ80" s="281"/>
      <c r="BA80" s="281"/>
      <c r="BB80" s="281"/>
      <c r="BC80" s="281"/>
      <c r="BD80" s="281"/>
      <c r="BE80" s="281"/>
      <c r="BF80" s="281"/>
      <c r="BG80" s="281"/>
      <c r="BH80" s="281"/>
      <c r="BI80" s="281"/>
      <c r="BJ80" s="281"/>
      <c r="BK80" s="281"/>
      <c r="BL80" s="281"/>
      <c r="BM80" s="281"/>
      <c r="BN80" s="281"/>
      <c r="BO80" s="281"/>
      <c r="BP80" s="281"/>
    </row>
    <row r="81" spans="1:68" s="474" customFormat="1" ht="12" customHeight="1">
      <c r="A81" s="552" t="s">
        <v>129</v>
      </c>
      <c r="B81" s="553">
        <v>2016</v>
      </c>
      <c r="C81" s="552">
        <v>24249</v>
      </c>
      <c r="D81" s="552">
        <v>77</v>
      </c>
      <c r="E81" s="552">
        <v>39</v>
      </c>
      <c r="F81" s="552"/>
      <c r="G81" s="553">
        <v>7</v>
      </c>
      <c r="H81" s="573">
        <v>0</v>
      </c>
      <c r="I81" s="573">
        <v>0</v>
      </c>
      <c r="J81" s="573">
        <v>0</v>
      </c>
      <c r="K81" s="573">
        <v>0</v>
      </c>
      <c r="L81" s="575">
        <v>0</v>
      </c>
      <c r="M81" s="508">
        <f t="shared" si="3"/>
        <v>0</v>
      </c>
      <c r="N81" s="509">
        <f t="array" ref="N81">IF(COUNT(H81:L81)=0,"",COUNT(IF(H81:L81=M81,H81:L81,""))/COUNT(H81:L81))</f>
        <v>1</v>
      </c>
      <c r="O81" s="510">
        <f t="array" ref="O81">IF(AND(H81:L81=H81:L81,H81:L81="-"),"",STDEV(IF(H81:L81="-","",H81:L81))/AVERAGE(IF(H81:L81="-","",H81:L81+0.000000000000001)))</f>
        <v>0</v>
      </c>
      <c r="P81" s="30"/>
      <c r="Q81" s="30"/>
      <c r="R81" s="29">
        <f t="array" ref="R81">IF(AND(H81:L81=H81:L81,H81:L81="-"),"",AVERAGE(H81:L81))</f>
        <v>0</v>
      </c>
      <c r="S81" s="30"/>
      <c r="T81" s="38" t="str">
        <f t="shared" si="2"/>
        <v>YES</v>
      </c>
      <c r="U81" s="35"/>
      <c r="V81" s="35"/>
      <c r="W81" s="35"/>
      <c r="X81" s="35"/>
      <c r="Y81" s="471"/>
      <c r="Z81" s="575">
        <v>0</v>
      </c>
      <c r="AA81" s="508">
        <v>0</v>
      </c>
      <c r="AB81" s="480">
        <f t="shared" si="4"/>
        <v>0</v>
      </c>
      <c r="AC81" s="35"/>
      <c r="AD81" s="48"/>
      <c r="AE81" s="48"/>
      <c r="AF81" s="48"/>
      <c r="AG81" s="35"/>
      <c r="AH81" s="35"/>
      <c r="AI81" s="35"/>
      <c r="AJ81" s="35"/>
      <c r="AK81" s="35"/>
      <c r="AL81" s="35"/>
      <c r="AM81" s="35"/>
      <c r="AN81" s="35"/>
      <c r="AO81" s="35"/>
      <c r="AP81" s="35"/>
      <c r="AQ81" s="35"/>
      <c r="AR81" s="35"/>
      <c r="AS81" s="35"/>
      <c r="AT81" s="35"/>
      <c r="AU81" s="35"/>
      <c r="AV81" s="35"/>
      <c r="AW81" s="35"/>
      <c r="AX81" s="35"/>
      <c r="AY81" s="281"/>
      <c r="AZ81" s="281"/>
      <c r="BA81" s="281"/>
      <c r="BB81" s="281"/>
      <c r="BC81" s="281"/>
      <c r="BD81" s="281"/>
      <c r="BE81" s="281"/>
      <c r="BF81" s="281"/>
      <c r="BG81" s="281"/>
      <c r="BH81" s="281"/>
      <c r="BI81" s="281"/>
      <c r="BJ81" s="281"/>
      <c r="BK81" s="281"/>
      <c r="BL81" s="281"/>
      <c r="BM81" s="281"/>
      <c r="BN81" s="281"/>
      <c r="BO81" s="281"/>
      <c r="BP81" s="281"/>
    </row>
    <row r="82" spans="1:68" s="474" customFormat="1" ht="12" customHeight="1">
      <c r="A82" s="552" t="s">
        <v>129</v>
      </c>
      <c r="B82" s="553">
        <v>2016</v>
      </c>
      <c r="C82" s="552">
        <v>24249</v>
      </c>
      <c r="D82" s="552">
        <v>78</v>
      </c>
      <c r="E82" s="552">
        <v>47</v>
      </c>
      <c r="F82" s="552"/>
      <c r="G82" s="553">
        <v>7</v>
      </c>
      <c r="H82" s="573">
        <v>0</v>
      </c>
      <c r="I82" s="573">
        <v>0</v>
      </c>
      <c r="J82" s="573">
        <v>0</v>
      </c>
      <c r="K82" s="573">
        <v>0</v>
      </c>
      <c r="L82" s="575">
        <v>0</v>
      </c>
      <c r="M82" s="508">
        <f t="shared" si="3"/>
        <v>0</v>
      </c>
      <c r="N82" s="509">
        <f t="array" ref="N82">IF(COUNT(H82:L82)=0,"",COUNT(IF(H82:L82=M82,H82:L82,""))/COUNT(H82:L82))</f>
        <v>1</v>
      </c>
      <c r="O82" s="510">
        <f t="array" ref="O82">IF(AND(H82:L82=H82:L82,H82:L82="-"),"",STDEV(IF(H82:L82="-","",H82:L82))/AVERAGE(IF(H82:L82="-","",H82:L82+0.000000000000001)))</f>
        <v>0</v>
      </c>
      <c r="P82" s="30"/>
      <c r="Q82" s="30"/>
      <c r="R82" s="29">
        <f t="array" ref="R82">IF(AND(H82:L82=H82:L82,H82:L82="-"),"",AVERAGE(H82:L82))</f>
        <v>0</v>
      </c>
      <c r="S82" s="30"/>
      <c r="T82" s="38" t="str">
        <f t="shared" si="2"/>
        <v>YES</v>
      </c>
      <c r="U82" s="35"/>
      <c r="V82" s="35"/>
      <c r="W82" s="35"/>
      <c r="X82" s="35"/>
      <c r="Y82" s="471"/>
      <c r="Z82" s="575">
        <v>0</v>
      </c>
      <c r="AA82" s="508">
        <v>0</v>
      </c>
      <c r="AB82" s="480">
        <f t="shared" si="4"/>
        <v>0</v>
      </c>
      <c r="AC82" s="35"/>
      <c r="AD82" s="48"/>
      <c r="AE82" s="48"/>
      <c r="AF82" s="48"/>
      <c r="AG82" s="35"/>
      <c r="AH82" s="35"/>
      <c r="AI82" s="35"/>
      <c r="AJ82" s="35"/>
      <c r="AK82" s="35"/>
      <c r="AL82" s="35"/>
      <c r="AM82" s="35"/>
      <c r="AN82" s="35"/>
      <c r="AO82" s="35"/>
      <c r="AP82" s="35"/>
      <c r="AQ82" s="35"/>
      <c r="AR82" s="35"/>
      <c r="AS82" s="35"/>
      <c r="AT82" s="35"/>
      <c r="AU82" s="35"/>
      <c r="AV82" s="35"/>
      <c r="AW82" s="35"/>
      <c r="AX82" s="35"/>
      <c r="AY82" s="281"/>
      <c r="AZ82" s="281"/>
      <c r="BA82" s="281"/>
      <c r="BB82" s="281"/>
      <c r="BC82" s="281"/>
      <c r="BD82" s="281"/>
      <c r="BE82" s="281"/>
      <c r="BF82" s="281"/>
      <c r="BG82" s="281"/>
      <c r="BH82" s="281"/>
      <c r="BI82" s="281"/>
      <c r="BJ82" s="281"/>
      <c r="BK82" s="281"/>
      <c r="BL82" s="281"/>
      <c r="BM82" s="281"/>
      <c r="BN82" s="281"/>
      <c r="BO82" s="281"/>
      <c r="BP82" s="281"/>
    </row>
    <row r="83" spans="1:68" s="281" customFormat="1" ht="12" customHeight="1">
      <c r="A83" s="552" t="s">
        <v>129</v>
      </c>
      <c r="B83" s="553">
        <v>2016</v>
      </c>
      <c r="C83" s="552">
        <v>24249</v>
      </c>
      <c r="D83" s="552">
        <v>79</v>
      </c>
      <c r="E83" s="552">
        <v>53</v>
      </c>
      <c r="F83" s="552"/>
      <c r="G83" s="553">
        <v>7</v>
      </c>
      <c r="H83" s="573">
        <v>0</v>
      </c>
      <c r="I83" s="573">
        <v>0</v>
      </c>
      <c r="J83" s="573">
        <v>0</v>
      </c>
      <c r="K83" s="573">
        <v>0</v>
      </c>
      <c r="L83" s="575">
        <v>0</v>
      </c>
      <c r="M83" s="508">
        <f t="shared" si="3"/>
        <v>0</v>
      </c>
      <c r="N83" s="509">
        <f t="array" ref="N83">IF(COUNT(H83:L83)=0,"",COUNT(IF(H83:L83=M83,H83:L83,""))/COUNT(H83:L83))</f>
        <v>1</v>
      </c>
      <c r="O83" s="511">
        <f t="array" ref="O83">IF(AND(H83:L83=H83:L83,H83:L83="-"),"",STDEV(IF(H83:L83="-","",H83:L83))/AVERAGE(IF(H83:L83="-","",H83:L83+0.000000000000001)))</f>
        <v>0</v>
      </c>
      <c r="P83" s="457"/>
      <c r="Q83" s="457"/>
      <c r="R83" s="29">
        <f t="array" ref="R83">IF(AND(H83:L83=H83:L83,H83:L83="-"),"",AVERAGE(H83:L83))</f>
        <v>0</v>
      </c>
      <c r="S83" s="30"/>
      <c r="T83" s="38" t="str">
        <f t="shared" si="2"/>
        <v>YES</v>
      </c>
      <c r="Y83" s="483"/>
      <c r="Z83" s="575">
        <v>0</v>
      </c>
      <c r="AA83" s="508">
        <v>0</v>
      </c>
      <c r="AB83" s="484">
        <f t="shared" si="4"/>
        <v>0</v>
      </c>
      <c r="AD83" s="485"/>
      <c r="AE83" s="485"/>
      <c r="AF83" s="485"/>
    </row>
    <row r="84" spans="1:68" s="474" customFormat="1" ht="12" customHeight="1">
      <c r="A84" s="552" t="s">
        <v>129</v>
      </c>
      <c r="B84" s="553">
        <v>2016</v>
      </c>
      <c r="C84" s="552">
        <v>24249</v>
      </c>
      <c r="D84" s="552">
        <v>80</v>
      </c>
      <c r="E84" s="552">
        <v>38</v>
      </c>
      <c r="F84" s="552"/>
      <c r="G84" s="553">
        <v>7</v>
      </c>
      <c r="H84" s="573">
        <v>0</v>
      </c>
      <c r="I84" s="573">
        <v>0</v>
      </c>
      <c r="J84" s="573">
        <v>0</v>
      </c>
      <c r="K84" s="573">
        <v>0</v>
      </c>
      <c r="L84" s="575">
        <v>0</v>
      </c>
      <c r="M84" s="508">
        <f t="shared" si="3"/>
        <v>0</v>
      </c>
      <c r="N84" s="509">
        <f t="array" ref="N84">IF(COUNT(H84:L84)=0,"",COUNT(IF(H84:L84=M84,H84:L84,""))/COUNT(H84:L84))</f>
        <v>1</v>
      </c>
      <c r="O84" s="510">
        <f t="array" ref="O84">IF(AND(H84:L84=H84:L84,H84:L84="-"),"",STDEV(IF(H84:L84="-","",H84:L84))/AVERAGE(IF(H84:L84="-","",H84:L84+0.000000000000001)))</f>
        <v>0</v>
      </c>
      <c r="P84" s="30"/>
      <c r="Q84" s="30"/>
      <c r="R84" s="29">
        <f t="array" ref="R84">IF(AND(H84:L84=H84:L84,H84:L84="-"),"",AVERAGE(H84:L84))</f>
        <v>0</v>
      </c>
      <c r="S84" s="30"/>
      <c r="T84" s="38" t="str">
        <f t="shared" si="2"/>
        <v>YES</v>
      </c>
      <c r="U84" s="35"/>
      <c r="V84" s="35"/>
      <c r="W84" s="35"/>
      <c r="X84" s="35"/>
      <c r="Y84" s="471"/>
      <c r="Z84" s="575">
        <v>0</v>
      </c>
      <c r="AA84" s="508">
        <v>0</v>
      </c>
      <c r="AB84" s="480">
        <f t="shared" si="4"/>
        <v>0</v>
      </c>
      <c r="AC84" s="35"/>
      <c r="AD84" s="48"/>
      <c r="AE84" s="48"/>
      <c r="AF84" s="48"/>
      <c r="AG84" s="35"/>
      <c r="AH84" s="35"/>
      <c r="AI84" s="35"/>
      <c r="AJ84" s="35"/>
      <c r="AK84" s="35"/>
      <c r="AL84" s="35"/>
      <c r="AM84" s="35"/>
      <c r="AN84" s="35"/>
      <c r="AO84" s="35"/>
      <c r="AP84" s="35"/>
      <c r="AQ84" s="35"/>
      <c r="AR84" s="35"/>
      <c r="AS84" s="35"/>
      <c r="AT84" s="35"/>
      <c r="AU84" s="35"/>
      <c r="AV84" s="35"/>
      <c r="AW84" s="35"/>
      <c r="AX84" s="35"/>
      <c r="AY84" s="281"/>
      <c r="AZ84" s="281"/>
      <c r="BA84" s="281"/>
      <c r="BB84" s="281"/>
      <c r="BC84" s="281"/>
      <c r="BD84" s="281"/>
      <c r="BE84" s="281"/>
      <c r="BF84" s="281"/>
      <c r="BG84" s="281"/>
      <c r="BH84" s="281"/>
      <c r="BI84" s="281"/>
      <c r="BJ84" s="281"/>
      <c r="BK84" s="281"/>
      <c r="BL84" s="281"/>
      <c r="BM84" s="281"/>
      <c r="BN84" s="281"/>
      <c r="BO84" s="281"/>
      <c r="BP84" s="281"/>
    </row>
    <row r="85" spans="1:68" s="474" customFormat="1" ht="12" customHeight="1">
      <c r="A85" s="552" t="s">
        <v>130</v>
      </c>
      <c r="B85" s="553">
        <v>2015</v>
      </c>
      <c r="C85" s="552" t="s">
        <v>125</v>
      </c>
      <c r="D85" s="552">
        <v>81</v>
      </c>
      <c r="E85" s="552">
        <v>91</v>
      </c>
      <c r="F85" s="552"/>
      <c r="G85" s="553">
        <v>12</v>
      </c>
      <c r="H85" s="572">
        <v>5</v>
      </c>
      <c r="I85" s="572">
        <v>5</v>
      </c>
      <c r="J85" s="572">
        <v>6</v>
      </c>
      <c r="K85" s="573">
        <v>0</v>
      </c>
      <c r="L85" s="574">
        <v>5</v>
      </c>
      <c r="M85" s="508">
        <f t="shared" si="3"/>
        <v>5</v>
      </c>
      <c r="N85" s="509">
        <f t="array" ref="N85">IF(COUNT(H85:L85)=0,"",COUNT(IF(H85:L85=M85,H85:L85,""))/COUNT(H85:L85))</f>
        <v>0.6</v>
      </c>
      <c r="O85" s="510">
        <f t="array" ref="O85">IF(AND(H85:L85=H85:L85,H85:L85="-"),"",STDEV(IF(H85:L85="-","",H85:L85))/AVERAGE(IF(H85:L85="-","",H85:L85+0.000000000000001)))</f>
        <v>0.56844458982444379</v>
      </c>
      <c r="P85" s="30"/>
      <c r="Q85" s="30"/>
      <c r="R85" s="29">
        <f t="array" ref="R85">IF(AND(H85:L85=H85:L85,H85:L85="-"),"",AVERAGE(H85:L85))</f>
        <v>4.2</v>
      </c>
      <c r="S85" s="30"/>
      <c r="T85" s="38" t="str">
        <f t="shared" si="2"/>
        <v>NO</v>
      </c>
      <c r="U85" s="35"/>
      <c r="V85" s="35"/>
      <c r="W85" s="35"/>
      <c r="X85" s="35"/>
      <c r="Y85" s="471"/>
      <c r="Z85" s="574">
        <v>5</v>
      </c>
      <c r="AA85" s="508">
        <v>5</v>
      </c>
      <c r="AB85" s="480">
        <f t="shared" si="4"/>
        <v>0</v>
      </c>
      <c r="AC85" s="35"/>
      <c r="AD85" s="48"/>
      <c r="AE85" s="48"/>
      <c r="AF85" s="48"/>
      <c r="AG85" s="35"/>
      <c r="AH85" s="35"/>
      <c r="AI85" s="35"/>
      <c r="AJ85" s="35"/>
      <c r="AK85" s="35"/>
      <c r="AL85" s="35"/>
      <c r="AM85" s="35"/>
      <c r="AN85" s="35"/>
      <c r="AO85" s="35"/>
      <c r="AP85" s="35"/>
      <c r="AQ85" s="35"/>
      <c r="AR85" s="35"/>
      <c r="AS85" s="35"/>
      <c r="AT85" s="35"/>
      <c r="AU85" s="35"/>
      <c r="AV85" s="35"/>
      <c r="AW85" s="35"/>
      <c r="AX85" s="35"/>
      <c r="AY85" s="281"/>
      <c r="AZ85" s="281"/>
      <c r="BA85" s="281"/>
      <c r="BB85" s="281"/>
      <c r="BC85" s="281"/>
      <c r="BD85" s="281"/>
      <c r="BE85" s="281"/>
      <c r="BF85" s="281"/>
      <c r="BG85" s="281"/>
      <c r="BH85" s="281"/>
      <c r="BI85" s="281"/>
      <c r="BJ85" s="281"/>
      <c r="BK85" s="281"/>
      <c r="BL85" s="281"/>
      <c r="BM85" s="281"/>
      <c r="BN85" s="281"/>
      <c r="BO85" s="281"/>
      <c r="BP85" s="281"/>
    </row>
    <row r="86" spans="1:68" s="474" customFormat="1" ht="12" customHeight="1">
      <c r="A86" s="552" t="s">
        <v>130</v>
      </c>
      <c r="B86" s="553">
        <v>2015</v>
      </c>
      <c r="C86" s="552" t="s">
        <v>125</v>
      </c>
      <c r="D86" s="552">
        <v>82</v>
      </c>
      <c r="E86" s="552">
        <v>52</v>
      </c>
      <c r="F86" s="552"/>
      <c r="G86" s="553">
        <v>12</v>
      </c>
      <c r="H86" s="573">
        <v>0</v>
      </c>
      <c r="I86" s="573">
        <v>0</v>
      </c>
      <c r="J86" s="573">
        <v>0</v>
      </c>
      <c r="K86" s="573">
        <v>0</v>
      </c>
      <c r="L86" s="575">
        <v>0</v>
      </c>
      <c r="M86" s="508">
        <f t="shared" si="3"/>
        <v>0</v>
      </c>
      <c r="N86" s="509">
        <f t="array" ref="N86">IF(COUNT(H86:L86)=0,"",COUNT(IF(H86:L86=M86,H86:L86,""))/COUNT(H86:L86))</f>
        <v>1</v>
      </c>
      <c r="O86" s="510">
        <f t="array" ref="O86">IF(AND(H86:L86=H86:L86,H86:L86="-"),"",STDEV(IF(H86:L86="-","",H86:L86))/AVERAGE(IF(H86:L86="-","",H86:L86+0.000000000000001)))</f>
        <v>0</v>
      </c>
      <c r="P86" s="30"/>
      <c r="Q86" s="30"/>
      <c r="R86" s="29">
        <f t="array" ref="R86">IF(AND(H86:L86=H86:L86,H86:L86="-"),"",AVERAGE(H86:L86))</f>
        <v>0</v>
      </c>
      <c r="S86" s="30"/>
      <c r="T86" s="38" t="str">
        <f t="shared" si="2"/>
        <v>YES</v>
      </c>
      <c r="U86" s="35"/>
      <c r="V86" s="35"/>
      <c r="W86" s="35"/>
      <c r="X86" s="35"/>
      <c r="Y86" s="471"/>
      <c r="Z86" s="575">
        <v>0</v>
      </c>
      <c r="AA86" s="508">
        <v>0</v>
      </c>
      <c r="AB86" s="480">
        <f t="shared" si="4"/>
        <v>0</v>
      </c>
      <c r="AC86" s="35"/>
      <c r="AD86" s="48"/>
      <c r="AE86" s="48"/>
      <c r="AF86" s="48"/>
      <c r="AG86" s="35"/>
      <c r="AH86" s="35"/>
      <c r="AI86" s="35"/>
      <c r="AJ86" s="35"/>
      <c r="AK86" s="35"/>
      <c r="AL86" s="35"/>
      <c r="AM86" s="35"/>
      <c r="AN86" s="35"/>
      <c r="AO86" s="35"/>
      <c r="AP86" s="35"/>
      <c r="AQ86" s="35"/>
      <c r="AR86" s="35"/>
      <c r="AS86" s="35"/>
      <c r="AT86" s="35"/>
      <c r="AU86" s="35"/>
      <c r="AV86" s="35"/>
      <c r="AW86" s="35"/>
      <c r="AX86" s="35"/>
      <c r="AY86" s="281"/>
      <c r="AZ86" s="281"/>
      <c r="BA86" s="281"/>
      <c r="BB86" s="281"/>
      <c r="BC86" s="281"/>
      <c r="BD86" s="281"/>
      <c r="BE86" s="281"/>
      <c r="BF86" s="281"/>
      <c r="BG86" s="281"/>
      <c r="BH86" s="281"/>
      <c r="BI86" s="281"/>
      <c r="BJ86" s="281"/>
      <c r="BK86" s="281"/>
      <c r="BL86" s="281"/>
      <c r="BM86" s="281"/>
      <c r="BN86" s="281"/>
      <c r="BO86" s="281"/>
      <c r="BP86" s="281"/>
    </row>
    <row r="87" spans="1:68" s="474" customFormat="1" ht="12" customHeight="1">
      <c r="A87" s="552" t="s">
        <v>130</v>
      </c>
      <c r="B87" s="553">
        <v>2015</v>
      </c>
      <c r="C87" s="552" t="s">
        <v>125</v>
      </c>
      <c r="D87" s="552">
        <v>83</v>
      </c>
      <c r="E87" s="552">
        <v>75</v>
      </c>
      <c r="F87" s="552"/>
      <c r="G87" s="553">
        <v>12</v>
      </c>
      <c r="H87" s="573">
        <v>0</v>
      </c>
      <c r="I87" s="573">
        <v>0</v>
      </c>
      <c r="J87" s="573">
        <v>0</v>
      </c>
      <c r="K87" s="573">
        <v>0</v>
      </c>
      <c r="L87" s="575">
        <v>0</v>
      </c>
      <c r="M87" s="508">
        <f t="shared" si="3"/>
        <v>0</v>
      </c>
      <c r="N87" s="509">
        <f t="array" ref="N87">IF(COUNT(H87:L87)=0,"",COUNT(IF(H87:L87=M87,H87:L87,""))/COUNT(H87:L87))</f>
        <v>1</v>
      </c>
      <c r="O87" s="510">
        <f t="array" ref="O87">IF(AND(H87:L87=H87:L87,H87:L87="-"),"",STDEV(IF(H87:L87="-","",H87:L87))/AVERAGE(IF(H87:L87="-","",H87:L87+0.000000000000001)))</f>
        <v>0</v>
      </c>
      <c r="P87" s="30"/>
      <c r="Q87" s="30"/>
      <c r="R87" s="29">
        <f t="array" ref="R87">IF(AND(H87:L87=H87:L87,H87:L87="-"),"",AVERAGE(H87:L87))</f>
        <v>0</v>
      </c>
      <c r="S87" s="30"/>
      <c r="T87" s="38" t="str">
        <f t="shared" ref="T87:T104" si="5">IF(N87="","",IF(N87&gt;=80%,"YES","NO"))</f>
        <v>YES</v>
      </c>
      <c r="U87" s="35"/>
      <c r="V87" s="35"/>
      <c r="W87" s="35"/>
      <c r="X87" s="35"/>
      <c r="Y87" s="471"/>
      <c r="Z87" s="575">
        <v>0</v>
      </c>
      <c r="AA87" s="508">
        <v>0</v>
      </c>
      <c r="AB87" s="480">
        <f t="shared" si="4"/>
        <v>0</v>
      </c>
      <c r="AC87" s="35"/>
      <c r="AD87" s="492"/>
      <c r="AE87" s="492"/>
      <c r="AF87" s="492"/>
      <c r="AG87" s="492"/>
      <c r="AH87" s="35"/>
      <c r="AI87" s="35"/>
      <c r="AJ87" s="35"/>
      <c r="AK87" s="35"/>
      <c r="AL87" s="35"/>
      <c r="AM87" s="35"/>
      <c r="AN87" s="35"/>
      <c r="AO87" s="35"/>
      <c r="AP87" s="35"/>
      <c r="AQ87" s="35"/>
      <c r="AR87" s="35"/>
      <c r="AS87" s="35"/>
      <c r="AT87" s="35"/>
      <c r="AU87" s="35"/>
      <c r="AV87" s="35"/>
      <c r="AW87" s="35"/>
      <c r="AX87" s="35"/>
      <c r="AY87" s="281"/>
      <c r="AZ87" s="281"/>
      <c r="BA87" s="281"/>
      <c r="BB87" s="281"/>
      <c r="BC87" s="281"/>
      <c r="BD87" s="281"/>
      <c r="BE87" s="281"/>
      <c r="BF87" s="281"/>
      <c r="BG87" s="281"/>
      <c r="BH87" s="281"/>
      <c r="BI87" s="281"/>
      <c r="BJ87" s="281"/>
      <c r="BK87" s="281"/>
      <c r="BL87" s="281"/>
      <c r="BM87" s="281"/>
      <c r="BN87" s="281"/>
      <c r="BO87" s="281"/>
      <c r="BP87" s="281"/>
    </row>
    <row r="88" spans="1:68" s="474" customFormat="1" ht="12" customHeight="1">
      <c r="A88" s="552" t="s">
        <v>130</v>
      </c>
      <c r="B88" s="553">
        <v>2015</v>
      </c>
      <c r="C88" s="552" t="s">
        <v>125</v>
      </c>
      <c r="D88" s="552">
        <v>84</v>
      </c>
      <c r="E88" s="552">
        <v>95</v>
      </c>
      <c r="F88" s="552"/>
      <c r="G88" s="553">
        <v>12</v>
      </c>
      <c r="H88" s="572">
        <v>5</v>
      </c>
      <c r="I88" s="572">
        <v>5</v>
      </c>
      <c r="J88" s="572">
        <v>5</v>
      </c>
      <c r="K88" s="572">
        <v>4</v>
      </c>
      <c r="L88" s="574">
        <v>5</v>
      </c>
      <c r="M88" s="508">
        <f t="shared" si="3"/>
        <v>5</v>
      </c>
      <c r="N88" s="509">
        <f t="array" ref="N88">IF(COUNT(H88:L88)=0,"",COUNT(IF(H88:L88=M88,H88:L88,""))/COUNT(H88:L88))</f>
        <v>0.8</v>
      </c>
      <c r="O88" s="510">
        <f t="array" ref="O88">IF(AND(H88:L88=H88:L88,H88:L88="-"),"",STDEV(IF(H88:L88="-","",H88:L88))/AVERAGE(IF(H88:L88="-","",H88:L88+0.000000000000001)))</f>
        <v>9.3169499062491223E-2</v>
      </c>
      <c r="P88" s="30"/>
      <c r="Q88" s="30"/>
      <c r="R88" s="29">
        <f t="array" ref="R88">IF(AND(H88:L88=H88:L88,H88:L88="-"),"",AVERAGE(H88:L88))</f>
        <v>4.8</v>
      </c>
      <c r="S88" s="30"/>
      <c r="T88" s="38" t="str">
        <f t="shared" si="5"/>
        <v>YES</v>
      </c>
      <c r="U88" s="35"/>
      <c r="V88" s="35"/>
      <c r="W88" s="35"/>
      <c r="X88" s="35"/>
      <c r="Y88" s="471"/>
      <c r="Z88" s="574">
        <v>5</v>
      </c>
      <c r="AA88" s="508">
        <v>5</v>
      </c>
      <c r="AB88" s="480">
        <f t="shared" si="4"/>
        <v>0</v>
      </c>
      <c r="AC88" s="35"/>
      <c r="AD88" s="492"/>
      <c r="AE88" s="492"/>
      <c r="AF88" s="492"/>
      <c r="AG88" s="492"/>
      <c r="AH88" s="35"/>
      <c r="AI88" s="35"/>
      <c r="AJ88" s="35"/>
      <c r="AK88" s="35"/>
      <c r="AL88" s="35"/>
      <c r="AM88" s="35"/>
      <c r="AN88" s="35"/>
      <c r="AO88" s="35"/>
      <c r="AP88" s="35"/>
      <c r="AQ88" s="35"/>
      <c r="AR88" s="35"/>
      <c r="AS88" s="35"/>
      <c r="AT88" s="35"/>
      <c r="AU88" s="35"/>
      <c r="AV88" s="35"/>
      <c r="AW88" s="35"/>
      <c r="AX88" s="35"/>
      <c r="AY88" s="281"/>
      <c r="AZ88" s="281"/>
      <c r="BA88" s="281"/>
      <c r="BB88" s="281"/>
      <c r="BC88" s="281"/>
      <c r="BD88" s="281"/>
      <c r="BE88" s="281"/>
      <c r="BF88" s="281"/>
      <c r="BG88" s="281"/>
      <c r="BH88" s="281"/>
      <c r="BI88" s="281"/>
      <c r="BJ88" s="281"/>
      <c r="BK88" s="281"/>
      <c r="BL88" s="281"/>
      <c r="BM88" s="281"/>
      <c r="BN88" s="281"/>
      <c r="BO88" s="281"/>
      <c r="BP88" s="281"/>
    </row>
    <row r="89" spans="1:68" s="474" customFormat="1" ht="12" customHeight="1">
      <c r="A89" s="552" t="s">
        <v>130</v>
      </c>
      <c r="B89" s="553">
        <v>2015</v>
      </c>
      <c r="C89" s="552" t="s">
        <v>125</v>
      </c>
      <c r="D89" s="552">
        <v>85</v>
      </c>
      <c r="E89" s="552">
        <v>69</v>
      </c>
      <c r="F89" s="552"/>
      <c r="G89" s="553">
        <v>12</v>
      </c>
      <c r="H89" s="573">
        <v>0</v>
      </c>
      <c r="I89" s="573">
        <v>0</v>
      </c>
      <c r="J89" s="573">
        <v>0</v>
      </c>
      <c r="K89" s="573">
        <v>0</v>
      </c>
      <c r="L89" s="575">
        <v>0</v>
      </c>
      <c r="M89" s="508">
        <f t="shared" si="3"/>
        <v>0</v>
      </c>
      <c r="N89" s="509">
        <f t="array" ref="N89">IF(COUNT(H89:L89)=0,"",COUNT(IF(H89:L89=M89,H89:L89,""))/COUNT(H89:L89))</f>
        <v>1</v>
      </c>
      <c r="O89" s="510">
        <f t="array" ref="O89">IF(AND(H89:L89=H89:L89,H89:L89="-"),"",STDEV(IF(H89:L89="-","",H89:L89))/AVERAGE(IF(H89:L89="-","",H89:L89+0.000000000000001)))</f>
        <v>0</v>
      </c>
      <c r="P89" s="30"/>
      <c r="Q89" s="30"/>
      <c r="R89" s="29">
        <f t="array" ref="R89">IF(AND(H89:L89=H89:L89,H89:L89="-"),"",AVERAGE(H89:L89))</f>
        <v>0</v>
      </c>
      <c r="S89" s="30"/>
      <c r="T89" s="38" t="str">
        <f t="shared" si="5"/>
        <v>YES</v>
      </c>
      <c r="U89" s="35"/>
      <c r="V89" s="35"/>
      <c r="W89" s="35"/>
      <c r="X89" s="35"/>
      <c r="Y89" s="471"/>
      <c r="Z89" s="575">
        <v>0</v>
      </c>
      <c r="AA89" s="508">
        <v>0</v>
      </c>
      <c r="AB89" s="480">
        <f t="shared" si="4"/>
        <v>0</v>
      </c>
      <c r="AC89" s="35"/>
      <c r="AD89" s="492"/>
      <c r="AE89" s="492"/>
      <c r="AF89" s="492"/>
      <c r="AG89" s="492"/>
      <c r="AH89" s="35"/>
      <c r="AI89" s="35"/>
      <c r="AJ89" s="35"/>
      <c r="AK89" s="35"/>
      <c r="AL89" s="35"/>
      <c r="AM89" s="35"/>
      <c r="AN89" s="35"/>
      <c r="AO89" s="35"/>
      <c r="AP89" s="35"/>
      <c r="AQ89" s="35"/>
      <c r="AR89" s="35"/>
      <c r="AS89" s="35"/>
      <c r="AT89" s="35"/>
      <c r="AU89" s="35"/>
      <c r="AV89" s="35"/>
      <c r="AW89" s="35"/>
      <c r="AX89" s="35"/>
      <c r="AY89" s="281"/>
      <c r="AZ89" s="281"/>
      <c r="BA89" s="281"/>
      <c r="BB89" s="281"/>
      <c r="BC89" s="281"/>
      <c r="BD89" s="281"/>
      <c r="BE89" s="281"/>
      <c r="BF89" s="281"/>
      <c r="BG89" s="281"/>
      <c r="BH89" s="281"/>
      <c r="BI89" s="281"/>
      <c r="BJ89" s="281"/>
      <c r="BK89" s="281"/>
      <c r="BL89" s="281"/>
      <c r="BM89" s="281"/>
      <c r="BN89" s="281"/>
      <c r="BO89" s="281"/>
      <c r="BP89" s="281"/>
    </row>
    <row r="90" spans="1:68" s="474" customFormat="1" ht="12" customHeight="1">
      <c r="A90" s="552" t="s">
        <v>130</v>
      </c>
      <c r="B90" s="553">
        <v>2015</v>
      </c>
      <c r="C90" s="552" t="s">
        <v>125</v>
      </c>
      <c r="D90" s="552">
        <v>86</v>
      </c>
      <c r="E90" s="552">
        <v>75</v>
      </c>
      <c r="F90" s="552"/>
      <c r="G90" s="553">
        <v>12</v>
      </c>
      <c r="H90" s="573">
        <v>0</v>
      </c>
      <c r="I90" s="573">
        <v>0</v>
      </c>
      <c r="J90" s="573">
        <v>0</v>
      </c>
      <c r="K90" s="573">
        <v>0</v>
      </c>
      <c r="L90" s="575">
        <v>0</v>
      </c>
      <c r="M90" s="508">
        <f t="shared" si="3"/>
        <v>0</v>
      </c>
      <c r="N90" s="509">
        <f t="array" ref="N90">IF(COUNT(H90:L90)=0,"",COUNT(IF(H90:L90=M90,H90:L90,""))/COUNT(H90:L90))</f>
        <v>1</v>
      </c>
      <c r="O90" s="510">
        <f t="array" ref="O90">IF(AND(H90:L90=H90:L90,H90:L90="-"),"",STDEV(IF(H90:L90="-","",H90:L90))/AVERAGE(IF(H90:L90="-","",H90:L90+0.000000000000001)))</f>
        <v>0</v>
      </c>
      <c r="P90" s="30"/>
      <c r="Q90" s="30"/>
      <c r="R90" s="29">
        <f t="array" ref="R90">IF(AND(H90:L90=H90:L90,H90:L90="-"),"",AVERAGE(H90:L90))</f>
        <v>0</v>
      </c>
      <c r="S90" s="30"/>
      <c r="T90" s="38" t="str">
        <f t="shared" si="5"/>
        <v>YES</v>
      </c>
      <c r="U90" s="35"/>
      <c r="V90" s="35"/>
      <c r="W90" s="35"/>
      <c r="X90" s="35"/>
      <c r="Y90" s="471"/>
      <c r="Z90" s="575">
        <v>0</v>
      </c>
      <c r="AA90" s="508">
        <v>0</v>
      </c>
      <c r="AB90" s="480">
        <f t="shared" si="4"/>
        <v>0</v>
      </c>
      <c r="AC90" s="35"/>
      <c r="AD90" s="492"/>
      <c r="AE90" s="492"/>
      <c r="AF90" s="492"/>
      <c r="AG90" s="35"/>
      <c r="AH90" s="35"/>
      <c r="AI90" s="35"/>
      <c r="AJ90" s="35"/>
      <c r="AK90" s="35"/>
      <c r="AL90" s="35"/>
      <c r="AM90" s="35"/>
      <c r="AN90" s="35"/>
      <c r="AO90" s="35"/>
      <c r="AP90" s="35"/>
      <c r="AQ90" s="35"/>
      <c r="AR90" s="35"/>
      <c r="AS90" s="35"/>
      <c r="AT90" s="35"/>
      <c r="AU90" s="35"/>
      <c r="AV90" s="35"/>
      <c r="AW90" s="35"/>
      <c r="AX90" s="35"/>
      <c r="AY90" s="281"/>
      <c r="AZ90" s="281"/>
      <c r="BA90" s="281"/>
      <c r="BB90" s="281"/>
      <c r="BC90" s="281"/>
      <c r="BD90" s="281"/>
      <c r="BE90" s="281"/>
      <c r="BF90" s="281"/>
      <c r="BG90" s="281"/>
      <c r="BH90" s="281"/>
      <c r="BI90" s="281"/>
      <c r="BJ90" s="281"/>
      <c r="BK90" s="281"/>
      <c r="BL90" s="281"/>
      <c r="BM90" s="281"/>
      <c r="BN90" s="281"/>
      <c r="BO90" s="281"/>
      <c r="BP90" s="281"/>
    </row>
    <row r="91" spans="1:68" s="474" customFormat="1" ht="12" customHeight="1">
      <c r="A91" s="552" t="s">
        <v>130</v>
      </c>
      <c r="B91" s="553">
        <v>2015</v>
      </c>
      <c r="C91" s="552" t="s">
        <v>125</v>
      </c>
      <c r="D91" s="552">
        <v>87</v>
      </c>
      <c r="E91" s="552">
        <v>65</v>
      </c>
      <c r="F91" s="552"/>
      <c r="G91" s="553">
        <v>12</v>
      </c>
      <c r="H91" s="573">
        <v>0</v>
      </c>
      <c r="I91" s="573">
        <v>0</v>
      </c>
      <c r="J91" s="573">
        <v>0</v>
      </c>
      <c r="K91" s="573">
        <v>0</v>
      </c>
      <c r="L91" s="575">
        <v>0</v>
      </c>
      <c r="M91" s="508">
        <f t="shared" si="3"/>
        <v>0</v>
      </c>
      <c r="N91" s="509">
        <f t="array" ref="N91">IF(COUNT(H91:L91)=0,"",COUNT(IF(H91:L91=M91,H91:L91,""))/COUNT(H91:L91))</f>
        <v>1</v>
      </c>
      <c r="O91" s="510">
        <f t="array" ref="O91">IF(AND(H91:L91=H91:L91,H91:L91="-"),"",STDEV(IF(H91:L91="-","",H91:L91))/AVERAGE(IF(H91:L91="-","",H91:L91+0.000000000000001)))</f>
        <v>0</v>
      </c>
      <c r="P91" s="30"/>
      <c r="Q91" s="30"/>
      <c r="R91" s="29">
        <f t="array" ref="R91">IF(AND(H91:L91=H91:L91,H91:L91="-"),"",AVERAGE(H91:L91))</f>
        <v>0</v>
      </c>
      <c r="S91" s="30"/>
      <c r="T91" s="38" t="str">
        <f t="shared" si="5"/>
        <v>YES</v>
      </c>
      <c r="U91" s="35"/>
      <c r="V91" s="35"/>
      <c r="W91" s="35"/>
      <c r="X91" s="35"/>
      <c r="Y91" s="471"/>
      <c r="Z91" s="575">
        <v>0</v>
      </c>
      <c r="AA91" s="508">
        <v>0</v>
      </c>
      <c r="AB91" s="480">
        <f t="shared" si="4"/>
        <v>0</v>
      </c>
      <c r="AC91" s="35"/>
      <c r="AD91" s="35"/>
      <c r="AE91" s="35"/>
      <c r="AF91" s="35"/>
      <c r="AG91" s="35"/>
      <c r="AH91" s="35"/>
      <c r="AI91" s="35"/>
      <c r="AJ91" s="35"/>
      <c r="AK91" s="35"/>
      <c r="AL91" s="35"/>
      <c r="AM91" s="35"/>
      <c r="AN91" s="35"/>
      <c r="AO91" s="35"/>
      <c r="AP91" s="35"/>
      <c r="AQ91" s="35"/>
      <c r="AR91" s="35"/>
      <c r="AS91" s="35"/>
      <c r="AT91" s="35"/>
      <c r="AU91" s="35"/>
      <c r="AV91" s="35"/>
      <c r="AW91" s="35"/>
      <c r="AX91" s="35"/>
      <c r="AY91" s="281"/>
      <c r="AZ91" s="281"/>
      <c r="BA91" s="281"/>
      <c r="BB91" s="281"/>
      <c r="BC91" s="281"/>
      <c r="BD91" s="281"/>
      <c r="BE91" s="281"/>
      <c r="BF91" s="281"/>
      <c r="BG91" s="281"/>
      <c r="BH91" s="281"/>
      <c r="BI91" s="281"/>
      <c r="BJ91" s="281"/>
      <c r="BK91" s="281"/>
      <c r="BL91" s="281"/>
      <c r="BM91" s="281"/>
      <c r="BN91" s="281"/>
      <c r="BO91" s="281"/>
      <c r="BP91" s="281"/>
    </row>
    <row r="92" spans="1:68" s="474" customFormat="1" ht="12" customHeight="1">
      <c r="A92" s="552" t="s">
        <v>130</v>
      </c>
      <c r="B92" s="553">
        <v>2015</v>
      </c>
      <c r="C92" s="552" t="s">
        <v>125</v>
      </c>
      <c r="D92" s="552">
        <v>88</v>
      </c>
      <c r="E92" s="552">
        <v>83</v>
      </c>
      <c r="F92" s="552"/>
      <c r="G92" s="553">
        <v>12</v>
      </c>
      <c r="H92" s="573">
        <v>0</v>
      </c>
      <c r="I92" s="573">
        <v>0</v>
      </c>
      <c r="J92" s="573">
        <v>0</v>
      </c>
      <c r="K92" s="573">
        <v>0</v>
      </c>
      <c r="L92" s="575">
        <v>0</v>
      </c>
      <c r="M92" s="508">
        <f t="shared" si="3"/>
        <v>0</v>
      </c>
      <c r="N92" s="509">
        <f t="array" ref="N92">IF(COUNT(H92:L92)=0,"",COUNT(IF(H92:L92=M92,H92:L92,""))/COUNT(H92:L92))</f>
        <v>1</v>
      </c>
      <c r="O92" s="510">
        <f t="array" ref="O92">IF(AND(H92:L92=H92:L92,H92:L92="-"),"",STDEV(IF(H92:L92="-","",H92:L92))/AVERAGE(IF(H92:L92="-","",H92:L92+0.000000000000001)))</f>
        <v>0</v>
      </c>
      <c r="P92" s="30"/>
      <c r="Q92" s="30"/>
      <c r="R92" s="29">
        <f t="array" ref="R92">IF(AND(H92:L92=H92:L92,H92:L92="-"),"",AVERAGE(H92:L92))</f>
        <v>0</v>
      </c>
      <c r="S92" s="30"/>
      <c r="T92" s="38" t="str">
        <f t="shared" si="5"/>
        <v>YES</v>
      </c>
      <c r="U92" s="35"/>
      <c r="V92" s="35"/>
      <c r="W92" s="35"/>
      <c r="X92" s="35"/>
      <c r="Y92" s="471"/>
      <c r="Z92" s="575">
        <v>0</v>
      </c>
      <c r="AA92" s="508">
        <v>0</v>
      </c>
      <c r="AB92" s="480">
        <f t="shared" si="4"/>
        <v>0</v>
      </c>
      <c r="AC92" s="35"/>
      <c r="AD92" s="35"/>
      <c r="AE92" s="35"/>
      <c r="AF92" s="35"/>
      <c r="AG92" s="35"/>
      <c r="AH92" s="35"/>
      <c r="AI92" s="35"/>
      <c r="AJ92" s="35"/>
      <c r="AK92" s="35"/>
      <c r="AL92" s="35"/>
      <c r="AM92" s="35"/>
      <c r="AN92" s="35"/>
      <c r="AO92" s="35"/>
      <c r="AP92" s="35"/>
      <c r="AQ92" s="35"/>
      <c r="AR92" s="35"/>
      <c r="AS92" s="35"/>
      <c r="AT92" s="35"/>
      <c r="AU92" s="35"/>
      <c r="AV92" s="35"/>
      <c r="AW92" s="35"/>
      <c r="AX92" s="35"/>
      <c r="AY92" s="281"/>
      <c r="AZ92" s="281"/>
      <c r="BA92" s="281"/>
      <c r="BB92" s="281"/>
      <c r="BC92" s="281"/>
      <c r="BD92" s="281"/>
      <c r="BE92" s="281"/>
      <c r="BF92" s="281"/>
      <c r="BG92" s="281"/>
      <c r="BH92" s="281"/>
      <c r="BI92" s="281"/>
      <c r="BJ92" s="281"/>
      <c r="BK92" s="281"/>
      <c r="BL92" s="281"/>
      <c r="BM92" s="281"/>
      <c r="BN92" s="281"/>
      <c r="BO92" s="281"/>
      <c r="BP92" s="281"/>
    </row>
    <row r="93" spans="1:68" s="474" customFormat="1" ht="12" customHeight="1">
      <c r="A93" s="552" t="s">
        <v>130</v>
      </c>
      <c r="B93" s="553">
        <v>2015</v>
      </c>
      <c r="C93" s="552" t="s">
        <v>125</v>
      </c>
      <c r="D93" s="552">
        <v>89</v>
      </c>
      <c r="E93" s="552">
        <v>85</v>
      </c>
      <c r="F93" s="552"/>
      <c r="G93" s="553">
        <v>12</v>
      </c>
      <c r="H93" s="573">
        <v>0</v>
      </c>
      <c r="I93" s="573">
        <v>0</v>
      </c>
      <c r="J93" s="572">
        <v>4</v>
      </c>
      <c r="K93" s="573">
        <v>0</v>
      </c>
      <c r="L93" s="575">
        <v>0</v>
      </c>
      <c r="M93" s="508">
        <f t="shared" si="3"/>
        <v>0</v>
      </c>
      <c r="N93" s="509">
        <f t="array" ref="N93">IF(COUNT(H93:L93)=0,"",COUNT(IF(H93:L93=M93,H93:L93,""))/COUNT(H93:L93))</f>
        <v>0.8</v>
      </c>
      <c r="O93" s="510">
        <f t="array" ref="O93">IF(AND(H93:L93=H93:L93,H93:L93="-"),"",STDEV(IF(H93:L93="-","",H93:L93))/AVERAGE(IF(H93:L93="-","",H93:L93+0.000000000000001)))</f>
        <v>2.2360679774997871</v>
      </c>
      <c r="P93" s="30"/>
      <c r="Q93" s="30"/>
      <c r="R93" s="29">
        <f t="array" ref="R93">IF(AND(H93:L93=H93:L93,H93:L93="-"),"",AVERAGE(H93:L93))</f>
        <v>0.8</v>
      </c>
      <c r="S93" s="30"/>
      <c r="T93" s="38" t="str">
        <f t="shared" si="5"/>
        <v>YES</v>
      </c>
      <c r="U93" s="35"/>
      <c r="V93" s="35"/>
      <c r="W93" s="35"/>
      <c r="X93" s="35"/>
      <c r="Y93" s="471"/>
      <c r="Z93" s="575">
        <v>0</v>
      </c>
      <c r="AA93" s="508">
        <v>0</v>
      </c>
      <c r="AB93" s="480">
        <f t="shared" si="4"/>
        <v>0</v>
      </c>
      <c r="AC93" s="35"/>
      <c r="AD93" s="35"/>
      <c r="AE93" s="35"/>
      <c r="AF93" s="35"/>
      <c r="AG93" s="35"/>
      <c r="AH93" s="35"/>
      <c r="AI93" s="35"/>
      <c r="AJ93" s="35"/>
      <c r="AK93" s="35"/>
      <c r="AL93" s="35"/>
      <c r="AM93" s="35"/>
      <c r="AN93" s="35"/>
      <c r="AO93" s="35"/>
      <c r="AP93" s="35"/>
      <c r="AQ93" s="35"/>
      <c r="AR93" s="35"/>
      <c r="AS93" s="35"/>
      <c r="AT93" s="35"/>
      <c r="AU93" s="35"/>
      <c r="AV93" s="35"/>
      <c r="AW93" s="35"/>
      <c r="AX93" s="35"/>
      <c r="AY93" s="281"/>
      <c r="AZ93" s="281"/>
      <c r="BA93" s="281"/>
      <c r="BB93" s="281"/>
      <c r="BC93" s="281"/>
      <c r="BD93" s="281"/>
      <c r="BE93" s="281"/>
      <c r="BF93" s="281"/>
      <c r="BG93" s="281"/>
      <c r="BH93" s="281"/>
      <c r="BI93" s="281"/>
      <c r="BJ93" s="281"/>
      <c r="BK93" s="281"/>
      <c r="BL93" s="281"/>
      <c r="BM93" s="281"/>
      <c r="BN93" s="281"/>
      <c r="BO93" s="281"/>
      <c r="BP93" s="281"/>
    </row>
    <row r="94" spans="1:68" s="281" customFormat="1" ht="12" customHeight="1">
      <c r="A94" s="552" t="s">
        <v>130</v>
      </c>
      <c r="B94" s="553">
        <v>2015</v>
      </c>
      <c r="C94" s="552" t="s">
        <v>125</v>
      </c>
      <c r="D94" s="552">
        <v>90</v>
      </c>
      <c r="E94" s="552">
        <v>89</v>
      </c>
      <c r="F94" s="552"/>
      <c r="G94" s="553">
        <v>12</v>
      </c>
      <c r="H94" s="573">
        <v>0</v>
      </c>
      <c r="I94" s="573">
        <v>0</v>
      </c>
      <c r="J94" s="573">
        <v>0</v>
      </c>
      <c r="K94" s="573">
        <v>0</v>
      </c>
      <c r="L94" s="575">
        <v>0</v>
      </c>
      <c r="M94" s="508">
        <f t="shared" si="3"/>
        <v>0</v>
      </c>
      <c r="N94" s="509">
        <f t="array" ref="N94">IF(COUNT(H94:L94)=0,"",COUNT(IF(H94:L94=M94,H94:L94,""))/COUNT(H94:L94))</f>
        <v>1</v>
      </c>
      <c r="O94" s="511">
        <f t="array" ref="O94">IF(AND(H94:L94=H94:L94,H94:L94="-"),"",STDEV(IF(H94:L94="-","",H94:L94))/AVERAGE(IF(H94:L94="-","",H94:L94+0.000000000000001)))</f>
        <v>0</v>
      </c>
      <c r="P94" s="457"/>
      <c r="Q94" s="457"/>
      <c r="R94" s="29">
        <f t="array" ref="R94">IF(AND(H94:L94=H94:L94,H94:L94="-"),"",AVERAGE(H94:L94))</f>
        <v>0</v>
      </c>
      <c r="S94" s="457"/>
      <c r="T94" s="38" t="str">
        <f t="shared" si="5"/>
        <v>YES</v>
      </c>
      <c r="Y94" s="483"/>
      <c r="Z94" s="575">
        <v>0</v>
      </c>
      <c r="AA94" s="508">
        <v>0</v>
      </c>
      <c r="AB94" s="484">
        <f t="shared" si="4"/>
        <v>0</v>
      </c>
    </row>
    <row r="95" spans="1:68" s="474" customFormat="1" ht="12" customHeight="1">
      <c r="A95" s="552" t="s">
        <v>130</v>
      </c>
      <c r="B95" s="553">
        <v>2015</v>
      </c>
      <c r="C95" s="552" t="s">
        <v>125</v>
      </c>
      <c r="D95" s="552">
        <v>91</v>
      </c>
      <c r="E95" s="552">
        <v>65</v>
      </c>
      <c r="F95" s="552"/>
      <c r="G95" s="553">
        <v>12</v>
      </c>
      <c r="H95" s="573">
        <v>0</v>
      </c>
      <c r="I95" s="573">
        <v>0</v>
      </c>
      <c r="J95" s="573">
        <v>0</v>
      </c>
      <c r="K95" s="573">
        <v>0</v>
      </c>
      <c r="L95" s="575">
        <v>0</v>
      </c>
      <c r="M95" s="508">
        <f t="shared" si="3"/>
        <v>0</v>
      </c>
      <c r="N95" s="509">
        <f t="array" ref="N95">IF(COUNT(H95:L95)=0,"",COUNT(IF(H95:L95=M95,H95:L95,""))/COUNT(H95:L95))</f>
        <v>1</v>
      </c>
      <c r="O95" s="510">
        <f t="array" ref="O95">IF(AND(H95:L95=H95:L95,H95:L95="-"),"",STDEV(IF(H95:L95="-","",H95:L95))/AVERAGE(IF(H95:L95="-","",H95:L95+0.000000000000001)))</f>
        <v>0</v>
      </c>
      <c r="P95" s="30"/>
      <c r="Q95" s="30"/>
      <c r="R95" s="29">
        <f t="array" ref="R95">IF(AND(H95:L95=H95:L95,H95:L95="-"),"",AVERAGE(H95:L95))</f>
        <v>0</v>
      </c>
      <c r="S95" s="30"/>
      <c r="T95" s="38" t="str">
        <f t="shared" si="5"/>
        <v>YES</v>
      </c>
      <c r="U95" s="35"/>
      <c r="V95" s="35"/>
      <c r="W95" s="35"/>
      <c r="X95" s="35"/>
      <c r="Y95" s="471"/>
      <c r="Z95" s="575">
        <v>0</v>
      </c>
      <c r="AA95" s="508">
        <v>0</v>
      </c>
      <c r="AB95" s="480">
        <f t="shared" si="4"/>
        <v>0</v>
      </c>
      <c r="AC95" s="35"/>
      <c r="AD95" s="35"/>
      <c r="AE95" s="35"/>
      <c r="AF95" s="35"/>
      <c r="AG95" s="35"/>
      <c r="AH95" s="35"/>
      <c r="AI95" s="35"/>
      <c r="AJ95" s="35"/>
      <c r="AK95" s="35"/>
      <c r="AL95" s="35"/>
      <c r="AM95" s="35"/>
      <c r="AN95" s="35"/>
      <c r="AO95" s="35"/>
      <c r="AP95" s="35"/>
      <c r="AQ95" s="35"/>
      <c r="AR95" s="35"/>
      <c r="AS95" s="35"/>
      <c r="AT95" s="35"/>
      <c r="AU95" s="35"/>
      <c r="AV95" s="35"/>
      <c r="AW95" s="35"/>
      <c r="AX95" s="35"/>
      <c r="AY95" s="281"/>
      <c r="AZ95" s="281"/>
      <c r="BA95" s="281"/>
      <c r="BB95" s="281"/>
      <c r="BC95" s="281"/>
      <c r="BD95" s="281"/>
      <c r="BE95" s="281"/>
      <c r="BF95" s="281"/>
      <c r="BG95" s="281"/>
      <c r="BH95" s="281"/>
      <c r="BI95" s="281"/>
      <c r="BJ95" s="281"/>
      <c r="BK95" s="281"/>
      <c r="BL95" s="281"/>
      <c r="BM95" s="281"/>
      <c r="BN95" s="281"/>
      <c r="BO95" s="281"/>
      <c r="BP95" s="281"/>
    </row>
    <row r="96" spans="1:68" s="474" customFormat="1" ht="12" customHeight="1">
      <c r="A96" s="552" t="s">
        <v>130</v>
      </c>
      <c r="B96" s="553">
        <v>2015</v>
      </c>
      <c r="C96" s="552" t="s">
        <v>125</v>
      </c>
      <c r="D96" s="552">
        <v>92</v>
      </c>
      <c r="E96" s="552">
        <v>69</v>
      </c>
      <c r="F96" s="552"/>
      <c r="G96" s="553">
        <v>12</v>
      </c>
      <c r="H96" s="573">
        <v>0</v>
      </c>
      <c r="I96" s="573">
        <v>0</v>
      </c>
      <c r="J96" s="573">
        <v>0</v>
      </c>
      <c r="K96" s="573">
        <v>0</v>
      </c>
      <c r="L96" s="575">
        <v>0</v>
      </c>
      <c r="M96" s="508">
        <f t="shared" si="3"/>
        <v>0</v>
      </c>
      <c r="N96" s="509">
        <f t="array" ref="N96">IF(COUNT(H96:L96)=0,"",COUNT(IF(H96:L96=M96,H96:L96,""))/COUNT(H96:L96))</f>
        <v>1</v>
      </c>
      <c r="O96" s="510">
        <f t="array" ref="O96">IF(AND(H96:L96=H96:L96,H96:L96="-"),"",STDEV(IF(H96:L96="-","",H96:L96))/AVERAGE(IF(H96:L96="-","",H96:L96+0.000000000000001)))</f>
        <v>0</v>
      </c>
      <c r="P96" s="30"/>
      <c r="Q96" s="30"/>
      <c r="R96" s="29">
        <f t="array" ref="R96">IF(AND(H96:L96=H96:L96,H96:L96="-"),"",AVERAGE(H96:L96))</f>
        <v>0</v>
      </c>
      <c r="S96" s="30"/>
      <c r="T96" s="38" t="str">
        <f t="shared" si="5"/>
        <v>YES</v>
      </c>
      <c r="U96" s="35"/>
      <c r="V96" s="35"/>
      <c r="W96" s="35"/>
      <c r="X96" s="35"/>
      <c r="Y96" s="471"/>
      <c r="Z96" s="575">
        <v>0</v>
      </c>
      <c r="AA96" s="508">
        <v>0</v>
      </c>
      <c r="AB96" s="480">
        <f t="shared" si="4"/>
        <v>0</v>
      </c>
      <c r="AC96" s="35"/>
      <c r="AD96" s="35"/>
      <c r="AE96" s="35"/>
      <c r="AF96" s="35"/>
      <c r="AG96" s="35"/>
      <c r="AH96" s="35"/>
      <c r="AI96" s="35"/>
      <c r="AJ96" s="35"/>
      <c r="AK96" s="35"/>
      <c r="AL96" s="35"/>
      <c r="AM96" s="35"/>
      <c r="AN96" s="35"/>
      <c r="AO96" s="35"/>
      <c r="AP96" s="35"/>
      <c r="AQ96" s="35"/>
      <c r="AR96" s="35"/>
      <c r="AS96" s="35"/>
      <c r="AT96" s="35"/>
      <c r="AU96" s="35"/>
      <c r="AV96" s="35"/>
      <c r="AW96" s="35"/>
      <c r="AX96" s="35"/>
      <c r="AY96" s="281"/>
      <c r="AZ96" s="281"/>
      <c r="BA96" s="281"/>
      <c r="BB96" s="281"/>
      <c r="BC96" s="281"/>
      <c r="BD96" s="281"/>
      <c r="BE96" s="281"/>
      <c r="BF96" s="281"/>
      <c r="BG96" s="281"/>
      <c r="BH96" s="281"/>
      <c r="BI96" s="281"/>
      <c r="BJ96" s="281"/>
      <c r="BK96" s="281"/>
      <c r="BL96" s="281"/>
      <c r="BM96" s="281"/>
      <c r="BN96" s="281"/>
      <c r="BO96" s="281"/>
      <c r="BP96" s="281"/>
    </row>
    <row r="97" spans="1:68" s="281" customFormat="1" ht="12" customHeight="1">
      <c r="A97" s="552" t="s">
        <v>130</v>
      </c>
      <c r="B97" s="553">
        <v>2015</v>
      </c>
      <c r="C97" s="552" t="s">
        <v>125</v>
      </c>
      <c r="D97" s="552">
        <v>93</v>
      </c>
      <c r="E97" s="552">
        <v>69</v>
      </c>
      <c r="F97" s="552"/>
      <c r="G97" s="553">
        <v>12</v>
      </c>
      <c r="H97" s="573">
        <v>0</v>
      </c>
      <c r="I97" s="573">
        <v>0</v>
      </c>
      <c r="J97" s="573">
        <v>0</v>
      </c>
      <c r="K97" s="573">
        <v>0</v>
      </c>
      <c r="L97" s="575">
        <v>0</v>
      </c>
      <c r="M97" s="508">
        <f t="shared" si="3"/>
        <v>0</v>
      </c>
      <c r="N97" s="509">
        <f t="array" ref="N97">IF(COUNT(H97:L97)=0,"",COUNT(IF(H97:L97=M97,H97:L97,""))/COUNT(H97:L97))</f>
        <v>1</v>
      </c>
      <c r="O97" s="511">
        <f t="array" ref="O97">IF(AND(H97:L97=H97:L97,H97:L97="-"),"",STDEV(IF(H97:L97="-","",H97:L97))/AVERAGE(IF(H97:L97="-","",H97:L97+0.000000000000001)))</f>
        <v>0</v>
      </c>
      <c r="P97" s="457"/>
      <c r="Q97" s="457"/>
      <c r="R97" s="29">
        <f t="array" ref="R97">IF(AND(H97:L97=H97:L97,H97:L97="-"),"",AVERAGE(H97:L97))</f>
        <v>0</v>
      </c>
      <c r="S97" s="457"/>
      <c r="T97" s="38" t="str">
        <f t="shared" si="5"/>
        <v>YES</v>
      </c>
      <c r="Y97" s="483"/>
      <c r="Z97" s="575">
        <v>0</v>
      </c>
      <c r="AA97" s="508">
        <v>0</v>
      </c>
      <c r="AB97" s="484">
        <f t="shared" si="4"/>
        <v>0</v>
      </c>
    </row>
    <row r="98" spans="1:68" s="474" customFormat="1" ht="12" customHeight="1">
      <c r="A98" s="552" t="s">
        <v>130</v>
      </c>
      <c r="B98" s="553">
        <v>2015</v>
      </c>
      <c r="C98" s="552" t="s">
        <v>125</v>
      </c>
      <c r="D98" s="552">
        <v>94</v>
      </c>
      <c r="E98" s="552">
        <v>71</v>
      </c>
      <c r="F98" s="552"/>
      <c r="G98" s="553">
        <v>12</v>
      </c>
      <c r="H98" s="573">
        <v>0</v>
      </c>
      <c r="I98" s="573">
        <v>0</v>
      </c>
      <c r="J98" s="573">
        <v>0</v>
      </c>
      <c r="K98" s="573">
        <v>0</v>
      </c>
      <c r="L98" s="575">
        <v>0</v>
      </c>
      <c r="M98" s="508">
        <f t="shared" si="3"/>
        <v>0</v>
      </c>
      <c r="N98" s="509">
        <f t="array" ref="N98">IF(COUNT(H98:L98)=0,"",COUNT(IF(H98:L98=M98,H98:L98,""))/COUNT(H98:L98))</f>
        <v>1</v>
      </c>
      <c r="O98" s="510">
        <f t="array" ref="O98">IF(AND(H98:L98=H98:L98,H98:L98="-"),"",STDEV(IF(H98:L98="-","",H98:L98))/AVERAGE(IF(H98:L98="-","",H98:L98+0.000000000000001)))</f>
        <v>0</v>
      </c>
      <c r="P98" s="30"/>
      <c r="Q98" s="30"/>
      <c r="R98" s="29">
        <f t="array" ref="R98">IF(AND(H98:L98=H98:L98,H98:L98="-"),"",AVERAGE(H98:L98))</f>
        <v>0</v>
      </c>
      <c r="S98" s="30"/>
      <c r="T98" s="38" t="str">
        <f t="shared" si="5"/>
        <v>YES</v>
      </c>
      <c r="U98" s="35"/>
      <c r="V98" s="35"/>
      <c r="W98" s="35"/>
      <c r="X98" s="35"/>
      <c r="Y98" s="471"/>
      <c r="Z98" s="575">
        <v>0</v>
      </c>
      <c r="AA98" s="508">
        <v>0</v>
      </c>
      <c r="AB98" s="480">
        <f t="shared" si="4"/>
        <v>0</v>
      </c>
      <c r="AC98" s="35"/>
      <c r="AD98" s="35"/>
      <c r="AE98" s="35"/>
      <c r="AF98" s="35"/>
      <c r="AG98" s="35"/>
      <c r="AH98" s="35"/>
      <c r="AI98" s="35"/>
      <c r="AJ98" s="35"/>
      <c r="AK98" s="35"/>
      <c r="AL98" s="35"/>
      <c r="AM98" s="35"/>
      <c r="AN98" s="35"/>
      <c r="AO98" s="35"/>
      <c r="AP98" s="35"/>
      <c r="AQ98" s="35"/>
      <c r="AR98" s="35"/>
      <c r="AS98" s="35"/>
      <c r="AT98" s="35"/>
      <c r="AU98" s="35"/>
      <c r="AV98" s="35"/>
      <c r="AW98" s="35"/>
      <c r="AX98" s="35"/>
      <c r="AY98" s="281"/>
      <c r="AZ98" s="281"/>
      <c r="BA98" s="281"/>
      <c r="BB98" s="281"/>
      <c r="BC98" s="281"/>
      <c r="BD98" s="281"/>
      <c r="BE98" s="281"/>
      <c r="BF98" s="281"/>
      <c r="BG98" s="281"/>
      <c r="BH98" s="281"/>
      <c r="BI98" s="281"/>
      <c r="BJ98" s="281"/>
      <c r="BK98" s="281"/>
      <c r="BL98" s="281"/>
      <c r="BM98" s="281"/>
      <c r="BN98" s="281"/>
      <c r="BO98" s="281"/>
      <c r="BP98" s="281"/>
    </row>
    <row r="99" spans="1:68" s="474" customFormat="1" ht="12" customHeight="1">
      <c r="A99" s="552" t="s">
        <v>130</v>
      </c>
      <c r="B99" s="553">
        <v>2015</v>
      </c>
      <c r="C99" s="552" t="s">
        <v>125</v>
      </c>
      <c r="D99" s="552">
        <v>95</v>
      </c>
      <c r="E99" s="555">
        <v>69</v>
      </c>
      <c r="F99" s="555"/>
      <c r="G99" s="553">
        <v>12</v>
      </c>
      <c r="H99" s="573">
        <v>0</v>
      </c>
      <c r="I99" s="573">
        <v>0</v>
      </c>
      <c r="J99" s="573">
        <v>0</v>
      </c>
      <c r="K99" s="573">
        <v>0</v>
      </c>
      <c r="L99" s="575">
        <v>0</v>
      </c>
      <c r="M99" s="508">
        <f t="shared" si="3"/>
        <v>0</v>
      </c>
      <c r="N99" s="509">
        <f t="array" ref="N99">IF(COUNT(H99:L99)=0,"",COUNT(IF(H99:L99=M99,H99:L99,""))/COUNT(H99:L99))</f>
        <v>1</v>
      </c>
      <c r="O99" s="510">
        <f t="array" ref="O99">IF(AND(H99:L99=H99:L99,H99:L99="-"),"",STDEV(IF(H99:L99="-","",H99:L99))/AVERAGE(IF(H99:L99="-","",H99:L99+0.000000000000001)))</f>
        <v>0</v>
      </c>
      <c r="P99" s="30"/>
      <c r="Q99" s="30"/>
      <c r="R99" s="29">
        <f t="array" ref="R99">IF(AND(H99:L99=H99:L99,H99:L99="-"),"",AVERAGE(H99:L99))</f>
        <v>0</v>
      </c>
      <c r="S99" s="30"/>
      <c r="T99" s="38" t="str">
        <f t="shared" si="5"/>
        <v>YES</v>
      </c>
      <c r="U99" s="35"/>
      <c r="V99" s="35"/>
      <c r="W99" s="35"/>
      <c r="X99" s="35"/>
      <c r="Y99" s="471"/>
      <c r="Z99" s="575">
        <v>0</v>
      </c>
      <c r="AA99" s="508">
        <v>0</v>
      </c>
      <c r="AB99" s="480">
        <f t="shared" si="4"/>
        <v>0</v>
      </c>
      <c r="AC99" s="35"/>
      <c r="AD99" s="35"/>
      <c r="AE99" s="35"/>
      <c r="AF99" s="35"/>
      <c r="AG99" s="35"/>
      <c r="AH99" s="35"/>
      <c r="AI99" s="35"/>
      <c r="AJ99" s="35"/>
      <c r="AK99" s="35"/>
      <c r="AL99" s="35"/>
      <c r="AM99" s="35"/>
      <c r="AN99" s="35"/>
      <c r="AO99" s="35"/>
      <c r="AP99" s="35"/>
      <c r="AQ99" s="35"/>
      <c r="AR99" s="35"/>
      <c r="AS99" s="35"/>
      <c r="AT99" s="35"/>
      <c r="AU99" s="35"/>
      <c r="AV99" s="35"/>
      <c r="AW99" s="35"/>
      <c r="AX99" s="35"/>
      <c r="AY99" s="281"/>
      <c r="AZ99" s="281"/>
      <c r="BA99" s="281"/>
      <c r="BB99" s="281"/>
      <c r="BC99" s="281"/>
      <c r="BD99" s="281"/>
      <c r="BE99" s="281"/>
      <c r="BF99" s="281"/>
      <c r="BG99" s="281"/>
      <c r="BH99" s="281"/>
      <c r="BI99" s="281"/>
      <c r="BJ99" s="281"/>
      <c r="BK99" s="281"/>
      <c r="BL99" s="281"/>
      <c r="BM99" s="281"/>
      <c r="BN99" s="281"/>
      <c r="BO99" s="281"/>
      <c r="BP99" s="281"/>
    </row>
    <row r="100" spans="1:68" s="474" customFormat="1" ht="12" customHeight="1">
      <c r="A100" s="552" t="s">
        <v>130</v>
      </c>
      <c r="B100" s="553">
        <v>2015</v>
      </c>
      <c r="C100" s="552" t="s">
        <v>125</v>
      </c>
      <c r="D100" s="552">
        <v>96</v>
      </c>
      <c r="E100" s="552">
        <v>65</v>
      </c>
      <c r="F100" s="552"/>
      <c r="G100" s="553">
        <v>12</v>
      </c>
      <c r="H100" s="573">
        <v>0</v>
      </c>
      <c r="I100" s="573">
        <v>0</v>
      </c>
      <c r="J100" s="573">
        <v>0</v>
      </c>
      <c r="K100" s="573">
        <v>0</v>
      </c>
      <c r="L100" s="575">
        <v>0</v>
      </c>
      <c r="M100" s="508">
        <f t="shared" si="3"/>
        <v>0</v>
      </c>
      <c r="N100" s="509">
        <f t="array" ref="N100">IF(COUNT(H100:L100)=0,"",COUNT(IF(H100:L100=M100,H100:L100,""))/COUNT(H100:L100))</f>
        <v>1</v>
      </c>
      <c r="O100" s="510">
        <f t="array" ref="O100">IF(AND(H100:L100=H100:L100,H100:L100="-"),"",STDEV(IF(H100:L100="-","",H100:L100))/AVERAGE(IF(H100:L100="-","",H100:L100+0.000000000000001)))</f>
        <v>0</v>
      </c>
      <c r="P100" s="30"/>
      <c r="Q100" s="30"/>
      <c r="R100" s="29">
        <f t="array" ref="R100">IF(AND(H100:L100=H100:L100,H100:L100="-"),"",AVERAGE(H100:L100))</f>
        <v>0</v>
      </c>
      <c r="S100" s="30"/>
      <c r="T100" s="38" t="str">
        <f t="shared" si="5"/>
        <v>YES</v>
      </c>
      <c r="U100" s="35"/>
      <c r="V100" s="35"/>
      <c r="W100" s="35"/>
      <c r="X100" s="35"/>
      <c r="Y100" s="471"/>
      <c r="Z100" s="575">
        <v>0</v>
      </c>
      <c r="AA100" s="508">
        <v>0</v>
      </c>
      <c r="AB100" s="480">
        <f t="shared" si="4"/>
        <v>0</v>
      </c>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281"/>
      <c r="AZ100" s="281"/>
      <c r="BA100" s="281"/>
      <c r="BB100" s="281"/>
      <c r="BC100" s="281"/>
      <c r="BD100" s="281"/>
      <c r="BE100" s="281"/>
      <c r="BF100" s="281"/>
      <c r="BG100" s="281"/>
      <c r="BH100" s="281"/>
      <c r="BI100" s="281"/>
      <c r="BJ100" s="281"/>
      <c r="BK100" s="281"/>
      <c r="BL100" s="281"/>
      <c r="BM100" s="281"/>
      <c r="BN100" s="281"/>
      <c r="BO100" s="281"/>
      <c r="BP100" s="281"/>
    </row>
    <row r="101" spans="1:68" s="281" customFormat="1" ht="12" customHeight="1">
      <c r="A101" s="552" t="s">
        <v>130</v>
      </c>
      <c r="B101" s="553">
        <v>2015</v>
      </c>
      <c r="C101" s="552" t="s">
        <v>125</v>
      </c>
      <c r="D101" s="552">
        <v>97</v>
      </c>
      <c r="E101" s="552">
        <v>63</v>
      </c>
      <c r="F101" s="552"/>
      <c r="G101" s="553">
        <v>12</v>
      </c>
      <c r="H101" s="573">
        <v>0</v>
      </c>
      <c r="I101" s="573">
        <v>0</v>
      </c>
      <c r="J101" s="573">
        <v>0</v>
      </c>
      <c r="K101" s="573">
        <v>0</v>
      </c>
      <c r="L101" s="575">
        <v>0</v>
      </c>
      <c r="M101" s="508">
        <f t="shared" si="3"/>
        <v>0</v>
      </c>
      <c r="N101" s="509">
        <f t="array" ref="N101">IF(COUNT(H101:L101)=0,"",COUNT(IF(H101:L101=M101,H101:L101,""))/COUNT(H101:L101))</f>
        <v>1</v>
      </c>
      <c r="O101" s="511">
        <f t="array" ref="O101">IF(AND(H101:L101=H101:L101,H101:L101="-"),"",STDEV(IF(H101:L101="-","",H101:L101))/AVERAGE(IF(H101:L101="-","",H101:L101+0.000000000000001)))</f>
        <v>0</v>
      </c>
      <c r="P101" s="457"/>
      <c r="Q101" s="457"/>
      <c r="R101" s="29">
        <f t="array" ref="R101">IF(AND(H101:L101=H101:L101,H101:L101="-"),"",AVERAGE(H101:L101))</f>
        <v>0</v>
      </c>
      <c r="S101" s="457"/>
      <c r="T101" s="38" t="str">
        <f t="shared" si="5"/>
        <v>YES</v>
      </c>
      <c r="Y101" s="483"/>
      <c r="Z101" s="575">
        <v>0</v>
      </c>
      <c r="AA101" s="508">
        <v>0</v>
      </c>
      <c r="AB101" s="484">
        <f t="shared" si="4"/>
        <v>0</v>
      </c>
    </row>
    <row r="102" spans="1:68" s="474" customFormat="1" ht="12" customHeight="1">
      <c r="A102" s="552" t="s">
        <v>130</v>
      </c>
      <c r="B102" s="553">
        <v>2015</v>
      </c>
      <c r="C102" s="552" t="s">
        <v>125</v>
      </c>
      <c r="D102" s="552">
        <v>98</v>
      </c>
      <c r="E102" s="552">
        <v>69</v>
      </c>
      <c r="F102" s="552"/>
      <c r="G102" s="553">
        <v>12</v>
      </c>
      <c r="H102" s="572">
        <v>4</v>
      </c>
      <c r="I102" s="573">
        <v>0</v>
      </c>
      <c r="J102" s="573">
        <v>0</v>
      </c>
      <c r="K102" s="573">
        <v>0</v>
      </c>
      <c r="L102" s="575">
        <v>0</v>
      </c>
      <c r="M102" s="508">
        <f t="shared" si="3"/>
        <v>0</v>
      </c>
      <c r="N102" s="509">
        <f t="array" ref="N102">IF(COUNT(H102:L102)=0,"",COUNT(IF(H102:L102=M102,H102:L102,""))/COUNT(H102:L102))</f>
        <v>0.8</v>
      </c>
      <c r="O102" s="510">
        <f t="array" ref="O102">IF(AND(H102:L102=H102:L102,H102:L102="-"),"",STDEV(IF(H102:L102="-","",H102:L102))/AVERAGE(IF(H102:L102="-","",H102:L102+0.000000000000001)))</f>
        <v>2.2360679774997871</v>
      </c>
      <c r="P102" s="30"/>
      <c r="Q102" s="30"/>
      <c r="R102" s="29">
        <f t="array" ref="R102">IF(AND(H102:L102=H102:L102,H102:L102="-"),"",AVERAGE(H102:L102))</f>
        <v>0.8</v>
      </c>
      <c r="S102" s="30"/>
      <c r="T102" s="38" t="str">
        <f t="shared" si="5"/>
        <v>YES</v>
      </c>
      <c r="U102" s="35"/>
      <c r="V102" s="35"/>
      <c r="W102" s="35"/>
      <c r="X102" s="35"/>
      <c r="Y102" s="471"/>
      <c r="Z102" s="575">
        <v>0</v>
      </c>
      <c r="AA102" s="508">
        <v>0</v>
      </c>
      <c r="AB102" s="480">
        <f t="shared" si="4"/>
        <v>0</v>
      </c>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281"/>
      <c r="AZ102" s="281"/>
      <c r="BA102" s="281"/>
      <c r="BB102" s="281"/>
      <c r="BC102" s="281"/>
      <c r="BD102" s="281"/>
      <c r="BE102" s="281"/>
      <c r="BF102" s="281"/>
      <c r="BG102" s="281"/>
      <c r="BH102" s="281"/>
      <c r="BI102" s="281"/>
      <c r="BJ102" s="281"/>
      <c r="BK102" s="281"/>
      <c r="BL102" s="281"/>
      <c r="BM102" s="281"/>
      <c r="BN102" s="281"/>
      <c r="BO102" s="281"/>
      <c r="BP102" s="281"/>
    </row>
    <row r="103" spans="1:68" s="474" customFormat="1" ht="12" customHeight="1">
      <c r="A103" s="552" t="s">
        <v>130</v>
      </c>
      <c r="B103" s="553">
        <v>2015</v>
      </c>
      <c r="C103" s="552" t="s">
        <v>125</v>
      </c>
      <c r="D103" s="552">
        <v>99</v>
      </c>
      <c r="E103" s="552">
        <v>68</v>
      </c>
      <c r="F103" s="552"/>
      <c r="G103" s="553">
        <v>12</v>
      </c>
      <c r="H103" s="573">
        <v>0</v>
      </c>
      <c r="I103" s="573">
        <v>0</v>
      </c>
      <c r="J103" s="573">
        <v>0</v>
      </c>
      <c r="K103" s="573">
        <v>0</v>
      </c>
      <c r="L103" s="575">
        <v>0</v>
      </c>
      <c r="M103" s="508">
        <f t="shared" si="3"/>
        <v>0</v>
      </c>
      <c r="N103" s="509">
        <f t="array" ref="N103">IF(COUNT(H103:L103)=0,"",COUNT(IF(H103:L103=M103,H103:L103,""))/COUNT(H103:L103))</f>
        <v>1</v>
      </c>
      <c r="O103" s="510">
        <f t="array" ref="O103">IF(AND(H103:L103=H103:L103,H103:L103="-"),"",STDEV(IF(H103:L103="-","",H103:L103))/AVERAGE(IF(H103:L103="-","",H103:L103+0.000000000000001)))</f>
        <v>0</v>
      </c>
      <c r="P103" s="30"/>
      <c r="Q103" s="30"/>
      <c r="R103" s="29">
        <f t="array" ref="R103">IF(AND(H103:L103=H103:L103,H103:L103="-"),"",AVERAGE(H103:L103))</f>
        <v>0</v>
      </c>
      <c r="S103" s="30"/>
      <c r="T103" s="38" t="str">
        <f t="shared" si="5"/>
        <v>YES</v>
      </c>
      <c r="U103" s="35"/>
      <c r="V103" s="35"/>
      <c r="W103" s="35"/>
      <c r="X103" s="35"/>
      <c r="Y103" s="471"/>
      <c r="Z103" s="575">
        <v>0</v>
      </c>
      <c r="AA103" s="508">
        <v>0</v>
      </c>
      <c r="AB103" s="480">
        <f t="shared" si="4"/>
        <v>0</v>
      </c>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281"/>
      <c r="AZ103" s="281"/>
      <c r="BA103" s="281"/>
      <c r="BB103" s="281"/>
      <c r="BC103" s="281"/>
      <c r="BD103" s="281"/>
      <c r="BE103" s="281"/>
      <c r="BF103" s="281"/>
      <c r="BG103" s="281"/>
      <c r="BH103" s="281"/>
      <c r="BI103" s="281"/>
      <c r="BJ103" s="281"/>
      <c r="BK103" s="281"/>
      <c r="BL103" s="281"/>
      <c r="BM103" s="281"/>
      <c r="BN103" s="281"/>
      <c r="BO103" s="281"/>
      <c r="BP103" s="281"/>
    </row>
    <row r="104" spans="1:68" s="474" customFormat="1" ht="12" customHeight="1" thickBot="1">
      <c r="A104" s="552" t="s">
        <v>130</v>
      </c>
      <c r="B104" s="553">
        <v>2015</v>
      </c>
      <c r="C104" s="552" t="s">
        <v>125</v>
      </c>
      <c r="D104" s="552">
        <v>100</v>
      </c>
      <c r="E104" s="552">
        <v>67</v>
      </c>
      <c r="F104" s="552"/>
      <c r="G104" s="553">
        <v>12</v>
      </c>
      <c r="H104" s="573">
        <v>0</v>
      </c>
      <c r="I104" s="573">
        <v>0</v>
      </c>
      <c r="J104" s="573">
        <v>0</v>
      </c>
      <c r="K104" s="573">
        <v>0</v>
      </c>
      <c r="L104" s="575">
        <v>0</v>
      </c>
      <c r="M104" s="508">
        <f t="shared" si="3"/>
        <v>0</v>
      </c>
      <c r="N104" s="509">
        <f t="array" ref="N104">IF(COUNT(H104:L104)=0,"",COUNT(IF(H104:L104=M104,H104:L104,""))/COUNT(H104:L104))</f>
        <v>1</v>
      </c>
      <c r="O104" s="510">
        <f t="array" ref="O104">IF(AND(H104:L104=H104:L104,H104:L104="-"),"",STDEV(IF(H104:L104="-","",H104:L104))/AVERAGE(IF(H104:L104="-","",H104:L104+0.000000000000001)))</f>
        <v>0</v>
      </c>
      <c r="P104" s="30"/>
      <c r="Q104" s="30"/>
      <c r="R104" s="29">
        <f t="array" ref="R104">IF(AND(H104:L104=H104:L104,H104:L104="-"),"",AVERAGE(H104:L104))</f>
        <v>0</v>
      </c>
      <c r="S104" s="30"/>
      <c r="T104" s="38" t="str">
        <f t="shared" si="5"/>
        <v>YES</v>
      </c>
      <c r="U104" s="35"/>
      <c r="V104" s="35"/>
      <c r="W104" s="35"/>
      <c r="X104" s="35"/>
      <c r="Y104" s="471"/>
      <c r="Z104" s="575">
        <v>0</v>
      </c>
      <c r="AA104" s="508">
        <v>0</v>
      </c>
      <c r="AB104" s="480">
        <f t="shared" si="4"/>
        <v>0</v>
      </c>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281"/>
      <c r="AZ104" s="281"/>
      <c r="BA104" s="281"/>
      <c r="BB104" s="281"/>
      <c r="BC104" s="281"/>
      <c r="BD104" s="281"/>
      <c r="BE104" s="281"/>
      <c r="BF104" s="281"/>
      <c r="BG104" s="281"/>
      <c r="BH104" s="281"/>
      <c r="BI104" s="281"/>
      <c r="BJ104" s="281"/>
      <c r="BK104" s="281"/>
      <c r="BL104" s="281"/>
      <c r="BM104" s="281"/>
      <c r="BN104" s="281"/>
      <c r="BO104" s="281"/>
      <c r="BP104" s="281"/>
    </row>
    <row r="105" spans="1:68" s="474" customFormat="1" ht="12" customHeight="1" thickTop="1">
      <c r="A105" s="512"/>
      <c r="B105" s="512"/>
      <c r="C105" s="512"/>
      <c r="D105" s="512"/>
      <c r="E105" s="547"/>
      <c r="F105" s="548"/>
      <c r="G105" s="549" t="s">
        <v>29</v>
      </c>
      <c r="H105" s="550">
        <f>H139</f>
        <v>100</v>
      </c>
      <c r="I105" s="550">
        <f t="shared" ref="I105:L105" si="6">I139</f>
        <v>100</v>
      </c>
      <c r="J105" s="550">
        <f>J139</f>
        <v>100</v>
      </c>
      <c r="K105" s="550">
        <f t="shared" si="6"/>
        <v>100</v>
      </c>
      <c r="L105" s="551">
        <f t="shared" si="6"/>
        <v>100</v>
      </c>
      <c r="M105" s="513"/>
      <c r="N105" s="602">
        <f>AVERAGE(N5:N104)</f>
        <v>0.95399999999999996</v>
      </c>
      <c r="O105" s="602">
        <f>AVERAGE(O5:O104)</f>
        <v>0.13006434482245177</v>
      </c>
      <c r="P105" s="30"/>
      <c r="Q105" s="30"/>
      <c r="R105" s="493"/>
      <c r="S105" s="30"/>
      <c r="T105" s="494"/>
      <c r="U105" s="35"/>
      <c r="V105" s="35"/>
      <c r="W105" s="35"/>
      <c r="X105" s="35"/>
      <c r="Y105" s="35"/>
      <c r="Z105" s="551">
        <f t="shared" ref="Z105:AA105" si="7">Z139</f>
        <v>0</v>
      </c>
      <c r="AA105" s="551">
        <f t="shared" si="7"/>
        <v>0</v>
      </c>
      <c r="AB105" s="49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281"/>
      <c r="AZ105" s="281"/>
      <c r="BA105" s="281"/>
      <c r="BB105" s="281"/>
      <c r="BC105" s="281"/>
      <c r="BD105" s="281"/>
      <c r="BE105" s="281"/>
      <c r="BF105" s="281"/>
      <c r="BG105" s="281"/>
      <c r="BH105" s="281"/>
      <c r="BI105" s="281"/>
      <c r="BJ105" s="281"/>
      <c r="BK105" s="281"/>
      <c r="BL105" s="281"/>
      <c r="BM105" s="281"/>
      <c r="BN105" s="281"/>
      <c r="BO105" s="281"/>
      <c r="BP105" s="281"/>
    </row>
    <row r="106" spans="1:68" s="474" customFormat="1" ht="12" customHeight="1" thickBot="1">
      <c r="A106" s="514"/>
      <c r="B106" s="514"/>
      <c r="C106" s="515"/>
      <c r="D106" s="516"/>
      <c r="E106" s="517"/>
      <c r="F106" s="518"/>
      <c r="G106" s="519" t="s">
        <v>30</v>
      </c>
      <c r="H106" s="520">
        <f t="shared" ref="H106:I106" si="8">COUNT($D$5:$D$104)-H105</f>
        <v>0</v>
      </c>
      <c r="I106" s="520">
        <f t="shared" si="8"/>
        <v>0</v>
      </c>
      <c r="J106" s="520">
        <f>COUNT($D$5:$D$104)-J105</f>
        <v>0</v>
      </c>
      <c r="K106" s="520">
        <f>COUNT($D$5:$D$104)-K105</f>
        <v>0</v>
      </c>
      <c r="L106" s="520">
        <f>COUNT($D$5:$D$104)-L105</f>
        <v>0</v>
      </c>
      <c r="M106" s="521"/>
      <c r="N106" s="603"/>
      <c r="O106" s="603"/>
      <c r="P106" s="30"/>
      <c r="Q106" s="30"/>
      <c r="R106" s="30"/>
      <c r="S106" s="30"/>
      <c r="T106" s="470"/>
      <c r="U106" s="35"/>
      <c r="V106" s="35"/>
      <c r="W106" s="35"/>
      <c r="X106" s="35"/>
      <c r="Y106" s="76"/>
      <c r="Z106" s="520">
        <f>COUNT($D$5:$D$104)-Z105</f>
        <v>100</v>
      </c>
      <c r="AA106" s="520">
        <f>COUNT($D$5:$D$104)-AA105</f>
        <v>100</v>
      </c>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281"/>
      <c r="AZ106" s="281"/>
      <c r="BA106" s="281"/>
      <c r="BB106" s="281"/>
      <c r="BC106" s="281"/>
      <c r="BD106" s="281"/>
      <c r="BE106" s="281"/>
      <c r="BF106" s="281"/>
      <c r="BG106" s="281"/>
      <c r="BH106" s="281"/>
      <c r="BI106" s="281"/>
      <c r="BJ106" s="281"/>
      <c r="BK106" s="281"/>
      <c r="BL106" s="281"/>
      <c r="BM106" s="281"/>
      <c r="BN106" s="281"/>
      <c r="BO106" s="281"/>
      <c r="BP106" s="281"/>
    </row>
    <row r="107" spans="1:68" s="83" customFormat="1" ht="12.75" customHeight="1" thickTop="1">
      <c r="A107" s="77"/>
      <c r="B107" s="77"/>
      <c r="C107" s="77"/>
      <c r="D107" s="77"/>
      <c r="E107" s="78"/>
      <c r="F107" s="78"/>
      <c r="G107" s="78"/>
      <c r="H107" s="78"/>
      <c r="I107" s="78"/>
      <c r="J107" s="77"/>
      <c r="K107" s="77"/>
      <c r="L107" s="77"/>
      <c r="M107" s="79"/>
      <c r="N107" s="79"/>
      <c r="O107" s="79"/>
      <c r="P107" s="80"/>
      <c r="Q107" s="5"/>
      <c r="R107" s="80"/>
      <c r="S107" s="80"/>
      <c r="T107" s="81"/>
      <c r="U107" s="7"/>
      <c r="V107" s="7"/>
      <c r="W107" s="76"/>
      <c r="X107" s="76"/>
      <c r="Y107" s="76"/>
      <c r="Z107" s="76"/>
      <c r="AA107" s="76"/>
      <c r="AB107" s="7"/>
      <c r="AC107" s="7"/>
      <c r="AD107" s="7"/>
      <c r="AE107" s="7"/>
      <c r="AF107" s="76"/>
      <c r="AG107" s="76"/>
      <c r="AH107" s="76"/>
      <c r="AI107" s="76"/>
      <c r="AJ107" s="76"/>
      <c r="AK107" s="76"/>
      <c r="AL107" s="76"/>
      <c r="AM107" s="76"/>
      <c r="AN107" s="76"/>
      <c r="AO107" s="76"/>
      <c r="AP107" s="76"/>
      <c r="AQ107" s="76"/>
      <c r="AR107" s="76"/>
      <c r="AS107" s="76"/>
      <c r="AT107" s="76"/>
      <c r="AU107" s="76"/>
      <c r="AV107" s="76"/>
      <c r="AW107" s="76"/>
      <c r="AX107" s="76"/>
      <c r="AY107" s="82"/>
      <c r="AZ107" s="82"/>
      <c r="BA107" s="82"/>
      <c r="BB107" s="82"/>
      <c r="BC107" s="82"/>
      <c r="BD107" s="82"/>
      <c r="BE107" s="82"/>
      <c r="BF107" s="82"/>
      <c r="BG107" s="82"/>
      <c r="BH107" s="82"/>
      <c r="BI107" s="82"/>
      <c r="BJ107" s="82"/>
      <c r="BK107" s="82"/>
      <c r="BL107" s="82"/>
      <c r="BM107" s="82"/>
      <c r="BN107" s="82"/>
      <c r="BO107" s="82"/>
      <c r="BP107" s="82"/>
    </row>
    <row r="108" spans="1:68" s="83" customFormat="1" ht="12.75" customHeight="1">
      <c r="A108" s="77"/>
      <c r="B108" s="77"/>
      <c r="C108" s="84"/>
      <c r="D108" s="84"/>
      <c r="E108" s="85"/>
      <c r="F108" s="85"/>
      <c r="G108" s="84" t="s">
        <v>31</v>
      </c>
      <c r="H108" s="86">
        <f>MIN(H5:L104)</f>
        <v>0</v>
      </c>
      <c r="I108" s="86"/>
      <c r="J108" s="77"/>
      <c r="K108" s="77"/>
      <c r="L108" s="77"/>
      <c r="M108" s="79"/>
      <c r="N108" s="77"/>
      <c r="O108" s="87"/>
      <c r="P108" s="80"/>
      <c r="Q108" s="5"/>
      <c r="R108" s="80"/>
      <c r="S108" s="80"/>
      <c r="T108" s="81"/>
      <c r="U108" s="7"/>
      <c r="V108" s="7"/>
      <c r="W108" s="76"/>
      <c r="X108" s="76"/>
      <c r="Y108" s="76"/>
      <c r="Z108" s="76"/>
      <c r="AA108" s="76"/>
      <c r="AB108" s="7"/>
      <c r="AC108" s="7"/>
      <c r="AD108" s="7"/>
      <c r="AE108" s="7"/>
      <c r="AF108" s="76"/>
      <c r="AG108" s="76"/>
      <c r="AH108" s="76"/>
      <c r="AI108" s="76"/>
      <c r="AJ108" s="76"/>
      <c r="AK108" s="76"/>
      <c r="AL108" s="76"/>
      <c r="AM108" s="76"/>
      <c r="AN108" s="76"/>
      <c r="AO108" s="76"/>
      <c r="AP108" s="76"/>
      <c r="AQ108" s="76"/>
      <c r="AR108" s="76"/>
      <c r="AS108" s="76"/>
      <c r="AT108" s="76"/>
      <c r="AU108" s="76"/>
      <c r="AV108" s="76"/>
      <c r="AW108" s="76"/>
      <c r="AX108" s="76"/>
      <c r="AY108" s="82"/>
      <c r="AZ108" s="82"/>
      <c r="BA108" s="82"/>
      <c r="BB108" s="82"/>
      <c r="BC108" s="82"/>
      <c r="BD108" s="82"/>
      <c r="BE108" s="82"/>
      <c r="BF108" s="82"/>
      <c r="BG108" s="82"/>
      <c r="BH108" s="82"/>
      <c r="BI108" s="82"/>
      <c r="BJ108" s="82"/>
      <c r="BK108" s="82"/>
      <c r="BL108" s="82"/>
      <c r="BM108" s="82"/>
      <c r="BN108" s="82"/>
      <c r="BO108" s="82"/>
      <c r="BP108" s="82"/>
    </row>
    <row r="109" spans="1:68" s="83" customFormat="1" ht="12.75" customHeight="1">
      <c r="A109" s="77"/>
      <c r="B109" s="77"/>
      <c r="C109" s="84"/>
      <c r="D109" s="84"/>
      <c r="E109" s="85"/>
      <c r="F109" s="85"/>
      <c r="G109" s="84" t="s">
        <v>32</v>
      </c>
      <c r="H109" s="86">
        <f>MAX(H5:L104)</f>
        <v>7</v>
      </c>
      <c r="I109" s="86"/>
      <c r="J109" s="77"/>
      <c r="K109" s="77"/>
      <c r="L109" s="77"/>
      <c r="M109" s="79"/>
      <c r="N109" s="77"/>
      <c r="O109" s="87"/>
      <c r="P109" s="80"/>
      <c r="Q109" s="5"/>
      <c r="R109" s="80"/>
      <c r="S109" s="80"/>
      <c r="T109" s="81"/>
      <c r="U109" s="7"/>
      <c r="V109" s="7"/>
      <c r="W109" s="76"/>
      <c r="X109" s="76"/>
      <c r="Y109" s="76"/>
      <c r="Z109" s="76"/>
      <c r="AA109" s="76"/>
      <c r="AB109" s="7"/>
      <c r="AC109" s="7"/>
      <c r="AD109" s="7"/>
      <c r="AE109" s="7"/>
      <c r="AF109" s="76"/>
      <c r="AG109" s="76"/>
      <c r="AH109" s="76"/>
      <c r="AI109" s="76"/>
      <c r="AJ109" s="76"/>
      <c r="AK109" s="76"/>
      <c r="AL109" s="76"/>
      <c r="AM109" s="76"/>
      <c r="AN109" s="76"/>
      <c r="AO109" s="76"/>
      <c r="AP109" s="76"/>
      <c r="AQ109" s="76"/>
      <c r="AR109" s="76"/>
      <c r="AS109" s="76"/>
      <c r="AT109" s="76"/>
      <c r="AU109" s="76"/>
      <c r="AV109" s="76"/>
      <c r="AW109" s="76"/>
      <c r="AX109" s="76"/>
      <c r="AY109" s="82"/>
      <c r="AZ109" s="82"/>
      <c r="BA109" s="82"/>
      <c r="BB109" s="82"/>
      <c r="BC109" s="82"/>
      <c r="BD109" s="82"/>
      <c r="BE109" s="82"/>
      <c r="BF109" s="82"/>
      <c r="BG109" s="82"/>
      <c r="BH109" s="82"/>
      <c r="BI109" s="82"/>
      <c r="BJ109" s="82"/>
      <c r="BK109" s="82"/>
      <c r="BL109" s="82"/>
      <c r="BM109" s="82"/>
      <c r="BN109" s="82"/>
      <c r="BO109" s="82"/>
      <c r="BP109" s="82"/>
    </row>
    <row r="110" spans="1:68" customFormat="1" ht="12.75" customHeight="1">
      <c r="A110" s="18"/>
      <c r="B110" s="18"/>
      <c r="C110" s="18"/>
      <c r="D110" s="18"/>
      <c r="E110" s="88"/>
      <c r="F110" s="88"/>
      <c r="G110" s="18"/>
      <c r="H110" s="89"/>
      <c r="I110" s="89"/>
      <c r="J110" s="18"/>
      <c r="K110" s="18"/>
      <c r="L110" s="18"/>
      <c r="M110" s="7"/>
      <c r="N110" s="7"/>
      <c r="O110" s="7"/>
      <c r="P110" s="7"/>
      <c r="Q110" s="5"/>
      <c r="R110" s="7"/>
      <c r="S110" s="7"/>
      <c r="T110" s="90"/>
      <c r="U110" s="7"/>
      <c r="V110" s="7"/>
      <c r="W110" s="7"/>
      <c r="X110" s="7"/>
      <c r="Y110" s="35"/>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11"/>
      <c r="AZ110" s="11"/>
      <c r="BA110" s="11"/>
      <c r="BB110" s="11"/>
      <c r="BC110" s="11"/>
      <c r="BD110" s="11"/>
      <c r="BE110" s="11"/>
      <c r="BF110" s="11"/>
      <c r="BG110" s="11"/>
      <c r="BH110" s="11"/>
      <c r="BI110" s="11"/>
      <c r="BJ110" s="11"/>
      <c r="BK110" s="11"/>
      <c r="BL110" s="11"/>
      <c r="BM110" s="11"/>
      <c r="BN110" s="11"/>
      <c r="BO110" s="11"/>
      <c r="BP110" s="11"/>
    </row>
    <row r="111" spans="1:68" s="99" customFormat="1" ht="18" customHeight="1">
      <c r="A111" s="18"/>
      <c r="B111" s="18"/>
      <c r="C111" s="91" t="s">
        <v>33</v>
      </c>
      <c r="D111" s="91"/>
      <c r="E111" s="92"/>
      <c r="F111" s="92"/>
      <c r="G111" s="93"/>
      <c r="H111" s="94"/>
      <c r="I111" s="94"/>
      <c r="J111" s="95"/>
      <c r="K111" s="95"/>
      <c r="L111" s="95"/>
      <c r="M111" s="93"/>
      <c r="N111" s="7"/>
      <c r="O111" s="96"/>
      <c r="P111" s="96"/>
      <c r="Q111" s="5"/>
      <c r="R111" s="96"/>
      <c r="S111" s="96"/>
      <c r="T111" s="90"/>
      <c r="U111" s="7"/>
      <c r="V111" s="97"/>
      <c r="W111" s="97"/>
      <c r="X111" s="7"/>
      <c r="Y111" s="7"/>
      <c r="Z111" s="7"/>
      <c r="AA111" s="7"/>
      <c r="AB111" s="7"/>
      <c r="AC111" s="7"/>
      <c r="AD111" s="7"/>
      <c r="AE111" s="7"/>
      <c r="AF111" s="97"/>
      <c r="AG111" s="97"/>
      <c r="AH111" s="97"/>
      <c r="AI111" s="97"/>
      <c r="AJ111" s="97"/>
      <c r="AK111" s="97"/>
      <c r="AL111" s="97"/>
      <c r="AM111" s="97"/>
      <c r="AN111" s="97"/>
      <c r="AO111" s="97"/>
      <c r="AP111" s="97"/>
      <c r="AQ111" s="96"/>
      <c r="AR111" s="96"/>
      <c r="AS111" s="96"/>
      <c r="AT111" s="96"/>
      <c r="AU111" s="96"/>
      <c r="AV111" s="96"/>
      <c r="AW111" s="96"/>
      <c r="AX111" s="96"/>
      <c r="AY111" s="98"/>
      <c r="AZ111" s="98"/>
      <c r="BA111" s="98"/>
      <c r="BB111" s="98"/>
      <c r="BC111" s="98"/>
      <c r="BD111" s="98"/>
      <c r="BE111" s="98"/>
      <c r="BF111" s="98"/>
      <c r="BG111" s="98"/>
      <c r="BH111" s="98"/>
      <c r="BI111" s="98"/>
      <c r="BJ111" s="98"/>
      <c r="BK111" s="98"/>
      <c r="BL111" s="98"/>
      <c r="BM111" s="98"/>
      <c r="BN111" s="98"/>
      <c r="BO111" s="98"/>
      <c r="BP111" s="98"/>
    </row>
    <row r="112" spans="1:68" s="99" customFormat="1" ht="15" customHeight="1">
      <c r="A112" s="18"/>
      <c r="B112" s="18"/>
      <c r="C112" s="100"/>
      <c r="D112" s="100"/>
      <c r="E112" s="92"/>
      <c r="F112" s="92"/>
      <c r="G112" s="93"/>
      <c r="H112" s="94"/>
      <c r="I112" s="94"/>
      <c r="J112" s="95"/>
      <c r="K112" s="95"/>
      <c r="L112" s="95"/>
      <c r="M112" s="93"/>
      <c r="N112" s="7"/>
      <c r="O112" s="96"/>
      <c r="P112" s="96"/>
      <c r="Q112" s="96"/>
      <c r="R112" s="96"/>
      <c r="S112" s="96"/>
      <c r="T112" s="90"/>
      <c r="U112" s="97"/>
      <c r="V112" s="97"/>
      <c r="W112" s="97"/>
      <c r="X112" s="7"/>
      <c r="Y112" s="7"/>
      <c r="Z112" s="7"/>
      <c r="AA112" s="7"/>
      <c r="AB112" s="7"/>
      <c r="AC112" s="7"/>
      <c r="AD112" s="7"/>
      <c r="AE112" s="7"/>
      <c r="AF112" s="97"/>
      <c r="AG112" s="97"/>
      <c r="AH112" s="97"/>
      <c r="AI112" s="97"/>
      <c r="AJ112" s="97"/>
      <c r="AK112" s="97"/>
      <c r="AL112" s="97"/>
      <c r="AM112" s="97"/>
      <c r="AN112" s="97"/>
      <c r="AO112" s="97"/>
      <c r="AP112" s="97"/>
      <c r="AQ112" s="96"/>
      <c r="AR112" s="96"/>
      <c r="AS112" s="96"/>
      <c r="AT112" s="96"/>
      <c r="AU112" s="96"/>
      <c r="AV112" s="96"/>
      <c r="AW112" s="96"/>
      <c r="AX112" s="96"/>
      <c r="AY112" s="98"/>
      <c r="AZ112" s="98"/>
      <c r="BA112" s="98"/>
      <c r="BB112" s="98"/>
      <c r="BC112" s="98"/>
      <c r="BD112" s="98"/>
      <c r="BE112" s="98"/>
      <c r="BF112" s="98"/>
      <c r="BG112" s="98"/>
      <c r="BH112" s="98"/>
      <c r="BI112" s="98"/>
      <c r="BJ112" s="98"/>
      <c r="BK112" s="98"/>
      <c r="BL112" s="98"/>
      <c r="BM112" s="98"/>
      <c r="BN112" s="98"/>
      <c r="BO112" s="98"/>
      <c r="BP112" s="98"/>
    </row>
    <row r="113" spans="1:68" s="99" customFormat="1" ht="15" customHeight="1">
      <c r="A113" s="18"/>
      <c r="B113" s="18"/>
      <c r="C113" s="100"/>
      <c r="D113" s="100"/>
      <c r="E113" s="101"/>
      <c r="F113" s="101"/>
      <c r="G113" s="93"/>
      <c r="H113" s="94"/>
      <c r="I113" s="94"/>
      <c r="J113" s="95"/>
      <c r="K113" s="95"/>
      <c r="L113" s="95"/>
      <c r="M113" s="93"/>
      <c r="N113" s="7"/>
      <c r="O113" s="96"/>
      <c r="P113" s="96"/>
      <c r="Q113" s="96"/>
      <c r="R113" s="96"/>
      <c r="S113" s="96"/>
      <c r="T113" s="90"/>
      <c r="U113" s="97"/>
      <c r="V113" s="97"/>
      <c r="W113" s="97"/>
      <c r="X113" s="7"/>
      <c r="Y113" s="7"/>
      <c r="Z113" s="7"/>
      <c r="AA113" s="7"/>
      <c r="AB113" s="7"/>
      <c r="AC113" s="7"/>
      <c r="AD113" s="7"/>
      <c r="AE113" s="7"/>
      <c r="AF113" s="97"/>
      <c r="AG113" s="97"/>
      <c r="AH113" s="97"/>
      <c r="AI113" s="97"/>
      <c r="AJ113" s="97"/>
      <c r="AK113" s="97"/>
      <c r="AL113" s="97"/>
      <c r="AM113" s="97"/>
      <c r="AN113" s="97"/>
      <c r="AO113" s="97"/>
      <c r="AP113" s="97"/>
      <c r="AQ113" s="102"/>
      <c r="AR113" s="102"/>
      <c r="AS113" s="96"/>
      <c r="AT113" s="96"/>
      <c r="AU113" s="96"/>
      <c r="AV113" s="96"/>
      <c r="AW113" s="96"/>
      <c r="AX113" s="96"/>
      <c r="AY113" s="98"/>
      <c r="AZ113" s="98"/>
      <c r="BA113" s="98"/>
      <c r="BB113" s="98"/>
      <c r="BC113" s="98"/>
      <c r="BD113" s="98"/>
      <c r="BE113" s="98"/>
      <c r="BF113" s="98"/>
      <c r="BG113" s="98"/>
      <c r="BH113" s="98"/>
      <c r="BI113" s="98"/>
      <c r="BJ113" s="98"/>
      <c r="BK113" s="98"/>
      <c r="BL113" s="98"/>
      <c r="BM113" s="98"/>
      <c r="BN113" s="98"/>
      <c r="BO113" s="98"/>
      <c r="BP113" s="98"/>
    </row>
    <row r="114" spans="1:68" s="99" customFormat="1" ht="15" customHeight="1">
      <c r="A114" s="18"/>
      <c r="B114" s="18"/>
      <c r="C114" s="100"/>
      <c r="D114" s="100"/>
      <c r="E114" s="101"/>
      <c r="F114" s="101"/>
      <c r="G114" s="93"/>
      <c r="H114" s="94"/>
      <c r="I114" s="94"/>
      <c r="J114" s="95"/>
      <c r="K114" s="95"/>
      <c r="L114" s="95"/>
      <c r="M114" s="93"/>
      <c r="N114" s="7"/>
      <c r="O114" s="96"/>
      <c r="P114" s="96"/>
      <c r="Q114" s="96"/>
      <c r="R114" s="96"/>
      <c r="S114" s="96"/>
      <c r="T114" s="90"/>
      <c r="U114" s="97"/>
      <c r="V114" s="97"/>
      <c r="W114" s="97"/>
      <c r="X114" s="7"/>
      <c r="Y114" s="7"/>
      <c r="Z114" s="7"/>
      <c r="AA114" s="7"/>
      <c r="AB114" s="7"/>
      <c r="AC114" s="7"/>
      <c r="AD114" s="7"/>
      <c r="AE114" s="7"/>
      <c r="AF114" s="97"/>
      <c r="AG114" s="97"/>
      <c r="AH114" s="97"/>
      <c r="AI114" s="97"/>
      <c r="AJ114" s="97"/>
      <c r="AK114" s="97"/>
      <c r="AL114" s="97"/>
      <c r="AM114" s="97"/>
      <c r="AN114" s="97"/>
      <c r="AO114" s="97"/>
      <c r="AP114" s="97"/>
      <c r="AQ114" s="102"/>
      <c r="AR114" s="102"/>
      <c r="AS114" s="96"/>
      <c r="AT114" s="96"/>
      <c r="AU114" s="96"/>
      <c r="AV114" s="96"/>
      <c r="AW114" s="96"/>
      <c r="AX114" s="96"/>
      <c r="AY114" s="98"/>
      <c r="AZ114" s="98"/>
      <c r="BA114" s="98"/>
      <c r="BB114" s="98"/>
      <c r="BC114" s="98"/>
      <c r="BD114" s="98"/>
      <c r="BE114" s="98"/>
      <c r="BF114" s="98"/>
      <c r="BG114" s="98"/>
      <c r="BH114" s="98"/>
      <c r="BI114" s="98"/>
      <c r="BJ114" s="98"/>
      <c r="BK114" s="98"/>
      <c r="BL114" s="98"/>
      <c r="BM114" s="98"/>
      <c r="BN114" s="98"/>
      <c r="BO114" s="98"/>
      <c r="BP114" s="98"/>
    </row>
    <row r="115" spans="1:68" s="99" customFormat="1" ht="15" customHeight="1">
      <c r="A115" s="18"/>
      <c r="B115" s="18"/>
      <c r="C115" s="95"/>
      <c r="D115" s="95"/>
      <c r="E115" s="92"/>
      <c r="F115" s="92"/>
      <c r="G115" s="93"/>
      <c r="H115" s="94"/>
      <c r="I115" s="94"/>
      <c r="J115" s="95"/>
      <c r="K115" s="95"/>
      <c r="L115" s="95"/>
      <c r="M115" s="93"/>
      <c r="N115" s="7"/>
      <c r="O115" s="96"/>
      <c r="P115" s="96"/>
      <c r="Q115" s="96"/>
      <c r="R115" s="96"/>
      <c r="S115" s="96"/>
      <c r="T115" s="90"/>
      <c r="U115" s="97"/>
      <c r="V115" s="97"/>
      <c r="W115" s="97"/>
      <c r="X115" s="7"/>
      <c r="Y115" s="7"/>
      <c r="Z115" s="7"/>
      <c r="AA115" s="7"/>
      <c r="AB115" s="7"/>
      <c r="AC115" s="7"/>
      <c r="AD115" s="7"/>
      <c r="AE115" s="7"/>
      <c r="AF115" s="97"/>
      <c r="AG115" s="97"/>
      <c r="AH115" s="97"/>
      <c r="AI115" s="97"/>
      <c r="AJ115" s="97"/>
      <c r="AK115" s="97"/>
      <c r="AL115" s="97"/>
      <c r="AM115" s="97"/>
      <c r="AN115" s="97"/>
      <c r="AO115" s="97"/>
      <c r="AP115" s="97"/>
      <c r="AQ115" s="102"/>
      <c r="AR115" s="102"/>
      <c r="AS115" s="96"/>
      <c r="AT115" s="96"/>
      <c r="AU115" s="96"/>
      <c r="AV115" s="96"/>
      <c r="AW115" s="96"/>
      <c r="AX115" s="96"/>
      <c r="AY115" s="98"/>
      <c r="AZ115" s="98"/>
      <c r="BA115" s="98"/>
      <c r="BB115" s="98"/>
      <c r="BC115" s="98"/>
      <c r="BD115" s="98"/>
      <c r="BE115" s="98"/>
      <c r="BF115" s="98"/>
      <c r="BG115" s="98"/>
      <c r="BH115" s="98"/>
      <c r="BI115" s="98"/>
      <c r="BJ115" s="98"/>
      <c r="BK115" s="98"/>
      <c r="BL115" s="98"/>
      <c r="BM115" s="98"/>
      <c r="BN115" s="98"/>
      <c r="BO115" s="98"/>
      <c r="BP115" s="98"/>
    </row>
    <row r="116" spans="1:68" s="99" customFormat="1" ht="15" customHeight="1">
      <c r="A116" s="18"/>
      <c r="B116" s="18"/>
      <c r="C116" s="95"/>
      <c r="D116" s="95"/>
      <c r="E116" s="92"/>
      <c r="F116" s="92"/>
      <c r="G116" s="93"/>
      <c r="H116" s="94"/>
      <c r="I116" s="94"/>
      <c r="J116" s="95"/>
      <c r="K116" s="95"/>
      <c r="L116" s="95"/>
      <c r="M116" s="93"/>
      <c r="N116" s="7"/>
      <c r="O116" s="96"/>
      <c r="P116" s="96"/>
      <c r="Q116" s="96"/>
      <c r="R116" s="96"/>
      <c r="S116" s="96"/>
      <c r="T116" s="90"/>
      <c r="U116" s="97"/>
      <c r="V116" s="97"/>
      <c r="W116" s="97"/>
      <c r="X116" s="7"/>
      <c r="Y116" s="7"/>
      <c r="Z116" s="7"/>
      <c r="AA116" s="7"/>
      <c r="AB116" s="7"/>
      <c r="AC116" s="7"/>
      <c r="AD116" s="7"/>
      <c r="AE116" s="7"/>
      <c r="AF116" s="97"/>
      <c r="AG116" s="97"/>
      <c r="AH116" s="97"/>
      <c r="AI116" s="97"/>
      <c r="AJ116" s="97"/>
      <c r="AK116" s="97"/>
      <c r="AL116" s="97"/>
      <c r="AM116" s="97"/>
      <c r="AN116" s="97"/>
      <c r="AO116" s="97"/>
      <c r="AP116" s="97"/>
      <c r="AQ116" s="102"/>
      <c r="AR116" s="102"/>
      <c r="AS116" s="96"/>
      <c r="AT116" s="96"/>
      <c r="AU116" s="96"/>
      <c r="AV116" s="96"/>
      <c r="AW116" s="96"/>
      <c r="AX116" s="96"/>
      <c r="AY116" s="98"/>
      <c r="AZ116" s="98"/>
      <c r="BA116" s="98"/>
      <c r="BB116" s="98"/>
      <c r="BC116" s="98"/>
      <c r="BD116" s="98"/>
      <c r="BE116" s="98"/>
      <c r="BF116" s="98"/>
      <c r="BG116" s="98"/>
      <c r="BH116" s="98"/>
      <c r="BI116" s="98"/>
      <c r="BJ116" s="98"/>
      <c r="BK116" s="98"/>
      <c r="BL116" s="98"/>
      <c r="BM116" s="98"/>
      <c r="BN116" s="98"/>
      <c r="BO116" s="98"/>
      <c r="BP116" s="98"/>
    </row>
    <row r="117" spans="1:68" s="99" customFormat="1" ht="15" customHeight="1">
      <c r="A117" s="18"/>
      <c r="B117" s="18"/>
      <c r="C117" s="95"/>
      <c r="D117" s="95"/>
      <c r="E117" s="103"/>
      <c r="F117" s="103"/>
      <c r="G117" s="95"/>
      <c r="H117" s="94"/>
      <c r="I117" s="94"/>
      <c r="J117" s="95"/>
      <c r="K117" s="95"/>
      <c r="L117" s="95"/>
      <c r="M117" s="93"/>
      <c r="N117" s="7"/>
      <c r="O117" s="96"/>
      <c r="P117" s="96"/>
      <c r="Q117" s="96"/>
      <c r="R117" s="96"/>
      <c r="S117" s="96"/>
      <c r="T117" s="90"/>
      <c r="U117" s="97"/>
      <c r="V117" s="97"/>
      <c r="W117" s="97"/>
      <c r="X117" s="7"/>
      <c r="Y117" s="7"/>
      <c r="Z117" s="7"/>
      <c r="AA117" s="7"/>
      <c r="AB117" s="7"/>
      <c r="AC117" s="7"/>
      <c r="AD117" s="97"/>
      <c r="AE117" s="97"/>
      <c r="AF117" s="97"/>
      <c r="AG117" s="97"/>
      <c r="AH117" s="97"/>
      <c r="AI117" s="97"/>
      <c r="AJ117" s="97"/>
      <c r="AK117" s="97"/>
      <c r="AL117" s="97"/>
      <c r="AM117" s="97"/>
      <c r="AN117" s="97"/>
      <c r="AO117" s="97"/>
      <c r="AP117" s="97"/>
      <c r="AQ117" s="96"/>
      <c r="AR117" s="96"/>
      <c r="AS117" s="96"/>
      <c r="AT117" s="96"/>
      <c r="AU117" s="96"/>
      <c r="AV117" s="96"/>
      <c r="AW117" s="96"/>
      <c r="AX117" s="96"/>
      <c r="AY117" s="98"/>
      <c r="AZ117" s="98"/>
      <c r="BA117" s="11"/>
      <c r="BB117" s="11"/>
      <c r="BC117" s="11"/>
      <c r="BD117" s="11"/>
      <c r="BE117" s="11"/>
      <c r="BF117" s="11"/>
      <c r="BG117" s="11"/>
      <c r="BH117" s="11"/>
      <c r="BI117" s="11"/>
      <c r="BJ117" s="11"/>
      <c r="BK117" s="11"/>
      <c r="BL117" s="11"/>
      <c r="BM117" s="11"/>
      <c r="BN117" s="11"/>
      <c r="BO117" s="11"/>
      <c r="BP117" s="11"/>
    </row>
    <row r="118" spans="1:68" s="109" customFormat="1" ht="26.25" customHeight="1">
      <c r="A118" s="18"/>
      <c r="B118" s="18"/>
      <c r="C118" s="104"/>
      <c r="D118" s="95"/>
      <c r="E118" s="103"/>
      <c r="F118" s="91" t="str">
        <f>$H$1</f>
        <v>Torsklesing HI 2016, ALDER</v>
      </c>
      <c r="G118" s="105"/>
      <c r="H118" s="105"/>
      <c r="I118" s="105"/>
      <c r="J118" s="105"/>
      <c r="K118" s="105"/>
      <c r="L118" s="105"/>
      <c r="M118" s="105"/>
      <c r="N118" s="7"/>
      <c r="O118" s="106"/>
      <c r="P118" s="106"/>
      <c r="Q118" s="106"/>
      <c r="R118" s="106"/>
      <c r="S118" s="106"/>
      <c r="T118" s="90"/>
      <c r="U118" s="107"/>
      <c r="V118" s="107"/>
      <c r="W118" s="107"/>
      <c r="X118" s="7"/>
      <c r="Y118" s="7"/>
      <c r="Z118" s="7"/>
      <c r="AA118" s="7"/>
      <c r="AB118" s="7"/>
      <c r="AC118" s="7"/>
      <c r="AD118" s="107"/>
      <c r="AE118" s="107"/>
      <c r="AF118" s="107"/>
      <c r="AG118" s="107"/>
      <c r="AH118" s="107"/>
      <c r="AI118" s="107"/>
      <c r="AJ118" s="107"/>
      <c r="AK118" s="107"/>
      <c r="AL118" s="107"/>
      <c r="AM118" s="107"/>
      <c r="AN118" s="107"/>
      <c r="AO118" s="107"/>
      <c r="AP118" s="107"/>
      <c r="AQ118" s="107"/>
      <c r="AR118" s="107"/>
      <c r="AS118" s="106"/>
      <c r="AT118" s="106"/>
      <c r="AU118" s="106"/>
      <c r="AV118" s="106"/>
      <c r="AW118" s="106"/>
      <c r="AX118" s="106"/>
      <c r="AY118" s="108"/>
      <c r="AZ118" s="108"/>
      <c r="BA118" s="11"/>
      <c r="BB118" s="11"/>
      <c r="BC118" s="11"/>
      <c r="BD118" s="11"/>
      <c r="BE118" s="11"/>
      <c r="BF118" s="11"/>
      <c r="BG118" s="11"/>
      <c r="BH118" s="11"/>
      <c r="BI118" s="11"/>
      <c r="BJ118" s="11"/>
      <c r="BK118" s="11"/>
      <c r="BL118" s="11"/>
      <c r="BM118" s="11"/>
      <c r="BN118" s="11"/>
      <c r="BO118" s="11"/>
      <c r="BP118" s="11"/>
    </row>
    <row r="119" spans="1:68" s="116" customFormat="1" ht="15" customHeight="1">
      <c r="A119" s="18"/>
      <c r="B119" s="18"/>
      <c r="C119" s="110"/>
      <c r="D119" s="110"/>
      <c r="E119" s="111"/>
      <c r="F119" s="111"/>
      <c r="G119" s="110"/>
      <c r="H119" s="112"/>
      <c r="I119" s="112"/>
      <c r="J119" s="110"/>
      <c r="K119" s="110"/>
      <c r="L119" s="110"/>
      <c r="M119" s="113"/>
      <c r="N119" s="7"/>
      <c r="O119" s="114"/>
      <c r="P119" s="114"/>
      <c r="Q119" s="114"/>
      <c r="R119" s="114"/>
      <c r="S119" s="114"/>
      <c r="T119" s="90"/>
      <c r="U119" s="18"/>
      <c r="V119" s="18"/>
      <c r="W119" s="18"/>
      <c r="X119" s="7"/>
      <c r="Y119" s="7"/>
      <c r="Z119" s="7"/>
      <c r="AA119" s="7"/>
      <c r="AB119" s="7"/>
      <c r="AC119" s="7"/>
      <c r="AD119" s="18"/>
      <c r="AE119" s="18"/>
      <c r="AF119" s="18"/>
      <c r="AG119" s="18"/>
      <c r="AH119" s="18"/>
      <c r="AI119" s="18"/>
      <c r="AJ119" s="18"/>
      <c r="AK119" s="18"/>
      <c r="AL119" s="18"/>
      <c r="AM119" s="18"/>
      <c r="AN119" s="18"/>
      <c r="AO119" s="18"/>
      <c r="AP119" s="18"/>
      <c r="AQ119" s="114"/>
      <c r="AR119" s="114"/>
      <c r="AS119" s="114"/>
      <c r="AT119" s="114"/>
      <c r="AU119" s="114"/>
      <c r="AV119" s="114"/>
      <c r="AW119" s="114"/>
      <c r="AX119" s="114"/>
      <c r="AY119" s="115"/>
      <c r="AZ119" s="115"/>
      <c r="BA119" s="11"/>
      <c r="BB119" s="11"/>
      <c r="BC119" s="11"/>
      <c r="BD119" s="11"/>
      <c r="BE119" s="11"/>
      <c r="BF119" s="11"/>
      <c r="BG119" s="11"/>
      <c r="BH119" s="11"/>
      <c r="BI119" s="11"/>
      <c r="BJ119" s="11"/>
      <c r="BK119" s="11"/>
      <c r="BL119" s="11"/>
      <c r="BM119" s="11"/>
      <c r="BN119" s="11"/>
      <c r="BO119" s="11"/>
      <c r="BP119" s="11"/>
    </row>
    <row r="120" spans="1:68" ht="18" customHeight="1">
      <c r="A120" s="18"/>
      <c r="B120" s="18"/>
      <c r="C120" s="117"/>
      <c r="D120" s="117"/>
      <c r="E120" s="117"/>
      <c r="F120" s="117"/>
      <c r="G120" s="118" t="s">
        <v>34</v>
      </c>
      <c r="H120" s="119"/>
      <c r="I120" s="119"/>
      <c r="J120" s="119"/>
      <c r="K120" s="120"/>
      <c r="L120" s="117"/>
      <c r="M120" s="122"/>
      <c r="N120" s="7"/>
      <c r="O120" s="123"/>
      <c r="P120" s="123"/>
      <c r="Q120" s="123"/>
      <c r="R120" s="123"/>
      <c r="S120" s="123"/>
      <c r="T120" s="123"/>
      <c r="U120" s="18"/>
      <c r="V120" s="18"/>
      <c r="W120" s="18"/>
      <c r="X120" s="7"/>
      <c r="Y120" s="7"/>
      <c r="Z120" s="7"/>
      <c r="AA120" s="7"/>
      <c r="AB120" s="7"/>
      <c r="AC120" s="7"/>
      <c r="AD120" s="18"/>
      <c r="AE120" s="18"/>
      <c r="AF120" s="18"/>
      <c r="AG120" s="18"/>
      <c r="AH120" s="18"/>
      <c r="AI120" s="18"/>
      <c r="AJ120" s="18"/>
      <c r="AK120" s="18"/>
      <c r="AL120" s="18"/>
      <c r="AM120" s="18"/>
      <c r="AN120" s="18"/>
      <c r="AO120" s="18"/>
      <c r="AP120" s="18"/>
      <c r="AQ120" s="18"/>
      <c r="AR120" s="18"/>
      <c r="AS120" s="18"/>
      <c r="AT120" s="18"/>
      <c r="AU120" s="18"/>
      <c r="AV120" s="18"/>
      <c r="AW120" s="18"/>
      <c r="AX120" s="18"/>
      <c r="BA120" s="11"/>
      <c r="BB120" s="11"/>
      <c r="BC120" s="11"/>
      <c r="BD120" s="11"/>
      <c r="BE120" s="11"/>
      <c r="BF120" s="11"/>
      <c r="BG120" s="11"/>
      <c r="BH120" s="11"/>
      <c r="BI120" s="11"/>
      <c r="BJ120" s="11"/>
      <c r="BK120" s="11"/>
      <c r="BL120" s="11"/>
      <c r="BM120" s="11"/>
      <c r="BN120" s="11"/>
      <c r="BO120" s="11"/>
      <c r="BP120" s="11"/>
    </row>
    <row r="121" spans="1:68">
      <c r="A121" s="18"/>
      <c r="B121" s="18"/>
      <c r="C121" s="117"/>
      <c r="D121" s="117"/>
      <c r="E121" s="125"/>
      <c r="F121" s="125"/>
      <c r="G121" s="146" t="str">
        <f>M3</f>
        <v>MODAL</v>
      </c>
      <c r="H121" s="461" t="str">
        <f t="shared" ref="H121:L122" si="9">H3</f>
        <v>Harald</v>
      </c>
      <c r="I121" s="461" t="str">
        <f t="shared" si="9"/>
        <v>Hildegun</v>
      </c>
      <c r="J121" s="461" t="str">
        <f t="shared" si="9"/>
        <v>Stian</v>
      </c>
      <c r="K121" s="461" t="str">
        <f t="shared" si="9"/>
        <v>Eirik</v>
      </c>
      <c r="L121" s="461" t="str">
        <f t="shared" si="9"/>
        <v>Atle</v>
      </c>
      <c r="M121" s="128"/>
      <c r="N121" s="7"/>
      <c r="O121" s="129"/>
      <c r="P121" s="129"/>
      <c r="Q121" s="129"/>
      <c r="R121" s="129"/>
      <c r="S121" s="129"/>
      <c r="T121" s="129"/>
      <c r="U121" s="18"/>
      <c r="V121" s="18"/>
      <c r="W121" s="18"/>
      <c r="X121" s="7"/>
      <c r="Y121" s="7"/>
      <c r="Z121" s="7"/>
      <c r="AA121" s="7"/>
      <c r="AB121" s="7"/>
      <c r="AC121" s="7"/>
      <c r="AD121" s="18"/>
      <c r="AE121" s="18"/>
      <c r="AF121" s="18"/>
      <c r="AG121" s="18"/>
      <c r="AH121" s="18"/>
      <c r="AI121" s="18"/>
      <c r="AJ121" s="18"/>
      <c r="AK121" s="18"/>
      <c r="AL121" s="18"/>
      <c r="AM121" s="18"/>
      <c r="AN121" s="18"/>
      <c r="AO121" s="18"/>
      <c r="AP121" s="18"/>
      <c r="AQ121" s="18"/>
      <c r="AR121" s="130"/>
      <c r="AS121" s="18"/>
      <c r="AT121" s="18"/>
      <c r="AU121" s="18"/>
      <c r="AV121" s="18"/>
      <c r="AW121" s="18"/>
      <c r="AX121" s="18"/>
      <c r="BA121" s="11"/>
      <c r="BB121" s="11"/>
      <c r="BC121" s="11"/>
      <c r="BD121" s="11"/>
      <c r="BE121" s="11"/>
      <c r="BF121" s="11"/>
      <c r="BG121" s="11"/>
      <c r="BH121" s="11"/>
      <c r="BI121" s="11"/>
      <c r="BJ121" s="11"/>
      <c r="BK121" s="11"/>
      <c r="BL121" s="11"/>
      <c r="BM121" s="11"/>
      <c r="BN121" s="11"/>
      <c r="BO121" s="11"/>
      <c r="BP121" s="11"/>
    </row>
    <row r="122" spans="1:68" ht="12.75" customHeight="1">
      <c r="A122" s="18"/>
      <c r="B122" s="18"/>
      <c r="C122" s="117"/>
      <c r="D122" s="117"/>
      <c r="E122" s="117"/>
      <c r="F122" s="117"/>
      <c r="G122" s="131" t="str">
        <f>M4</f>
        <v>(R1-R5)</v>
      </c>
      <c r="H122" s="74" t="str">
        <f t="shared" si="9"/>
        <v>Reader 1</v>
      </c>
      <c r="I122" s="74" t="str">
        <f t="shared" si="9"/>
        <v>Reader 2</v>
      </c>
      <c r="J122" s="74" t="str">
        <f t="shared" si="9"/>
        <v>Reader 3</v>
      </c>
      <c r="K122" s="74" t="str">
        <f t="shared" si="9"/>
        <v>Reader 4</v>
      </c>
      <c r="L122" s="74" t="str">
        <f t="shared" si="9"/>
        <v>Reader 5</v>
      </c>
      <c r="M122" s="132" t="s">
        <v>35</v>
      </c>
      <c r="N122" s="7"/>
      <c r="O122" s="129"/>
      <c r="P122" s="129"/>
      <c r="Q122" s="129"/>
      <c r="R122" s="129"/>
      <c r="S122" s="129"/>
      <c r="T122" s="129"/>
      <c r="U122" s="18"/>
      <c r="V122" s="18"/>
      <c r="W122" s="18"/>
      <c r="X122" s="7"/>
      <c r="Y122" s="7"/>
      <c r="Z122" s="7"/>
      <c r="AA122" s="7"/>
      <c r="AB122" s="7"/>
      <c r="AC122" s="7"/>
      <c r="AD122" s="18"/>
      <c r="AE122" s="18"/>
      <c r="AF122" s="18"/>
      <c r="AG122" s="18"/>
      <c r="AH122" s="18"/>
      <c r="AI122" s="18"/>
      <c r="AJ122" s="18"/>
      <c r="AK122" s="18"/>
      <c r="AL122" s="18"/>
      <c r="AM122" s="18"/>
      <c r="AN122" s="18"/>
      <c r="AO122" s="18"/>
      <c r="AP122" s="18"/>
      <c r="AQ122" s="18"/>
      <c r="AR122" s="18"/>
      <c r="AS122" s="18"/>
      <c r="AT122" s="18"/>
      <c r="AU122" s="18"/>
      <c r="AV122" s="18"/>
      <c r="AW122" s="18"/>
      <c r="AX122" s="18"/>
      <c r="BA122" s="11"/>
      <c r="BB122" s="11"/>
      <c r="BC122" s="11"/>
      <c r="BD122" s="11"/>
      <c r="BE122" s="11"/>
      <c r="BF122" s="11"/>
      <c r="BG122" s="11"/>
      <c r="BH122" s="11"/>
      <c r="BI122" s="11"/>
      <c r="BJ122" s="11"/>
      <c r="BK122" s="11"/>
      <c r="BL122" s="11"/>
      <c r="BM122" s="11"/>
      <c r="BN122" s="11"/>
      <c r="BO122" s="11"/>
      <c r="BP122" s="11"/>
    </row>
    <row r="123" spans="1:68" ht="12.75" customHeight="1">
      <c r="A123" s="18"/>
      <c r="B123" s="18"/>
      <c r="C123" s="133"/>
      <c r="D123" s="134"/>
      <c r="E123" s="135"/>
      <c r="F123" s="135"/>
      <c r="G123" s="136">
        <v>0</v>
      </c>
      <c r="H123" s="25">
        <f t="array" ref="H123">IF(COUNT(IF($M$5:$M$104=$G123,H$5:H$104,""))=0,"-",COUNT(IF($M$5:$M$104=$G123,H$5:H$104,"")))</f>
        <v>84</v>
      </c>
      <c r="I123" s="25">
        <f t="array" ref="I123">IF(COUNT(IF($M$5:$M$104=$G123,I$5:I$104,""))=0,"-",COUNT(IF($M$5:$M$104=$G123,I$5:I$104,"")))</f>
        <v>84</v>
      </c>
      <c r="J123" s="25" t="str">
        <f>IF(COUNT(IF($M$5:$M$104=$G123,J$5:J$104,""))=0,"-",COUNT(IF($M$5:$M$104=$G123,J$5:J$104,"")))</f>
        <v>-</v>
      </c>
      <c r="K123" s="25">
        <f t="array" ref="K123">IF(COUNT(IF($M$5:$M$104=$G123,K$5:K$104,""))=0,"-",COUNT(IF($M$5:$M$104=$G123,K$5:K$104,"")))</f>
        <v>84</v>
      </c>
      <c r="L123" s="25">
        <f t="array" ref="L123">IF(COUNT(IF($M$5:$M$104=$G123,L$5:L$104,""))=0,"-",COUNT(IF($M$5:$M$104=$G123,L$5:L$104,"")))</f>
        <v>84</v>
      </c>
      <c r="M123" s="137">
        <f t="array" ref="M123">IF(H123:L123="-","-",SUM(H123:L123))</f>
        <v>336</v>
      </c>
      <c r="N123" s="7"/>
      <c r="O123" s="129"/>
      <c r="P123" s="129"/>
      <c r="Q123" s="129"/>
      <c r="R123" s="129"/>
      <c r="S123" s="129"/>
      <c r="T123" s="129"/>
      <c r="U123" s="18"/>
      <c r="V123" s="18"/>
      <c r="W123" s="18"/>
      <c r="X123" s="7"/>
      <c r="Y123" s="7"/>
      <c r="Z123" s="7"/>
      <c r="AA123" s="7"/>
      <c r="AB123" s="7"/>
      <c r="AC123" s="7"/>
      <c r="AD123" s="7"/>
      <c r="AE123" s="18"/>
      <c r="AF123" s="18"/>
      <c r="AG123" s="18"/>
      <c r="AH123" s="18"/>
      <c r="AI123" s="18"/>
      <c r="AJ123" s="18"/>
      <c r="AK123" s="18"/>
      <c r="AL123" s="18"/>
      <c r="AM123" s="18"/>
      <c r="AN123" s="18"/>
      <c r="AO123" s="18"/>
      <c r="AP123" s="18"/>
      <c r="AQ123" s="18"/>
      <c r="AR123" s="18"/>
      <c r="AS123" s="18"/>
      <c r="AT123" s="18"/>
      <c r="AU123" s="18"/>
      <c r="AV123" s="18"/>
      <c r="AW123" s="18"/>
      <c r="AX123" s="18"/>
      <c r="BA123" s="11"/>
      <c r="BB123" s="11"/>
      <c r="BC123" s="11"/>
      <c r="BD123" s="11"/>
      <c r="BE123" s="11"/>
      <c r="BF123" s="11"/>
      <c r="BG123" s="11"/>
      <c r="BH123" s="11"/>
      <c r="BI123" s="11"/>
      <c r="BJ123" s="11"/>
      <c r="BK123" s="11"/>
      <c r="BL123" s="11"/>
      <c r="BM123" s="11"/>
      <c r="BN123" s="11"/>
      <c r="BO123" s="11"/>
      <c r="BP123" s="11"/>
    </row>
    <row r="124" spans="1:68" ht="12.75" customHeight="1">
      <c r="A124" s="18"/>
      <c r="B124" s="18"/>
      <c r="C124" s="138"/>
      <c r="D124" s="138"/>
      <c r="E124" s="135"/>
      <c r="F124" s="135"/>
      <c r="G124" s="139">
        <f t="shared" ref="G124:G138" si="10">G123+1</f>
        <v>1</v>
      </c>
      <c r="H124" s="25" t="str">
        <f t="array" ref="H124">IF(COUNT(IF($M$5:$M$104=$G124,H$5:H$104,""))=0,"-",COUNT(IF($M$5:$M$104=$G124,H$5:H$104,"")))</f>
        <v>-</v>
      </c>
      <c r="I124" s="25" t="str">
        <f t="array" ref="I124">IF(COUNT(IF($M$5:$M$104=$G124,I$5:I$104,""))=0,"-",COUNT(IF($M$5:$M$104=$G124,I$5:I$104,"")))</f>
        <v>-</v>
      </c>
      <c r="J124" s="25" t="str">
        <f t="array" ref="J124">IF(COUNT(IF($M$5:$M$104=$G124,J$5:J$104,""))=0,"-",COUNT(IF($M$5:$M$104=$G124,J$5:J$104,"")))</f>
        <v>-</v>
      </c>
      <c r="K124" s="25" t="str">
        <f t="array" ref="K124">IF(COUNT(IF($M$5:$M$104=$G124,K$5:K$104,""))=0,"-",COUNT(IF($M$5:$M$104=$G124,K$5:K$104,"")))</f>
        <v>-</v>
      </c>
      <c r="L124" s="25" t="str">
        <f t="array" ref="L124">IF(COUNT(IF($M$5:$M$104=$G124,L$5:L$104,""))=0,"-",COUNT(IF($M$5:$M$104=$G124,L$5:L$104,"")))</f>
        <v>-</v>
      </c>
      <c r="M124" s="126" t="str">
        <f t="array" ref="M124">IF(H124:L124="-","-",SUM(H124:L124))</f>
        <v>-</v>
      </c>
      <c r="N124" s="7"/>
      <c r="O124" s="140"/>
      <c r="P124" s="140"/>
      <c r="Q124" s="140"/>
      <c r="R124" s="140"/>
      <c r="S124" s="140"/>
      <c r="T124" s="140"/>
      <c r="U124" s="18"/>
      <c r="V124" s="18"/>
      <c r="W124" s="18"/>
      <c r="X124" s="7"/>
      <c r="Y124" s="7"/>
      <c r="Z124" s="7"/>
      <c r="AA124" s="7"/>
      <c r="AB124" s="7"/>
      <c r="AC124" s="7"/>
      <c r="AD124" s="7"/>
      <c r="AE124" s="18"/>
      <c r="AF124" s="18"/>
      <c r="AG124" s="18"/>
      <c r="AH124" s="18"/>
      <c r="AI124" s="18"/>
      <c r="AJ124" s="18"/>
      <c r="AK124" s="18"/>
      <c r="AL124" s="18"/>
      <c r="AM124" s="18"/>
      <c r="AN124" s="18"/>
      <c r="AO124" s="18"/>
      <c r="AP124" s="18"/>
      <c r="AQ124" s="18"/>
      <c r="AR124" s="18"/>
      <c r="AS124" s="18"/>
      <c r="AT124" s="18"/>
      <c r="AU124" s="18"/>
      <c r="AV124" s="18"/>
      <c r="AW124" s="18"/>
      <c r="AX124" s="18"/>
      <c r="BA124" s="11"/>
      <c r="BB124" s="11"/>
      <c r="BC124" s="11"/>
      <c r="BD124" s="11"/>
      <c r="BE124" s="11"/>
      <c r="BF124" s="11"/>
      <c r="BG124" s="11"/>
      <c r="BH124" s="11"/>
      <c r="BI124" s="11"/>
      <c r="BJ124" s="11"/>
      <c r="BK124" s="11"/>
      <c r="BL124" s="11"/>
      <c r="BM124" s="11"/>
      <c r="BN124" s="11"/>
      <c r="BO124" s="11"/>
      <c r="BP124" s="11"/>
    </row>
    <row r="125" spans="1:68" ht="12.75" customHeight="1">
      <c r="A125" s="18"/>
      <c r="B125" s="18"/>
      <c r="C125" s="138"/>
      <c r="D125" s="138"/>
      <c r="E125" s="135"/>
      <c r="F125" s="135"/>
      <c r="G125" s="139">
        <f t="shared" si="10"/>
        <v>2</v>
      </c>
      <c r="H125" s="25" t="str">
        <f t="array" ref="H125">IF(COUNT(IF($M$5:$M$104=$G125,H$5:H$104,""))=0,"-",COUNT(IF($M$5:$M$104=$G125,H$5:H$104,"")))</f>
        <v>-</v>
      </c>
      <c r="I125" s="25" t="str">
        <f t="array" ref="I125">IF(COUNT(IF($M$5:$M$104=$G125,I$5:I$104,""))=0,"-",COUNT(IF($M$5:$M$104=$G125,I$5:I$104,"")))</f>
        <v>-</v>
      </c>
      <c r="J125" s="25" t="str">
        <f t="array" ref="J125">IF(COUNT(IF($M$5:$M$104=$G125,J$5:J$104,""))=0,"-",COUNT(IF($M$5:$M$104=$G125,J$5:J$104,"")))</f>
        <v>-</v>
      </c>
      <c r="K125" s="25" t="str">
        <f t="array" ref="K125">IF(COUNT(IF($M$5:$M$104=$G125,K$5:K$104,""))=0,"-",COUNT(IF($M$5:$M$104=$G125,K$5:K$104,"")))</f>
        <v>-</v>
      </c>
      <c r="L125" s="25" t="str">
        <f t="array" ref="L125">IF(COUNT(IF($M$5:$M$104=$G125,L$5:L$104,""))=0,"-",COUNT(IF($M$5:$M$104=$G125,L$5:L$104,"")))</f>
        <v>-</v>
      </c>
      <c r="M125" s="126" t="str">
        <f t="array" ref="M125">IF(H125:L125="-","-",SUM(H125:L125))</f>
        <v>-</v>
      </c>
      <c r="N125" s="7"/>
      <c r="O125" s="140"/>
      <c r="P125" s="140"/>
      <c r="Q125" s="140"/>
      <c r="R125" s="140"/>
      <c r="S125" s="140"/>
      <c r="T125" s="140"/>
      <c r="U125" s="18"/>
      <c r="V125" s="18"/>
      <c r="W125" s="18"/>
      <c r="X125" s="7"/>
      <c r="Y125" s="7"/>
      <c r="Z125" s="7"/>
      <c r="AA125" s="7"/>
      <c r="AB125" s="7"/>
      <c r="AC125" s="7"/>
      <c r="AD125" s="18"/>
      <c r="AE125" s="18"/>
      <c r="AF125" s="18"/>
      <c r="AG125" s="18"/>
      <c r="AH125" s="18"/>
      <c r="AI125" s="18"/>
      <c r="AJ125" s="18"/>
      <c r="AK125" s="18"/>
      <c r="AL125" s="18"/>
      <c r="AM125" s="18"/>
      <c r="AN125" s="18"/>
      <c r="AO125" s="18"/>
      <c r="AP125" s="18"/>
      <c r="AQ125" s="18"/>
      <c r="AR125" s="18"/>
      <c r="AS125" s="18"/>
      <c r="AT125" s="18"/>
      <c r="AU125" s="18"/>
      <c r="AV125" s="18"/>
      <c r="AW125" s="18"/>
      <c r="AX125" s="18"/>
      <c r="BA125" s="11"/>
      <c r="BB125" s="11"/>
      <c r="BC125" s="11"/>
      <c r="BD125" s="11"/>
      <c r="BE125" s="11"/>
      <c r="BF125" s="11"/>
      <c r="BG125" s="11"/>
      <c r="BH125" s="11"/>
      <c r="BI125" s="11"/>
      <c r="BJ125" s="11"/>
      <c r="BK125" s="11"/>
      <c r="BL125" s="11"/>
      <c r="BM125" s="11"/>
      <c r="BN125" s="11"/>
      <c r="BO125" s="11"/>
      <c r="BP125" s="11"/>
    </row>
    <row r="126" spans="1:68" ht="12.75" customHeight="1">
      <c r="A126" s="18"/>
      <c r="B126" s="18"/>
      <c r="C126" s="117"/>
      <c r="D126" s="117"/>
      <c r="E126" s="135"/>
      <c r="F126" s="135"/>
      <c r="G126" s="139">
        <f t="shared" si="10"/>
        <v>3</v>
      </c>
      <c r="H126" s="25" t="str">
        <f t="array" ref="H126">IF(COUNT(IF($M$5:$M$104=$G126,H$5:H$104,""))=0,"-",COUNT(IF($M$5:$M$104=$G126,H$5:H$104,"")))</f>
        <v>-</v>
      </c>
      <c r="I126" s="25" t="str">
        <f t="array" ref="I126">IF(COUNT(IF($M$5:$M$104=$G126,I$5:I$104,""))=0,"-",COUNT(IF($M$5:$M$104=$G126,I$5:I$104,"")))</f>
        <v>-</v>
      </c>
      <c r="J126" s="25" t="str">
        <f t="array" ref="J126">IF(COUNT(IF($M$5:$M$104=$G126,J$5:J$104,""))=0,"-",COUNT(IF($M$5:$M$104=$G126,J$5:J$104,"")))</f>
        <v>-</v>
      </c>
      <c r="K126" s="25" t="str">
        <f t="array" ref="K126">IF(COUNT(IF($M$5:$M$104=$G126,K$5:K$104,""))=0,"-",COUNT(IF($M$5:$M$104=$G126,K$5:K$104,"")))</f>
        <v>-</v>
      </c>
      <c r="L126" s="25" t="str">
        <f t="array" ref="L126">IF(COUNT(IF($M$5:$M$104=$G126,L$5:L$104,""))=0,"-",COUNT(IF($M$5:$M$104=$G126,L$5:L$104,"")))</f>
        <v>-</v>
      </c>
      <c r="M126" s="126" t="str">
        <f t="array" ref="M126">IF(H126:L126="-","-",SUM(H126:L126))</f>
        <v>-</v>
      </c>
      <c r="N126" s="7"/>
      <c r="O126" s="140"/>
      <c r="P126" s="140"/>
      <c r="Q126" s="140"/>
      <c r="R126" s="140"/>
      <c r="S126" s="140"/>
      <c r="T126" s="140"/>
      <c r="U126" s="18"/>
      <c r="V126" s="18"/>
      <c r="W126" s="18"/>
      <c r="X126" s="7"/>
      <c r="Y126" s="7"/>
      <c r="Z126" s="7"/>
      <c r="AA126" s="7"/>
      <c r="AB126" s="7"/>
      <c r="AC126" s="7"/>
      <c r="AD126" s="18"/>
      <c r="AE126" s="18"/>
      <c r="AF126" s="18"/>
      <c r="AG126" s="18"/>
      <c r="AH126" s="18"/>
      <c r="AI126" s="18"/>
      <c r="AJ126" s="18"/>
      <c r="AK126" s="18"/>
      <c r="AL126" s="18"/>
      <c r="AM126" s="18"/>
      <c r="AN126" s="18"/>
      <c r="AO126" s="18"/>
      <c r="AP126" s="18"/>
      <c r="AQ126" s="18"/>
      <c r="AR126" s="18"/>
      <c r="AS126" s="18"/>
      <c r="AT126" s="18"/>
      <c r="AU126" s="18"/>
      <c r="AV126" s="18"/>
      <c r="AW126" s="18"/>
      <c r="AX126" s="18"/>
      <c r="BA126" s="11"/>
      <c r="BB126" s="11"/>
      <c r="BC126" s="11"/>
      <c r="BD126" s="11"/>
      <c r="BE126" s="11"/>
      <c r="BF126" s="11"/>
      <c r="BG126" s="11"/>
      <c r="BH126" s="11"/>
      <c r="BI126" s="11"/>
      <c r="BJ126" s="11"/>
      <c r="BK126" s="11"/>
      <c r="BL126" s="11"/>
      <c r="BM126" s="11"/>
      <c r="BN126" s="11"/>
      <c r="BO126" s="11"/>
      <c r="BP126" s="11"/>
    </row>
    <row r="127" spans="1:68" ht="12.75" customHeight="1">
      <c r="A127" s="18"/>
      <c r="B127" s="18"/>
      <c r="C127" s="117"/>
      <c r="D127" s="117"/>
      <c r="E127" s="135"/>
      <c r="F127" s="135"/>
      <c r="G127" s="139">
        <f t="shared" si="10"/>
        <v>4</v>
      </c>
      <c r="H127" s="25">
        <f t="array" ref="H127">IF(COUNT(IF($M$5:$M$104=$G127,H$5:H$104,""))=0,"-",COUNT(IF($M$5:$M$104=$G127,H$5:H$104,"")))</f>
        <v>2</v>
      </c>
      <c r="I127" s="25">
        <f t="array" ref="I127">IF(COUNT(IF($M$5:$M$104=$G127,I$5:I$104,""))=0,"-",COUNT(IF($M$5:$M$104=$G127,I$5:I$104,"")))</f>
        <v>2</v>
      </c>
      <c r="J127" s="25">
        <f t="array" ref="J127">IF(COUNT(IF($M$5:$M$104=$G127,J$5:J$104,""))=0,"-",COUNT(IF($M$5:$M$104=$G127,J$5:J$104,"")))</f>
        <v>2</v>
      </c>
      <c r="K127" s="25">
        <f t="array" ref="K127">IF(COUNT(IF($M$5:$M$104=$G127,K$5:K$104,""))=0,"-",COUNT(IF($M$5:$M$104=$G127,K$5:K$104,"")))</f>
        <v>2</v>
      </c>
      <c r="L127" s="25">
        <f t="array" ref="L127">IF(COUNT(IF($M$5:$M$104=$G127,L$5:L$104,""))=0,"-",COUNT(IF($M$5:$M$104=$G127,L$5:L$104,"")))</f>
        <v>2</v>
      </c>
      <c r="M127" s="126">
        <f t="array" ref="M127">IF(H127:L127="-","-",SUM(H127:L127))</f>
        <v>10</v>
      </c>
      <c r="N127" s="7"/>
      <c r="O127" s="140"/>
      <c r="P127" s="140"/>
      <c r="Q127" s="140"/>
      <c r="R127" s="140"/>
      <c r="S127" s="140"/>
      <c r="T127" s="140"/>
      <c r="U127" s="18"/>
      <c r="V127" s="18"/>
      <c r="W127" s="18"/>
      <c r="X127" s="7"/>
      <c r="Y127" s="7"/>
      <c r="Z127" s="7"/>
      <c r="AA127" s="7"/>
      <c r="AB127" s="7"/>
      <c r="AC127" s="7"/>
      <c r="AD127" s="18"/>
      <c r="AE127" s="18"/>
      <c r="AF127" s="18"/>
      <c r="AG127" s="18"/>
      <c r="AH127" s="18"/>
      <c r="AI127" s="18"/>
      <c r="AJ127" s="18"/>
      <c r="AK127" s="18"/>
      <c r="AL127" s="18"/>
      <c r="AM127" s="18"/>
      <c r="AN127" s="18"/>
      <c r="AO127" s="18"/>
      <c r="AP127" s="18"/>
      <c r="AQ127" s="18"/>
      <c r="AR127" s="18"/>
      <c r="AS127" s="18"/>
      <c r="AT127" s="18"/>
      <c r="AU127" s="18"/>
      <c r="AV127" s="18"/>
      <c r="AW127" s="18"/>
      <c r="AX127" s="18"/>
      <c r="BA127" s="11"/>
      <c r="BB127" s="11"/>
      <c r="BC127" s="11"/>
      <c r="BD127" s="11"/>
      <c r="BE127" s="11"/>
      <c r="BF127" s="11"/>
      <c r="BG127" s="11"/>
      <c r="BH127" s="11"/>
      <c r="BI127" s="11"/>
      <c r="BJ127" s="11"/>
      <c r="BK127" s="11"/>
      <c r="BL127" s="11"/>
      <c r="BM127" s="11"/>
      <c r="BN127" s="11"/>
      <c r="BO127" s="11"/>
      <c r="BP127" s="11"/>
    </row>
    <row r="128" spans="1:68" ht="12.75" customHeight="1">
      <c r="A128" s="18"/>
      <c r="B128" s="18"/>
      <c r="C128" s="117"/>
      <c r="D128" s="117"/>
      <c r="E128" s="135"/>
      <c r="F128" s="135"/>
      <c r="G128" s="139">
        <f t="shared" si="10"/>
        <v>5</v>
      </c>
      <c r="H128" s="25">
        <f t="array" ref="H128">IF(COUNT(IF($M$5:$M$104=$G128,H$5:H$104,""))=0,"-",COUNT(IF($M$5:$M$104=$G128,H$5:H$104,"")))</f>
        <v>10</v>
      </c>
      <c r="I128" s="25">
        <f t="array" ref="I128">IF(COUNT(IF($M$5:$M$104=$G128,I$5:I$104,""))=0,"-",COUNT(IF($M$5:$M$104=$G128,I$5:I$104,"")))</f>
        <v>10</v>
      </c>
      <c r="J128" s="25">
        <f t="array" ref="J128">IF(COUNT(IF($M$5:$M$104=$G128,J$5:J$104,""))=0,"-",COUNT(IF($M$5:$M$104=$G128,J$5:J$104,"")))</f>
        <v>10</v>
      </c>
      <c r="K128" s="25">
        <f t="array" ref="K128">IF(COUNT(IF($M$5:$M$104=$G128,K$5:K$104,""))=0,"-",COUNT(IF($M$5:$M$104=$G128,K$5:K$104,"")))</f>
        <v>10</v>
      </c>
      <c r="L128" s="25">
        <f t="array" ref="L128">IF(COUNT(IF($M$5:$M$104=$G128,L$5:L$104,""))=0,"-",COUNT(IF($M$5:$M$104=$G128,L$5:L$104,"")))</f>
        <v>10</v>
      </c>
      <c r="M128" s="126">
        <f t="array" ref="M128">IF(H128:L128="-","-",SUM(H128:L128))</f>
        <v>50</v>
      </c>
      <c r="N128" s="7"/>
      <c r="O128" s="140"/>
      <c r="P128" s="140"/>
      <c r="Q128" s="140"/>
      <c r="R128" s="140"/>
      <c r="S128" s="140"/>
      <c r="T128" s="140"/>
      <c r="U128" s="18"/>
      <c r="V128" s="18"/>
      <c r="W128" s="18"/>
      <c r="X128" s="7"/>
      <c r="Y128" s="7"/>
      <c r="Z128" s="7"/>
      <c r="AA128" s="7"/>
      <c r="AB128" s="7"/>
      <c r="AC128" s="7"/>
      <c r="AD128" s="18"/>
      <c r="AE128" s="18"/>
      <c r="AF128" s="18"/>
      <c r="AG128" s="18"/>
      <c r="AH128" s="18"/>
      <c r="AI128" s="18"/>
      <c r="AJ128" s="18"/>
      <c r="AK128" s="18"/>
      <c r="AL128" s="18"/>
      <c r="AM128" s="18"/>
      <c r="AN128" s="18"/>
      <c r="AO128" s="18"/>
      <c r="AP128" s="18"/>
      <c r="AQ128" s="18"/>
      <c r="AR128" s="18"/>
      <c r="AS128" s="18"/>
      <c r="AT128" s="18"/>
      <c r="AU128" s="18"/>
      <c r="AV128" s="18"/>
      <c r="AW128" s="18"/>
      <c r="AX128" s="18"/>
      <c r="BA128" s="11"/>
      <c r="BB128" s="11"/>
      <c r="BC128" s="11"/>
      <c r="BD128" s="11"/>
      <c r="BE128" s="11"/>
      <c r="BF128" s="11"/>
      <c r="BG128" s="11"/>
      <c r="BH128" s="11"/>
      <c r="BI128" s="11"/>
      <c r="BJ128" s="11"/>
      <c r="BK128" s="11"/>
      <c r="BL128" s="11"/>
      <c r="BM128" s="11"/>
      <c r="BN128" s="11"/>
      <c r="BO128" s="11"/>
      <c r="BP128" s="11"/>
    </row>
    <row r="129" spans="1:68" ht="12.75" customHeight="1">
      <c r="A129" s="18"/>
      <c r="B129" s="18"/>
      <c r="C129" s="117"/>
      <c r="D129" s="117"/>
      <c r="E129" s="135"/>
      <c r="F129" s="135"/>
      <c r="G129" s="139">
        <f t="shared" si="10"/>
        <v>6</v>
      </c>
      <c r="H129" s="25">
        <f t="array" ref="H129">IF(COUNT(IF($M$5:$M$104=$G129,H$5:H$104,""))=0,"-",COUNT(IF($M$5:$M$104=$G129,H$5:H$104,"")))</f>
        <v>3</v>
      </c>
      <c r="I129" s="25">
        <f t="array" ref="I129">IF(COUNT(IF($M$5:$M$104=$G129,I$5:I$104,""))=0,"-",COUNT(IF($M$5:$M$104=$G129,I$5:I$104,"")))</f>
        <v>3</v>
      </c>
      <c r="J129" s="25">
        <f t="array" ref="J129">IF(COUNT(IF($M$5:$M$104=$G129,J$5:J$104,""))=0,"-",COUNT(IF($M$5:$M$104=$G129,J$5:J$104,"")))</f>
        <v>3</v>
      </c>
      <c r="K129" s="25">
        <f t="array" ref="K129">IF(COUNT(IF($M$5:$M$104=$G129,K$5:K$104,""))=0,"-",COUNT(IF($M$5:$M$104=$G129,K$5:K$104,"")))</f>
        <v>3</v>
      </c>
      <c r="L129" s="25">
        <f t="array" ref="L129">IF(COUNT(IF($M$5:$M$104=$G129,L$5:L$104,""))=0,"-",COUNT(IF($M$5:$M$104=$G129,L$5:L$104,"")))</f>
        <v>3</v>
      </c>
      <c r="M129" s="126">
        <f t="array" ref="M129">IF(H129:L129="-","-",SUM(H129:L129))</f>
        <v>15</v>
      </c>
      <c r="N129" s="7"/>
      <c r="O129" s="140"/>
      <c r="P129" s="140"/>
      <c r="Q129" s="140"/>
      <c r="R129" s="140"/>
      <c r="S129" s="140"/>
      <c r="T129" s="140"/>
      <c r="U129" s="18"/>
      <c r="V129" s="18"/>
      <c r="W129" s="18"/>
      <c r="X129" s="7"/>
      <c r="Y129" s="7"/>
      <c r="Z129" s="7"/>
      <c r="AA129" s="7"/>
      <c r="AB129" s="7"/>
      <c r="AC129" s="7"/>
      <c r="AD129" s="18"/>
      <c r="AE129" s="18"/>
      <c r="AF129" s="18"/>
      <c r="AG129" s="18"/>
      <c r="AH129" s="18"/>
      <c r="AI129" s="18"/>
      <c r="AJ129" s="18"/>
      <c r="AK129" s="18"/>
      <c r="AL129" s="18"/>
      <c r="AM129" s="18"/>
      <c r="AN129" s="18"/>
      <c r="AO129" s="18"/>
      <c r="AP129" s="18"/>
      <c r="AQ129" s="18"/>
      <c r="AR129" s="18"/>
      <c r="AS129" s="18"/>
      <c r="AT129" s="18"/>
      <c r="AU129" s="18"/>
      <c r="AV129" s="18"/>
      <c r="AW129" s="18"/>
      <c r="AX129" s="18"/>
      <c r="BA129" s="11"/>
      <c r="BB129" s="11"/>
      <c r="BC129" s="11"/>
      <c r="BD129" s="11"/>
      <c r="BE129" s="11"/>
      <c r="BF129" s="11"/>
      <c r="BG129" s="11"/>
      <c r="BH129" s="11"/>
      <c r="BI129" s="11"/>
      <c r="BJ129" s="11"/>
      <c r="BK129" s="11"/>
      <c r="BL129" s="11"/>
      <c r="BM129" s="11"/>
      <c r="BN129" s="11"/>
      <c r="BO129" s="11"/>
      <c r="BP129" s="11"/>
    </row>
    <row r="130" spans="1:68" ht="12.75" customHeight="1">
      <c r="A130" s="18"/>
      <c r="B130" s="18"/>
      <c r="C130" s="117"/>
      <c r="D130" s="117"/>
      <c r="E130" s="135"/>
      <c r="F130" s="135"/>
      <c r="G130" s="139">
        <f t="shared" si="10"/>
        <v>7</v>
      </c>
      <c r="H130" s="25">
        <f t="array" ref="H130">IF(COUNT(IF($M$5:$M$104=$G130,H$5:H$104,""))=0,"-",COUNT(IF($M$5:$M$104=$G130,H$5:H$104,"")))</f>
        <v>1</v>
      </c>
      <c r="I130" s="25">
        <f t="array" ref="I130">IF(COUNT(IF($M$5:$M$104=$G130,I$5:I$104,""))=0,"-",COUNT(IF($M$5:$M$104=$G130,I$5:I$104,"")))</f>
        <v>1</v>
      </c>
      <c r="J130" s="25">
        <f t="array" ref="J130">IF(COUNT(IF($M$5:$M$104=$G130,J$5:J$104,""))=0,"-",COUNT(IF($M$5:$M$104=$G130,J$5:J$104,"")))</f>
        <v>1</v>
      </c>
      <c r="K130" s="25">
        <f t="array" ref="K130">IF(COUNT(IF($M$5:$M$104=$G130,K$5:K$104,""))=0,"-",COUNT(IF($M$5:$M$104=$G130,K$5:K$104,"")))</f>
        <v>1</v>
      </c>
      <c r="L130" s="25">
        <f t="array" ref="L130">IF(COUNT(IF($M$5:$M$104=$G130,L$5:L$104,""))=0,"-",COUNT(IF($M$5:$M$104=$G130,L$5:L$104,"")))</f>
        <v>1</v>
      </c>
      <c r="M130" s="126">
        <f t="array" ref="M130">IF(H130:L130="-","-",SUM(H130:L130))</f>
        <v>5</v>
      </c>
      <c r="N130" s="7"/>
      <c r="O130" s="140"/>
      <c r="P130" s="140"/>
      <c r="Q130" s="140"/>
      <c r="R130" s="140"/>
      <c r="S130" s="140"/>
      <c r="T130" s="140"/>
      <c r="U130" s="18"/>
      <c r="V130" s="18"/>
      <c r="W130" s="18"/>
      <c r="X130" s="7"/>
      <c r="Y130" s="7"/>
      <c r="Z130" s="7"/>
      <c r="AA130" s="7"/>
      <c r="AB130" s="7"/>
      <c r="AC130" s="7"/>
      <c r="AD130" s="18"/>
      <c r="AE130" s="18"/>
      <c r="AF130" s="18"/>
      <c r="AG130" s="18"/>
      <c r="AH130" s="18"/>
      <c r="AI130" s="18"/>
      <c r="AJ130" s="18"/>
      <c r="AK130" s="18"/>
      <c r="AL130" s="18"/>
      <c r="AM130" s="18"/>
      <c r="AN130" s="18"/>
      <c r="AO130" s="18"/>
      <c r="AP130" s="18"/>
      <c r="AQ130" s="18"/>
      <c r="AR130" s="18"/>
      <c r="AS130" s="18"/>
      <c r="AT130" s="18"/>
      <c r="AU130" s="18"/>
      <c r="AV130" s="18"/>
      <c r="AW130" s="18"/>
      <c r="AX130" s="18"/>
      <c r="BA130" s="11"/>
      <c r="BB130" s="11"/>
      <c r="BC130" s="11"/>
      <c r="BD130" s="11"/>
      <c r="BE130" s="11"/>
      <c r="BF130" s="11"/>
      <c r="BG130" s="11"/>
      <c r="BH130" s="11"/>
      <c r="BI130" s="11"/>
      <c r="BJ130" s="11"/>
      <c r="BK130" s="11"/>
      <c r="BL130" s="11"/>
      <c r="BM130" s="11"/>
      <c r="BN130" s="11"/>
      <c r="BO130" s="11"/>
      <c r="BP130" s="11"/>
    </row>
    <row r="131" spans="1:68" ht="12.75" customHeight="1">
      <c r="A131" s="18"/>
      <c r="B131" s="18"/>
      <c r="C131" s="117"/>
      <c r="D131" s="117"/>
      <c r="E131" s="135"/>
      <c r="F131" s="135"/>
      <c r="G131" s="139">
        <f t="shared" si="10"/>
        <v>8</v>
      </c>
      <c r="H131" s="25" t="str">
        <f t="array" ref="H131">IF(COUNT(IF($M$5:$M$104=$G131,H$5:H$104,""))=0,"-",COUNT(IF($M$5:$M$104=$G131,H$5:H$104,"")))</f>
        <v>-</v>
      </c>
      <c r="I131" s="25" t="str">
        <f t="array" ref="I131">IF(COUNT(IF($M$5:$M$104=$G131,I$5:I$104,""))=0,"-",COUNT(IF($M$5:$M$104=$G131,I$5:I$104,"")))</f>
        <v>-</v>
      </c>
      <c r="J131" s="25" t="str">
        <f t="array" ref="J131">IF(COUNT(IF($M$5:$M$104=$G131,J$5:J$104,""))=0,"-",COUNT(IF($M$5:$M$104=$G131,J$5:J$104,"")))</f>
        <v>-</v>
      </c>
      <c r="K131" s="25" t="str">
        <f t="array" ref="K131">IF(COUNT(IF($M$5:$M$104=$G131,K$5:K$104,""))=0,"-",COUNT(IF($M$5:$M$104=$G131,K$5:K$104,"")))</f>
        <v>-</v>
      </c>
      <c r="L131" s="25" t="str">
        <f t="array" ref="L131">IF(COUNT(IF($M$5:$M$104=$G131,L$5:L$104,""))=0,"-",COUNT(IF($M$5:$M$104=$G131,L$5:L$104,"")))</f>
        <v>-</v>
      </c>
      <c r="M131" s="126" t="str">
        <f t="array" ref="M131">IF(H131:L131="-","-",SUM(H131:L131))</f>
        <v>-</v>
      </c>
      <c r="N131" s="7"/>
      <c r="O131" s="140"/>
      <c r="P131" s="140"/>
      <c r="Q131" s="140"/>
      <c r="R131" s="140"/>
      <c r="S131" s="140"/>
      <c r="T131" s="140"/>
      <c r="U131" s="18"/>
      <c r="V131" s="18"/>
      <c r="W131" s="18"/>
      <c r="X131" s="7"/>
      <c r="Y131" s="7"/>
      <c r="Z131" s="7"/>
      <c r="AA131" s="7"/>
      <c r="AB131" s="7"/>
      <c r="AC131" s="7"/>
      <c r="AD131" s="18"/>
      <c r="AE131" s="18"/>
      <c r="AF131" s="18"/>
      <c r="AG131" s="18"/>
      <c r="AH131" s="18"/>
      <c r="AI131" s="18"/>
      <c r="AJ131" s="18"/>
      <c r="AK131" s="18"/>
      <c r="AL131" s="18"/>
      <c r="AM131" s="18"/>
      <c r="AN131" s="18"/>
      <c r="AO131" s="18"/>
      <c r="AP131" s="18"/>
      <c r="AQ131" s="18"/>
      <c r="AR131" s="18"/>
      <c r="AS131" s="18"/>
      <c r="AT131" s="18"/>
      <c r="AU131" s="18"/>
      <c r="AV131" s="18"/>
      <c r="AW131" s="18"/>
      <c r="AX131" s="18"/>
      <c r="BA131" s="11"/>
      <c r="BB131" s="11"/>
      <c r="BC131" s="11"/>
      <c r="BD131" s="11"/>
      <c r="BE131" s="11"/>
      <c r="BF131" s="11"/>
      <c r="BG131" s="11"/>
      <c r="BH131" s="11"/>
      <c r="BI131" s="11"/>
      <c r="BJ131" s="11"/>
      <c r="BK131" s="11"/>
      <c r="BL131" s="11"/>
      <c r="BM131" s="11"/>
      <c r="BN131" s="11"/>
      <c r="BO131" s="11"/>
      <c r="BP131" s="11"/>
    </row>
    <row r="132" spans="1:68" ht="12.75" customHeight="1">
      <c r="A132" s="18"/>
      <c r="B132" s="18"/>
      <c r="C132" s="117"/>
      <c r="D132" s="117"/>
      <c r="E132" s="135"/>
      <c r="F132" s="135"/>
      <c r="G132" s="139">
        <f t="shared" si="10"/>
        <v>9</v>
      </c>
      <c r="H132" s="25" t="str">
        <f t="array" ref="H132">IF(COUNT(IF($M$5:$M$104=$G132,H$5:H$104,""))=0,"-",COUNT(IF($M$5:$M$104=$G132,H$5:H$104,"")))</f>
        <v>-</v>
      </c>
      <c r="I132" s="25" t="str">
        <f t="array" ref="I132">IF(COUNT(IF($M$5:$M$104=$G132,I$5:I$104,""))=0,"-",COUNT(IF($M$5:$M$104=$G132,I$5:I$104,"")))</f>
        <v>-</v>
      </c>
      <c r="J132" s="25" t="str">
        <f t="array" ref="J132">IF(COUNT(IF($M$5:$M$104=$G132,J$5:J$104,""))=0,"-",COUNT(IF($M$5:$M$104=$G132,J$5:J$104,"")))</f>
        <v>-</v>
      </c>
      <c r="K132" s="25" t="str">
        <f t="array" ref="K132">IF(COUNT(IF($M$5:$M$104=$G132,K$5:K$104,""))=0,"-",COUNT(IF($M$5:$M$104=$G132,K$5:K$104,"")))</f>
        <v>-</v>
      </c>
      <c r="L132" s="25" t="str">
        <f t="array" ref="L132">IF(COUNT(IF($M$5:$M$104=$G132,L$5:L$104,""))=0,"-",COUNT(IF($M$5:$M$104=$G132,L$5:L$104,"")))</f>
        <v>-</v>
      </c>
      <c r="M132" s="126" t="str">
        <f t="array" ref="M132">IF(H132:L132="-","-",SUM(H132:L132))</f>
        <v>-</v>
      </c>
      <c r="N132" s="7"/>
      <c r="O132" s="140"/>
      <c r="P132" s="140"/>
      <c r="Q132" s="140"/>
      <c r="R132" s="140"/>
      <c r="S132" s="140"/>
      <c r="T132" s="140"/>
      <c r="U132" s="18"/>
      <c r="V132" s="18"/>
      <c r="W132" s="18"/>
      <c r="X132" s="7"/>
      <c r="Y132" s="7"/>
      <c r="Z132" s="7"/>
      <c r="AA132" s="7"/>
      <c r="AB132" s="7"/>
      <c r="AC132" s="7"/>
      <c r="AD132" s="18"/>
      <c r="AE132" s="18"/>
      <c r="AF132" s="18"/>
      <c r="AG132" s="18"/>
      <c r="AH132" s="18"/>
      <c r="AI132" s="18"/>
      <c r="AJ132" s="18"/>
      <c r="AK132" s="18"/>
      <c r="AL132" s="18"/>
      <c r="AM132" s="18"/>
      <c r="AN132" s="18"/>
      <c r="AO132" s="18"/>
      <c r="AP132" s="18"/>
      <c r="AQ132" s="18"/>
      <c r="AR132" s="18"/>
      <c r="AS132" s="18"/>
      <c r="AT132" s="18"/>
      <c r="AU132" s="18"/>
      <c r="AV132" s="18"/>
      <c r="AW132" s="18"/>
      <c r="AX132" s="18"/>
      <c r="BA132" s="11"/>
      <c r="BB132" s="11"/>
      <c r="BC132" s="11"/>
      <c r="BD132" s="11"/>
      <c r="BE132" s="11"/>
      <c r="BF132" s="11"/>
      <c r="BG132" s="11"/>
      <c r="BH132" s="11"/>
      <c r="BI132" s="11"/>
      <c r="BJ132" s="11"/>
      <c r="BK132" s="11"/>
      <c r="BL132" s="11"/>
      <c r="BM132" s="11"/>
      <c r="BN132" s="11"/>
      <c r="BO132" s="11"/>
      <c r="BP132" s="11"/>
    </row>
    <row r="133" spans="1:68" ht="12.75" customHeight="1">
      <c r="A133" s="18"/>
      <c r="B133" s="18"/>
      <c r="C133" s="117"/>
      <c r="D133" s="117"/>
      <c r="E133" s="135"/>
      <c r="F133" s="135"/>
      <c r="G133" s="139">
        <f t="shared" si="10"/>
        <v>10</v>
      </c>
      <c r="H133" s="25" t="str">
        <f t="array" ref="H133">IF(COUNT(IF($M$5:$M$104=$G133,H$5:H$104,""))=0,"-",COUNT(IF($M$5:$M$104=$G133,H$5:H$104,"")))</f>
        <v>-</v>
      </c>
      <c r="I133" s="25" t="str">
        <f t="array" ref="I133">IF(COUNT(IF($M$5:$M$104=$G133,I$5:I$104,""))=0,"-",COUNT(IF($M$5:$M$104=$G133,I$5:I$104,"")))</f>
        <v>-</v>
      </c>
      <c r="J133" s="25" t="str">
        <f t="array" ref="J133">IF(COUNT(IF($M$5:$M$104=$G133,J$5:J$104,""))=0,"-",COUNT(IF($M$5:$M$104=$G133,J$5:J$104,"")))</f>
        <v>-</v>
      </c>
      <c r="K133" s="25" t="str">
        <f t="array" ref="K133">IF(COUNT(IF($M$5:$M$104=$G133,K$5:K$104,""))=0,"-",COUNT(IF($M$5:$M$104=$G133,K$5:K$104,"")))</f>
        <v>-</v>
      </c>
      <c r="L133" s="25" t="str">
        <f t="array" ref="L133">IF(COUNT(IF($M$5:$M$104=$G133,L$5:L$104,""))=0,"-",COUNT(IF($M$5:$M$104=$G133,L$5:L$104,"")))</f>
        <v>-</v>
      </c>
      <c r="M133" s="126" t="str">
        <f t="array" ref="M133">IF(H133:L133="-","-",SUM(H133:L133))</f>
        <v>-</v>
      </c>
      <c r="N133" s="7"/>
      <c r="O133" s="130"/>
      <c r="P133" s="130"/>
      <c r="Q133" s="130"/>
      <c r="R133" s="130"/>
      <c r="S133" s="130"/>
      <c r="T133" s="141"/>
      <c r="U133" s="18"/>
      <c r="V133" s="18"/>
      <c r="W133" s="18"/>
      <c r="X133" s="7"/>
      <c r="Y133" s="7"/>
      <c r="Z133" s="7"/>
      <c r="AA133" s="7"/>
      <c r="AB133" s="7"/>
      <c r="AC133" s="7"/>
      <c r="AD133" s="18"/>
      <c r="AE133" s="18"/>
      <c r="AF133" s="18"/>
      <c r="AG133" s="18"/>
      <c r="AH133" s="18"/>
      <c r="AI133" s="18"/>
      <c r="AJ133" s="18"/>
      <c r="AK133" s="18"/>
      <c r="AL133" s="18"/>
      <c r="AM133" s="18"/>
      <c r="AN133" s="18"/>
      <c r="AO133" s="18"/>
      <c r="AP133" s="18"/>
      <c r="AQ133" s="18"/>
      <c r="AR133" s="18"/>
      <c r="AS133" s="18"/>
      <c r="AT133" s="18"/>
      <c r="AU133" s="18"/>
      <c r="AV133" s="18"/>
      <c r="AW133" s="18"/>
      <c r="AX133" s="18"/>
      <c r="BA133" s="11"/>
      <c r="BB133" s="11"/>
      <c r="BC133" s="11"/>
      <c r="BD133" s="11"/>
      <c r="BE133" s="11"/>
      <c r="BF133" s="11"/>
      <c r="BG133" s="11"/>
      <c r="BH133" s="11"/>
      <c r="BI133" s="11"/>
      <c r="BJ133" s="11"/>
      <c r="BK133" s="11"/>
      <c r="BL133" s="11"/>
      <c r="BM133" s="11"/>
      <c r="BN133" s="11"/>
      <c r="BO133" s="11"/>
      <c r="BP133" s="11"/>
    </row>
    <row r="134" spans="1:68" ht="12.75" customHeight="1">
      <c r="A134" s="18"/>
      <c r="B134" s="18"/>
      <c r="C134" s="117"/>
      <c r="D134" s="117"/>
      <c r="E134" s="135"/>
      <c r="F134" s="135"/>
      <c r="G134" s="139">
        <f t="shared" si="10"/>
        <v>11</v>
      </c>
      <c r="H134" s="25" t="str">
        <f t="array" ref="H134">IF(COUNT(IF($M$5:$M$104=$G134,H$5:H$104,""))=0,"-",COUNT(IF($M$5:$M$104=$G134,H$5:H$104,"")))</f>
        <v>-</v>
      </c>
      <c r="I134" s="25" t="str">
        <f t="array" ref="I134">IF(COUNT(IF($M$5:$M$104=$G134,I$5:I$104,""))=0,"-",COUNT(IF($M$5:$M$104=$G134,I$5:I$104,"")))</f>
        <v>-</v>
      </c>
      <c r="J134" s="25" t="str">
        <f t="array" ref="J134">IF(COUNT(IF($M$5:$M$104=$G134,J$5:J$104,""))=0,"-",COUNT(IF($M$5:$M$104=$G134,J$5:J$104,"")))</f>
        <v>-</v>
      </c>
      <c r="K134" s="25" t="str">
        <f t="array" ref="K134">IF(COUNT(IF($M$5:$M$104=$G134,K$5:K$104,""))=0,"-",COUNT(IF($M$5:$M$104=$G134,K$5:K$104,"")))</f>
        <v>-</v>
      </c>
      <c r="L134" s="25" t="str">
        <f t="array" ref="L134">IF(COUNT(IF($M$5:$M$104=$G134,L$5:L$104,""))=0,"-",COUNT(IF($M$5:$M$104=$G134,L$5:L$104,"")))</f>
        <v>-</v>
      </c>
      <c r="M134" s="126" t="str">
        <f t="array" ref="M134">IF(H134:L134="-","-",SUM(H134:L134))</f>
        <v>-</v>
      </c>
      <c r="N134" s="7"/>
      <c r="O134" s="140"/>
      <c r="P134" s="140"/>
      <c r="Q134" s="140"/>
      <c r="R134" s="140"/>
      <c r="S134" s="140"/>
      <c r="T134" s="140"/>
      <c r="U134" s="18"/>
      <c r="V134" s="18"/>
      <c r="W134" s="18"/>
      <c r="X134" s="18"/>
      <c r="Y134" s="7"/>
      <c r="Z134" s="7"/>
      <c r="AA134" s="7"/>
      <c r="AB134" s="7"/>
      <c r="AC134" s="7"/>
      <c r="AD134" s="18"/>
      <c r="AE134" s="18"/>
      <c r="AF134" s="18"/>
      <c r="AG134" s="18"/>
      <c r="AH134" s="18"/>
      <c r="AI134" s="18"/>
      <c r="AJ134" s="18"/>
      <c r="AK134" s="18"/>
      <c r="AL134" s="18"/>
      <c r="AM134" s="18"/>
      <c r="AN134" s="18"/>
      <c r="AO134" s="18"/>
      <c r="AP134" s="18"/>
      <c r="AQ134" s="18"/>
      <c r="AR134" s="18"/>
      <c r="AS134" s="18"/>
      <c r="AT134" s="18"/>
      <c r="AU134" s="18"/>
      <c r="AV134" s="18"/>
      <c r="AW134" s="18"/>
      <c r="AX134" s="18"/>
      <c r="BA134" s="11"/>
      <c r="BB134" s="11"/>
      <c r="BC134" s="11"/>
      <c r="BD134" s="11"/>
      <c r="BE134" s="11"/>
      <c r="BF134" s="11"/>
      <c r="BG134" s="11"/>
      <c r="BH134" s="11"/>
      <c r="BI134" s="11"/>
      <c r="BJ134" s="11"/>
      <c r="BK134" s="11"/>
      <c r="BL134" s="11"/>
      <c r="BM134" s="11"/>
      <c r="BN134" s="11"/>
      <c r="BO134" s="11"/>
      <c r="BP134" s="11"/>
    </row>
    <row r="135" spans="1:68" ht="12.75" customHeight="1">
      <c r="A135" s="18"/>
      <c r="B135" s="18"/>
      <c r="C135" s="138"/>
      <c r="D135" s="138"/>
      <c r="E135" s="135"/>
      <c r="F135" s="135"/>
      <c r="G135" s="139">
        <f t="shared" si="10"/>
        <v>12</v>
      </c>
      <c r="H135" s="25" t="str">
        <f t="array" ref="H135">IF(COUNT(IF($M$5:$M$104=$G135,H$5:H$104,""))=0,"-",COUNT(IF($M$5:$M$104=$G135,H$5:H$104,"")))</f>
        <v>-</v>
      </c>
      <c r="I135" s="25" t="str">
        <f t="array" ref="I135">IF(COUNT(IF($M$5:$M$104=$G135,I$5:I$104,""))=0,"-",COUNT(IF($M$5:$M$104=$G135,I$5:I$104,"")))</f>
        <v>-</v>
      </c>
      <c r="J135" s="25" t="str">
        <f t="array" ref="J135">IF(COUNT(IF($M$5:$M$104=$G135,J$5:J$104,""))=0,"-",COUNT(IF($M$5:$M$104=$G135,J$5:J$104,"")))</f>
        <v>-</v>
      </c>
      <c r="K135" s="25" t="str">
        <f t="array" ref="K135">IF(COUNT(IF($M$5:$M$104=$G135,K$5:K$104,""))=0,"-",COUNT(IF($M$5:$M$104=$G135,K$5:K$104,"")))</f>
        <v>-</v>
      </c>
      <c r="L135" s="25" t="str">
        <f t="array" ref="L135">IF(COUNT(IF($M$5:$M$104=$G135,L$5:L$104,""))=0,"-",COUNT(IF($M$5:$M$104=$G135,L$5:L$104,"")))</f>
        <v>-</v>
      </c>
      <c r="M135" s="126" t="str">
        <f t="array" ref="M135">IF(H135:L135="-","-",SUM(H135:L135))</f>
        <v>-</v>
      </c>
      <c r="N135" s="7"/>
      <c r="O135" s="140"/>
      <c r="P135" s="140"/>
      <c r="Q135" s="140"/>
      <c r="R135" s="140"/>
      <c r="S135" s="140"/>
      <c r="T135" s="140"/>
      <c r="U135" s="18"/>
      <c r="V135" s="18"/>
      <c r="W135" s="18"/>
      <c r="X135" s="18"/>
      <c r="Y135" s="7"/>
      <c r="Z135" s="7"/>
      <c r="AA135" s="7"/>
      <c r="AB135" s="7"/>
      <c r="AC135" s="7"/>
      <c r="AD135" s="18"/>
      <c r="AE135" s="18"/>
      <c r="AF135" s="18"/>
      <c r="AG135" s="18"/>
      <c r="AH135" s="18"/>
      <c r="AI135" s="18"/>
      <c r="AJ135" s="18"/>
      <c r="AK135" s="18"/>
      <c r="AL135" s="18"/>
      <c r="AM135" s="18"/>
      <c r="AN135" s="18"/>
      <c r="AO135" s="18"/>
      <c r="AP135" s="18"/>
      <c r="AQ135" s="18"/>
      <c r="AR135" s="18"/>
      <c r="AS135" s="18"/>
      <c r="AT135" s="18"/>
      <c r="AU135" s="18"/>
      <c r="AV135" s="18"/>
      <c r="AW135" s="18"/>
      <c r="AX135" s="18"/>
      <c r="BA135" s="11"/>
      <c r="BB135" s="11"/>
      <c r="BC135" s="11"/>
      <c r="BD135" s="11"/>
      <c r="BE135" s="11"/>
      <c r="BF135" s="11"/>
      <c r="BG135" s="11"/>
      <c r="BH135" s="11"/>
      <c r="BI135" s="11"/>
      <c r="BJ135" s="11"/>
      <c r="BK135" s="11"/>
      <c r="BL135" s="11"/>
      <c r="BM135" s="11"/>
      <c r="BN135" s="11"/>
      <c r="BO135" s="11"/>
      <c r="BP135" s="11"/>
    </row>
    <row r="136" spans="1:68" ht="12.75" customHeight="1">
      <c r="A136" s="18"/>
      <c r="B136" s="18"/>
      <c r="C136" s="138"/>
      <c r="D136" s="138"/>
      <c r="E136" s="135"/>
      <c r="F136" s="135"/>
      <c r="G136" s="139">
        <f t="shared" si="10"/>
        <v>13</v>
      </c>
      <c r="H136" s="25" t="str">
        <f t="array" ref="H136">IF(COUNT(IF($M$5:$M$104=$G136,H$5:H$104,""))=0,"-",COUNT(IF($M$5:$M$104=$G136,H$5:H$104,"")))</f>
        <v>-</v>
      </c>
      <c r="I136" s="25" t="str">
        <f t="array" ref="I136">IF(COUNT(IF($M$5:$M$104=$G136,I$5:I$104,""))=0,"-",COUNT(IF($M$5:$M$104=$G136,I$5:I$104,"")))</f>
        <v>-</v>
      </c>
      <c r="J136" s="25" t="str">
        <f t="array" ref="J136">IF(COUNT(IF($M$5:$M$104=$G136,J$5:J$104,""))=0,"-",COUNT(IF($M$5:$M$104=$G136,J$5:J$104,"")))</f>
        <v>-</v>
      </c>
      <c r="K136" s="25" t="str">
        <f t="array" ref="K136">IF(COUNT(IF($M$5:$M$104=$G136,K$5:K$104,""))=0,"-",COUNT(IF($M$5:$M$104=$G136,K$5:K$104,"")))</f>
        <v>-</v>
      </c>
      <c r="L136" s="25" t="str">
        <f t="array" ref="L136">IF(COUNT(IF($M$5:$M$104=$G136,L$5:L$104,""))=0,"-",COUNT(IF($M$5:$M$104=$G136,L$5:L$104,"")))</f>
        <v>-</v>
      </c>
      <c r="M136" s="126" t="str">
        <f t="array" ref="M136">IF(H136:L136="-","-",SUM(H136:L136))</f>
        <v>-</v>
      </c>
      <c r="N136" s="7"/>
      <c r="O136" s="140"/>
      <c r="P136" s="140"/>
      <c r="Q136" s="140"/>
      <c r="R136" s="140"/>
      <c r="S136" s="140"/>
      <c r="T136" s="140"/>
      <c r="U136" s="18"/>
      <c r="V136" s="18"/>
      <c r="W136" s="18"/>
      <c r="X136" s="18"/>
      <c r="Y136" s="7"/>
      <c r="Z136" s="7"/>
      <c r="AA136" s="7"/>
      <c r="AB136" s="7"/>
      <c r="AC136" s="7"/>
      <c r="AD136" s="18"/>
      <c r="AE136" s="18"/>
      <c r="AF136" s="18"/>
      <c r="AG136" s="18"/>
      <c r="AH136" s="18"/>
      <c r="AI136" s="18"/>
      <c r="AJ136" s="18"/>
      <c r="AK136" s="18"/>
      <c r="AL136" s="18"/>
      <c r="AM136" s="18"/>
      <c r="AN136" s="18"/>
      <c r="AO136" s="18"/>
      <c r="AP136" s="18"/>
      <c r="AQ136" s="18"/>
      <c r="AR136" s="18"/>
      <c r="AS136" s="18"/>
      <c r="AT136" s="18"/>
      <c r="AU136" s="18"/>
      <c r="AV136" s="18"/>
      <c r="AW136" s="18"/>
      <c r="AX136" s="18"/>
      <c r="BA136" s="11"/>
      <c r="BB136" s="11"/>
      <c r="BC136" s="11"/>
      <c r="BD136" s="11"/>
      <c r="BE136" s="11"/>
      <c r="BF136" s="11"/>
      <c r="BG136" s="11"/>
      <c r="BH136" s="11"/>
      <c r="BI136" s="11"/>
      <c r="BJ136" s="11"/>
      <c r="BK136" s="11"/>
      <c r="BL136" s="11"/>
      <c r="BM136" s="11"/>
      <c r="BN136" s="11"/>
      <c r="BO136" s="11"/>
      <c r="BP136" s="11"/>
    </row>
    <row r="137" spans="1:68" ht="12.75" customHeight="1">
      <c r="A137" s="18"/>
      <c r="B137" s="18"/>
      <c r="C137" s="138"/>
      <c r="D137" s="138"/>
      <c r="E137" s="135"/>
      <c r="F137" s="135"/>
      <c r="G137" s="139">
        <f t="shared" si="10"/>
        <v>14</v>
      </c>
      <c r="H137" s="25" t="str">
        <f t="array" ref="H137">IF(COUNT(IF($M$5:$M$104=$G137,H$5:H$104,""))=0,"-",COUNT(IF($M$5:$M$104=$G137,H$5:H$104,"")))</f>
        <v>-</v>
      </c>
      <c r="I137" s="25" t="str">
        <f t="array" ref="I137">IF(COUNT(IF($M$5:$M$104=$G137,I$5:I$104,""))=0,"-",COUNT(IF($M$5:$M$104=$G137,I$5:I$104,"")))</f>
        <v>-</v>
      </c>
      <c r="J137" s="25" t="str">
        <f t="array" ref="J137">IF(COUNT(IF($M$5:$M$104=$G137,J$5:J$104,""))=0,"-",COUNT(IF($M$5:$M$104=$G137,J$5:J$104,"")))</f>
        <v>-</v>
      </c>
      <c r="K137" s="25" t="str">
        <f t="array" ref="K137">IF(COUNT(IF($M$5:$M$104=$G137,K$5:K$104,""))=0,"-",COUNT(IF($M$5:$M$104=$G137,K$5:K$104,"")))</f>
        <v>-</v>
      </c>
      <c r="L137" s="25" t="str">
        <f t="array" ref="L137">IF(COUNT(IF($M$5:$M$104=$G137,L$5:L$104,""))=0,"-",COUNT(IF($M$5:$M$104=$G137,L$5:L$104,"")))</f>
        <v>-</v>
      </c>
      <c r="M137" s="126" t="str">
        <f t="array" ref="M137">IF(H137:L137="-","-",SUM(H137:L137))</f>
        <v>-</v>
      </c>
      <c r="N137" s="7"/>
      <c r="O137" s="140"/>
      <c r="P137" s="140"/>
      <c r="Q137" s="140"/>
      <c r="R137" s="140"/>
      <c r="S137" s="140"/>
      <c r="T137" s="140"/>
      <c r="U137" s="18"/>
      <c r="V137" s="18"/>
      <c r="W137" s="18"/>
      <c r="X137" s="18"/>
      <c r="Y137" s="7"/>
      <c r="Z137" s="7"/>
      <c r="AA137" s="7"/>
      <c r="AB137" s="7"/>
      <c r="AC137" s="7"/>
      <c r="AD137" s="18"/>
      <c r="AE137" s="18"/>
      <c r="AF137" s="18"/>
      <c r="AG137" s="18"/>
      <c r="AH137" s="18"/>
      <c r="AI137" s="18"/>
      <c r="AJ137" s="18"/>
      <c r="AK137" s="18"/>
      <c r="AL137" s="18"/>
      <c r="AM137" s="18"/>
      <c r="AN137" s="18"/>
      <c r="AO137" s="18"/>
      <c r="AP137" s="18"/>
      <c r="AQ137" s="18"/>
      <c r="AR137" s="18"/>
      <c r="AS137" s="18"/>
      <c r="AT137" s="18"/>
      <c r="AU137" s="18"/>
      <c r="AV137" s="18"/>
      <c r="AW137" s="18"/>
      <c r="AX137" s="18"/>
      <c r="BA137" s="11"/>
      <c r="BB137" s="11"/>
      <c r="BC137" s="11"/>
      <c r="BD137" s="11"/>
      <c r="BE137" s="11"/>
      <c r="BF137" s="11"/>
      <c r="BG137" s="11"/>
      <c r="BH137" s="11"/>
      <c r="BI137" s="11"/>
      <c r="BJ137" s="11"/>
      <c r="BK137" s="11"/>
      <c r="BL137" s="11"/>
      <c r="BM137" s="11"/>
      <c r="BN137" s="11"/>
      <c r="BO137" s="11"/>
      <c r="BP137" s="11"/>
    </row>
    <row r="138" spans="1:68" ht="12.75" customHeight="1">
      <c r="A138" s="18"/>
      <c r="B138" s="18"/>
      <c r="C138" s="117"/>
      <c r="D138" s="117"/>
      <c r="E138" s="135"/>
      <c r="F138" s="135"/>
      <c r="G138" s="142">
        <f t="shared" si="10"/>
        <v>15</v>
      </c>
      <c r="H138" s="25" t="str">
        <f t="array" ref="H138">IF(COUNT(IF($M$5:$M$104=$G138,H$5:H$104,""))=0,"-",COUNT(IF($M$5:$M$104=$G138,H$5:H$104,"")))</f>
        <v>-</v>
      </c>
      <c r="I138" s="25" t="str">
        <f t="array" ref="I138">IF(COUNT(IF($M$5:$M$104=$G138,I$5:I$104,""))=0,"-",COUNT(IF($M$5:$M$104=$G138,I$5:I$104,"")))</f>
        <v>-</v>
      </c>
      <c r="J138" s="25" t="str">
        <f t="array" ref="J138">IF(COUNT(IF($M$5:$M$104=$G138,J$5:J$104,""))=0,"-",COUNT(IF($M$5:$M$104=$G138,J$5:J$104,"")))</f>
        <v>-</v>
      </c>
      <c r="K138" s="25" t="str">
        <f t="array" ref="K138">IF(COUNT(IF($M$5:$M$104=$G138,K$5:K$104,""))=0,"-",COUNT(IF($M$5:$M$104=$G138,K$5:K$104,"")))</f>
        <v>-</v>
      </c>
      <c r="L138" s="25" t="str">
        <f t="array" ref="L138">IF(COUNT(IF($M$5:$M$104=$G138,L$5:L$104,""))=0,"-",COUNT(IF($M$5:$M$104=$G138,L$5:L$104,"")))</f>
        <v>-</v>
      </c>
      <c r="M138" s="131" t="str">
        <f t="array" ref="M138">IF(H138:L138="-","-",SUM(H138:L138))</f>
        <v>-</v>
      </c>
      <c r="N138" s="7"/>
      <c r="O138" s="140"/>
      <c r="P138" s="140"/>
      <c r="Q138" s="140"/>
      <c r="R138" s="140"/>
      <c r="S138" s="140"/>
      <c r="T138" s="140"/>
      <c r="U138" s="18"/>
      <c r="V138" s="18"/>
      <c r="W138" s="18"/>
      <c r="X138" s="18"/>
      <c r="Y138" s="7"/>
      <c r="Z138" s="7"/>
      <c r="AA138" s="7"/>
      <c r="AB138" s="7"/>
      <c r="AC138" s="7"/>
      <c r="AD138" s="18"/>
      <c r="AE138" s="18"/>
      <c r="AF138" s="18"/>
      <c r="AG138" s="18"/>
      <c r="AH138" s="18"/>
      <c r="AI138" s="18"/>
      <c r="AJ138" s="18"/>
      <c r="AK138" s="18"/>
      <c r="AL138" s="18"/>
      <c r="AM138" s="18"/>
      <c r="AN138" s="18"/>
      <c r="AO138" s="18"/>
      <c r="AP138" s="18"/>
      <c r="AQ138" s="18"/>
      <c r="AR138" s="18"/>
      <c r="AS138" s="18"/>
      <c r="AT138" s="18"/>
      <c r="AU138" s="18"/>
      <c r="AV138" s="18"/>
      <c r="AW138" s="18"/>
      <c r="AX138" s="18"/>
      <c r="BA138" s="11"/>
      <c r="BB138" s="11"/>
      <c r="BC138" s="11"/>
      <c r="BD138" s="11"/>
      <c r="BE138" s="11"/>
      <c r="BF138" s="11"/>
      <c r="BG138" s="11"/>
      <c r="BH138" s="11"/>
      <c r="BI138" s="11"/>
      <c r="BJ138" s="11"/>
      <c r="BK138" s="11"/>
      <c r="BL138" s="11"/>
      <c r="BM138" s="11"/>
      <c r="BN138" s="11"/>
      <c r="BO138" s="11"/>
      <c r="BP138" s="11"/>
    </row>
    <row r="139" spans="1:68" ht="12.75" customHeight="1">
      <c r="A139" s="18"/>
      <c r="B139" s="18"/>
      <c r="C139" s="117"/>
      <c r="D139" s="117"/>
      <c r="E139" s="135"/>
      <c r="F139" s="143" t="s">
        <v>36</v>
      </c>
      <c r="G139" s="144" t="s">
        <v>37</v>
      </c>
      <c r="H139" s="145">
        <f t="shared" ref="H139:L139" si="11">IF(COUNT(H5:H104)=0,"-",COUNT(H5:H104))</f>
        <v>100</v>
      </c>
      <c r="I139" s="145">
        <f t="shared" si="11"/>
        <v>100</v>
      </c>
      <c r="J139" s="145">
        <f t="shared" si="11"/>
        <v>100</v>
      </c>
      <c r="K139" s="145">
        <f t="shared" si="11"/>
        <v>100</v>
      </c>
      <c r="L139" s="145">
        <f t="shared" si="11"/>
        <v>100</v>
      </c>
      <c r="M139" s="146">
        <f>SUM(H139:L139)</f>
        <v>500</v>
      </c>
      <c r="N139" s="7"/>
      <c r="O139" s="140"/>
      <c r="P139" s="140"/>
      <c r="Q139" s="140"/>
      <c r="R139" s="140"/>
      <c r="S139" s="140"/>
      <c r="T139" s="140"/>
      <c r="U139" s="18"/>
      <c r="V139" s="18"/>
      <c r="W139" s="18"/>
      <c r="X139" s="18"/>
      <c r="Y139" s="7"/>
      <c r="Z139" s="7"/>
      <c r="AA139" s="7"/>
      <c r="AB139" s="7"/>
      <c r="AC139" s="7"/>
      <c r="AD139" s="18"/>
      <c r="AE139" s="18"/>
      <c r="AF139" s="18"/>
      <c r="AG139" s="18"/>
      <c r="AH139" s="18"/>
      <c r="AI139" s="18"/>
      <c r="AJ139" s="18"/>
      <c r="AK139" s="18"/>
      <c r="AL139" s="18"/>
      <c r="AM139" s="18"/>
      <c r="AN139" s="18"/>
      <c r="AO139" s="18"/>
      <c r="AP139" s="18"/>
      <c r="AQ139" s="18"/>
      <c r="AR139" s="18"/>
      <c r="AS139" s="18"/>
      <c r="AT139" s="18"/>
      <c r="AU139" s="18"/>
      <c r="AV139" s="18"/>
      <c r="AW139" s="18"/>
      <c r="AX139" s="18"/>
      <c r="BA139" s="11"/>
      <c r="BB139" s="11"/>
      <c r="BC139" s="11"/>
      <c r="BD139" s="11"/>
      <c r="BE139" s="11"/>
      <c r="BF139" s="11"/>
      <c r="BG139" s="11"/>
      <c r="BH139" s="11"/>
      <c r="BI139" s="11"/>
      <c r="BJ139" s="11"/>
      <c r="BK139" s="11"/>
      <c r="BL139" s="11"/>
      <c r="BM139" s="11"/>
      <c r="BN139" s="11"/>
      <c r="BO139" s="11"/>
      <c r="BP139" s="11"/>
    </row>
    <row r="140" spans="1:68" ht="12.75" customHeight="1">
      <c r="A140" s="18"/>
      <c r="B140" s="18"/>
      <c r="C140" s="117"/>
      <c r="D140" s="117"/>
      <c r="E140" s="117"/>
      <c r="F140" s="117"/>
      <c r="G140" s="117"/>
      <c r="H140" s="117"/>
      <c r="I140" s="117"/>
      <c r="J140" s="117"/>
      <c r="K140" s="117"/>
      <c r="L140" s="117"/>
      <c r="M140" s="117"/>
      <c r="N140" s="7"/>
      <c r="O140" s="140"/>
      <c r="P140" s="140"/>
      <c r="Q140" s="140"/>
      <c r="R140" s="140"/>
      <c r="S140" s="140"/>
      <c r="T140" s="140"/>
      <c r="U140" s="18"/>
      <c r="V140" s="18"/>
      <c r="W140" s="18"/>
      <c r="X140" s="18"/>
      <c r="Y140" s="7"/>
      <c r="Z140" s="7"/>
      <c r="AA140" s="7"/>
      <c r="AB140" s="7"/>
      <c r="AC140" s="7"/>
      <c r="AD140" s="18"/>
      <c r="AE140" s="18"/>
      <c r="AF140" s="18"/>
      <c r="AG140" s="18"/>
      <c r="AH140" s="18"/>
      <c r="AI140" s="18"/>
      <c r="AJ140" s="18"/>
      <c r="AK140" s="18"/>
      <c r="AL140" s="18"/>
      <c r="AM140" s="18"/>
      <c r="AN140" s="18"/>
      <c r="AO140" s="18"/>
      <c r="AP140" s="18"/>
      <c r="AQ140" s="18"/>
      <c r="AR140" s="18"/>
      <c r="AS140" s="18"/>
      <c r="AT140" s="18"/>
      <c r="AU140" s="18"/>
      <c r="AV140" s="18"/>
      <c r="AW140" s="18"/>
      <c r="AX140" s="18"/>
      <c r="BA140" s="11"/>
      <c r="BB140" s="11"/>
      <c r="BC140" s="11"/>
      <c r="BD140" s="11"/>
      <c r="BE140" s="11"/>
      <c r="BF140" s="11"/>
      <c r="BG140" s="11"/>
      <c r="BH140" s="11"/>
      <c r="BI140" s="11"/>
      <c r="BJ140" s="11"/>
      <c r="BK140" s="11"/>
      <c r="BL140" s="11"/>
      <c r="BM140" s="11"/>
      <c r="BN140" s="11"/>
      <c r="BO140" s="11"/>
      <c r="BP140" s="11"/>
    </row>
    <row r="141" spans="1:68" ht="12.75" customHeight="1">
      <c r="A141" s="18"/>
      <c r="B141" s="18"/>
      <c r="C141" s="117"/>
      <c r="D141" s="117"/>
      <c r="E141" s="117"/>
      <c r="F141" s="117"/>
      <c r="G141" s="147" t="s">
        <v>38</v>
      </c>
      <c r="H141" s="119"/>
      <c r="I141" s="119"/>
      <c r="J141" s="119"/>
      <c r="K141" s="119"/>
      <c r="L141" s="121"/>
      <c r="M141" s="122"/>
      <c r="N141" s="7"/>
      <c r="O141" s="140"/>
      <c r="P141" s="140"/>
      <c r="Q141" s="140"/>
      <c r="R141" s="140"/>
      <c r="S141" s="140"/>
      <c r="T141" s="140"/>
      <c r="U141" s="18"/>
      <c r="V141" s="18"/>
      <c r="W141" s="18"/>
      <c r="X141" s="18"/>
      <c r="Y141" s="7"/>
      <c r="Z141" s="7"/>
      <c r="AA141" s="7"/>
      <c r="AB141" s="7"/>
      <c r="AC141" s="7"/>
      <c r="AD141" s="18"/>
      <c r="AE141" s="18"/>
      <c r="AF141" s="18"/>
      <c r="AG141" s="18"/>
      <c r="AH141" s="18"/>
      <c r="AI141" s="18"/>
      <c r="AJ141" s="18"/>
      <c r="AK141" s="18"/>
      <c r="AL141" s="18"/>
      <c r="AM141" s="18"/>
      <c r="AN141" s="18"/>
      <c r="AO141" s="18"/>
      <c r="AP141" s="18"/>
      <c r="AQ141" s="18"/>
      <c r="AR141" s="18"/>
      <c r="AS141" s="18"/>
      <c r="AT141" s="18"/>
      <c r="AU141" s="18"/>
      <c r="AV141" s="18"/>
      <c r="AW141" s="18"/>
      <c r="AX141" s="18"/>
      <c r="BA141" s="11"/>
      <c r="BB141" s="11"/>
      <c r="BC141" s="11"/>
      <c r="BD141" s="11"/>
      <c r="BE141" s="11"/>
      <c r="BF141" s="11"/>
      <c r="BG141" s="11"/>
      <c r="BH141" s="11"/>
      <c r="BI141" s="11"/>
      <c r="BJ141" s="11"/>
      <c r="BK141" s="11"/>
      <c r="BL141" s="11"/>
      <c r="BM141" s="11"/>
      <c r="BN141" s="11"/>
      <c r="BO141" s="11"/>
      <c r="BP141" s="11"/>
    </row>
    <row r="142" spans="1:68" ht="24.75" customHeight="1">
      <c r="A142" s="18"/>
      <c r="B142" s="18"/>
      <c r="C142" s="117"/>
      <c r="D142" s="117"/>
      <c r="E142" s="125"/>
      <c r="F142" s="125"/>
      <c r="G142" s="146" t="str">
        <f>M3</f>
        <v>MODAL</v>
      </c>
      <c r="H142" s="461" t="str">
        <f t="shared" ref="H142:L143" si="12">H3</f>
        <v>Harald</v>
      </c>
      <c r="I142" s="461" t="str">
        <f t="shared" si="12"/>
        <v>Hildegun</v>
      </c>
      <c r="J142" s="461" t="str">
        <f t="shared" si="12"/>
        <v>Stian</v>
      </c>
      <c r="K142" s="461" t="str">
        <f t="shared" si="12"/>
        <v>Eirik</v>
      </c>
      <c r="L142" s="461" t="str">
        <f t="shared" si="12"/>
        <v>Atle</v>
      </c>
      <c r="M142" s="128" t="s">
        <v>39</v>
      </c>
      <c r="N142" s="7"/>
      <c r="O142" s="140"/>
      <c r="P142" s="140"/>
      <c r="Q142" s="140"/>
      <c r="R142" s="140"/>
      <c r="S142" s="140"/>
      <c r="T142" s="140"/>
      <c r="U142" s="18"/>
      <c r="V142" s="18"/>
      <c r="W142" s="18"/>
      <c r="X142" s="18"/>
      <c r="Y142" s="7"/>
      <c r="Z142" s="7"/>
      <c r="AA142" s="7"/>
      <c r="AB142" s="7"/>
      <c r="AC142" s="7"/>
      <c r="AD142" s="18"/>
      <c r="AE142" s="18"/>
      <c r="AF142" s="18"/>
      <c r="AG142" s="18"/>
      <c r="AH142" s="18"/>
      <c r="AI142" s="18"/>
      <c r="AJ142" s="18"/>
      <c r="AK142" s="18"/>
      <c r="AL142" s="18"/>
      <c r="AM142" s="18"/>
      <c r="AN142" s="18"/>
      <c r="AO142" s="18"/>
      <c r="AP142" s="18"/>
      <c r="AQ142" s="18"/>
      <c r="AR142" s="18"/>
      <c r="AS142" s="18"/>
      <c r="AT142" s="18"/>
      <c r="AU142" s="18"/>
      <c r="AV142" s="18"/>
      <c r="AW142" s="18"/>
      <c r="AX142" s="18"/>
      <c r="BA142" s="11"/>
      <c r="BB142" s="11"/>
      <c r="BC142" s="11"/>
      <c r="BD142" s="11"/>
      <c r="BE142" s="11"/>
      <c r="BF142" s="11"/>
      <c r="BG142" s="11"/>
      <c r="BH142" s="11"/>
      <c r="BI142" s="11"/>
      <c r="BJ142" s="11"/>
      <c r="BK142" s="11"/>
      <c r="BL142" s="11"/>
      <c r="BM142" s="11"/>
      <c r="BN142" s="11"/>
      <c r="BO142" s="11"/>
      <c r="BP142" s="11"/>
    </row>
    <row r="143" spans="1:68" ht="12.75" customHeight="1">
      <c r="A143" s="18"/>
      <c r="B143" s="18"/>
      <c r="C143" s="117"/>
      <c r="D143" s="117"/>
      <c r="E143" s="125"/>
      <c r="F143" s="125"/>
      <c r="G143" s="131" t="str">
        <f>M4</f>
        <v>(R1-R5)</v>
      </c>
      <c r="H143" s="148" t="str">
        <f t="shared" si="12"/>
        <v>Reader 1</v>
      </c>
      <c r="I143" s="148" t="str">
        <f t="shared" si="12"/>
        <v>Reader 2</v>
      </c>
      <c r="J143" s="148" t="str">
        <f t="shared" si="12"/>
        <v>Reader 3</v>
      </c>
      <c r="K143" s="148" t="str">
        <f t="shared" si="12"/>
        <v>Reader 4</v>
      </c>
      <c r="L143" s="148" t="str">
        <f t="shared" si="12"/>
        <v>Reader 5</v>
      </c>
      <c r="M143" s="132" t="s">
        <v>40</v>
      </c>
      <c r="N143" s="7"/>
      <c r="O143" s="140"/>
      <c r="P143" s="140"/>
      <c r="Q143" s="140"/>
      <c r="R143" s="140"/>
      <c r="S143" s="140"/>
      <c r="T143" s="140"/>
      <c r="U143" s="18"/>
      <c r="V143" s="18"/>
      <c r="W143" s="18"/>
      <c r="X143" s="18"/>
      <c r="Y143" s="7"/>
      <c r="Z143" s="7"/>
      <c r="AA143" s="7"/>
      <c r="AB143" s="7"/>
      <c r="AC143" s="7"/>
      <c r="AD143" s="18"/>
      <c r="AE143" s="18"/>
      <c r="AF143" s="18"/>
      <c r="AG143" s="18"/>
      <c r="AH143" s="18"/>
      <c r="AI143" s="18"/>
      <c r="AJ143" s="18"/>
      <c r="AK143" s="18"/>
      <c r="AL143" s="18"/>
      <c r="AM143" s="18"/>
      <c r="AN143" s="18"/>
      <c r="AO143" s="18"/>
      <c r="AP143" s="18"/>
      <c r="AQ143" s="18"/>
      <c r="AR143" s="18"/>
      <c r="AS143" s="18"/>
      <c r="AT143" s="18"/>
      <c r="AU143" s="18"/>
      <c r="AV143" s="18"/>
      <c r="AW143" s="18"/>
      <c r="AX143" s="18"/>
      <c r="BA143" s="11"/>
      <c r="BB143" s="11"/>
      <c r="BC143" s="11"/>
      <c r="BD143" s="11"/>
      <c r="BE143" s="11"/>
      <c r="BF143" s="11"/>
      <c r="BG143" s="11"/>
      <c r="BH143" s="11"/>
      <c r="BI143" s="11"/>
      <c r="BJ143" s="11"/>
      <c r="BK143" s="11"/>
      <c r="BL143" s="11"/>
      <c r="BM143" s="11"/>
      <c r="BN143" s="11"/>
      <c r="BO143" s="11"/>
      <c r="BP143" s="11"/>
    </row>
    <row r="144" spans="1:68" ht="12.75" customHeight="1">
      <c r="A144" s="18"/>
      <c r="B144" s="18"/>
      <c r="C144" s="117"/>
      <c r="D144" s="117"/>
      <c r="E144" s="135"/>
      <c r="F144" s="135"/>
      <c r="G144" s="149">
        <v>0</v>
      </c>
      <c r="H144" s="150">
        <f t="array" ref="H144">IF(H123="-","-",IF(H123&gt;1,0.5*H304/(H325+0.0000000000000000001),"-"))</f>
        <v>9.1651513899116814</v>
      </c>
      <c r="I144" s="150">
        <f t="array" ref="I144">IF(I123="-","-",IF(I123&gt;1,0.5*I304/(I325+0.0000000000000000001),"-"))</f>
        <v>9.1651513899116797</v>
      </c>
      <c r="J144" s="150" t="str">
        <f t="array" ref="J144">IF(J123="-","-",IF(J123&gt;1,0.5*J304/(J325+0.0000000000000000001),"-"))</f>
        <v>-</v>
      </c>
      <c r="K144" s="150">
        <f t="array" ref="K144">IF(K123="-","-",IF(K123&gt;1,0.5*K304/(K325+0.0000000000000000001),"-"))</f>
        <v>9.1651513899116814</v>
      </c>
      <c r="L144" s="150">
        <f t="array" ref="L144">IF(L123="-","-",IF(L123&gt;1,0.5*L304/(L325+0.0000000000000000001),"-"))</f>
        <v>9.1651513899116797</v>
      </c>
      <c r="M144" s="151">
        <f t="array" ref="M144">IF(H123="-","-",IF(H123&gt;1,AVERAGE(IF($M$5:$M$104=G144,$O$5:$O$104,"-")),"-"))</f>
        <v>0.12278069409240552</v>
      </c>
      <c r="N144" s="7"/>
      <c r="O144" s="140"/>
      <c r="P144" s="140"/>
      <c r="Q144" s="140"/>
      <c r="R144" s="140"/>
      <c r="S144" s="140"/>
      <c r="T144" s="140"/>
      <c r="U144" s="18"/>
      <c r="V144" s="18"/>
      <c r="W144" s="18"/>
      <c r="X144" s="18"/>
      <c r="Y144" s="7"/>
      <c r="Z144" s="7"/>
      <c r="AA144" s="7"/>
      <c r="AB144" s="7"/>
      <c r="AC144" s="7"/>
      <c r="AD144" s="18"/>
      <c r="AE144" s="18"/>
      <c r="AF144" s="18"/>
      <c r="AG144" s="18"/>
      <c r="AH144" s="18"/>
      <c r="AI144" s="18"/>
      <c r="AJ144" s="18"/>
      <c r="AK144" s="18"/>
      <c r="AL144" s="18"/>
      <c r="AM144" s="18"/>
      <c r="AN144" s="18"/>
      <c r="AO144" s="18"/>
      <c r="AP144" s="18"/>
      <c r="AQ144" s="18"/>
      <c r="AR144" s="18"/>
      <c r="AS144" s="18"/>
      <c r="AT144" s="18"/>
      <c r="AU144" s="18"/>
      <c r="AV144" s="18"/>
      <c r="AW144" s="18"/>
      <c r="AX144" s="18"/>
      <c r="BA144" s="11"/>
      <c r="BB144" s="11"/>
      <c r="BC144" s="11"/>
      <c r="BD144" s="11"/>
      <c r="BE144" s="11"/>
      <c r="BF144" s="11"/>
      <c r="BG144" s="11"/>
      <c r="BH144" s="11"/>
      <c r="BI144" s="11"/>
      <c r="BJ144" s="11"/>
      <c r="BK144" s="11"/>
      <c r="BL144" s="11"/>
      <c r="BM144" s="11"/>
      <c r="BN144" s="11"/>
      <c r="BO144" s="11"/>
      <c r="BP144" s="11"/>
    </row>
    <row r="145" spans="1:68" ht="12.75" customHeight="1">
      <c r="A145" s="18"/>
      <c r="B145" s="18"/>
      <c r="C145" s="117"/>
      <c r="D145" s="117"/>
      <c r="E145" s="135"/>
      <c r="F145" s="135"/>
      <c r="G145" s="152">
        <f t="shared" ref="G145:G159" si="13">G144+1</f>
        <v>1</v>
      </c>
      <c r="H145" s="153" t="str">
        <f t="array" ref="H145">IF(H124="-","-",IF(H124&gt;1,0.5*H305/H326,"-"))</f>
        <v>-</v>
      </c>
      <c r="I145" s="153" t="str">
        <f t="array" ref="I145">IF(I124="-","-",IF(I124&gt;1,0.5*I305/I326,"-"))</f>
        <v>-</v>
      </c>
      <c r="J145" s="153" t="str">
        <f t="array" ref="J145">IF(J124="-","-",IF(J124&gt;1,0.5*J305/J326,"-"))</f>
        <v>-</v>
      </c>
      <c r="K145" s="153" t="str">
        <f t="array" ref="K145">IF(K124="-","-",IF(K124&gt;1,0.5*K305/K326,"-"))</f>
        <v>-</v>
      </c>
      <c r="L145" s="153" t="str">
        <f t="array" ref="L145">IF(L124="-","-",IF(L124&gt;1,0.5*L305/L326,"-"))</f>
        <v>-</v>
      </c>
      <c r="M145" s="154" t="str">
        <f t="array" ref="M145">IF(H124="-","-",IF(H124&gt;1,AVERAGE(IF($M$5:$M$104=G145,$O$5:$O$104,"-")),"-"))</f>
        <v>-</v>
      </c>
      <c r="N145" s="7"/>
      <c r="O145" s="140"/>
      <c r="P145" s="140"/>
      <c r="Q145" s="140"/>
      <c r="R145" s="140"/>
      <c r="S145" s="140"/>
      <c r="T145" s="140"/>
      <c r="U145" s="18"/>
      <c r="V145" s="18"/>
      <c r="W145" s="18"/>
      <c r="X145" s="18"/>
      <c r="Y145" s="7"/>
      <c r="Z145" s="7"/>
      <c r="AA145" s="7"/>
      <c r="AB145" s="7"/>
      <c r="AC145" s="7"/>
      <c r="AD145" s="18"/>
      <c r="AE145" s="18"/>
      <c r="AF145" s="18"/>
      <c r="AG145" s="18"/>
      <c r="AH145" s="18"/>
      <c r="AI145" s="18"/>
      <c r="AJ145" s="18"/>
      <c r="AK145" s="18"/>
      <c r="AL145" s="18"/>
      <c r="AM145" s="18"/>
      <c r="AN145" s="18"/>
      <c r="AO145" s="18"/>
      <c r="AP145" s="18"/>
      <c r="AQ145" s="18"/>
      <c r="AR145" s="18"/>
      <c r="AS145" s="18"/>
      <c r="AT145" s="18"/>
      <c r="AU145" s="18"/>
      <c r="AV145" s="18"/>
      <c r="AW145" s="18"/>
      <c r="AX145" s="18"/>
      <c r="BA145" s="11"/>
      <c r="BB145" s="11"/>
      <c r="BC145" s="11"/>
      <c r="BD145" s="11"/>
      <c r="BE145" s="11"/>
      <c r="BF145" s="11"/>
      <c r="BG145" s="11"/>
      <c r="BH145" s="11"/>
      <c r="BI145" s="11"/>
      <c r="BJ145" s="11"/>
      <c r="BK145" s="11"/>
      <c r="BL145" s="11"/>
      <c r="BM145" s="11"/>
      <c r="BN145" s="11"/>
      <c r="BO145" s="11"/>
      <c r="BP145" s="11"/>
    </row>
    <row r="146" spans="1:68" ht="12.75" customHeight="1">
      <c r="A146" s="18"/>
      <c r="B146" s="18"/>
      <c r="C146" s="117"/>
      <c r="D146" s="117"/>
      <c r="E146" s="135"/>
      <c r="F146" s="135"/>
      <c r="G146" s="152">
        <f t="shared" si="13"/>
        <v>2</v>
      </c>
      <c r="H146" s="153" t="str">
        <f t="array" ref="H146">IF(H125="-","-",IF(H125&gt;1,0.5*H306/H327,"-"))</f>
        <v>-</v>
      </c>
      <c r="I146" s="153" t="str">
        <f t="array" ref="I146">IF(I125="-","-",IF(I125&gt;1,0.5*I306/I327,"-"))</f>
        <v>-</v>
      </c>
      <c r="J146" s="153" t="str">
        <f t="array" ref="J146">IF(J125="-","-",IF(J125&gt;1,0.5*J306/J327,"-"))</f>
        <v>-</v>
      </c>
      <c r="K146" s="153" t="str">
        <f t="array" ref="K146">IF(K125="-","-",IF(K125&gt;1,0.5*K306/K327,"-"))</f>
        <v>-</v>
      </c>
      <c r="L146" s="153" t="str">
        <f t="array" ref="L146">IF(L125="-","-",IF(L125&gt;1,0.5*L306/L327,"-"))</f>
        <v>-</v>
      </c>
      <c r="M146" s="154" t="str">
        <f t="array" ref="M146">IF(H125="-","-",IF(H125&gt;1,AVERAGE(IF($M$5:$M$104=G146,$O$5:$O$104,"-")),"-"))</f>
        <v>-</v>
      </c>
      <c r="N146" s="7"/>
      <c r="O146" s="140"/>
      <c r="P146" s="140"/>
      <c r="Q146" s="140"/>
      <c r="R146" s="140"/>
      <c r="S146" s="140"/>
      <c r="T146" s="140"/>
      <c r="U146" s="18"/>
      <c r="V146" s="18"/>
      <c r="W146" s="18"/>
      <c r="X146" s="18"/>
      <c r="Y146" s="7"/>
      <c r="Z146" s="7"/>
      <c r="AA146" s="7"/>
      <c r="AB146" s="7"/>
      <c r="AC146" s="7"/>
      <c r="AD146" s="18"/>
      <c r="AE146" s="18"/>
      <c r="AF146" s="18"/>
      <c r="AG146" s="18"/>
      <c r="AH146" s="18"/>
      <c r="AI146" s="18"/>
      <c r="AJ146" s="18"/>
      <c r="AK146" s="18"/>
      <c r="AL146" s="18"/>
      <c r="AM146" s="18"/>
      <c r="AN146" s="18"/>
      <c r="AO146" s="18"/>
      <c r="AP146" s="18"/>
      <c r="AQ146" s="18"/>
      <c r="AR146" s="18"/>
      <c r="AS146" s="18"/>
      <c r="AT146" s="18"/>
      <c r="AU146" s="18"/>
      <c r="AV146" s="18"/>
      <c r="AW146" s="18"/>
      <c r="AX146" s="18"/>
      <c r="BA146" s="11"/>
      <c r="BB146" s="11"/>
      <c r="BC146" s="11"/>
      <c r="BD146" s="11"/>
      <c r="BE146" s="11"/>
      <c r="BF146" s="11"/>
      <c r="BG146" s="11"/>
      <c r="BH146" s="11"/>
      <c r="BI146" s="11"/>
      <c r="BJ146" s="11"/>
      <c r="BK146" s="11"/>
      <c r="BL146" s="11"/>
      <c r="BM146" s="11"/>
      <c r="BN146" s="11"/>
      <c r="BO146" s="11"/>
      <c r="BP146" s="11"/>
    </row>
    <row r="147" spans="1:68" ht="12.75" customHeight="1">
      <c r="A147" s="18"/>
      <c r="B147" s="18"/>
      <c r="C147" s="117"/>
      <c r="D147" s="117"/>
      <c r="E147" s="135"/>
      <c r="F147" s="135"/>
      <c r="G147" s="152">
        <f t="shared" si="13"/>
        <v>3</v>
      </c>
      <c r="H147" s="153" t="str">
        <f t="array" ref="H147">IF(H126="-","-",IF(H126&gt;1,0.5*H307/H328,"-"))</f>
        <v>-</v>
      </c>
      <c r="I147" s="153" t="str">
        <f t="array" ref="I147">IF(I126="-","-",IF(I126&gt;1,0.5*I307/I328,"-"))</f>
        <v>-</v>
      </c>
      <c r="J147" s="153" t="str">
        <f t="array" ref="J147">IF(J126="-","-",IF(J126&gt;1,0.5*J307/J328,"-"))</f>
        <v>-</v>
      </c>
      <c r="K147" s="153" t="str">
        <f t="array" ref="K147">IF(K126="-","-",IF(K126&gt;1,0.5*K307/K328,"-"))</f>
        <v>-</v>
      </c>
      <c r="L147" s="153" t="str">
        <f t="array" ref="L147">IF(L126="-","-",IF(L126&gt;1,0.5*L307/L328,"-"))</f>
        <v>-</v>
      </c>
      <c r="M147" s="154" t="str">
        <f t="array" ref="M147">IF(H126="-","-",IF(H126&gt;1,AVERAGE(IF($M$5:$M$104=G147,$O$5:$O$104,"-")),"-"))</f>
        <v>-</v>
      </c>
      <c r="N147" s="7"/>
      <c r="O147" s="140"/>
      <c r="P147" s="140"/>
      <c r="Q147" s="140"/>
      <c r="R147" s="140"/>
      <c r="S147" s="140"/>
      <c r="T147" s="140"/>
      <c r="U147" s="18"/>
      <c r="V147" s="18"/>
      <c r="W147" s="18"/>
      <c r="X147" s="18"/>
      <c r="Y147" s="7"/>
      <c r="Z147" s="7"/>
      <c r="AA147" s="7"/>
      <c r="AB147" s="7"/>
      <c r="AC147" s="7"/>
      <c r="AD147" s="18"/>
      <c r="AE147" s="18"/>
      <c r="AF147" s="18"/>
      <c r="AG147" s="18"/>
      <c r="AH147" s="18"/>
      <c r="AI147" s="18"/>
      <c r="AJ147" s="18"/>
      <c r="AK147" s="18"/>
      <c r="AL147" s="18"/>
      <c r="AM147" s="18"/>
      <c r="AN147" s="18"/>
      <c r="AO147" s="18"/>
      <c r="AP147" s="18"/>
      <c r="AQ147" s="18"/>
      <c r="AR147" s="18"/>
      <c r="AS147" s="18"/>
      <c r="AT147" s="18"/>
      <c r="AU147" s="18"/>
      <c r="AV147" s="18"/>
      <c r="AW147" s="18"/>
      <c r="AX147" s="18"/>
      <c r="BA147" s="11"/>
      <c r="BB147" s="11"/>
      <c r="BC147" s="11"/>
      <c r="BD147" s="11"/>
      <c r="BE147" s="11"/>
      <c r="BF147" s="11"/>
      <c r="BG147" s="11"/>
      <c r="BH147" s="11"/>
      <c r="BI147" s="11"/>
      <c r="BJ147" s="11"/>
      <c r="BK147" s="11"/>
      <c r="BL147" s="11"/>
      <c r="BM147" s="11"/>
      <c r="BN147" s="11"/>
      <c r="BO147" s="11"/>
      <c r="BP147" s="11"/>
    </row>
    <row r="148" spans="1:68" ht="12.75" customHeight="1">
      <c r="A148" s="18"/>
      <c r="B148" s="18"/>
      <c r="C148" s="117"/>
      <c r="D148" s="117"/>
      <c r="E148" s="135"/>
      <c r="F148" s="135"/>
      <c r="G148" s="152">
        <f t="shared" si="13"/>
        <v>4</v>
      </c>
      <c r="H148" s="153">
        <f t="array" ref="H148">IF(H127="-","-",IF(H127&gt;1,0.5*H308/H329,"-"))</f>
        <v>0</v>
      </c>
      <c r="I148" s="153">
        <f t="array" ref="I148">IF(I127="-","-",IF(I127&gt;1,0.5*I308/I329,"-"))</f>
        <v>0</v>
      </c>
      <c r="J148" s="153">
        <f t="array" ref="J148">IF(J127="-","-",IF(J127&gt;1,0.5*J308/J329,"-"))</f>
        <v>0</v>
      </c>
      <c r="K148" s="153">
        <f t="array" ref="K148">IF(K127="-","-",IF(K127&gt;1,0.5*K308/K329,"-"))</f>
        <v>1.4142135623730951</v>
      </c>
      <c r="L148" s="153">
        <f t="array" ref="L148">IF(L127="-","-",IF(L127&gt;1,0.5*L308/L329,"-"))</f>
        <v>0</v>
      </c>
      <c r="M148" s="154">
        <f t="array" ref="M148">IF(H127="-","-",IF(H127&gt;1,AVERAGE(IF($M$5:$M$104=G148,$O$5:$O$104,"-")),"-"))</f>
        <v>0.27950849718747356</v>
      </c>
      <c r="N148" s="7"/>
      <c r="O148" s="140"/>
      <c r="P148" s="140"/>
      <c r="Q148" s="140"/>
      <c r="R148" s="140"/>
      <c r="S148" s="140"/>
      <c r="T148" s="140"/>
      <c r="U148" s="18"/>
      <c r="V148" s="18"/>
      <c r="W148" s="18"/>
      <c r="X148" s="18"/>
      <c r="Y148" s="7"/>
      <c r="Z148" s="7"/>
      <c r="AA148" s="7"/>
      <c r="AB148" s="7"/>
      <c r="AC148" s="7"/>
      <c r="AD148" s="18"/>
      <c r="AE148" s="18"/>
      <c r="AF148" s="18"/>
      <c r="AG148" s="18"/>
      <c r="AH148" s="18"/>
      <c r="AI148" s="18"/>
      <c r="AJ148" s="18"/>
      <c r="AK148" s="18"/>
      <c r="AL148" s="18"/>
      <c r="AM148" s="18"/>
      <c r="AN148" s="18"/>
      <c r="AO148" s="18"/>
      <c r="AP148" s="18"/>
      <c r="AQ148" s="18"/>
      <c r="AR148" s="18"/>
      <c r="AS148" s="18"/>
      <c r="AT148" s="18"/>
      <c r="AU148" s="18"/>
      <c r="AV148" s="18"/>
      <c r="AW148" s="18"/>
      <c r="AX148" s="18"/>
      <c r="BA148" s="11"/>
      <c r="BB148" s="11"/>
      <c r="BC148" s="11"/>
      <c r="BD148" s="11"/>
      <c r="BE148" s="11"/>
      <c r="BF148" s="11"/>
      <c r="BG148" s="11"/>
      <c r="BH148" s="11"/>
      <c r="BI148" s="11"/>
      <c r="BJ148" s="11"/>
      <c r="BK148" s="11"/>
      <c r="BL148" s="11"/>
      <c r="BM148" s="11"/>
      <c r="BN148" s="11"/>
      <c r="BO148" s="11"/>
      <c r="BP148" s="11"/>
    </row>
    <row r="149" spans="1:68" ht="12.75" customHeight="1">
      <c r="A149" s="18"/>
      <c r="B149" s="18"/>
      <c r="C149" s="117"/>
      <c r="D149" s="117"/>
      <c r="E149" s="135"/>
      <c r="F149" s="135"/>
      <c r="G149" s="152">
        <f t="shared" si="13"/>
        <v>5</v>
      </c>
      <c r="H149" s="153">
        <f t="array" ref="H149">IF(H128="-","-",IF(H128&gt;1,0.5*H309/H330,"-"))</f>
        <v>0.35136418446315326</v>
      </c>
      <c r="I149" s="153">
        <f t="array" ref="I149">IF(I128="-","-",IF(I128&gt;1,0.5*I309/I330,"-"))</f>
        <v>6.4536278778946507E-2</v>
      </c>
      <c r="J149" s="153">
        <f t="array" ref="J149">IF(J128="-","-",IF(J128&gt;1,0.5*J309/J330,"-"))</f>
        <v>9.1140734252763769E-2</v>
      </c>
      <c r="K149" s="153">
        <f t="array" ref="K149">IF(K128="-","-",IF(K128&gt;1,0.5*K309/K330,"-"))</f>
        <v>0.36664796061524685</v>
      </c>
      <c r="L149" s="153">
        <f t="array" ref="L149">IF(L128="-","-",IF(L128&gt;1,0.5*L309/L330,"-"))</f>
        <v>0.3623273694877957</v>
      </c>
      <c r="M149" s="154">
        <f t="array" ref="M149">IF(H128="-","-",IF(H128&gt;1,AVERAGE(IF($M$5:$M$104=G149,$O$5:$O$104,"-")),"-"))</f>
        <v>0.18331887765655666</v>
      </c>
      <c r="N149" s="7"/>
      <c r="O149" s="140"/>
      <c r="P149" s="140"/>
      <c r="Q149" s="140"/>
      <c r="R149" s="140"/>
      <c r="S149" s="140"/>
      <c r="T149" s="140"/>
      <c r="U149" s="18"/>
      <c r="V149" s="18"/>
      <c r="W149" s="18"/>
      <c r="X149" s="18"/>
      <c r="Y149" s="7"/>
      <c r="Z149" s="7"/>
      <c r="AA149" s="7"/>
      <c r="AB149" s="7"/>
      <c r="AC149" s="7"/>
      <c r="AD149" s="18"/>
      <c r="AE149" s="18"/>
      <c r="AF149" s="18"/>
      <c r="AG149" s="18"/>
      <c r="AH149" s="18"/>
      <c r="AI149" s="18"/>
      <c r="AJ149" s="18"/>
      <c r="AK149" s="18"/>
      <c r="AL149" s="18"/>
      <c r="AM149" s="18"/>
      <c r="AN149" s="18"/>
      <c r="AO149" s="18"/>
      <c r="AP149" s="18"/>
      <c r="AQ149" s="18"/>
      <c r="AR149" s="18"/>
      <c r="AS149" s="18"/>
      <c r="AT149" s="18"/>
      <c r="AU149" s="18"/>
      <c r="AV149" s="18"/>
      <c r="AW149" s="18"/>
      <c r="AX149" s="18"/>
      <c r="BA149" s="11"/>
      <c r="BB149" s="11"/>
      <c r="BC149" s="11"/>
      <c r="BD149" s="11"/>
      <c r="BE149" s="11"/>
      <c r="BF149" s="11"/>
      <c r="BG149" s="11"/>
      <c r="BH149" s="11"/>
      <c r="BI149" s="11"/>
      <c r="BJ149" s="11"/>
      <c r="BK149" s="11"/>
      <c r="BL149" s="11"/>
      <c r="BM149" s="11"/>
      <c r="BN149" s="11"/>
      <c r="BO149" s="11"/>
      <c r="BP149" s="11"/>
    </row>
    <row r="150" spans="1:68" ht="12.75" customHeight="1">
      <c r="A150" s="18"/>
      <c r="B150" s="18"/>
      <c r="C150" s="117"/>
      <c r="D150" s="117"/>
      <c r="E150" s="135"/>
      <c r="F150" s="135"/>
      <c r="G150" s="152">
        <f t="shared" si="13"/>
        <v>6</v>
      </c>
      <c r="H150" s="153">
        <f t="array" ref="H150">IF(H129="-","-",IF(H129&gt;1,0.5*H310/H331,"-"))</f>
        <v>0.10188534162169867</v>
      </c>
      <c r="I150" s="153">
        <f t="array" ref="I150">IF(I129="-","-",IF(I129&gt;1,0.5*I310/I331,"-"))</f>
        <v>0</v>
      </c>
      <c r="J150" s="153">
        <f t="array" ref="J150">IF(J129="-","-",IF(J129&gt;1,0.5*J310/J331,"-"))</f>
        <v>0</v>
      </c>
      <c r="K150" s="153">
        <f t="array" ref="K150">IF(K129="-","-",IF(K129&gt;1,0.5*K310/K331,"-"))</f>
        <v>0.21650635094610987</v>
      </c>
      <c r="L150" s="153">
        <f t="array" ref="L150">IF(L129="-","-",IF(L129&gt;1,0.5*L310/L331,"-"))</f>
        <v>0.10188534162169867</v>
      </c>
      <c r="M150" s="154">
        <f t="array" ref="M150">IF(H129="-","-",IF(H129&gt;1,AVERAGE(IF($M$5:$M$104=G150,$O$5:$O$104,"-")),"-"))</f>
        <v>5.3632052982953655E-2</v>
      </c>
      <c r="N150" s="7"/>
      <c r="O150" s="140"/>
      <c r="P150" s="140"/>
      <c r="Q150" s="140"/>
      <c r="R150" s="140"/>
      <c r="S150" s="140"/>
      <c r="T150" s="140"/>
      <c r="U150" s="18"/>
      <c r="V150" s="18"/>
      <c r="W150" s="18"/>
      <c r="X150" s="18"/>
      <c r="Y150" s="7"/>
      <c r="Z150" s="7"/>
      <c r="AA150" s="7"/>
      <c r="AB150" s="7"/>
      <c r="AC150" s="7"/>
      <c r="AD150" s="18"/>
      <c r="AE150" s="18"/>
      <c r="AF150" s="18"/>
      <c r="AG150" s="18"/>
      <c r="AH150" s="18"/>
      <c r="AI150" s="18"/>
      <c r="AJ150" s="18"/>
      <c r="AK150" s="18"/>
      <c r="AL150" s="18"/>
      <c r="AM150" s="18"/>
      <c r="AN150" s="18"/>
      <c r="AO150" s="18"/>
      <c r="AP150" s="18"/>
      <c r="AQ150" s="18"/>
      <c r="AR150" s="18"/>
      <c r="AS150" s="18"/>
      <c r="AT150" s="18"/>
      <c r="AU150" s="18"/>
      <c r="AV150" s="18"/>
      <c r="AW150" s="18"/>
      <c r="AX150" s="18"/>
      <c r="BA150" s="11"/>
      <c r="BB150" s="11"/>
      <c r="BC150" s="11"/>
      <c r="BD150" s="11"/>
      <c r="BE150" s="11"/>
      <c r="BF150" s="11"/>
      <c r="BG150" s="11"/>
      <c r="BH150" s="11"/>
      <c r="BI150" s="11"/>
      <c r="BJ150" s="11"/>
      <c r="BK150" s="11"/>
      <c r="BL150" s="11"/>
      <c r="BM150" s="11"/>
      <c r="BN150" s="11"/>
      <c r="BO150" s="11"/>
      <c r="BP150" s="11"/>
    </row>
    <row r="151" spans="1:68" ht="12.75" customHeight="1">
      <c r="A151" s="18"/>
      <c r="B151" s="18"/>
      <c r="C151" s="117"/>
      <c r="D151" s="117"/>
      <c r="E151" s="135"/>
      <c r="F151" s="135"/>
      <c r="G151" s="152">
        <f t="shared" si="13"/>
        <v>7</v>
      </c>
      <c r="H151" s="153" t="str">
        <f t="array" ref="H151">IF(H130="-","-",IF(H130&gt;1,0.5*H311/H332,"-"))</f>
        <v>-</v>
      </c>
      <c r="I151" s="153" t="str">
        <f t="array" ref="I151">IF(I130="-","-",IF(I130&gt;1,0.5*I311/I332,"-"))</f>
        <v>-</v>
      </c>
      <c r="J151" s="153" t="str">
        <f t="array" ref="J151">IF(J130="-","-",IF(J130&gt;1,0.5*J311/J332,"-"))</f>
        <v>-</v>
      </c>
      <c r="K151" s="153" t="str">
        <f t="array" ref="K151">IF(K130="-","-",IF(K130&gt;1,0.5*K311/K332,"-"))</f>
        <v>-</v>
      </c>
      <c r="L151" s="153" t="str">
        <f t="array" ref="L151">IF(L130="-","-",IF(L130&gt;1,0.5*L311/L332,"-"))</f>
        <v>-</v>
      </c>
      <c r="M151" s="154" t="str">
        <f t="array" ref="M151">IF(H130="-","-",IF(H130&gt;1,AVERAGE(IF($M$5:$M$104=G151,$O$5:$O$104,"-")),"-"))</f>
        <v>-</v>
      </c>
      <c r="N151" s="7"/>
      <c r="O151" s="140"/>
      <c r="P151" s="140"/>
      <c r="Q151" s="140"/>
      <c r="R151" s="140"/>
      <c r="S151" s="140"/>
      <c r="T151" s="140"/>
      <c r="U151" s="18"/>
      <c r="V151" s="18"/>
      <c r="W151" s="18"/>
      <c r="X151" s="18"/>
      <c r="Y151" s="7"/>
      <c r="Z151" s="7"/>
      <c r="AA151" s="7"/>
      <c r="AB151" s="7"/>
      <c r="AC151" s="7"/>
      <c r="AD151" s="18"/>
      <c r="AE151" s="18"/>
      <c r="AF151" s="18"/>
      <c r="AG151" s="18"/>
      <c r="AH151" s="18"/>
      <c r="AI151" s="18"/>
      <c r="AJ151" s="18"/>
      <c r="AK151" s="18"/>
      <c r="AL151" s="18"/>
      <c r="AM151" s="18"/>
      <c r="AN151" s="18"/>
      <c r="AO151" s="18"/>
      <c r="AP151" s="18"/>
      <c r="AQ151" s="18"/>
      <c r="AR151" s="18"/>
      <c r="AS151" s="18"/>
      <c r="AT151" s="18"/>
      <c r="AU151" s="18"/>
      <c r="AV151" s="18"/>
      <c r="AW151" s="18"/>
      <c r="AX151" s="18"/>
      <c r="BA151" s="11"/>
      <c r="BB151" s="11"/>
      <c r="BC151" s="11"/>
      <c r="BD151" s="11"/>
      <c r="BE151" s="11"/>
      <c r="BF151" s="11"/>
      <c r="BG151" s="11"/>
      <c r="BH151" s="11"/>
      <c r="BI151" s="11"/>
      <c r="BJ151" s="11"/>
      <c r="BK151" s="11"/>
      <c r="BL151" s="11"/>
      <c r="BM151" s="11"/>
      <c r="BN151" s="11"/>
      <c r="BO151" s="11"/>
      <c r="BP151" s="11"/>
    </row>
    <row r="152" spans="1:68" ht="12.75" customHeight="1">
      <c r="A152" s="18"/>
      <c r="B152" s="18"/>
      <c r="C152" s="117"/>
      <c r="D152" s="117"/>
      <c r="E152" s="135"/>
      <c r="F152" s="135"/>
      <c r="G152" s="152">
        <f t="shared" si="13"/>
        <v>8</v>
      </c>
      <c r="H152" s="153" t="str">
        <f t="array" ref="H152">IF(H131="-","-",IF(H131&gt;1,0.5*H312/H333,"-"))</f>
        <v>-</v>
      </c>
      <c r="I152" s="153" t="str">
        <f t="array" ref="I152">IF(I131="-","-",IF(I131&gt;1,0.5*I312/I333,"-"))</f>
        <v>-</v>
      </c>
      <c r="J152" s="153" t="str">
        <f t="array" ref="J152">IF(J131="-","-",IF(J131&gt;1,0.5*J312/J333,"-"))</f>
        <v>-</v>
      </c>
      <c r="K152" s="153" t="str">
        <f t="array" ref="K152">IF(K131="-","-",IF(K131&gt;1,0.5*K312/K333,"-"))</f>
        <v>-</v>
      </c>
      <c r="L152" s="153" t="str">
        <f t="array" ref="L152">IF(L131="-","-",IF(L131&gt;1,0.5*L312/L333,"-"))</f>
        <v>-</v>
      </c>
      <c r="M152" s="154" t="str">
        <f t="array" ref="M152">IF(H131="-","-",IF(H131&gt;1,AVERAGE(IF($M$5:$M$104=G152,$O$5:$O$104,"-")),"-"))</f>
        <v>-</v>
      </c>
      <c r="N152" s="7"/>
      <c r="O152" s="140"/>
      <c r="P152" s="140"/>
      <c r="Q152" s="140"/>
      <c r="R152" s="140"/>
      <c r="S152" s="140"/>
      <c r="T152" s="140"/>
      <c r="U152" s="18"/>
      <c r="V152" s="18"/>
      <c r="W152" s="18"/>
      <c r="X152" s="18"/>
      <c r="Y152" s="7"/>
      <c r="Z152" s="7"/>
      <c r="AA152" s="7"/>
      <c r="AB152" s="7"/>
      <c r="AC152" s="7"/>
      <c r="AD152" s="18"/>
      <c r="AE152" s="18"/>
      <c r="AF152" s="18"/>
      <c r="AG152" s="18"/>
      <c r="AH152" s="18"/>
      <c r="AI152" s="18"/>
      <c r="AJ152" s="18"/>
      <c r="AK152" s="18"/>
      <c r="AL152" s="18"/>
      <c r="AM152" s="18"/>
      <c r="AN152" s="18"/>
      <c r="AO152" s="18"/>
      <c r="AP152" s="18"/>
      <c r="AQ152" s="18"/>
      <c r="AR152" s="18"/>
      <c r="AS152" s="18"/>
      <c r="AT152" s="18"/>
      <c r="AU152" s="18"/>
      <c r="AV152" s="18"/>
      <c r="AW152" s="18"/>
      <c r="AX152" s="18"/>
      <c r="BA152" s="11"/>
      <c r="BB152" s="11"/>
      <c r="BC152" s="11"/>
      <c r="BD152" s="11"/>
      <c r="BE152" s="11"/>
      <c r="BF152" s="11"/>
      <c r="BG152" s="11"/>
      <c r="BH152" s="11"/>
      <c r="BI152" s="11"/>
      <c r="BJ152" s="11"/>
      <c r="BK152" s="11"/>
      <c r="BL152" s="11"/>
      <c r="BM152" s="11"/>
      <c r="BN152" s="11"/>
      <c r="BO152" s="11"/>
      <c r="BP152" s="11"/>
    </row>
    <row r="153" spans="1:68" ht="12.75" customHeight="1">
      <c r="A153" s="18"/>
      <c r="B153" s="18"/>
      <c r="C153" s="117"/>
      <c r="D153" s="117"/>
      <c r="E153" s="135"/>
      <c r="F153" s="135"/>
      <c r="G153" s="152">
        <f t="shared" si="13"/>
        <v>9</v>
      </c>
      <c r="H153" s="153" t="str">
        <f t="array" ref="H153">IF(H132="-","-",IF(H132&gt;1,0.5*H313/H334,"-"))</f>
        <v>-</v>
      </c>
      <c r="I153" s="153" t="str">
        <f t="array" ref="I153">IF(I132="-","-",IF(I132&gt;1,0.5*I313/I334,"-"))</f>
        <v>-</v>
      </c>
      <c r="J153" s="153" t="str">
        <f t="array" ref="J153">IF(J132="-","-",IF(J132&gt;1,0.5*J313/J334,"-"))</f>
        <v>-</v>
      </c>
      <c r="K153" s="153" t="str">
        <f t="array" ref="K153">IF(K132="-","-",IF(K132&gt;1,0.5*K313/K334,"-"))</f>
        <v>-</v>
      </c>
      <c r="L153" s="153" t="str">
        <f t="array" ref="L153">IF(L132="-","-",IF(L132&gt;1,0.5*L313/L334,"-"))</f>
        <v>-</v>
      </c>
      <c r="M153" s="154" t="str">
        <f t="array" ref="M153">IF(H132="-","-",IF(H132&gt;1,AVERAGE(IF($M$5:$M$104=G153,$O$5:$O$104,"-")),"-"))</f>
        <v>-</v>
      </c>
      <c r="N153" s="7"/>
      <c r="O153" s="140"/>
      <c r="P153" s="140"/>
      <c r="Q153" s="140"/>
      <c r="R153" s="140"/>
      <c r="S153" s="140"/>
      <c r="T153" s="140"/>
      <c r="U153" s="18"/>
      <c r="V153" s="18"/>
      <c r="W153" s="18"/>
      <c r="X153" s="18"/>
      <c r="Y153" s="7"/>
      <c r="Z153" s="7"/>
      <c r="AA153" s="7"/>
      <c r="AB153" s="7"/>
      <c r="AC153" s="7"/>
      <c r="AD153" s="18"/>
      <c r="AE153" s="18"/>
      <c r="AF153" s="18"/>
      <c r="AG153" s="18"/>
      <c r="AH153" s="18"/>
      <c r="AI153" s="18"/>
      <c r="AJ153" s="18"/>
      <c r="AK153" s="18"/>
      <c r="AL153" s="18"/>
      <c r="AM153" s="18"/>
      <c r="AN153" s="18"/>
      <c r="AO153" s="18"/>
      <c r="AP153" s="18"/>
      <c r="AQ153" s="18"/>
      <c r="AR153" s="18"/>
      <c r="AS153" s="18"/>
      <c r="AT153" s="18"/>
      <c r="AU153" s="18"/>
      <c r="AV153" s="18"/>
      <c r="AW153" s="18"/>
      <c r="AX153" s="18"/>
      <c r="BA153" s="11"/>
      <c r="BB153" s="11"/>
      <c r="BC153" s="11"/>
      <c r="BD153" s="11"/>
      <c r="BE153" s="11"/>
      <c r="BF153" s="11"/>
      <c r="BG153" s="11"/>
      <c r="BH153" s="11"/>
      <c r="BI153" s="11"/>
      <c r="BJ153" s="11"/>
      <c r="BK153" s="11"/>
      <c r="BL153" s="11"/>
      <c r="BM153" s="11"/>
      <c r="BN153" s="11"/>
      <c r="BO153" s="11"/>
      <c r="BP153" s="11"/>
    </row>
    <row r="154" spans="1:68" ht="12.75" customHeight="1">
      <c r="A154" s="18"/>
      <c r="B154" s="18"/>
      <c r="C154" s="117"/>
      <c r="D154" s="117"/>
      <c r="E154" s="135"/>
      <c r="F154" s="135"/>
      <c r="G154" s="152">
        <f t="shared" si="13"/>
        <v>10</v>
      </c>
      <c r="H154" s="153" t="str">
        <f t="array" ref="H154">IF(H133="-","-",IF(H133&gt;1,0.5*H314/H335,"-"))</f>
        <v>-</v>
      </c>
      <c r="I154" s="153" t="str">
        <f t="array" ref="I154">IF(I133="-","-",IF(I133&gt;1,0.5*I314/I335,"-"))</f>
        <v>-</v>
      </c>
      <c r="J154" s="153" t="str">
        <f t="array" ref="J154">IF(J133="-","-",IF(J133&gt;1,0.5*J314/J335,"-"))</f>
        <v>-</v>
      </c>
      <c r="K154" s="153" t="str">
        <f t="array" ref="K154">IF(K133="-","-",IF(K133&gt;1,0.5*K314/K335,"-"))</f>
        <v>-</v>
      </c>
      <c r="L154" s="153" t="str">
        <f t="array" ref="L154">IF(L133="-","-",IF(L133&gt;1,0.5*L314/L335,"-"))</f>
        <v>-</v>
      </c>
      <c r="M154" s="154" t="str">
        <f t="array" ref="M154">IF(H133="-","-",IF(H133&gt;1,AVERAGE(IF($M$5:$M$104=G154,$O$5:$O$104,"-")),"-"))</f>
        <v>-</v>
      </c>
      <c r="N154" s="7"/>
      <c r="O154" s="140"/>
      <c r="P154" s="140"/>
      <c r="Q154" s="140"/>
      <c r="R154" s="140"/>
      <c r="S154" s="140"/>
      <c r="T154" s="140"/>
      <c r="U154" s="18"/>
      <c r="V154" s="18"/>
      <c r="W154" s="18"/>
      <c r="X154" s="18"/>
      <c r="Y154" s="7"/>
      <c r="Z154" s="7"/>
      <c r="AA154" s="7"/>
      <c r="AB154" s="7"/>
      <c r="AC154" s="7"/>
      <c r="AD154" s="18"/>
      <c r="AE154" s="18"/>
      <c r="AF154" s="18"/>
      <c r="AG154" s="18"/>
      <c r="AH154" s="18"/>
      <c r="AI154" s="18"/>
      <c r="AJ154" s="18"/>
      <c r="AK154" s="18"/>
      <c r="AL154" s="18"/>
      <c r="AM154" s="18"/>
      <c r="AN154" s="18"/>
      <c r="AO154" s="18"/>
      <c r="AP154" s="18"/>
      <c r="AQ154" s="18"/>
      <c r="AR154" s="18"/>
      <c r="AS154" s="18"/>
      <c r="AT154" s="18"/>
      <c r="AU154" s="18"/>
      <c r="AV154" s="18"/>
      <c r="AW154" s="18"/>
      <c r="AX154" s="18"/>
      <c r="BA154" s="11"/>
      <c r="BB154" s="11"/>
      <c r="BC154" s="11"/>
      <c r="BD154" s="11"/>
      <c r="BE154" s="11"/>
      <c r="BF154" s="11"/>
      <c r="BG154" s="11"/>
      <c r="BH154" s="11"/>
      <c r="BI154" s="11"/>
      <c r="BJ154" s="11"/>
      <c r="BK154" s="11"/>
      <c r="BL154" s="11"/>
      <c r="BM154" s="11"/>
      <c r="BN154" s="11"/>
      <c r="BO154" s="11"/>
      <c r="BP154" s="11"/>
    </row>
    <row r="155" spans="1:68" ht="12.75" customHeight="1">
      <c r="A155" s="18"/>
      <c r="B155" s="18"/>
      <c r="C155" s="117"/>
      <c r="D155" s="117"/>
      <c r="E155" s="135"/>
      <c r="F155" s="135"/>
      <c r="G155" s="152">
        <f t="shared" si="13"/>
        <v>11</v>
      </c>
      <c r="H155" s="153" t="str">
        <f t="array" ref="H155">IF(H134="-","-",IF(H134&gt;1,0.5*H315/H336,"-"))</f>
        <v>-</v>
      </c>
      <c r="I155" s="153" t="str">
        <f t="array" ref="I155">IF(I134="-","-",IF(I134&gt;1,0.5*I315/I336,"-"))</f>
        <v>-</v>
      </c>
      <c r="J155" s="153" t="str">
        <f t="array" ref="J155">IF(J134="-","-",IF(J134&gt;1,0.5*J315/J336,"-"))</f>
        <v>-</v>
      </c>
      <c r="K155" s="153" t="str">
        <f t="array" ref="K155">IF(K134="-","-",IF(K134&gt;1,0.5*K315/K336,"-"))</f>
        <v>-</v>
      </c>
      <c r="L155" s="153" t="str">
        <f t="array" ref="L155">IF(L134="-","-",IF(L134&gt;1,0.5*L315/L336,"-"))</f>
        <v>-</v>
      </c>
      <c r="M155" s="154" t="str">
        <f t="array" ref="M155">IF(H134="-","-",IF(H134&gt;1,AVERAGE(IF($M$5:$M$104=G155,$O$5:$O$104,"-")),"-"))</f>
        <v>-</v>
      </c>
      <c r="N155" s="7"/>
      <c r="O155" s="140"/>
      <c r="P155" s="140"/>
      <c r="Q155" s="140"/>
      <c r="R155" s="140"/>
      <c r="S155" s="140"/>
      <c r="T155" s="140"/>
      <c r="U155" s="18"/>
      <c r="V155" s="18"/>
      <c r="W155" s="18"/>
      <c r="X155" s="18"/>
      <c r="Y155" s="7"/>
      <c r="Z155" s="7"/>
      <c r="AA155" s="7"/>
      <c r="AB155" s="7"/>
      <c r="AC155" s="7"/>
      <c r="AD155" s="18"/>
      <c r="AE155" s="18"/>
      <c r="AF155" s="18"/>
      <c r="AG155" s="18"/>
      <c r="AH155" s="18"/>
      <c r="AI155" s="18"/>
      <c r="AJ155" s="18"/>
      <c r="AK155" s="18"/>
      <c r="AL155" s="18"/>
      <c r="AM155" s="18"/>
      <c r="AN155" s="18"/>
      <c r="AO155" s="18"/>
      <c r="AP155" s="18"/>
      <c r="AQ155" s="18"/>
      <c r="AR155" s="18"/>
      <c r="AS155" s="18"/>
      <c r="AT155" s="18"/>
      <c r="AU155" s="18"/>
      <c r="AV155" s="18"/>
      <c r="AW155" s="18"/>
      <c r="AX155" s="18"/>
      <c r="BA155" s="11"/>
      <c r="BB155" s="11"/>
      <c r="BC155" s="11"/>
      <c r="BD155" s="11"/>
      <c r="BE155" s="11"/>
      <c r="BF155" s="11"/>
      <c r="BG155" s="11"/>
      <c r="BH155" s="11"/>
      <c r="BI155" s="11"/>
      <c r="BJ155" s="11"/>
      <c r="BK155" s="11"/>
      <c r="BL155" s="11"/>
      <c r="BM155" s="11"/>
      <c r="BN155" s="11"/>
      <c r="BO155" s="11"/>
      <c r="BP155" s="11"/>
    </row>
    <row r="156" spans="1:68" ht="12.75" customHeight="1">
      <c r="A156" s="18"/>
      <c r="B156" s="18"/>
      <c r="C156" s="117"/>
      <c r="D156" s="117"/>
      <c r="E156" s="135"/>
      <c r="F156" s="135"/>
      <c r="G156" s="152">
        <f t="shared" si="13"/>
        <v>12</v>
      </c>
      <c r="H156" s="153" t="str">
        <f t="array" ref="H156">IF(H135="-","-",IF(H135&gt;1,0.5*H316/H337,"-"))</f>
        <v>-</v>
      </c>
      <c r="I156" s="153" t="str">
        <f t="array" ref="I156">IF(I135="-","-",IF(I135&gt;1,0.5*I316/I337,"-"))</f>
        <v>-</v>
      </c>
      <c r="J156" s="153" t="str">
        <f t="array" ref="J156">IF(J135="-","-",IF(J135&gt;1,0.5*J316/J337,"-"))</f>
        <v>-</v>
      </c>
      <c r="K156" s="153" t="str">
        <f t="array" ref="K156">IF(K135="-","-",IF(K135&gt;1,0.5*K316/K337,"-"))</f>
        <v>-</v>
      </c>
      <c r="L156" s="153" t="str">
        <f t="array" ref="L156">IF(L135="-","-",IF(L135&gt;1,0.5*L316/L337,"-"))</f>
        <v>-</v>
      </c>
      <c r="M156" s="154" t="str">
        <f t="array" ref="M156">IF(H135="-","-",IF(H135&gt;1,AVERAGE(IF($M$5:$M$104=G156,$O$5:$O$104,"-")),"-"))</f>
        <v>-</v>
      </c>
      <c r="N156" s="7"/>
      <c r="O156" s="140"/>
      <c r="P156" s="140"/>
      <c r="Q156" s="140"/>
      <c r="R156" s="140"/>
      <c r="S156" s="140"/>
      <c r="T156" s="140"/>
      <c r="U156" s="18"/>
      <c r="V156" s="18"/>
      <c r="W156" s="18"/>
      <c r="X156" s="18"/>
      <c r="Y156" s="7"/>
      <c r="Z156" s="7"/>
      <c r="AA156" s="7"/>
      <c r="AB156" s="7"/>
      <c r="AC156" s="7"/>
      <c r="AD156" s="18"/>
      <c r="AE156" s="18"/>
      <c r="AF156" s="18"/>
      <c r="AG156" s="18"/>
      <c r="AH156" s="18"/>
      <c r="AI156" s="18"/>
      <c r="AJ156" s="18"/>
      <c r="AK156" s="18"/>
      <c r="AL156" s="18"/>
      <c r="AM156" s="18"/>
      <c r="AN156" s="18"/>
      <c r="AO156" s="18"/>
      <c r="AP156" s="18"/>
      <c r="AQ156" s="18"/>
      <c r="AR156" s="18"/>
      <c r="AS156" s="18"/>
      <c r="AT156" s="18"/>
      <c r="AU156" s="18"/>
      <c r="AV156" s="18"/>
      <c r="AW156" s="18"/>
      <c r="AX156" s="18"/>
      <c r="BA156" s="11"/>
      <c r="BB156" s="11"/>
      <c r="BC156" s="11"/>
      <c r="BD156" s="11"/>
      <c r="BE156" s="11"/>
      <c r="BF156" s="11"/>
      <c r="BG156" s="11"/>
      <c r="BH156" s="11"/>
      <c r="BI156" s="11"/>
      <c r="BJ156" s="11"/>
      <c r="BK156" s="11"/>
      <c r="BL156" s="11"/>
      <c r="BM156" s="11"/>
      <c r="BN156" s="11"/>
      <c r="BO156" s="11"/>
      <c r="BP156" s="11"/>
    </row>
    <row r="157" spans="1:68" ht="12.75" customHeight="1">
      <c r="A157" s="18"/>
      <c r="B157" s="18"/>
      <c r="C157" s="117"/>
      <c r="D157" s="117"/>
      <c r="E157" s="135"/>
      <c r="F157" s="135"/>
      <c r="G157" s="152">
        <f t="shared" si="13"/>
        <v>13</v>
      </c>
      <c r="H157" s="153" t="str">
        <f t="array" ref="H157">IF(H136="-","-",IF(H136&gt;1,0.5*H317/H338,"-"))</f>
        <v>-</v>
      </c>
      <c r="I157" s="153" t="str">
        <f t="array" ref="I157">IF(I136="-","-",IF(I136&gt;1,0.5*I317/I338,"-"))</f>
        <v>-</v>
      </c>
      <c r="J157" s="153" t="str">
        <f t="array" ref="J157">IF(J136="-","-",IF(J136&gt;1,0.5*J317/J338,"-"))</f>
        <v>-</v>
      </c>
      <c r="K157" s="153" t="str">
        <f t="array" ref="K157">IF(K136="-","-",IF(K136&gt;1,0.5*K317/K338,"-"))</f>
        <v>-</v>
      </c>
      <c r="L157" s="153" t="str">
        <f t="array" ref="L157">IF(L136="-","-",IF(L136&gt;1,0.5*L317/L338,"-"))</f>
        <v>-</v>
      </c>
      <c r="M157" s="154" t="str">
        <f t="array" ref="M157">IF(H136="-","-",IF(H136&gt;1,AVERAGE(IF($M$5:$M$104=G157,$O$5:$O$104,"-")),"-"))</f>
        <v>-</v>
      </c>
      <c r="N157" s="7"/>
      <c r="O157" s="140"/>
      <c r="P157" s="140"/>
      <c r="Q157" s="140"/>
      <c r="R157" s="140"/>
      <c r="S157" s="140"/>
      <c r="T157" s="140"/>
      <c r="U157" s="18"/>
      <c r="V157" s="18"/>
      <c r="W157" s="18"/>
      <c r="X157" s="18"/>
      <c r="Y157" s="7"/>
      <c r="Z157" s="7"/>
      <c r="AA157" s="7"/>
      <c r="AB157" s="7"/>
      <c r="AC157" s="7"/>
      <c r="AD157" s="18"/>
      <c r="AE157" s="18"/>
      <c r="AF157" s="18"/>
      <c r="AG157" s="18"/>
      <c r="AH157" s="18"/>
      <c r="AI157" s="18"/>
      <c r="AJ157" s="18"/>
      <c r="AK157" s="18"/>
      <c r="AL157" s="18"/>
      <c r="AM157" s="18"/>
      <c r="AN157" s="18"/>
      <c r="AO157" s="18"/>
      <c r="AP157" s="18"/>
      <c r="AQ157" s="18"/>
      <c r="AR157" s="18"/>
      <c r="AS157" s="18"/>
      <c r="AT157" s="18"/>
      <c r="AU157" s="18"/>
      <c r="AV157" s="18"/>
      <c r="AW157" s="18"/>
      <c r="AX157" s="18"/>
      <c r="BA157" s="11"/>
      <c r="BB157" s="11"/>
      <c r="BC157" s="11"/>
      <c r="BD157" s="11"/>
      <c r="BE157" s="11"/>
      <c r="BF157" s="11"/>
      <c r="BG157" s="11"/>
      <c r="BH157" s="11"/>
      <c r="BI157" s="11"/>
      <c r="BJ157" s="11"/>
      <c r="BK157" s="11"/>
      <c r="BL157" s="11"/>
      <c r="BM157" s="11"/>
      <c r="BN157" s="11"/>
      <c r="BO157" s="11"/>
      <c r="BP157" s="11"/>
    </row>
    <row r="158" spans="1:68" ht="12.75" customHeight="1">
      <c r="A158" s="18"/>
      <c r="B158" s="18"/>
      <c r="C158" s="117"/>
      <c r="D158" s="117"/>
      <c r="E158" s="135"/>
      <c r="F158" s="135"/>
      <c r="G158" s="152">
        <f t="shared" si="13"/>
        <v>14</v>
      </c>
      <c r="H158" s="153" t="str">
        <f t="array" ref="H158">IF(H137="-","-",IF(H137&gt;1,0.5*H318/H339,"-"))</f>
        <v>-</v>
      </c>
      <c r="I158" s="153" t="str">
        <f t="array" ref="I158">IF(I137="-","-",IF(I137&gt;1,0.5*I318/I339,"-"))</f>
        <v>-</v>
      </c>
      <c r="J158" s="153" t="str">
        <f t="array" ref="J158">IF(J137="-","-",IF(J137&gt;1,0.5*J318/J339,"-"))</f>
        <v>-</v>
      </c>
      <c r="K158" s="153" t="str">
        <f t="array" ref="K158">IF(K137="-","-",IF(K137&gt;1,0.5*K318/K339,"-"))</f>
        <v>-</v>
      </c>
      <c r="L158" s="153" t="str">
        <f t="array" ref="L158">IF(L137="-","-",IF(L137&gt;1,0.5*L318/L339,"-"))</f>
        <v>-</v>
      </c>
      <c r="M158" s="154" t="str">
        <f t="array" ref="M158">IF(H137="-","-",IF(H137&gt;1,AVERAGE(IF($M$5:$M$104=G158,$O$5:$O$104,"-")),"-"))</f>
        <v>-</v>
      </c>
      <c r="N158" s="7"/>
      <c r="O158" s="140"/>
      <c r="P158" s="140"/>
      <c r="Q158" s="140"/>
      <c r="R158" s="140"/>
      <c r="S158" s="140"/>
      <c r="T158" s="140"/>
      <c r="U158" s="18"/>
      <c r="V158" s="18"/>
      <c r="W158" s="18"/>
      <c r="X158" s="18"/>
      <c r="Y158" s="7"/>
      <c r="Z158" s="7"/>
      <c r="AA158" s="7"/>
      <c r="AB158" s="7"/>
      <c r="AC158" s="7"/>
      <c r="AD158" s="18"/>
      <c r="AE158" s="18"/>
      <c r="AF158" s="18"/>
      <c r="AG158" s="18"/>
      <c r="AH158" s="18"/>
      <c r="AI158" s="18"/>
      <c r="AJ158" s="18"/>
      <c r="AK158" s="18"/>
      <c r="AL158" s="18"/>
      <c r="AM158" s="18"/>
      <c r="AN158" s="18"/>
      <c r="AO158" s="18"/>
      <c r="AP158" s="18"/>
      <c r="AQ158" s="18"/>
      <c r="AR158" s="18"/>
      <c r="AS158" s="18"/>
      <c r="AT158" s="18"/>
      <c r="AU158" s="18"/>
      <c r="AV158" s="18"/>
      <c r="AW158" s="18"/>
      <c r="AX158" s="18"/>
      <c r="BA158" s="11"/>
      <c r="BB158" s="11"/>
      <c r="BC158" s="11"/>
      <c r="BD158" s="11"/>
      <c r="BE158" s="11"/>
      <c r="BF158" s="11"/>
      <c r="BG158" s="11"/>
      <c r="BH158" s="11"/>
      <c r="BI158" s="11"/>
      <c r="BJ158" s="11"/>
      <c r="BK158" s="11"/>
      <c r="BL158" s="11"/>
      <c r="BM158" s="11"/>
      <c r="BN158" s="11"/>
      <c r="BO158" s="11"/>
      <c r="BP158" s="11"/>
    </row>
    <row r="159" spans="1:68" ht="12.75" customHeight="1">
      <c r="A159" s="18"/>
      <c r="B159" s="18"/>
      <c r="C159" s="117"/>
      <c r="D159" s="117"/>
      <c r="E159" s="135"/>
      <c r="F159" s="135"/>
      <c r="G159" s="155">
        <f t="shared" si="13"/>
        <v>15</v>
      </c>
      <c r="H159" s="153" t="str">
        <f t="array" ref="H159">IF(H138="-","-",IF(H138&gt;1,0.5*H319/H340,"-"))</f>
        <v>-</v>
      </c>
      <c r="I159" s="153" t="str">
        <f t="array" ref="I159">IF(I138="-","-",IF(I138&gt;1,0.5*I319/I340,"-"))</f>
        <v>-</v>
      </c>
      <c r="J159" s="153" t="str">
        <f t="array" ref="J159">IF(J138="-","-",IF(J138&gt;1,0.5*J319/J340,"-"))</f>
        <v>-</v>
      </c>
      <c r="K159" s="153" t="str">
        <f t="array" ref="K159">IF(K138="-","-",IF(K138&gt;1,0.5*K319/K340,"-"))</f>
        <v>-</v>
      </c>
      <c r="L159" s="153" t="str">
        <f t="array" ref="L159">IF(L138="-","-",IF(L138&gt;1,0.5*L319/L340,"-"))</f>
        <v>-</v>
      </c>
      <c r="M159" s="156" t="str">
        <f t="array" ref="M159">IF(H138="-","-",IF(H138&gt;1,AVERAGE(IF($M$5:$M$104=G159,$O$5:$O$104,"-")),"-"))</f>
        <v>-</v>
      </c>
      <c r="N159" s="7"/>
      <c r="O159" s="140"/>
      <c r="P159" s="140"/>
      <c r="Q159" s="140"/>
      <c r="R159" s="140"/>
      <c r="S159" s="140"/>
      <c r="T159" s="140"/>
      <c r="U159" s="18"/>
      <c r="V159" s="18"/>
      <c r="W159" s="18"/>
      <c r="X159" s="18"/>
      <c r="Y159" s="7"/>
      <c r="Z159" s="7"/>
      <c r="AA159" s="7"/>
      <c r="AB159" s="7"/>
      <c r="AC159" s="7"/>
      <c r="AD159" s="18"/>
      <c r="AE159" s="18"/>
      <c r="AF159" s="18"/>
      <c r="AG159" s="18"/>
      <c r="AH159" s="18"/>
      <c r="AI159" s="18"/>
      <c r="AJ159" s="18"/>
      <c r="AK159" s="18"/>
      <c r="AL159" s="18"/>
      <c r="AM159" s="18"/>
      <c r="AN159" s="18"/>
      <c r="AO159" s="18"/>
      <c r="AP159" s="18"/>
      <c r="AQ159" s="18"/>
      <c r="AR159" s="18"/>
      <c r="AS159" s="18"/>
      <c r="AT159" s="18"/>
      <c r="AU159" s="18"/>
      <c r="AV159" s="18"/>
      <c r="AW159" s="18"/>
      <c r="AX159" s="18"/>
      <c r="BA159" s="11"/>
      <c r="BB159" s="11"/>
      <c r="BC159" s="11"/>
      <c r="BD159" s="11"/>
      <c r="BE159" s="11"/>
      <c r="BF159" s="11"/>
      <c r="BG159" s="11"/>
      <c r="BH159" s="11"/>
      <c r="BI159" s="11"/>
      <c r="BJ159" s="11"/>
      <c r="BK159" s="11"/>
      <c r="BL159" s="11"/>
      <c r="BM159" s="11"/>
      <c r="BN159" s="11"/>
      <c r="BO159" s="11"/>
      <c r="BP159" s="11"/>
    </row>
    <row r="160" spans="1:68" ht="12.75" customHeight="1">
      <c r="A160" s="18"/>
      <c r="B160" s="18"/>
      <c r="C160" s="117"/>
      <c r="D160" s="583" t="s">
        <v>41</v>
      </c>
      <c r="E160" s="584"/>
      <c r="F160" s="585"/>
      <c r="G160" s="160" t="str">
        <f>$G$139</f>
        <v>0-15</v>
      </c>
      <c r="H160" s="161">
        <f t="shared" ref="H160:L160" si="14">IF(H139=0,"",SUMPRODUCT(H144:H159,H123:H138)/H139)</f>
        <v>7.7369201462207791</v>
      </c>
      <c r="I160" s="161">
        <f>IF(I139=0,"",SUMPRODUCT(I144:I159,I123:I138)/I139)</f>
        <v>7.7051807954037068</v>
      </c>
      <c r="J160" s="161">
        <f t="shared" si="14"/>
        <v>9.1140734252763769E-3</v>
      </c>
      <c r="K160" s="161">
        <f t="shared" si="14"/>
        <v>7.7701714253631824</v>
      </c>
      <c r="L160" s="161">
        <f t="shared" si="14"/>
        <v>7.7380164647232421</v>
      </c>
      <c r="M160" s="604">
        <f>O105</f>
        <v>0.13006434482245177</v>
      </c>
      <c r="N160" s="7"/>
      <c r="O160" s="140"/>
      <c r="P160" s="140"/>
      <c r="Q160" s="140"/>
      <c r="R160" s="140"/>
      <c r="S160" s="140"/>
      <c r="T160" s="140"/>
      <c r="U160" s="18"/>
      <c r="V160" s="18"/>
      <c r="W160" s="18"/>
      <c r="X160" s="18"/>
      <c r="Y160" s="7"/>
      <c r="Z160" s="7"/>
      <c r="AA160" s="7"/>
      <c r="AB160" s="7"/>
      <c r="AC160" s="7"/>
      <c r="AD160" s="18"/>
      <c r="AE160" s="18"/>
      <c r="AF160" s="18"/>
      <c r="AG160" s="18"/>
      <c r="AH160" s="18"/>
      <c r="AI160" s="18"/>
      <c r="AJ160" s="18"/>
      <c r="AK160" s="18"/>
      <c r="AL160" s="18"/>
      <c r="AM160" s="18"/>
      <c r="AN160" s="18"/>
      <c r="AO160" s="18"/>
      <c r="AP160" s="18"/>
      <c r="AQ160" s="18"/>
      <c r="AR160" s="18"/>
      <c r="AS160" s="18"/>
      <c r="AT160" s="18"/>
      <c r="AU160" s="18"/>
      <c r="AV160" s="18"/>
      <c r="AW160" s="18"/>
      <c r="AX160" s="18"/>
      <c r="BA160" s="11"/>
      <c r="BB160" s="11"/>
      <c r="BC160" s="11"/>
      <c r="BD160" s="11"/>
      <c r="BE160" s="11"/>
      <c r="BF160" s="11"/>
      <c r="BG160" s="11"/>
      <c r="BH160" s="11"/>
      <c r="BI160" s="11"/>
      <c r="BJ160" s="11"/>
      <c r="BK160" s="11"/>
      <c r="BL160" s="11"/>
      <c r="BM160" s="11"/>
      <c r="BN160" s="11"/>
      <c r="BO160" s="11"/>
      <c r="BP160" s="11"/>
    </row>
    <row r="161" spans="1:68" ht="12.75" customHeight="1">
      <c r="A161" s="18"/>
      <c r="B161" s="18"/>
      <c r="C161" s="117"/>
      <c r="D161" s="162"/>
      <c r="E161" s="162"/>
      <c r="F161" s="163"/>
      <c r="G161" s="164" t="s">
        <v>42</v>
      </c>
      <c r="H161" s="165">
        <f>IF(H139=0,"",RANK(H160,$H$160:$L$160,1))</f>
        <v>3</v>
      </c>
      <c r="I161" s="165">
        <f>IF(I139=0,"",RANK(I160,$H$160:$L$160,1))</f>
        <v>2</v>
      </c>
      <c r="J161" s="165">
        <f>IF(J139=0,"",RANK(J160,$H$160:$L$160,1))</f>
        <v>1</v>
      </c>
      <c r="K161" s="165">
        <f>IF(K139=0,"",RANK(K160,$H$160:$L$160,1))</f>
        <v>5</v>
      </c>
      <c r="L161" s="165">
        <f>IF(L139=0,"",RANK(L160,$H$160:$L$160,1))</f>
        <v>4</v>
      </c>
      <c r="M161" s="605"/>
      <c r="N161" s="7"/>
      <c r="O161" s="140"/>
      <c r="P161" s="140"/>
      <c r="Q161" s="140"/>
      <c r="R161" s="140"/>
      <c r="S161" s="140"/>
      <c r="T161" s="140"/>
      <c r="U161" s="18"/>
      <c r="V161" s="18"/>
      <c r="W161" s="18"/>
      <c r="X161" s="18"/>
      <c r="Y161" s="7"/>
      <c r="Z161" s="7"/>
      <c r="AA161" s="7"/>
      <c r="AB161" s="7"/>
      <c r="AC161" s="7"/>
      <c r="AD161" s="18"/>
      <c r="AE161" s="18"/>
      <c r="AF161" s="18"/>
      <c r="AG161" s="18"/>
      <c r="AH161" s="18"/>
      <c r="AI161" s="18"/>
      <c r="AJ161" s="18"/>
      <c r="AK161" s="18"/>
      <c r="AL161" s="18"/>
      <c r="AM161" s="18"/>
      <c r="AN161" s="18"/>
      <c r="AO161" s="18"/>
      <c r="AP161" s="18"/>
      <c r="AQ161" s="18"/>
      <c r="AR161" s="18"/>
      <c r="AS161" s="18"/>
      <c r="AT161" s="18"/>
      <c r="AU161" s="18"/>
      <c r="AV161" s="18"/>
      <c r="AW161" s="18"/>
      <c r="AX161" s="18"/>
      <c r="BA161" s="11"/>
      <c r="BB161" s="11"/>
      <c r="BC161" s="11"/>
      <c r="BD161" s="11"/>
      <c r="BE161" s="11"/>
      <c r="BF161" s="11"/>
      <c r="BG161" s="11"/>
      <c r="BH161" s="11"/>
      <c r="BI161" s="11"/>
      <c r="BJ161" s="11"/>
      <c r="BK161" s="11"/>
      <c r="BL161" s="11"/>
      <c r="BM161" s="11"/>
      <c r="BN161" s="11"/>
      <c r="BO161" s="11"/>
      <c r="BP161" s="11"/>
    </row>
    <row r="162" spans="1:68" ht="12.75" customHeight="1">
      <c r="A162" s="18"/>
      <c r="B162" s="18"/>
      <c r="C162" s="117"/>
      <c r="D162" s="117"/>
      <c r="E162" s="135"/>
      <c r="F162" s="166"/>
      <c r="G162" s="167"/>
      <c r="H162" s="168"/>
      <c r="I162" s="168"/>
      <c r="J162" s="168"/>
      <c r="K162" s="168"/>
      <c r="L162" s="168"/>
      <c r="M162" s="168"/>
      <c r="N162" s="7"/>
      <c r="O162" s="140"/>
      <c r="P162" s="140"/>
      <c r="Q162" s="140"/>
      <c r="R162" s="140"/>
      <c r="S162" s="140"/>
      <c r="T162" s="140"/>
      <c r="U162" s="18"/>
      <c r="V162" s="18"/>
      <c r="W162" s="18"/>
      <c r="X162" s="18"/>
      <c r="Y162" s="7"/>
      <c r="Z162" s="7"/>
      <c r="AA162" s="7"/>
      <c r="AB162" s="7"/>
      <c r="AC162" s="7"/>
      <c r="AD162" s="18"/>
      <c r="AE162" s="18"/>
      <c r="AF162" s="18"/>
      <c r="AG162" s="18"/>
      <c r="AH162" s="18"/>
      <c r="AI162" s="18"/>
      <c r="AJ162" s="18"/>
      <c r="AK162" s="18"/>
      <c r="AL162" s="18"/>
      <c r="AM162" s="18"/>
      <c r="AN162" s="18"/>
      <c r="AO162" s="18"/>
      <c r="AP162" s="18"/>
      <c r="AQ162" s="18"/>
      <c r="AR162" s="18"/>
      <c r="AS162" s="18"/>
      <c r="AT162" s="18"/>
      <c r="AU162" s="18"/>
      <c r="AV162" s="18"/>
      <c r="AW162" s="18"/>
      <c r="AX162" s="18"/>
      <c r="BA162" s="11"/>
      <c r="BB162" s="11"/>
      <c r="BC162" s="11"/>
      <c r="BD162" s="11"/>
      <c r="BE162" s="11"/>
      <c r="BF162" s="11"/>
      <c r="BG162" s="11"/>
      <c r="BH162" s="11"/>
      <c r="BI162" s="11"/>
      <c r="BJ162" s="11"/>
      <c r="BK162" s="11"/>
      <c r="BL162" s="11"/>
      <c r="BM162" s="11"/>
      <c r="BN162" s="11"/>
      <c r="BO162" s="11"/>
      <c r="BP162" s="11"/>
    </row>
    <row r="163" spans="1:68" s="173" customFormat="1" ht="18" customHeight="1">
      <c r="A163" s="18"/>
      <c r="B163" s="18"/>
      <c r="C163" s="95"/>
      <c r="D163" s="95"/>
      <c r="E163" s="135"/>
      <c r="F163" s="95"/>
      <c r="G163" s="118" t="s">
        <v>43</v>
      </c>
      <c r="H163" s="169"/>
      <c r="I163" s="169"/>
      <c r="J163" s="169"/>
      <c r="K163" s="170"/>
      <c r="L163" s="463"/>
      <c r="M163" s="135"/>
      <c r="N163" s="7"/>
      <c r="O163" s="171"/>
      <c r="P163" s="171"/>
      <c r="Q163" s="171"/>
      <c r="R163" s="171"/>
      <c r="S163" s="171"/>
      <c r="T163" s="140"/>
      <c r="U163" s="18"/>
      <c r="V163" s="18"/>
      <c r="W163" s="18"/>
      <c r="X163" s="18"/>
      <c r="Y163" s="7"/>
      <c r="Z163" s="7"/>
      <c r="AA163" s="7"/>
      <c r="AB163" s="7"/>
      <c r="AC163" s="7"/>
      <c r="AD163" s="18"/>
      <c r="AE163" s="18"/>
      <c r="AF163" s="18"/>
      <c r="AG163" s="18"/>
      <c r="AH163" s="18"/>
      <c r="AI163" s="18"/>
      <c r="AJ163" s="18"/>
      <c r="AK163" s="18"/>
      <c r="AL163" s="18"/>
      <c r="AM163" s="18"/>
      <c r="AN163" s="18"/>
      <c r="AO163" s="18"/>
      <c r="AP163" s="18"/>
      <c r="AQ163" s="97"/>
      <c r="AR163" s="97"/>
      <c r="AS163" s="97"/>
      <c r="AT163" s="97"/>
      <c r="AU163" s="97"/>
      <c r="AV163" s="97"/>
      <c r="AW163" s="97"/>
      <c r="AX163" s="97"/>
      <c r="AY163" s="172"/>
      <c r="AZ163" s="172"/>
      <c r="BA163" s="11"/>
      <c r="BB163" s="11"/>
      <c r="BC163" s="11"/>
      <c r="BD163" s="11"/>
      <c r="BE163" s="11"/>
      <c r="BF163" s="11"/>
      <c r="BG163" s="11"/>
      <c r="BH163" s="11"/>
      <c r="BI163" s="11"/>
      <c r="BJ163" s="11"/>
      <c r="BK163" s="11"/>
      <c r="BL163" s="11"/>
      <c r="BM163" s="11"/>
      <c r="BN163" s="11"/>
      <c r="BO163" s="11"/>
      <c r="BP163" s="11"/>
    </row>
    <row r="164" spans="1:68" ht="24.75" customHeight="1">
      <c r="A164" s="18"/>
      <c r="B164" s="18"/>
      <c r="C164" s="117"/>
      <c r="D164" s="117"/>
      <c r="E164" s="125"/>
      <c r="F164" s="125"/>
      <c r="G164" s="146" t="str">
        <f>M3</f>
        <v>MODAL</v>
      </c>
      <c r="H164" s="462" t="str">
        <f t="shared" ref="H164:L165" si="15">H3</f>
        <v>Harald</v>
      </c>
      <c r="I164" s="462" t="str">
        <f t="shared" si="15"/>
        <v>Hildegun</v>
      </c>
      <c r="J164" s="462" t="str">
        <f t="shared" si="15"/>
        <v>Stian</v>
      </c>
      <c r="K164" s="462" t="str">
        <f t="shared" si="15"/>
        <v>Eirik</v>
      </c>
      <c r="L164" s="462" t="str">
        <f t="shared" si="15"/>
        <v>Atle</v>
      </c>
      <c r="M164" s="128"/>
      <c r="N164" s="7"/>
      <c r="O164" s="140"/>
      <c r="P164" s="140"/>
      <c r="Q164" s="140"/>
      <c r="R164" s="140"/>
      <c r="S164" s="140"/>
      <c r="T164" s="140"/>
      <c r="U164" s="18"/>
      <c r="V164" s="18"/>
      <c r="W164" s="18"/>
      <c r="X164" s="18"/>
      <c r="Y164" s="7"/>
      <c r="Z164" s="7"/>
      <c r="AA164" s="7"/>
      <c r="AB164" s="7"/>
      <c r="AC164" s="7"/>
      <c r="AD164" s="18"/>
      <c r="AE164" s="18"/>
      <c r="AF164" s="18"/>
      <c r="AG164" s="18"/>
      <c r="AH164" s="18"/>
      <c r="AI164" s="18"/>
      <c r="AJ164" s="18"/>
      <c r="AK164" s="18"/>
      <c r="AL164" s="18"/>
      <c r="AM164" s="18"/>
      <c r="AN164" s="18"/>
      <c r="AO164" s="18"/>
      <c r="AP164" s="18"/>
      <c r="AQ164" s="18"/>
      <c r="AR164" s="18"/>
      <c r="AS164" s="18"/>
      <c r="AT164" s="18"/>
      <c r="AU164" s="18"/>
      <c r="AV164" s="18"/>
      <c r="AW164" s="18"/>
      <c r="AX164" s="18"/>
      <c r="BA164" s="11"/>
      <c r="BB164" s="11"/>
      <c r="BC164" s="11"/>
      <c r="BD164" s="11"/>
      <c r="BE164" s="11"/>
      <c r="BF164" s="11"/>
      <c r="BG164" s="11"/>
      <c r="BH164" s="11"/>
      <c r="BI164" s="11"/>
      <c r="BJ164" s="11"/>
      <c r="BK164" s="11"/>
      <c r="BL164" s="11"/>
      <c r="BM164" s="11"/>
      <c r="BN164" s="11"/>
      <c r="BO164" s="11"/>
      <c r="BP164" s="11"/>
    </row>
    <row r="165" spans="1:68" ht="12.75" customHeight="1">
      <c r="A165" s="18"/>
      <c r="B165" s="18"/>
      <c r="C165" s="117"/>
      <c r="D165" s="117"/>
      <c r="E165" s="117"/>
      <c r="F165" s="117"/>
      <c r="G165" s="131" t="str">
        <f>M4</f>
        <v>(R1-R5)</v>
      </c>
      <c r="H165" s="148" t="str">
        <f t="shared" si="15"/>
        <v>Reader 1</v>
      </c>
      <c r="I165" s="148" t="str">
        <f t="shared" si="15"/>
        <v>Reader 2</v>
      </c>
      <c r="J165" s="148" t="str">
        <f t="shared" si="15"/>
        <v>Reader 3</v>
      </c>
      <c r="K165" s="148" t="str">
        <f t="shared" si="15"/>
        <v>Reader 4</v>
      </c>
      <c r="L165" s="148" t="str">
        <f t="shared" si="15"/>
        <v>Reader 5</v>
      </c>
      <c r="M165" s="132" t="s">
        <v>39</v>
      </c>
      <c r="N165" s="7"/>
      <c r="O165" s="140"/>
      <c r="P165" s="140"/>
      <c r="Q165" s="140"/>
      <c r="R165" s="140"/>
      <c r="S165" s="140"/>
      <c r="T165" s="140"/>
      <c r="U165" s="18"/>
      <c r="V165" s="18"/>
      <c r="W165" s="18"/>
      <c r="X165" s="18"/>
      <c r="Y165" s="7"/>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BA165" s="11"/>
      <c r="BB165" s="11"/>
      <c r="BC165" s="11"/>
      <c r="BD165" s="11"/>
      <c r="BE165" s="11"/>
      <c r="BF165" s="11"/>
      <c r="BG165" s="11"/>
      <c r="BH165" s="11"/>
      <c r="BI165" s="11"/>
      <c r="BJ165" s="11"/>
      <c r="BK165" s="11"/>
      <c r="BL165" s="11"/>
      <c r="BM165" s="11"/>
      <c r="BN165" s="11"/>
      <c r="BO165" s="11"/>
      <c r="BP165" s="11"/>
    </row>
    <row r="166" spans="1:68" ht="12.75" customHeight="1">
      <c r="A166" s="18"/>
      <c r="B166" s="18"/>
      <c r="C166" s="117"/>
      <c r="D166" s="117"/>
      <c r="E166" s="135"/>
      <c r="F166" s="135"/>
      <c r="G166" s="149">
        <v>0</v>
      </c>
      <c r="H166" s="174">
        <f t="array" ref="H166">IF(H123="-","-",COUNT(IF($M$5:$M$104=H$5:H$104,IF(H$5:H$104=$G166,H$5:H$104,""),""))/COUNT(IF($M$5:$M$104=$G166,H$5:H$104,"")))</f>
        <v>0.98809523809523814</v>
      </c>
      <c r="I166" s="174">
        <f t="array" ref="I166">IF(I123="-","-",COUNT(IF($M$5:$M$104=I$5:I$104,IF(I$5:I$104=$G166,I$5:I$104,""),""))/COUNT(IF($M$5:$M$104=$G166,I$5:I$104,"")))</f>
        <v>0.98809523809523814</v>
      </c>
      <c r="J166" s="174" t="str">
        <f t="array" ref="J166">IF(J123="-","-",COUNT(IF($M$5:$M$104=J$5:J$104,IF(J$5:J$104=$G166,J$5:J$104,""),""))/COUNT(IF($M$5:$M$104=$G166,J$5:J$104,"")))</f>
        <v>-</v>
      </c>
      <c r="K166" s="174">
        <f t="array" ref="K166">IF(K123="-","-",COUNT(IF($M$5:$M$104=K$5:K$104,IF(K$5:K$104=$G166,K$5:K$104,""),""))/COUNT(IF($M$5:$M$104=$G166,K$5:K$104,"")))</f>
        <v>0.98809523809523814</v>
      </c>
      <c r="L166" s="174">
        <f t="array" ref="L166">IF(L123="-","-",COUNT(IF($M$5:$M$104=L$5:L$104,IF(L$5:L$104=$G166,L$5:L$104,""),""))/COUNT(IF($M$5:$M$104=$G166,L$5:L$104,"")))</f>
        <v>0.98809523809523814</v>
      </c>
      <c r="M166" s="175">
        <f t="array" ref="M166">IF(H123:L123="-","-",COUNT(IF($M$5:$M$104=H$5:L$104,IF(H$5:L$104=$G166,H$5:L$104,""),""))/COUNT(IF($M$5:$M$104=$G166,H$5:L$104,"")))</f>
        <v>0.98571428571428577</v>
      </c>
      <c r="N166" s="7"/>
      <c r="O166" s="176"/>
      <c r="P166" s="176"/>
      <c r="Q166" s="176"/>
      <c r="R166" s="176"/>
      <c r="S166" s="176"/>
      <c r="T166" s="176"/>
      <c r="U166" s="18"/>
      <c r="V166" s="18"/>
      <c r="W166" s="18"/>
      <c r="X166" s="18"/>
      <c r="Y166" s="7"/>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BA166" s="11"/>
      <c r="BB166" s="11"/>
      <c r="BC166" s="11"/>
      <c r="BD166" s="11"/>
      <c r="BE166" s="11"/>
      <c r="BF166" s="11"/>
      <c r="BG166" s="11"/>
      <c r="BH166" s="11"/>
      <c r="BI166" s="11"/>
      <c r="BJ166" s="11"/>
      <c r="BK166" s="11"/>
      <c r="BL166" s="11"/>
      <c r="BM166" s="11"/>
      <c r="BN166" s="11"/>
      <c r="BO166" s="11"/>
      <c r="BP166" s="11"/>
    </row>
    <row r="167" spans="1:68" ht="12.75" customHeight="1">
      <c r="A167" s="18"/>
      <c r="B167" s="18"/>
      <c r="C167" s="117"/>
      <c r="D167" s="117"/>
      <c r="E167" s="135"/>
      <c r="F167" s="135"/>
      <c r="G167" s="152">
        <f t="shared" ref="G167:G181" si="16">G166+1</f>
        <v>1</v>
      </c>
      <c r="H167" s="177" t="str">
        <f t="array" ref="H167">IF(H124="-","-",COUNT(IF($M$5:$M$104=H$5:H$104,IF(H$5:H$104=$G167,H$5:H$104,""),""))/COUNT(IF($M$5:$M$104=$G167,H$5:H$104,"")))</f>
        <v>-</v>
      </c>
      <c r="I167" s="177" t="str">
        <f t="array" ref="I167">IF(I124="-","-",COUNT(IF($M$5:$M$104=I$5:I$104,IF(I$5:I$104=$G167,I$5:I$104,""),""))/COUNT(IF($M$5:$M$104=$G167,I$5:I$104,"")))</f>
        <v>-</v>
      </c>
      <c r="J167" s="177" t="str">
        <f t="array" ref="J167">IF(J124="-","-",COUNT(IF($M$5:$M$104=J$5:J$104,IF(J$5:J$104=$G167,J$5:J$104,""),""))/COUNT(IF($M$5:$M$104=$G167,J$5:J$104,"")))</f>
        <v>-</v>
      </c>
      <c r="K167" s="177" t="str">
        <f t="array" ref="K167">IF(K124="-","-",COUNT(IF($M$5:$M$104=K$5:K$104,IF(K$5:K$104=$G167,K$5:K$104,""),""))/COUNT(IF($M$5:$M$104=$G167,K$5:K$104,"")))</f>
        <v>-</v>
      </c>
      <c r="L167" s="177" t="str">
        <f t="array" ref="L167">IF(L124="-","-",COUNT(IF($M$5:$M$104=L$5:L$104,IF(L$5:L$104=$G167,L$5:L$104,""),""))/COUNT(IF($M$5:$M$104=$G167,L$5:L$104,"")))</f>
        <v>-</v>
      </c>
      <c r="M167" s="178" t="str">
        <f t="array" ref="M167">IF(H124:L124="-","-",COUNT(IF($M$5:$M$104=H$5:L$104,IF(H$5:L$104=$G167,H$5:L$104,""),""))/COUNT(IF($M$5:$M$104=$G167,H$5:L$104,"")))</f>
        <v>-</v>
      </c>
      <c r="N167" s="7"/>
      <c r="O167" s="176"/>
      <c r="P167" s="176"/>
      <c r="Q167" s="176"/>
      <c r="R167" s="176"/>
      <c r="S167" s="176"/>
      <c r="T167" s="176"/>
      <c r="U167" s="18"/>
      <c r="V167" s="18"/>
      <c r="W167" s="18"/>
      <c r="X167" s="18"/>
      <c r="Y167" s="7"/>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BA167" s="11"/>
      <c r="BB167" s="11"/>
      <c r="BC167" s="11"/>
      <c r="BD167" s="11"/>
      <c r="BE167" s="11"/>
      <c r="BF167" s="11"/>
      <c r="BG167" s="11"/>
      <c r="BH167" s="11"/>
      <c r="BI167" s="11"/>
      <c r="BJ167" s="11"/>
      <c r="BK167" s="11"/>
      <c r="BL167" s="11"/>
      <c r="BM167" s="11"/>
      <c r="BN167" s="11"/>
      <c r="BO167" s="11"/>
      <c r="BP167" s="11"/>
    </row>
    <row r="168" spans="1:68" ht="12.75" customHeight="1">
      <c r="A168" s="18"/>
      <c r="B168" s="18"/>
      <c r="C168" s="117"/>
      <c r="D168" s="117"/>
      <c r="E168" s="135"/>
      <c r="F168" s="135"/>
      <c r="G168" s="152">
        <f t="shared" si="16"/>
        <v>2</v>
      </c>
      <c r="H168" s="177" t="str">
        <f t="array" ref="H168">IF(H125="-","-",COUNT(IF($M$5:$M$104=H$5:H$104,IF(H$5:H$104=$G168,H$5:H$104,""),""))/COUNT(IF($M$5:$M$104=$G168,H$5:H$104,"")))</f>
        <v>-</v>
      </c>
      <c r="I168" s="177" t="str">
        <f t="array" ref="I168">IF(I125="-","-",COUNT(IF($M$5:$M$104=I$5:I$104,IF(I$5:I$104=$G168,I$5:I$104,""),""))/COUNT(IF($M$5:$M$104=$G168,I$5:I$104,"")))</f>
        <v>-</v>
      </c>
      <c r="J168" s="177" t="str">
        <f t="array" ref="J168">IF(J125="-","-",COUNT(IF($M$5:$M$104=J$5:J$104,IF(J$5:J$104=$G168,J$5:J$104,""),""))/COUNT(IF($M$5:$M$104=$G168,J$5:J$104,"")))</f>
        <v>-</v>
      </c>
      <c r="K168" s="177" t="str">
        <f t="array" ref="K168">IF(K125="-","-",COUNT(IF($M$5:$M$104=K$5:K$104,IF(K$5:K$104=$G168,K$5:K$104,""),""))/COUNT(IF($M$5:$M$104=$G168,K$5:K$104,"")))</f>
        <v>-</v>
      </c>
      <c r="L168" s="177" t="str">
        <f t="array" ref="L168">IF(L125="-","-",COUNT(IF($M$5:$M$104=L$5:L$104,IF(L$5:L$104=$G168,L$5:L$104,""),""))/COUNT(IF($M$5:$M$104=$G168,L$5:L$104,"")))</f>
        <v>-</v>
      </c>
      <c r="M168" s="178" t="str">
        <f t="array" ref="M168">IF(H125:L125="-","-",COUNT(IF($M$5:$M$104=H$5:L$104,IF(H$5:L$104=$G168,H$5:L$104,""),""))/COUNT(IF($M$5:$M$104=$G168,H$5:L$104,"")))</f>
        <v>-</v>
      </c>
      <c r="N168" s="7"/>
      <c r="O168" s="176"/>
      <c r="P168" s="176"/>
      <c r="Q168" s="176"/>
      <c r="R168" s="176"/>
      <c r="S168" s="176"/>
      <c r="T168" s="176"/>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BA168" s="11"/>
      <c r="BB168" s="11"/>
      <c r="BC168" s="11"/>
      <c r="BD168" s="11"/>
      <c r="BE168" s="11"/>
      <c r="BF168" s="11"/>
      <c r="BG168" s="11"/>
      <c r="BH168" s="11"/>
      <c r="BI168" s="11"/>
      <c r="BJ168" s="11"/>
      <c r="BK168" s="11"/>
      <c r="BL168" s="11"/>
      <c r="BM168" s="11"/>
      <c r="BN168" s="11"/>
      <c r="BO168" s="11"/>
      <c r="BP168" s="11"/>
    </row>
    <row r="169" spans="1:68" ht="12.75" customHeight="1">
      <c r="A169" s="18"/>
      <c r="B169" s="18"/>
      <c r="C169" s="117"/>
      <c r="D169" s="117"/>
      <c r="E169" s="135"/>
      <c r="F169" s="135"/>
      <c r="G169" s="152">
        <f t="shared" si="16"/>
        <v>3</v>
      </c>
      <c r="H169" s="177" t="str">
        <f t="array" ref="H169">IF(H126="-","-",COUNT(IF($M$5:$M$104=H$5:H$104,IF(H$5:H$104=$G169,H$5:H$104,""),""))/COUNT(IF($M$5:$M$104=$G169,H$5:H$104,"")))</f>
        <v>-</v>
      </c>
      <c r="I169" s="177" t="str">
        <f t="array" ref="I169">IF(I126="-","-",COUNT(IF($M$5:$M$104=I$5:I$104,IF(I$5:I$104=$G169,I$5:I$104,""),""))/COUNT(IF($M$5:$M$104=$G169,I$5:I$104,"")))</f>
        <v>-</v>
      </c>
      <c r="J169" s="177" t="str">
        <f t="array" ref="J169">IF(J126="-","-",COUNT(IF($M$5:$M$104=J$5:J$104,IF(J$5:J$104=$G169,J$5:J$104,""),""))/COUNT(IF($M$5:$M$104=$G169,J$5:J$104,"")))</f>
        <v>-</v>
      </c>
      <c r="K169" s="177" t="str">
        <f t="array" ref="K169">IF(K126="-","-",COUNT(IF($M$5:$M$104=K$5:K$104,IF(K$5:K$104=$G169,K$5:K$104,""),""))/COUNT(IF($M$5:$M$104=$G169,K$5:K$104,"")))</f>
        <v>-</v>
      </c>
      <c r="L169" s="177" t="str">
        <f t="array" ref="L169">IF(L126="-","-",COUNT(IF($M$5:$M$104=L$5:L$104,IF(L$5:L$104=$G169,L$5:L$104,""),""))/COUNT(IF($M$5:$M$104=$G169,L$5:L$104,"")))</f>
        <v>-</v>
      </c>
      <c r="M169" s="178" t="str">
        <f t="array" ref="M169">IF(H126:L126="-","-",COUNT(IF($M$5:$M$104=H$5:L$104,IF(H$5:L$104=$G169,H$5:L$104,""),""))/COUNT(IF($M$5:$M$104=$G169,H$5:L$104,"")))</f>
        <v>-</v>
      </c>
      <c r="N169" s="7"/>
      <c r="O169" s="176"/>
      <c r="P169" s="176"/>
      <c r="Q169" s="176"/>
      <c r="R169" s="176"/>
      <c r="S169" s="176"/>
      <c r="T169" s="176"/>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BA169" s="11"/>
      <c r="BB169" s="11"/>
      <c r="BC169" s="11"/>
      <c r="BD169" s="11"/>
      <c r="BE169" s="11"/>
      <c r="BF169" s="11"/>
      <c r="BG169" s="11"/>
      <c r="BH169" s="11"/>
      <c r="BI169" s="11"/>
      <c r="BJ169" s="11"/>
      <c r="BK169" s="11"/>
      <c r="BL169" s="11"/>
      <c r="BM169" s="11"/>
      <c r="BN169" s="11"/>
      <c r="BO169" s="11"/>
      <c r="BP169" s="11"/>
    </row>
    <row r="170" spans="1:68" ht="12.75" customHeight="1">
      <c r="A170" s="18"/>
      <c r="B170" s="18"/>
      <c r="C170" s="117"/>
      <c r="D170" s="117"/>
      <c r="E170" s="135"/>
      <c r="F170" s="135"/>
      <c r="G170" s="152">
        <f t="shared" si="16"/>
        <v>4</v>
      </c>
      <c r="H170" s="177">
        <f t="array" ref="H170">IF(H127="-","-",COUNT(IF($M$5:$M$104=H$5:H$104,IF(H$5:H$104=$G170,H$5:H$104,""),""))/COUNT(IF($M$5:$M$104=$G170,H$5:H$104,"")))</f>
        <v>1</v>
      </c>
      <c r="I170" s="177">
        <f t="array" ref="I170">IF(I127="-","-",COUNT(IF($M$5:$M$104=I$5:I$104,IF(I$5:I$104=$G170,I$5:I$104,""),""))/COUNT(IF($M$5:$M$104=$G170,I$5:I$104,"")))</f>
        <v>1</v>
      </c>
      <c r="J170" s="177">
        <f t="array" ref="J170">IF(J127="-","-",COUNT(IF($M$5:$M$104=J$5:J$104,IF(J$5:J$104=$G170,J$5:J$104,""),""))/COUNT(IF($M$5:$M$104=$G170,J$5:J$104,"")))</f>
        <v>1</v>
      </c>
      <c r="K170" s="177">
        <f t="array" ref="K170">IF(K127="-","-",COUNT(IF($M$5:$M$104=K$5:K$104,IF(K$5:K$104=$G170,K$5:K$104,""),""))/COUNT(IF($M$5:$M$104=$G170,K$5:K$104,"")))</f>
        <v>0.5</v>
      </c>
      <c r="L170" s="177">
        <f t="array" ref="L170">IF(L127="-","-",COUNT(IF($M$5:$M$104=L$5:L$104,IF(L$5:L$104=$G170,L$5:L$104,""),""))/COUNT(IF($M$5:$M$104=$G170,L$5:L$104,"")))</f>
        <v>1</v>
      </c>
      <c r="M170" s="178">
        <f t="array" ref="M170">IF(H127:L127="-","-",COUNT(IF($M$5:$M$104=H$5:L$104,IF(H$5:L$104=$G170,H$5:L$104,""),""))/COUNT(IF($M$5:$M$104=$G170,H$5:L$104,"")))</f>
        <v>0.9</v>
      </c>
      <c r="N170" s="7"/>
      <c r="O170" s="176"/>
      <c r="P170" s="176"/>
      <c r="Q170" s="176"/>
      <c r="R170" s="176"/>
      <c r="S170" s="176"/>
      <c r="T170" s="176"/>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BA170" s="11"/>
      <c r="BB170" s="11"/>
      <c r="BC170" s="11"/>
      <c r="BD170" s="11"/>
      <c r="BE170" s="11"/>
      <c r="BF170" s="11"/>
      <c r="BG170" s="11"/>
      <c r="BH170" s="11"/>
      <c r="BI170" s="11"/>
      <c r="BJ170" s="11"/>
      <c r="BK170" s="11"/>
      <c r="BL170" s="11"/>
      <c r="BM170" s="11"/>
      <c r="BN170" s="11"/>
      <c r="BO170" s="11"/>
      <c r="BP170" s="11"/>
    </row>
    <row r="171" spans="1:68" ht="12.75" customHeight="1">
      <c r="A171" s="18"/>
      <c r="B171" s="18"/>
      <c r="C171" s="117"/>
      <c r="D171" s="117"/>
      <c r="E171" s="135"/>
      <c r="F171" s="135"/>
      <c r="G171" s="152">
        <f t="shared" si="16"/>
        <v>5</v>
      </c>
      <c r="H171" s="177">
        <f t="array" ref="H171">IF(H128="-","-",COUNT(IF($M$5:$M$104=H$5:H$104,IF(H$5:H$104=$G171,H$5:H$104,""),""))/COUNT(IF($M$5:$M$104=$G171,H$5:H$104,"")))</f>
        <v>0.9</v>
      </c>
      <c r="I171" s="177">
        <f t="array" ref="I171">IF(I128="-","-",COUNT(IF($M$5:$M$104=I$5:I$104,IF(I$5:I$104=$G171,I$5:I$104,""),""))/COUNT(IF($M$5:$M$104=$G171,I$5:I$104,"")))</f>
        <v>0.9</v>
      </c>
      <c r="J171" s="177">
        <f t="array" ref="J171">IF(J128="-","-",COUNT(IF($M$5:$M$104=J$5:J$104,IF(J$5:J$104=$G171,J$5:J$104,""),""))/COUNT(IF($M$5:$M$104=$G171,J$5:J$104,"")))</f>
        <v>0.7</v>
      </c>
      <c r="K171" s="177">
        <f t="array" ref="K171">IF(K128="-","-",COUNT(IF($M$5:$M$104=K$5:K$104,IF(K$5:K$104=$G171,K$5:K$104,""),""))/COUNT(IF($M$5:$M$104=$G171,K$5:K$104,"")))</f>
        <v>0.7</v>
      </c>
      <c r="L171" s="177">
        <f t="array" ref="L171">IF(L128="-","-",COUNT(IF($M$5:$M$104=L$5:L$104,IF(L$5:L$104=$G171,L$5:L$104,""),""))/COUNT(IF($M$5:$M$104=$G171,L$5:L$104,"")))</f>
        <v>0.7</v>
      </c>
      <c r="M171" s="178">
        <f t="array" ref="M171">IF(H128:L128="-","-",COUNT(IF($M$5:$M$104=H$5:L$104,IF(H$5:L$104=$G171,H$5:L$104,""),""))/COUNT(IF($M$5:$M$104=$G171,H$5:L$104,"")))</f>
        <v>0.78</v>
      </c>
      <c r="N171" s="7"/>
      <c r="O171" s="176"/>
      <c r="P171" s="176"/>
      <c r="Q171" s="176"/>
      <c r="R171" s="176"/>
      <c r="S171" s="176"/>
      <c r="T171" s="176"/>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BA171" s="11"/>
      <c r="BB171" s="11"/>
      <c r="BC171" s="11"/>
      <c r="BD171" s="11"/>
      <c r="BE171" s="11"/>
      <c r="BF171" s="11"/>
      <c r="BG171" s="11"/>
      <c r="BH171" s="11"/>
      <c r="BI171" s="11"/>
      <c r="BJ171" s="11"/>
      <c r="BK171" s="11"/>
      <c r="BL171" s="11"/>
      <c r="BM171" s="11"/>
      <c r="BN171" s="11"/>
      <c r="BO171" s="11"/>
      <c r="BP171" s="11"/>
    </row>
    <row r="172" spans="1:68" ht="12.75" customHeight="1">
      <c r="A172" s="18"/>
      <c r="B172" s="18"/>
      <c r="C172" s="117"/>
      <c r="D172" s="117"/>
      <c r="E172" s="135"/>
      <c r="F172" s="135"/>
      <c r="G172" s="152">
        <f t="shared" si="16"/>
        <v>6</v>
      </c>
      <c r="H172" s="177">
        <f t="array" ref="H172">IF(H129="-","-",COUNT(IF($M$5:$M$104=H$5:H$104,IF(H$5:H$104=$G172,H$5:H$104,""),""))/COUNT(IF($M$5:$M$104=$G172,H$5:H$104,"")))</f>
        <v>0.66666666666666663</v>
      </c>
      <c r="I172" s="177">
        <f t="array" ref="I172">IF(I129="-","-",COUNT(IF($M$5:$M$104=I$5:I$104,IF(I$5:I$104=$G172,I$5:I$104,""),""))/COUNT(IF($M$5:$M$104=$G172,I$5:I$104,"")))</f>
        <v>1</v>
      </c>
      <c r="J172" s="177">
        <f t="array" ref="J172">IF(J129="-","-",COUNT(IF($M$5:$M$104=J$5:J$104,IF(J$5:J$104=$G172,J$5:J$104,""),""))/COUNT(IF($M$5:$M$104=$G172,J$5:J$104,"")))</f>
        <v>1</v>
      </c>
      <c r="K172" s="177">
        <f t="array" ref="K172">IF(K129="-","-",COUNT(IF($M$5:$M$104=K$5:K$104,IF(K$5:K$104=$G172,K$5:K$104,""),""))/COUNT(IF($M$5:$M$104=$G172,K$5:K$104,"")))</f>
        <v>0.66666666666666663</v>
      </c>
      <c r="L172" s="177">
        <f t="array" ref="L172">IF(L129="-","-",COUNT(IF($M$5:$M$104=L$5:L$104,IF(L$5:L$104=$G172,L$5:L$104,""),""))/COUNT(IF($M$5:$M$104=$G172,L$5:L$104,"")))</f>
        <v>0.66666666666666663</v>
      </c>
      <c r="M172" s="178">
        <f t="array" ref="M172">IF(H129:L129="-","-",COUNT(IF($M$5:$M$104=H$5:L$104,IF(H$5:L$104=$G172,H$5:L$104,""),""))/COUNT(IF($M$5:$M$104=$G172,H$5:L$104,"")))</f>
        <v>0.8</v>
      </c>
      <c r="N172" s="7"/>
      <c r="O172" s="176"/>
      <c r="P172" s="176"/>
      <c r="Q172" s="176"/>
      <c r="R172" s="176"/>
      <c r="S172" s="176"/>
      <c r="T172" s="176"/>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BA172" s="11"/>
      <c r="BB172" s="11"/>
      <c r="BC172" s="11"/>
      <c r="BD172" s="11"/>
      <c r="BE172" s="11"/>
      <c r="BF172" s="11"/>
      <c r="BG172" s="11"/>
      <c r="BH172" s="11"/>
      <c r="BI172" s="11"/>
      <c r="BJ172" s="11"/>
      <c r="BK172" s="11"/>
      <c r="BL172" s="11"/>
      <c r="BM172" s="11"/>
      <c r="BN172" s="11"/>
      <c r="BO172" s="11"/>
      <c r="BP172" s="11"/>
    </row>
    <row r="173" spans="1:68" ht="12.75" customHeight="1">
      <c r="A173" s="18"/>
      <c r="B173" s="18"/>
      <c r="C173" s="117"/>
      <c r="D173" s="117"/>
      <c r="E173" s="135"/>
      <c r="F173" s="135"/>
      <c r="G173" s="152">
        <f t="shared" si="16"/>
        <v>7</v>
      </c>
      <c r="H173" s="177">
        <f t="array" ref="H173">IF(H130="-","-",COUNT(IF($M$5:$M$104=H$5:H$104,IF(H$5:H$104=$G173,H$5:H$104,""),""))/COUNT(IF($M$5:$M$104=$G173,H$5:H$104,"")))</f>
        <v>1</v>
      </c>
      <c r="I173" s="177">
        <f t="array" ref="I173">IF(I130="-","-",COUNT(IF($M$5:$M$104=I$5:I$104,IF(I$5:I$104=$G173,I$5:I$104,""),""))/COUNT(IF($M$5:$M$104=$G173,I$5:I$104,"")))</f>
        <v>1</v>
      </c>
      <c r="J173" s="177">
        <f t="array" ref="J173">IF(J130="-","-",COUNT(IF($M$5:$M$104=J$5:J$104,IF(J$5:J$104=$G173,J$5:J$104,""),""))/COUNT(IF($M$5:$M$104=$G173,J$5:J$104,"")))</f>
        <v>1</v>
      </c>
      <c r="K173" s="177">
        <f t="array" ref="K173">IF(K130="-","-",COUNT(IF($M$5:$M$104=K$5:K$104,IF(K$5:K$104=$G173,K$5:K$104,""),""))/COUNT(IF($M$5:$M$104=$G173,K$5:K$104,"")))</f>
        <v>0</v>
      </c>
      <c r="L173" s="177">
        <f t="array" ref="L173">IF(L130="-","-",COUNT(IF($M$5:$M$104=L$5:L$104,IF(L$5:L$104=$G173,L$5:L$104,""),""))/COUNT(IF($M$5:$M$104=$G173,L$5:L$104,"")))</f>
        <v>0</v>
      </c>
      <c r="M173" s="178">
        <f t="array" ref="M173">IF(H130:L130="-","-",COUNT(IF($M$5:$M$104=H$5:L$104,IF(H$5:L$104=$G173,H$5:L$104,""),""))/COUNT(IF($M$5:$M$104=$G173,H$5:L$104,"")))</f>
        <v>0.6</v>
      </c>
      <c r="N173" s="7"/>
      <c r="O173" s="176"/>
      <c r="P173" s="176"/>
      <c r="Q173" s="176"/>
      <c r="R173" s="176"/>
      <c r="S173" s="176"/>
      <c r="T173" s="176"/>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BA173" s="11"/>
      <c r="BB173" s="11"/>
      <c r="BC173" s="11"/>
      <c r="BD173" s="11"/>
      <c r="BE173" s="11"/>
      <c r="BF173" s="11"/>
      <c r="BG173" s="11"/>
      <c r="BH173" s="11"/>
      <c r="BI173" s="11"/>
      <c r="BJ173" s="11"/>
      <c r="BK173" s="11"/>
      <c r="BL173" s="11"/>
      <c r="BM173" s="11"/>
      <c r="BN173" s="11"/>
      <c r="BO173" s="11"/>
      <c r="BP173" s="11"/>
    </row>
    <row r="174" spans="1:68" ht="12.75" customHeight="1">
      <c r="A174" s="18"/>
      <c r="B174" s="18"/>
      <c r="C174" s="117"/>
      <c r="D174" s="117"/>
      <c r="E174" s="135"/>
      <c r="F174" s="135"/>
      <c r="G174" s="152">
        <f t="shared" si="16"/>
        <v>8</v>
      </c>
      <c r="H174" s="177" t="str">
        <f t="array" ref="H174">IF(H131="-","-",COUNT(IF($M$5:$M$104=H$5:H$104,IF(H$5:H$104=$G174,H$5:H$104,""),""))/COUNT(IF($M$5:$M$104=$G174,H$5:H$104,"")))</f>
        <v>-</v>
      </c>
      <c r="I174" s="177" t="str">
        <f t="array" ref="I174">IF(I131="-","-",COUNT(IF($M$5:$M$104=I$5:I$104,IF(I$5:I$104=$G174,I$5:I$104,""),""))/COUNT(IF($M$5:$M$104=$G174,I$5:I$104,"")))</f>
        <v>-</v>
      </c>
      <c r="J174" s="177" t="str">
        <f t="array" ref="J174">IF(J131="-","-",COUNT(IF($M$5:$M$104=J$5:J$104,IF(J$5:J$104=$G174,J$5:J$104,""),""))/COUNT(IF($M$5:$M$104=$G174,J$5:J$104,"")))</f>
        <v>-</v>
      </c>
      <c r="K174" s="177" t="str">
        <f t="array" ref="K174">IF(K131="-","-",COUNT(IF($M$5:$M$104=K$5:K$104,IF(K$5:K$104=$G174,K$5:K$104,""),""))/COUNT(IF($M$5:$M$104=$G174,K$5:K$104,"")))</f>
        <v>-</v>
      </c>
      <c r="L174" s="177" t="str">
        <f t="array" ref="L174">IF(L131="-","-",COUNT(IF($M$5:$M$104=L$5:L$104,IF(L$5:L$104=$G174,L$5:L$104,""),""))/COUNT(IF($M$5:$M$104=$G174,L$5:L$104,"")))</f>
        <v>-</v>
      </c>
      <c r="M174" s="178" t="str">
        <f t="array" ref="M174">IF(H131:L131="-","-",COUNT(IF($M$5:$M$104=H$5:L$104,IF(H$5:L$104=$G174,H$5:L$104,""),""))/COUNT(IF($M$5:$M$104=$G174,H$5:L$104,"")))</f>
        <v>-</v>
      </c>
      <c r="N174" s="7"/>
      <c r="O174" s="176"/>
      <c r="P174" s="176"/>
      <c r="Q174" s="176"/>
      <c r="R174" s="176"/>
      <c r="S174" s="176"/>
      <c r="T174" s="176"/>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BA174" s="11"/>
      <c r="BB174" s="11"/>
      <c r="BC174" s="11"/>
      <c r="BD174" s="11"/>
      <c r="BE174" s="11"/>
      <c r="BF174" s="11"/>
      <c r="BG174" s="11"/>
      <c r="BH174" s="11"/>
      <c r="BI174" s="11"/>
      <c r="BJ174" s="11"/>
      <c r="BK174" s="11"/>
      <c r="BL174" s="11"/>
      <c r="BM174" s="11"/>
      <c r="BN174" s="11"/>
      <c r="BO174" s="11"/>
      <c r="BP174" s="11"/>
    </row>
    <row r="175" spans="1:68" ht="12.75" customHeight="1">
      <c r="A175" s="18"/>
      <c r="B175" s="18"/>
      <c r="C175" s="117"/>
      <c r="D175" s="117"/>
      <c r="E175" s="135"/>
      <c r="F175" s="135"/>
      <c r="G175" s="152">
        <f t="shared" si="16"/>
        <v>9</v>
      </c>
      <c r="H175" s="177" t="str">
        <f t="array" ref="H175">IF(H132="-","-",COUNT(IF($M$5:$M$104=H$5:H$104,IF(H$5:H$104=$G175,H$5:H$104,""),""))/COUNT(IF($M$5:$M$104=$G175,H$5:H$104,"")))</f>
        <v>-</v>
      </c>
      <c r="I175" s="177" t="str">
        <f t="array" ref="I175">IF(I132="-","-",COUNT(IF($M$5:$M$104=I$5:I$104,IF(I$5:I$104=$G175,I$5:I$104,""),""))/COUNT(IF($M$5:$M$104=$G175,I$5:I$104,"")))</f>
        <v>-</v>
      </c>
      <c r="J175" s="177" t="str">
        <f t="array" ref="J175">IF(J132="-","-",COUNT(IF($M$5:$M$104=J$5:J$104,IF(J$5:J$104=$G175,J$5:J$104,""),""))/COUNT(IF($M$5:$M$104=$G175,J$5:J$104,"")))</f>
        <v>-</v>
      </c>
      <c r="K175" s="177" t="str">
        <f t="array" ref="K175">IF(K132="-","-",COUNT(IF($M$5:$M$104=K$5:K$104,IF(K$5:K$104=$G175,K$5:K$104,""),""))/COUNT(IF($M$5:$M$104=$G175,K$5:K$104,"")))</f>
        <v>-</v>
      </c>
      <c r="L175" s="177" t="str">
        <f t="array" ref="L175">IF(L132="-","-",COUNT(IF($M$5:$M$104=L$5:L$104,IF(L$5:L$104=$G175,L$5:L$104,""),""))/COUNT(IF($M$5:$M$104=$G175,L$5:L$104,"")))</f>
        <v>-</v>
      </c>
      <c r="M175" s="178" t="str">
        <f t="array" ref="M175">IF(H132:L132="-","-",COUNT(IF($M$5:$M$104=H$5:L$104,IF(H$5:L$104=$G175,H$5:L$104,""),""))/COUNT(IF($M$5:$M$104=$G175,H$5:L$104,"")))</f>
        <v>-</v>
      </c>
      <c r="N175" s="7"/>
      <c r="O175" s="176"/>
      <c r="P175" s="176"/>
      <c r="Q175" s="176"/>
      <c r="R175" s="176"/>
      <c r="S175" s="176"/>
      <c r="T175" s="176"/>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BA175" s="11"/>
      <c r="BB175" s="11"/>
      <c r="BC175" s="11"/>
      <c r="BD175" s="11"/>
      <c r="BE175" s="11"/>
      <c r="BF175" s="11"/>
      <c r="BG175" s="11"/>
      <c r="BH175" s="11"/>
      <c r="BI175" s="11"/>
      <c r="BJ175" s="11"/>
      <c r="BK175" s="11"/>
      <c r="BL175" s="11"/>
      <c r="BM175" s="11"/>
      <c r="BN175" s="11"/>
      <c r="BO175" s="11"/>
      <c r="BP175" s="11"/>
    </row>
    <row r="176" spans="1:68" ht="12.75" customHeight="1">
      <c r="A176" s="18"/>
      <c r="B176" s="18"/>
      <c r="C176" s="117"/>
      <c r="D176" s="117"/>
      <c r="E176" s="135"/>
      <c r="F176" s="135"/>
      <c r="G176" s="152">
        <f t="shared" si="16"/>
        <v>10</v>
      </c>
      <c r="H176" s="177" t="str">
        <f t="array" ref="H176">IF(H133="-","-",COUNT(IF($M$5:$M$104=H$5:H$104,IF(H$5:H$104=$G176,H$5:H$104,""),""))/COUNT(IF($M$5:$M$104=$G176,H$5:H$104,"")))</f>
        <v>-</v>
      </c>
      <c r="I176" s="177" t="str">
        <f t="array" ref="I176">IF(I133="-","-",COUNT(IF($M$5:$M$104=I$5:I$104,IF(I$5:I$104=$G176,I$5:I$104,""),""))/COUNT(IF($M$5:$M$104=$G176,I$5:I$104,"")))</f>
        <v>-</v>
      </c>
      <c r="J176" s="177" t="str">
        <f t="array" ref="J176">IF(J133="-","-",COUNT(IF($M$5:$M$104=J$5:J$104,IF(J$5:J$104=$G176,J$5:J$104,""),""))/COUNT(IF($M$5:$M$104=$G176,J$5:J$104,"")))</f>
        <v>-</v>
      </c>
      <c r="K176" s="177" t="str">
        <f t="array" ref="K176">IF(K133="-","-",COUNT(IF($M$5:$M$104=K$5:K$104,IF(K$5:K$104=$G176,K$5:K$104,""),""))/COUNT(IF($M$5:$M$104=$G176,K$5:K$104,"")))</f>
        <v>-</v>
      </c>
      <c r="L176" s="177" t="str">
        <f t="array" ref="L176">IF(L133="-","-",COUNT(IF($M$5:$M$104=L$5:L$104,IF(L$5:L$104=$G176,L$5:L$104,""),""))/COUNT(IF($M$5:$M$104=$G176,L$5:L$104,"")))</f>
        <v>-</v>
      </c>
      <c r="M176" s="178" t="str">
        <f t="array" ref="M176">IF(H133:L133="-","-",COUNT(IF($M$5:$M$104=H$5:L$104,IF(H$5:L$104=$G176,H$5:L$104,""),""))/COUNT(IF($M$5:$M$104=$G176,H$5:L$104,"")))</f>
        <v>-</v>
      </c>
      <c r="N176" s="7"/>
      <c r="O176" s="176"/>
      <c r="P176" s="176"/>
      <c r="Q176" s="176"/>
      <c r="R176" s="176"/>
      <c r="S176" s="176"/>
      <c r="T176" s="176"/>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BA176" s="11"/>
      <c r="BB176" s="11"/>
      <c r="BC176" s="11"/>
      <c r="BD176" s="11"/>
      <c r="BE176" s="11"/>
      <c r="BF176" s="11"/>
      <c r="BG176" s="11"/>
      <c r="BH176" s="11"/>
      <c r="BI176" s="11"/>
      <c r="BJ176" s="11"/>
      <c r="BK176" s="11"/>
      <c r="BL176" s="11"/>
      <c r="BM176" s="11"/>
      <c r="BN176" s="11"/>
      <c r="BO176" s="11"/>
      <c r="BP176" s="11"/>
    </row>
    <row r="177" spans="1:68" ht="12.75" customHeight="1">
      <c r="A177" s="18"/>
      <c r="B177" s="18"/>
      <c r="C177" s="117"/>
      <c r="D177" s="117"/>
      <c r="E177" s="135"/>
      <c r="F177" s="135"/>
      <c r="G177" s="152">
        <f t="shared" si="16"/>
        <v>11</v>
      </c>
      <c r="H177" s="177" t="str">
        <f t="array" ref="H177">IF(H134="-","-",COUNT(IF($M$5:$M$104=H$5:H$104,IF(H$5:H$104=$G177,H$5:H$104,""),""))/COUNT(IF($M$5:$M$104=$G177,H$5:H$104,"")))</f>
        <v>-</v>
      </c>
      <c r="I177" s="177" t="str">
        <f t="array" ref="I177">IF(I134="-","-",COUNT(IF($M$5:$M$104=I$5:I$104,IF(I$5:I$104=$G177,I$5:I$104,""),""))/COUNT(IF($M$5:$M$104=$G177,I$5:I$104,"")))</f>
        <v>-</v>
      </c>
      <c r="J177" s="177" t="str">
        <f t="array" ref="J177">IF(J134="-","-",COUNT(IF($M$5:$M$104=J$5:J$104,IF(J$5:J$104=$G177,J$5:J$104,""),""))/COUNT(IF($M$5:$M$104=$G177,J$5:J$104,"")))</f>
        <v>-</v>
      </c>
      <c r="K177" s="177" t="str">
        <f t="array" ref="K177">IF(K134="-","-",COUNT(IF($M$5:$M$104=K$5:K$104,IF(K$5:K$104=$G177,K$5:K$104,""),""))/COUNT(IF($M$5:$M$104=$G177,K$5:K$104,"")))</f>
        <v>-</v>
      </c>
      <c r="L177" s="177" t="str">
        <f t="array" ref="L177">IF(L134="-","-",COUNT(IF($M$5:$M$104=L$5:L$104,IF(L$5:L$104=$G177,L$5:L$104,""),""))/COUNT(IF($M$5:$M$104=$G177,L$5:L$104,"")))</f>
        <v>-</v>
      </c>
      <c r="M177" s="178" t="str">
        <f t="array" ref="M177">IF(H134:L134="-","-",COUNT(IF($M$5:$M$104=H$5:L$104,IF(H$5:L$104=$G177,H$5:L$104,""),""))/COUNT(IF($M$5:$M$104=$G177,H$5:L$104,"")))</f>
        <v>-</v>
      </c>
      <c r="N177" s="7"/>
      <c r="O177" s="176"/>
      <c r="P177" s="176"/>
      <c r="Q177" s="176"/>
      <c r="R177" s="176"/>
      <c r="S177" s="176"/>
      <c r="T177" s="176"/>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BA177" s="11"/>
      <c r="BB177" s="11"/>
      <c r="BC177" s="11"/>
      <c r="BD177" s="11"/>
      <c r="BE177" s="11"/>
      <c r="BF177" s="11"/>
      <c r="BG177" s="11"/>
      <c r="BH177" s="11"/>
      <c r="BI177" s="11"/>
      <c r="BJ177" s="11"/>
      <c r="BK177" s="11"/>
      <c r="BL177" s="11"/>
      <c r="BM177" s="11"/>
      <c r="BN177" s="11"/>
      <c r="BO177" s="11"/>
      <c r="BP177" s="11"/>
    </row>
    <row r="178" spans="1:68" ht="12.75" customHeight="1">
      <c r="A178" s="18"/>
      <c r="B178" s="18"/>
      <c r="C178" s="117"/>
      <c r="D178" s="117"/>
      <c r="E178" s="135"/>
      <c r="F178" s="135"/>
      <c r="G178" s="152">
        <f t="shared" si="16"/>
        <v>12</v>
      </c>
      <c r="H178" s="177" t="str">
        <f t="array" ref="H178">IF(H135="-","-",COUNT(IF($M$5:$M$104=H$5:H$104,IF(H$5:H$104=$G178,H$5:H$104,""),""))/COUNT(IF($M$5:$M$104=$G178,H$5:H$104,"")))</f>
        <v>-</v>
      </c>
      <c r="I178" s="177" t="str">
        <f t="array" ref="I178">IF(I135="-","-",COUNT(IF($M$5:$M$104=I$5:I$104,IF(I$5:I$104=$G178,I$5:I$104,""),""))/COUNT(IF($M$5:$M$104=$G178,I$5:I$104,"")))</f>
        <v>-</v>
      </c>
      <c r="J178" s="177" t="str">
        <f t="array" ref="J178">IF(J135="-","-",COUNT(IF($M$5:$M$104=J$5:J$104,IF(J$5:J$104=$G178,J$5:J$104,""),""))/COUNT(IF($M$5:$M$104=$G178,J$5:J$104,"")))</f>
        <v>-</v>
      </c>
      <c r="K178" s="177" t="str">
        <f t="array" ref="K178">IF(K135="-","-",COUNT(IF($M$5:$M$104=K$5:K$104,IF(K$5:K$104=$G178,K$5:K$104,""),""))/COUNT(IF($M$5:$M$104=$G178,K$5:K$104,"")))</f>
        <v>-</v>
      </c>
      <c r="L178" s="177" t="str">
        <f t="array" ref="L178">IF(L135="-","-",COUNT(IF($M$5:$M$104=L$5:L$104,IF(L$5:L$104=$G178,L$5:L$104,""),""))/COUNT(IF($M$5:$M$104=$G178,L$5:L$104,"")))</f>
        <v>-</v>
      </c>
      <c r="M178" s="178" t="str">
        <f t="array" ref="M178">IF(H135:L135="-","-",COUNT(IF($M$5:$M$104=H$5:L$104,IF(H$5:L$104=$G178,H$5:L$104,""),""))/COUNT(IF($M$5:$M$104=$G178,H$5:L$104,"")))</f>
        <v>-</v>
      </c>
      <c r="N178" s="7"/>
      <c r="O178" s="176"/>
      <c r="P178" s="176"/>
      <c r="Q178" s="176"/>
      <c r="R178" s="176"/>
      <c r="S178" s="176"/>
      <c r="T178" s="176"/>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BA178" s="11"/>
      <c r="BB178" s="11"/>
      <c r="BC178" s="11"/>
      <c r="BD178" s="11"/>
      <c r="BE178" s="11"/>
      <c r="BF178" s="11"/>
      <c r="BG178" s="11"/>
      <c r="BH178" s="11"/>
      <c r="BI178" s="11"/>
      <c r="BJ178" s="11"/>
      <c r="BK178" s="11"/>
      <c r="BL178" s="11"/>
      <c r="BM178" s="11"/>
      <c r="BN178" s="11"/>
      <c r="BO178" s="11"/>
      <c r="BP178" s="11"/>
    </row>
    <row r="179" spans="1:68" ht="12.75" customHeight="1">
      <c r="A179" s="18"/>
      <c r="B179" s="18"/>
      <c r="C179" s="117"/>
      <c r="D179" s="117"/>
      <c r="E179" s="135"/>
      <c r="F179" s="135"/>
      <c r="G179" s="152">
        <f t="shared" si="16"/>
        <v>13</v>
      </c>
      <c r="H179" s="177" t="str">
        <f t="array" ref="H179">IF(H136="-","-",COUNT(IF($M$5:$M$104=H$5:H$104,IF(H$5:H$104=$G179,H$5:H$104,""),""))/COUNT(IF($M$5:$M$104=$G179,H$5:H$104,"")))</f>
        <v>-</v>
      </c>
      <c r="I179" s="177" t="str">
        <f t="array" ref="I179">IF(I136="-","-",COUNT(IF($M$5:$M$104=I$5:I$104,IF(I$5:I$104=$G179,I$5:I$104,""),""))/COUNT(IF($M$5:$M$104=$G179,I$5:I$104,"")))</f>
        <v>-</v>
      </c>
      <c r="J179" s="177" t="str">
        <f t="array" ref="J179">IF(J136="-","-",COUNT(IF($M$5:$M$104=J$5:J$104,IF(J$5:J$104=$G179,J$5:J$104,""),""))/COUNT(IF($M$5:$M$104=$G179,J$5:J$104,"")))</f>
        <v>-</v>
      </c>
      <c r="K179" s="177" t="str">
        <f t="array" ref="K179">IF(K136="-","-",COUNT(IF($M$5:$M$104=K$5:K$104,IF(K$5:K$104=$G179,K$5:K$104,""),""))/COUNT(IF($M$5:$M$104=$G179,K$5:K$104,"")))</f>
        <v>-</v>
      </c>
      <c r="L179" s="177" t="str">
        <f t="array" ref="L179">IF(L136="-","-",COUNT(IF($M$5:$M$104=L$5:L$104,IF(L$5:L$104=$G179,L$5:L$104,""),""))/COUNT(IF($M$5:$M$104=$G179,L$5:L$104,"")))</f>
        <v>-</v>
      </c>
      <c r="M179" s="178" t="str">
        <f t="array" ref="M179">IF(H136:L136="-","-",COUNT(IF($M$5:$M$104=H$5:L$104,IF(H$5:L$104=$G179,H$5:L$104,""),""))/COUNT(IF($M$5:$M$104=$G179,H$5:L$104,"")))</f>
        <v>-</v>
      </c>
      <c r="N179" s="7"/>
      <c r="O179" s="176"/>
      <c r="P179" s="176"/>
      <c r="Q179" s="176"/>
      <c r="R179" s="176"/>
      <c r="S179" s="176"/>
      <c r="T179" s="176"/>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BA179" s="11"/>
      <c r="BB179" s="11"/>
      <c r="BC179" s="11"/>
      <c r="BD179" s="11"/>
      <c r="BE179" s="11"/>
      <c r="BF179" s="11"/>
      <c r="BG179" s="11"/>
      <c r="BH179" s="11"/>
      <c r="BI179" s="11"/>
      <c r="BJ179" s="11"/>
      <c r="BK179" s="11"/>
      <c r="BL179" s="11"/>
      <c r="BM179" s="11"/>
      <c r="BN179" s="11"/>
      <c r="BO179" s="11"/>
      <c r="BP179" s="11"/>
    </row>
    <row r="180" spans="1:68" ht="12.75" customHeight="1">
      <c r="A180" s="18"/>
      <c r="B180" s="18"/>
      <c r="C180" s="117"/>
      <c r="D180" s="117"/>
      <c r="E180" s="135"/>
      <c r="F180" s="135"/>
      <c r="G180" s="152">
        <f t="shared" si="16"/>
        <v>14</v>
      </c>
      <c r="H180" s="177" t="str">
        <f t="array" ref="H180">IF(H137="-","-",COUNT(IF($M$5:$M$104=H$5:H$104,IF(H$5:H$104=$G180,H$5:H$104,""),""))/COUNT(IF($M$5:$M$104=$G180,H$5:H$104,"")))</f>
        <v>-</v>
      </c>
      <c r="I180" s="177" t="str">
        <f t="array" ref="I180">IF(I137="-","-",COUNT(IF($M$5:$M$104=I$5:I$104,IF(I$5:I$104=$G180,I$5:I$104,""),""))/COUNT(IF($M$5:$M$104=$G180,I$5:I$104,"")))</f>
        <v>-</v>
      </c>
      <c r="J180" s="177" t="str">
        <f t="array" ref="J180">IF(J137="-","-",COUNT(IF($M$5:$M$104=J$5:J$104,IF(J$5:J$104=$G180,J$5:J$104,""),""))/COUNT(IF($M$5:$M$104=$G180,J$5:J$104,"")))</f>
        <v>-</v>
      </c>
      <c r="K180" s="177" t="str">
        <f t="array" ref="K180">IF(K137="-","-",COUNT(IF($M$5:$M$104=K$5:K$104,IF(K$5:K$104=$G180,K$5:K$104,""),""))/COUNT(IF($M$5:$M$104=$G180,K$5:K$104,"")))</f>
        <v>-</v>
      </c>
      <c r="L180" s="177" t="str">
        <f t="array" ref="L180">IF(L137="-","-",COUNT(IF($M$5:$M$104=L$5:L$104,IF(L$5:L$104=$G180,L$5:L$104,""),""))/COUNT(IF($M$5:$M$104=$G180,L$5:L$104,"")))</f>
        <v>-</v>
      </c>
      <c r="M180" s="178" t="str">
        <f t="array" ref="M180">IF(H137:L137="-","-",COUNT(IF($M$5:$M$104=H$5:L$104,IF(H$5:L$104=$G180,H$5:L$104,""),""))/COUNT(IF($M$5:$M$104=$G180,H$5:L$104,"")))</f>
        <v>-</v>
      </c>
      <c r="N180" s="7"/>
      <c r="O180" s="176"/>
      <c r="P180" s="176"/>
      <c r="Q180" s="176"/>
      <c r="R180" s="176"/>
      <c r="S180" s="176"/>
      <c r="T180" s="176"/>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BA180" s="11"/>
      <c r="BB180" s="11"/>
      <c r="BC180" s="11"/>
      <c r="BD180" s="11"/>
      <c r="BE180" s="11"/>
      <c r="BF180" s="11"/>
      <c r="BG180" s="11"/>
      <c r="BH180" s="11"/>
      <c r="BI180" s="11"/>
      <c r="BJ180" s="11"/>
      <c r="BK180" s="11"/>
      <c r="BL180" s="11"/>
      <c r="BM180" s="11"/>
      <c r="BN180" s="11"/>
      <c r="BO180" s="11"/>
      <c r="BP180" s="11"/>
    </row>
    <row r="181" spans="1:68" ht="12.75" customHeight="1">
      <c r="A181" s="18"/>
      <c r="B181" s="18"/>
      <c r="C181" s="117"/>
      <c r="D181" s="117"/>
      <c r="E181" s="135"/>
      <c r="F181" s="135"/>
      <c r="G181" s="155">
        <f t="shared" si="16"/>
        <v>15</v>
      </c>
      <c r="H181" s="177" t="str">
        <f t="array" ref="H181">IF(H138="-","-",COUNT(IF($M$5:$M$104=H$5:H$104,IF(H$5:H$104=$G181,H$5:H$104,""),""))/COUNT(IF($M$5:$M$104=$G181,H$5:H$104,"")))</f>
        <v>-</v>
      </c>
      <c r="I181" s="177" t="str">
        <f t="array" ref="I181">IF(I138="-","-",COUNT(IF($M$5:$M$104=I$5:I$104,IF(I$5:I$104=$G181,I$5:I$104,""),""))/COUNT(IF($M$5:$M$104=$G181,I$5:I$104,"")))</f>
        <v>-</v>
      </c>
      <c r="J181" s="177" t="str">
        <f t="array" ref="J181">IF(J138="-","-",COUNT(IF($M$5:$M$104=J$5:J$104,IF(J$5:J$104=$G181,J$5:J$104,""),""))/COUNT(IF($M$5:$M$104=$G181,J$5:J$104,"")))</f>
        <v>-</v>
      </c>
      <c r="K181" s="177" t="str">
        <f t="array" ref="K181">IF(K138="-","-",COUNT(IF($M$5:$M$104=K$5:K$104,IF(K$5:K$104=$G181,K$5:K$104,""),""))/COUNT(IF($M$5:$M$104=$G181,K$5:K$104,"")))</f>
        <v>-</v>
      </c>
      <c r="L181" s="177" t="str">
        <f t="array" ref="L181">IF(L138="-","-",COUNT(IF($M$5:$M$104=L$5:L$104,IF(L$5:L$104=$G181,L$5:L$104,""),""))/COUNT(IF($M$5:$M$104=$G181,L$5:L$104,"")))</f>
        <v>-</v>
      </c>
      <c r="M181" s="179" t="str">
        <f t="array" ref="M181">IF(H138:L138="-","-",COUNT(IF($M$5:$M$104=H$5:L$104,IF(H$5:L$104=$G181,H$5:L$104,""),""))/COUNT(IF($M$5:$M$104=$G181,H$5:L$104,"")))</f>
        <v>-</v>
      </c>
      <c r="N181" s="7"/>
      <c r="O181" s="176"/>
      <c r="P181" s="176"/>
      <c r="Q181" s="176"/>
      <c r="R181" s="176"/>
      <c r="S181" s="176"/>
      <c r="T181" s="176"/>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BA181" s="11"/>
      <c r="BB181" s="11"/>
      <c r="BC181" s="11"/>
      <c r="BD181" s="11"/>
      <c r="BE181" s="11"/>
      <c r="BF181" s="11"/>
      <c r="BG181" s="11"/>
      <c r="BH181" s="11"/>
      <c r="BI181" s="11"/>
      <c r="BJ181" s="11"/>
      <c r="BK181" s="11"/>
      <c r="BL181" s="11"/>
      <c r="BM181" s="11"/>
      <c r="BN181" s="11"/>
      <c r="BO181" s="11"/>
      <c r="BP181" s="11"/>
    </row>
    <row r="182" spans="1:68" ht="12.75" customHeight="1">
      <c r="A182" s="18"/>
      <c r="B182" s="18"/>
      <c r="C182" s="117"/>
      <c r="D182" s="588" t="s">
        <v>41</v>
      </c>
      <c r="E182" s="589"/>
      <c r="F182" s="590"/>
      <c r="G182" s="160" t="str">
        <f>$G$139</f>
        <v>0-15</v>
      </c>
      <c r="H182" s="180">
        <f t="shared" ref="H182:L182" si="17">IF(H139=0,"",SUMPRODUCT(H166:H181,H123:H138)/H139)</f>
        <v>0.97</v>
      </c>
      <c r="I182" s="180">
        <f>IF(I139=0,"",SUMPRODUCT(I166:I181,I123:I138)/I139)</f>
        <v>0.98</v>
      </c>
      <c r="J182" s="180">
        <f t="shared" si="17"/>
        <v>0.13</v>
      </c>
      <c r="K182" s="180">
        <f t="shared" si="17"/>
        <v>0.93</v>
      </c>
      <c r="L182" s="180">
        <f t="shared" si="17"/>
        <v>0.94</v>
      </c>
      <c r="M182" s="600">
        <f>SUMPRODUCT(H182:L182,H139:L139)/SUM(H139:L139)</f>
        <v>0.79</v>
      </c>
      <c r="N182" s="7"/>
      <c r="O182" s="176"/>
      <c r="P182" s="176"/>
      <c r="Q182" s="176"/>
      <c r="R182" s="176"/>
      <c r="S182" s="176"/>
      <c r="T182" s="176"/>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BA182" s="11"/>
      <c r="BB182" s="11"/>
      <c r="BC182" s="11"/>
      <c r="BD182" s="11"/>
      <c r="BE182" s="11"/>
      <c r="BF182" s="11"/>
      <c r="BG182" s="11"/>
      <c r="BH182" s="11"/>
      <c r="BI182" s="11"/>
      <c r="BJ182" s="11"/>
      <c r="BK182" s="11"/>
      <c r="BL182" s="11"/>
      <c r="BM182" s="11"/>
      <c r="BN182" s="11"/>
      <c r="BO182" s="11"/>
      <c r="BP182" s="11"/>
    </row>
    <row r="183" spans="1:68" ht="12.75" customHeight="1">
      <c r="A183" s="18"/>
      <c r="B183" s="18"/>
      <c r="C183" s="117"/>
      <c r="D183" s="117"/>
      <c r="E183" s="117"/>
      <c r="F183" s="163"/>
      <c r="G183" s="164" t="s">
        <v>42</v>
      </c>
      <c r="H183" s="181">
        <f>IF(H139=0,"",RANK(H182,$H$182:$L$182))</f>
        <v>2</v>
      </c>
      <c r="I183" s="181">
        <f>IF(I139=0,"",RANK(I182,$H$182:$L$182))</f>
        <v>1</v>
      </c>
      <c r="J183" s="181">
        <f>IF(J139=0,"",RANK(J182,$H$182:$L$182))</f>
        <v>5</v>
      </c>
      <c r="K183" s="181">
        <f>IF(K139=0,"",RANK(K182,$H$182:$L$182))</f>
        <v>4</v>
      </c>
      <c r="L183" s="181">
        <f>IF(L139=0,"",RANK(L182,$H$182:$L$182))</f>
        <v>3</v>
      </c>
      <c r="M183" s="601"/>
      <c r="N183" s="7"/>
      <c r="O183" s="140"/>
      <c r="P183" s="140"/>
      <c r="Q183" s="140"/>
      <c r="R183" s="140"/>
      <c r="S183" s="140"/>
      <c r="T183" s="140"/>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BA183" s="11"/>
      <c r="BB183" s="11"/>
      <c r="BC183" s="11"/>
      <c r="BD183" s="11"/>
      <c r="BE183" s="11"/>
      <c r="BF183" s="11"/>
      <c r="BG183" s="11"/>
      <c r="BH183" s="11"/>
      <c r="BI183" s="11"/>
      <c r="BJ183" s="11"/>
      <c r="BK183" s="11"/>
      <c r="BL183" s="11"/>
      <c r="BM183" s="11"/>
      <c r="BN183" s="11"/>
      <c r="BO183" s="11"/>
      <c r="BP183" s="11"/>
    </row>
    <row r="184" spans="1:68" s="124" customFormat="1" ht="12.75" customHeight="1">
      <c r="A184" s="18"/>
      <c r="B184" s="18"/>
      <c r="C184" s="117"/>
      <c r="D184" s="117"/>
      <c r="E184" s="162"/>
      <c r="F184" s="162"/>
      <c r="G184" s="182"/>
      <c r="H184" s="168"/>
      <c r="I184" s="168"/>
      <c r="J184" s="168"/>
      <c r="K184" s="168"/>
      <c r="L184" s="168"/>
      <c r="M184" s="122"/>
      <c r="N184" s="7"/>
      <c r="O184" s="140"/>
      <c r="P184" s="140"/>
      <c r="Q184" s="140"/>
      <c r="R184" s="140"/>
      <c r="S184" s="140"/>
      <c r="T184" s="140"/>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BA184" s="11"/>
      <c r="BB184" s="11"/>
      <c r="BC184" s="11"/>
      <c r="BD184" s="11"/>
      <c r="BE184" s="11"/>
      <c r="BF184" s="11"/>
      <c r="BG184" s="11"/>
      <c r="BH184" s="11"/>
      <c r="BI184" s="11"/>
      <c r="BJ184" s="11"/>
      <c r="BK184" s="11"/>
      <c r="BL184" s="11"/>
      <c r="BM184" s="11"/>
      <c r="BN184" s="11"/>
      <c r="BO184" s="11"/>
      <c r="BP184" s="11"/>
    </row>
    <row r="185" spans="1:68" s="173" customFormat="1" ht="18" customHeight="1">
      <c r="A185" s="18"/>
      <c r="B185" s="18"/>
      <c r="C185" s="95"/>
      <c r="D185" s="95"/>
      <c r="E185" s="95"/>
      <c r="F185" s="95"/>
      <c r="G185" s="118" t="s">
        <v>115</v>
      </c>
      <c r="H185" s="183"/>
      <c r="I185" s="183"/>
      <c r="J185" s="184"/>
      <c r="K185" s="135"/>
      <c r="L185" s="135"/>
      <c r="M185" s="135"/>
      <c r="N185" s="7"/>
      <c r="O185" s="171"/>
      <c r="P185" s="171"/>
      <c r="Q185" s="171"/>
      <c r="R185" s="171"/>
      <c r="S185" s="171"/>
      <c r="T185" s="140"/>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97"/>
      <c r="AR185" s="97"/>
      <c r="AS185" s="97"/>
      <c r="AT185" s="97"/>
      <c r="AU185" s="97"/>
      <c r="AV185" s="97"/>
      <c r="AW185" s="97"/>
      <c r="AX185" s="97"/>
      <c r="AY185" s="172"/>
      <c r="AZ185" s="172"/>
      <c r="BA185" s="11"/>
      <c r="BB185" s="11"/>
      <c r="BC185" s="11"/>
      <c r="BD185" s="11"/>
      <c r="BE185" s="11"/>
      <c r="BF185" s="11"/>
      <c r="BG185" s="11"/>
      <c r="BH185" s="11"/>
      <c r="BI185" s="11"/>
      <c r="BJ185" s="11"/>
      <c r="BK185" s="11"/>
      <c r="BL185" s="11"/>
      <c r="BM185" s="11"/>
      <c r="BN185" s="11"/>
      <c r="BO185" s="11"/>
      <c r="BP185" s="11"/>
    </row>
    <row r="186" spans="1:68" ht="24.75" customHeight="1">
      <c r="A186" s="18"/>
      <c r="B186" s="18"/>
      <c r="C186" s="117"/>
      <c r="D186" s="117"/>
      <c r="E186" s="125"/>
      <c r="F186" s="125"/>
      <c r="G186" s="146" t="str">
        <f>M3</f>
        <v>MODAL</v>
      </c>
      <c r="H186" s="461" t="str">
        <f t="shared" ref="H186:L187" si="18">H3</f>
        <v>Harald</v>
      </c>
      <c r="I186" s="461" t="str">
        <f t="shared" si="18"/>
        <v>Hildegun</v>
      </c>
      <c r="J186" s="461" t="str">
        <f t="shared" si="18"/>
        <v>Stian</v>
      </c>
      <c r="K186" s="464" t="str">
        <f t="shared" si="18"/>
        <v>Eirik</v>
      </c>
      <c r="L186" s="464" t="str">
        <f t="shared" si="18"/>
        <v>Atle</v>
      </c>
      <c r="M186" s="128"/>
      <c r="N186" s="185"/>
      <c r="O186" s="140"/>
      <c r="P186" s="140"/>
      <c r="Q186" s="140"/>
      <c r="R186" s="140"/>
      <c r="S186" s="140"/>
      <c r="T186" s="140"/>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BA186" s="11"/>
      <c r="BB186" s="11"/>
      <c r="BC186" s="11"/>
      <c r="BD186" s="11"/>
      <c r="BE186" s="11"/>
      <c r="BF186" s="11"/>
      <c r="BG186" s="11"/>
      <c r="BH186" s="11"/>
      <c r="BI186" s="11"/>
      <c r="BJ186" s="11"/>
      <c r="BK186" s="11"/>
      <c r="BL186" s="11"/>
      <c r="BM186" s="11"/>
      <c r="BN186" s="11"/>
      <c r="BO186" s="11"/>
      <c r="BP186" s="11"/>
    </row>
    <row r="187" spans="1:68" ht="12.75" customHeight="1">
      <c r="A187" s="18"/>
      <c r="B187" s="18"/>
      <c r="C187" s="117"/>
      <c r="D187" s="117"/>
      <c r="E187" s="125"/>
      <c r="F187" s="125"/>
      <c r="G187" s="131" t="str">
        <f>M4</f>
        <v>(R1-R5)</v>
      </c>
      <c r="H187" s="148" t="str">
        <f t="shared" si="18"/>
        <v>Reader 1</v>
      </c>
      <c r="I187" s="148" t="str">
        <f t="shared" si="18"/>
        <v>Reader 2</v>
      </c>
      <c r="J187" s="148" t="str">
        <f t="shared" si="18"/>
        <v>Reader 3</v>
      </c>
      <c r="K187" s="148" t="str">
        <f t="shared" si="18"/>
        <v>Reader 4</v>
      </c>
      <c r="L187" s="148" t="str">
        <f t="shared" si="18"/>
        <v>Reader 5</v>
      </c>
      <c r="M187" s="132" t="s">
        <v>39</v>
      </c>
      <c r="N187" s="185"/>
      <c r="O187" s="140"/>
      <c r="P187" s="140"/>
      <c r="Q187" s="140"/>
      <c r="R187" s="140"/>
      <c r="S187" s="140"/>
      <c r="T187" s="140"/>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BA187" s="11"/>
      <c r="BB187" s="11"/>
      <c r="BC187" s="11"/>
      <c r="BD187" s="11"/>
      <c r="BE187" s="11"/>
      <c r="BF187" s="11"/>
      <c r="BG187" s="11"/>
      <c r="BH187" s="11"/>
      <c r="BI187" s="11"/>
      <c r="BJ187" s="11"/>
      <c r="BK187" s="11"/>
      <c r="BL187" s="11"/>
      <c r="BM187" s="11"/>
      <c r="BN187" s="11"/>
      <c r="BO187" s="11"/>
      <c r="BP187" s="11"/>
    </row>
    <row r="188" spans="1:68" ht="12.75" customHeight="1">
      <c r="A188" s="18"/>
      <c r="B188" s="18"/>
      <c r="C188" s="117"/>
      <c r="D188" s="117"/>
      <c r="E188" s="135"/>
      <c r="F188" s="135"/>
      <c r="G188" s="149">
        <v>0</v>
      </c>
      <c r="H188" s="186">
        <f t="shared" ref="H188:M203" si="19">IF(H123="-","-",H325-$G188)</f>
        <v>4.7619047619047616E-2</v>
      </c>
      <c r="I188" s="186">
        <f t="shared" si="19"/>
        <v>5.9523809523809521E-2</v>
      </c>
      <c r="J188" s="186" t="str">
        <f t="shared" si="19"/>
        <v>-</v>
      </c>
      <c r="K188" s="186">
        <f t="shared" si="19"/>
        <v>4.7619047619047616E-2</v>
      </c>
      <c r="L188" s="186">
        <f t="shared" si="19"/>
        <v>5.9523809523809521E-2</v>
      </c>
      <c r="M188" s="187">
        <f t="shared" si="19"/>
        <v>6.4285714285714279E-2</v>
      </c>
      <c r="N188" s="185"/>
      <c r="O188" s="140"/>
      <c r="P188" s="140"/>
      <c r="Q188" s="140"/>
      <c r="R188" s="140"/>
      <c r="S188" s="140"/>
      <c r="T188" s="140"/>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BA188" s="11"/>
      <c r="BB188" s="11"/>
      <c r="BC188" s="11"/>
      <c r="BD188" s="11"/>
      <c r="BE188" s="11"/>
      <c r="BF188" s="11"/>
      <c r="BG188" s="11"/>
      <c r="BH188" s="11"/>
      <c r="BI188" s="11"/>
      <c r="BJ188" s="11"/>
      <c r="BK188" s="11"/>
      <c r="BL188" s="11"/>
      <c r="BM188" s="11"/>
      <c r="BN188" s="11"/>
      <c r="BO188" s="11"/>
      <c r="BP188" s="11"/>
    </row>
    <row r="189" spans="1:68" ht="12.75" customHeight="1">
      <c r="A189" s="18"/>
      <c r="B189" s="18"/>
      <c r="C189" s="117"/>
      <c r="D189" s="117"/>
      <c r="E189" s="135"/>
      <c r="F189" s="135"/>
      <c r="G189" s="152">
        <f t="shared" ref="G189:G203" si="20">G188+1</f>
        <v>1</v>
      </c>
      <c r="H189" s="188" t="str">
        <f t="shared" si="19"/>
        <v>-</v>
      </c>
      <c r="I189" s="188" t="str">
        <f t="shared" si="19"/>
        <v>-</v>
      </c>
      <c r="J189" s="188" t="str">
        <f t="shared" si="19"/>
        <v>-</v>
      </c>
      <c r="K189" s="188" t="str">
        <f t="shared" si="19"/>
        <v>-</v>
      </c>
      <c r="L189" s="188" t="str">
        <f t="shared" si="19"/>
        <v>-</v>
      </c>
      <c r="M189" s="189" t="str">
        <f t="shared" si="19"/>
        <v>-</v>
      </c>
      <c r="N189" s="185"/>
      <c r="O189" s="140"/>
      <c r="P189" s="140"/>
      <c r="Q189" s="140"/>
      <c r="R189" s="140"/>
      <c r="S189" s="140"/>
      <c r="T189" s="140"/>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BA189" s="11"/>
      <c r="BB189" s="11"/>
      <c r="BC189" s="11"/>
      <c r="BD189" s="11"/>
      <c r="BE189" s="11"/>
      <c r="BF189" s="11"/>
      <c r="BG189" s="11"/>
      <c r="BH189" s="11"/>
      <c r="BI189" s="11"/>
      <c r="BJ189" s="11"/>
      <c r="BK189" s="11"/>
      <c r="BL189" s="11"/>
      <c r="BM189" s="11"/>
      <c r="BN189" s="11"/>
      <c r="BO189" s="11"/>
      <c r="BP189" s="11"/>
    </row>
    <row r="190" spans="1:68" ht="12.75" customHeight="1">
      <c r="A190" s="18"/>
      <c r="B190" s="18"/>
      <c r="C190" s="117"/>
      <c r="D190" s="117"/>
      <c r="E190" s="135"/>
      <c r="F190" s="135"/>
      <c r="G190" s="152">
        <f t="shared" si="20"/>
        <v>2</v>
      </c>
      <c r="H190" s="188" t="str">
        <f t="shared" si="19"/>
        <v>-</v>
      </c>
      <c r="I190" s="188" t="str">
        <f t="shared" si="19"/>
        <v>-</v>
      </c>
      <c r="J190" s="188" t="str">
        <f t="shared" si="19"/>
        <v>-</v>
      </c>
      <c r="K190" s="188" t="str">
        <f t="shared" si="19"/>
        <v>-</v>
      </c>
      <c r="L190" s="188" t="str">
        <f t="shared" si="19"/>
        <v>-</v>
      </c>
      <c r="M190" s="189" t="str">
        <f t="shared" si="19"/>
        <v>-</v>
      </c>
      <c r="N190" s="185"/>
      <c r="O190" s="140"/>
      <c r="P190" s="140"/>
      <c r="Q190" s="140"/>
      <c r="R190" s="140"/>
      <c r="S190" s="140"/>
      <c r="T190" s="140"/>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BA190" s="11"/>
      <c r="BB190" s="11"/>
      <c r="BC190" s="11"/>
      <c r="BD190" s="11"/>
      <c r="BE190" s="11"/>
      <c r="BF190" s="11"/>
      <c r="BG190" s="11"/>
      <c r="BH190" s="11"/>
      <c r="BI190" s="11"/>
      <c r="BJ190" s="11"/>
      <c r="BK190" s="11"/>
      <c r="BL190" s="11"/>
      <c r="BM190" s="11"/>
      <c r="BN190" s="11"/>
      <c r="BO190" s="11"/>
      <c r="BP190" s="11"/>
    </row>
    <row r="191" spans="1:68" ht="12.75" customHeight="1">
      <c r="A191" s="18"/>
      <c r="B191" s="18"/>
      <c r="C191" s="117"/>
      <c r="D191" s="117"/>
      <c r="E191" s="135"/>
      <c r="F191" s="135"/>
      <c r="G191" s="152">
        <f t="shared" si="20"/>
        <v>3</v>
      </c>
      <c r="H191" s="188" t="str">
        <f t="shared" si="19"/>
        <v>-</v>
      </c>
      <c r="I191" s="188" t="str">
        <f t="shared" si="19"/>
        <v>-</v>
      </c>
      <c r="J191" s="188" t="str">
        <f t="shared" si="19"/>
        <v>-</v>
      </c>
      <c r="K191" s="188" t="str">
        <f t="shared" si="19"/>
        <v>-</v>
      </c>
      <c r="L191" s="188" t="str">
        <f t="shared" si="19"/>
        <v>-</v>
      </c>
      <c r="M191" s="189" t="str">
        <f t="shared" si="19"/>
        <v>-</v>
      </c>
      <c r="N191" s="185"/>
      <c r="O191" s="140"/>
      <c r="P191" s="140"/>
      <c r="Q191" s="140"/>
      <c r="R191" s="140"/>
      <c r="S191" s="140"/>
      <c r="T191" s="140"/>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BA191" s="11"/>
      <c r="BB191" s="11"/>
      <c r="BC191" s="11"/>
      <c r="BD191" s="11"/>
      <c r="BE191" s="11"/>
      <c r="BF191" s="11"/>
      <c r="BG191" s="11"/>
      <c r="BH191" s="11"/>
      <c r="BI191" s="11"/>
      <c r="BJ191" s="11"/>
      <c r="BK191" s="11"/>
      <c r="BL191" s="11"/>
      <c r="BM191" s="11"/>
      <c r="BN191" s="11"/>
      <c r="BO191" s="11"/>
      <c r="BP191" s="11"/>
    </row>
    <row r="192" spans="1:68" ht="12.75" customHeight="1">
      <c r="A192" s="18"/>
      <c r="B192" s="18"/>
      <c r="C192" s="117"/>
      <c r="D192" s="117"/>
      <c r="E192" s="135"/>
      <c r="F192" s="135"/>
      <c r="G192" s="152">
        <f t="shared" si="20"/>
        <v>4</v>
      </c>
      <c r="H192" s="188">
        <f t="shared" si="19"/>
        <v>0</v>
      </c>
      <c r="I192" s="188">
        <f t="shared" si="19"/>
        <v>0</v>
      </c>
      <c r="J192" s="188">
        <f t="shared" si="19"/>
        <v>0</v>
      </c>
      <c r="K192" s="188">
        <f t="shared" si="19"/>
        <v>-2</v>
      </c>
      <c r="L192" s="188">
        <f t="shared" si="19"/>
        <v>0</v>
      </c>
      <c r="M192" s="189">
        <f t="shared" si="19"/>
        <v>-0.39999999999999991</v>
      </c>
      <c r="N192" s="185"/>
      <c r="O192" s="140"/>
      <c r="P192" s="140"/>
      <c r="Q192" s="140"/>
      <c r="R192" s="140"/>
      <c r="S192" s="140"/>
      <c r="T192" s="140"/>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BA192" s="11"/>
      <c r="BB192" s="11"/>
      <c r="BC192" s="11"/>
      <c r="BD192" s="11"/>
      <c r="BE192" s="11"/>
      <c r="BF192" s="11"/>
      <c r="BG192" s="11"/>
      <c r="BH192" s="11"/>
      <c r="BI192" s="11"/>
      <c r="BJ192" s="11"/>
      <c r="BK192" s="11"/>
      <c r="BL192" s="11"/>
      <c r="BM192" s="11"/>
      <c r="BN192" s="11"/>
      <c r="BO192" s="11"/>
      <c r="BP192" s="11"/>
    </row>
    <row r="193" spans="1:68" ht="12.75" customHeight="1">
      <c r="A193" s="18"/>
      <c r="B193" s="18"/>
      <c r="C193" s="117"/>
      <c r="D193" s="117"/>
      <c r="E193" s="135"/>
      <c r="F193" s="135"/>
      <c r="G193" s="152">
        <f t="shared" si="20"/>
        <v>5</v>
      </c>
      <c r="H193" s="188">
        <f t="shared" si="19"/>
        <v>-0.5</v>
      </c>
      <c r="I193" s="188">
        <f t="shared" si="19"/>
        <v>-9.9999999999999645E-2</v>
      </c>
      <c r="J193" s="188">
        <f t="shared" si="19"/>
        <v>0.29999999999999982</v>
      </c>
      <c r="K193" s="188">
        <f t="shared" si="19"/>
        <v>-0.5</v>
      </c>
      <c r="L193" s="188">
        <f t="shared" si="19"/>
        <v>-0.29999999999999982</v>
      </c>
      <c r="M193" s="189">
        <f t="shared" si="19"/>
        <v>-0.21999999999999975</v>
      </c>
      <c r="N193" s="185"/>
      <c r="O193" s="140"/>
      <c r="P193" s="140"/>
      <c r="Q193" s="140"/>
      <c r="R193" s="140"/>
      <c r="S193" s="140"/>
      <c r="T193" s="140"/>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BA193" s="11"/>
      <c r="BB193" s="11"/>
      <c r="BC193" s="11"/>
      <c r="BD193" s="11"/>
      <c r="BE193" s="11"/>
      <c r="BF193" s="11"/>
      <c r="BG193" s="11"/>
      <c r="BH193" s="11"/>
      <c r="BI193" s="11"/>
      <c r="BJ193" s="11"/>
      <c r="BK193" s="11"/>
      <c r="BL193" s="11"/>
      <c r="BM193" s="11"/>
      <c r="BN193" s="11"/>
      <c r="BO193" s="11"/>
      <c r="BP193" s="11"/>
    </row>
    <row r="194" spans="1:68" ht="12.75" customHeight="1">
      <c r="A194" s="18"/>
      <c r="B194" s="18"/>
      <c r="C194" s="117"/>
      <c r="D194" s="117"/>
      <c r="E194" s="135"/>
      <c r="F194" s="135"/>
      <c r="G194" s="152">
        <f t="shared" si="20"/>
        <v>6</v>
      </c>
      <c r="H194" s="188">
        <f t="shared" si="19"/>
        <v>-0.33333333333333304</v>
      </c>
      <c r="I194" s="188">
        <f t="shared" si="19"/>
        <v>0</v>
      </c>
      <c r="J194" s="188">
        <f t="shared" si="19"/>
        <v>0</v>
      </c>
      <c r="K194" s="188">
        <f t="shared" si="19"/>
        <v>-0.66666666666666696</v>
      </c>
      <c r="L194" s="188">
        <f t="shared" si="19"/>
        <v>-0.33333333333333304</v>
      </c>
      <c r="M194" s="189">
        <f t="shared" si="19"/>
        <v>-0.26666666666666661</v>
      </c>
      <c r="N194" s="185"/>
      <c r="O194" s="140"/>
      <c r="P194" s="140"/>
      <c r="Q194" s="140"/>
      <c r="R194" s="140"/>
      <c r="S194" s="140"/>
      <c r="T194" s="140"/>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BA194" s="11"/>
      <c r="BB194" s="11"/>
      <c r="BC194" s="11"/>
      <c r="BD194" s="11"/>
      <c r="BE194" s="11"/>
      <c r="BF194" s="11"/>
      <c r="BG194" s="11"/>
      <c r="BH194" s="11"/>
      <c r="BI194" s="11"/>
      <c r="BJ194" s="11"/>
      <c r="BK194" s="11"/>
      <c r="BL194" s="11"/>
      <c r="BM194" s="11"/>
      <c r="BN194" s="11"/>
      <c r="BO194" s="11"/>
      <c r="BP194" s="11"/>
    </row>
    <row r="195" spans="1:68" ht="12.75" customHeight="1">
      <c r="A195" s="18"/>
      <c r="B195" s="18"/>
      <c r="C195" s="117"/>
      <c r="D195" s="117"/>
      <c r="E195" s="135"/>
      <c r="F195" s="135"/>
      <c r="G195" s="152">
        <f t="shared" si="20"/>
        <v>7</v>
      </c>
      <c r="H195" s="188">
        <f t="shared" si="19"/>
        <v>0</v>
      </c>
      <c r="I195" s="188">
        <f t="shared" si="19"/>
        <v>0</v>
      </c>
      <c r="J195" s="188">
        <f t="shared" si="19"/>
        <v>0</v>
      </c>
      <c r="K195" s="188">
        <f t="shared" si="19"/>
        <v>-1</v>
      </c>
      <c r="L195" s="188">
        <f t="shared" si="19"/>
        <v>-2</v>
      </c>
      <c r="M195" s="189">
        <f t="shared" si="19"/>
        <v>-0.59999999999999964</v>
      </c>
      <c r="N195" s="185"/>
      <c r="O195" s="140"/>
      <c r="P195" s="140"/>
      <c r="Q195" s="140"/>
      <c r="R195" s="140"/>
      <c r="S195" s="140"/>
      <c r="T195" s="140"/>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BA195" s="11"/>
      <c r="BB195" s="11"/>
      <c r="BC195" s="11"/>
      <c r="BD195" s="11"/>
      <c r="BE195" s="11"/>
      <c r="BF195" s="11"/>
      <c r="BG195" s="11"/>
      <c r="BH195" s="11"/>
      <c r="BI195" s="11"/>
      <c r="BJ195" s="11"/>
      <c r="BK195" s="11"/>
      <c r="BL195" s="11"/>
      <c r="BM195" s="11"/>
      <c r="BN195" s="11"/>
      <c r="BO195" s="11"/>
      <c r="BP195" s="11"/>
    </row>
    <row r="196" spans="1:68" ht="12.75" customHeight="1">
      <c r="A196" s="18"/>
      <c r="B196" s="18"/>
      <c r="C196" s="117"/>
      <c r="D196" s="117"/>
      <c r="E196" s="135"/>
      <c r="F196" s="135"/>
      <c r="G196" s="152">
        <f t="shared" si="20"/>
        <v>8</v>
      </c>
      <c r="H196" s="188" t="str">
        <f t="shared" si="19"/>
        <v>-</v>
      </c>
      <c r="I196" s="188" t="str">
        <f t="shared" si="19"/>
        <v>-</v>
      </c>
      <c r="J196" s="188" t="str">
        <f t="shared" si="19"/>
        <v>-</v>
      </c>
      <c r="K196" s="188" t="str">
        <f t="shared" si="19"/>
        <v>-</v>
      </c>
      <c r="L196" s="188" t="str">
        <f t="shared" si="19"/>
        <v>-</v>
      </c>
      <c r="M196" s="189" t="str">
        <f t="shared" si="19"/>
        <v>-</v>
      </c>
      <c r="N196" s="185"/>
      <c r="O196" s="140"/>
      <c r="P196" s="140"/>
      <c r="Q196" s="140"/>
      <c r="R196" s="140"/>
      <c r="S196" s="140"/>
      <c r="T196" s="140"/>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BA196" s="11"/>
      <c r="BB196" s="11"/>
      <c r="BC196" s="11"/>
      <c r="BD196" s="11"/>
      <c r="BE196" s="11"/>
      <c r="BF196" s="11"/>
      <c r="BG196" s="11"/>
      <c r="BH196" s="11"/>
      <c r="BI196" s="11"/>
      <c r="BJ196" s="11"/>
      <c r="BK196" s="11"/>
      <c r="BL196" s="11"/>
      <c r="BM196" s="11"/>
      <c r="BN196" s="11"/>
      <c r="BO196" s="11"/>
      <c r="BP196" s="11"/>
    </row>
    <row r="197" spans="1:68" ht="12.75" customHeight="1">
      <c r="A197" s="18"/>
      <c r="B197" s="18"/>
      <c r="C197" s="117"/>
      <c r="D197" s="117"/>
      <c r="E197" s="135"/>
      <c r="F197" s="135"/>
      <c r="G197" s="152">
        <f t="shared" si="20"/>
        <v>9</v>
      </c>
      <c r="H197" s="188" t="str">
        <f t="shared" si="19"/>
        <v>-</v>
      </c>
      <c r="I197" s="188" t="str">
        <f t="shared" si="19"/>
        <v>-</v>
      </c>
      <c r="J197" s="188" t="str">
        <f t="shared" si="19"/>
        <v>-</v>
      </c>
      <c r="K197" s="188" t="str">
        <f t="shared" si="19"/>
        <v>-</v>
      </c>
      <c r="L197" s="188" t="str">
        <f t="shared" si="19"/>
        <v>-</v>
      </c>
      <c r="M197" s="189" t="str">
        <f t="shared" si="19"/>
        <v>-</v>
      </c>
      <c r="N197" s="185"/>
      <c r="O197" s="140"/>
      <c r="P197" s="140"/>
      <c r="Q197" s="140"/>
      <c r="R197" s="140"/>
      <c r="S197" s="140"/>
      <c r="T197" s="140"/>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BA197" s="11"/>
      <c r="BB197" s="11"/>
      <c r="BC197" s="11"/>
      <c r="BD197" s="11"/>
      <c r="BE197" s="11"/>
      <c r="BF197" s="11"/>
      <c r="BG197" s="11"/>
      <c r="BH197" s="11"/>
      <c r="BI197" s="11"/>
      <c r="BJ197" s="11"/>
      <c r="BK197" s="11"/>
      <c r="BL197" s="11"/>
      <c r="BM197" s="11"/>
      <c r="BN197" s="11"/>
      <c r="BO197" s="11"/>
      <c r="BP197" s="11"/>
    </row>
    <row r="198" spans="1:68" ht="12.75" customHeight="1">
      <c r="A198" s="18"/>
      <c r="B198" s="18"/>
      <c r="C198" s="117"/>
      <c r="D198" s="117"/>
      <c r="E198" s="135"/>
      <c r="F198" s="135"/>
      <c r="G198" s="152">
        <f t="shared" si="20"/>
        <v>10</v>
      </c>
      <c r="H198" s="188" t="str">
        <f t="shared" si="19"/>
        <v>-</v>
      </c>
      <c r="I198" s="188" t="str">
        <f t="shared" si="19"/>
        <v>-</v>
      </c>
      <c r="J198" s="188" t="str">
        <f t="shared" si="19"/>
        <v>-</v>
      </c>
      <c r="K198" s="188" t="str">
        <f t="shared" si="19"/>
        <v>-</v>
      </c>
      <c r="L198" s="188" t="str">
        <f t="shared" si="19"/>
        <v>-</v>
      </c>
      <c r="M198" s="189" t="str">
        <f t="shared" si="19"/>
        <v>-</v>
      </c>
      <c r="N198" s="185"/>
      <c r="O198" s="140"/>
      <c r="P198" s="140"/>
      <c r="Q198" s="140"/>
      <c r="R198" s="140"/>
      <c r="S198" s="140"/>
      <c r="T198" s="140"/>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BA198" s="11"/>
      <c r="BB198" s="11"/>
      <c r="BC198" s="11"/>
      <c r="BD198" s="11"/>
      <c r="BE198" s="11"/>
      <c r="BF198" s="11"/>
      <c r="BG198" s="11"/>
      <c r="BH198" s="11"/>
      <c r="BI198" s="11"/>
      <c r="BJ198" s="11"/>
      <c r="BK198" s="11"/>
      <c r="BL198" s="11"/>
      <c r="BM198" s="11"/>
      <c r="BN198" s="11"/>
      <c r="BO198" s="11"/>
      <c r="BP198" s="11"/>
    </row>
    <row r="199" spans="1:68" ht="12.75" customHeight="1">
      <c r="A199" s="18"/>
      <c r="B199" s="18"/>
      <c r="C199" s="117"/>
      <c r="D199" s="117"/>
      <c r="E199" s="135"/>
      <c r="F199" s="135"/>
      <c r="G199" s="152">
        <f t="shared" si="20"/>
        <v>11</v>
      </c>
      <c r="H199" s="188" t="str">
        <f t="shared" si="19"/>
        <v>-</v>
      </c>
      <c r="I199" s="188" t="str">
        <f t="shared" si="19"/>
        <v>-</v>
      </c>
      <c r="J199" s="188" t="str">
        <f t="shared" si="19"/>
        <v>-</v>
      </c>
      <c r="K199" s="188" t="str">
        <f t="shared" si="19"/>
        <v>-</v>
      </c>
      <c r="L199" s="188" t="str">
        <f t="shared" si="19"/>
        <v>-</v>
      </c>
      <c r="M199" s="189" t="str">
        <f t="shared" si="19"/>
        <v>-</v>
      </c>
      <c r="N199" s="185"/>
      <c r="O199" s="140"/>
      <c r="P199" s="140"/>
      <c r="Q199" s="140"/>
      <c r="R199" s="140"/>
      <c r="S199" s="140"/>
      <c r="T199" s="140"/>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BA199" s="11"/>
      <c r="BB199" s="11"/>
      <c r="BC199" s="11"/>
      <c r="BD199" s="11"/>
      <c r="BE199" s="11"/>
      <c r="BF199" s="11"/>
      <c r="BG199" s="11"/>
      <c r="BH199" s="11"/>
      <c r="BI199" s="11"/>
      <c r="BJ199" s="11"/>
      <c r="BK199" s="11"/>
      <c r="BL199" s="11"/>
      <c r="BM199" s="11"/>
      <c r="BN199" s="11"/>
      <c r="BO199" s="11"/>
      <c r="BP199" s="11"/>
    </row>
    <row r="200" spans="1:68" ht="12.75" customHeight="1">
      <c r="A200" s="18"/>
      <c r="B200" s="18"/>
      <c r="C200" s="117"/>
      <c r="D200" s="117"/>
      <c r="E200" s="135"/>
      <c r="F200" s="135"/>
      <c r="G200" s="152">
        <f t="shared" si="20"/>
        <v>12</v>
      </c>
      <c r="H200" s="188" t="str">
        <f t="shared" si="19"/>
        <v>-</v>
      </c>
      <c r="I200" s="188" t="str">
        <f t="shared" si="19"/>
        <v>-</v>
      </c>
      <c r="J200" s="188" t="str">
        <f t="shared" si="19"/>
        <v>-</v>
      </c>
      <c r="K200" s="188" t="str">
        <f t="shared" si="19"/>
        <v>-</v>
      </c>
      <c r="L200" s="188" t="str">
        <f t="shared" si="19"/>
        <v>-</v>
      </c>
      <c r="M200" s="189" t="str">
        <f t="shared" si="19"/>
        <v>-</v>
      </c>
      <c r="N200" s="185"/>
      <c r="O200" s="140"/>
      <c r="P200" s="140"/>
      <c r="Q200" s="140"/>
      <c r="R200" s="140"/>
      <c r="S200" s="140"/>
      <c r="T200" s="140"/>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BA200" s="11"/>
      <c r="BB200" s="11"/>
      <c r="BC200" s="11"/>
      <c r="BD200" s="11"/>
      <c r="BE200" s="11"/>
      <c r="BF200" s="11"/>
      <c r="BG200" s="11"/>
      <c r="BH200" s="11"/>
      <c r="BI200" s="11"/>
      <c r="BJ200" s="11"/>
      <c r="BK200" s="11"/>
      <c r="BL200" s="11"/>
      <c r="BM200" s="11"/>
      <c r="BN200" s="11"/>
      <c r="BO200" s="11"/>
      <c r="BP200" s="11"/>
    </row>
    <row r="201" spans="1:68" ht="12.75" customHeight="1">
      <c r="A201" s="18"/>
      <c r="B201" s="18"/>
      <c r="C201" s="117"/>
      <c r="D201" s="117"/>
      <c r="E201" s="135"/>
      <c r="F201" s="135"/>
      <c r="G201" s="152">
        <f t="shared" si="20"/>
        <v>13</v>
      </c>
      <c r="H201" s="188" t="str">
        <f t="shared" si="19"/>
        <v>-</v>
      </c>
      <c r="I201" s="188" t="str">
        <f t="shared" si="19"/>
        <v>-</v>
      </c>
      <c r="J201" s="188" t="str">
        <f t="shared" si="19"/>
        <v>-</v>
      </c>
      <c r="K201" s="188" t="str">
        <f t="shared" si="19"/>
        <v>-</v>
      </c>
      <c r="L201" s="188" t="str">
        <f t="shared" si="19"/>
        <v>-</v>
      </c>
      <c r="M201" s="189" t="str">
        <f t="shared" si="19"/>
        <v>-</v>
      </c>
      <c r="N201" s="185"/>
      <c r="O201" s="140"/>
      <c r="P201" s="140"/>
      <c r="Q201" s="140"/>
      <c r="R201" s="140"/>
      <c r="S201" s="140"/>
      <c r="T201" s="140"/>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BA201" s="11"/>
      <c r="BB201" s="11"/>
      <c r="BC201" s="11"/>
      <c r="BD201" s="11"/>
      <c r="BE201" s="11"/>
      <c r="BF201" s="11"/>
      <c r="BG201" s="11"/>
      <c r="BH201" s="11"/>
      <c r="BI201" s="11"/>
      <c r="BJ201" s="11"/>
      <c r="BK201" s="11"/>
      <c r="BL201" s="11"/>
      <c r="BM201" s="11"/>
      <c r="BN201" s="11"/>
      <c r="BO201" s="11"/>
      <c r="BP201" s="11"/>
    </row>
    <row r="202" spans="1:68" ht="12.75" customHeight="1">
      <c r="A202" s="18"/>
      <c r="B202" s="18"/>
      <c r="C202" s="117"/>
      <c r="D202" s="117"/>
      <c r="E202" s="135"/>
      <c r="F202" s="135"/>
      <c r="G202" s="152">
        <f t="shared" si="20"/>
        <v>14</v>
      </c>
      <c r="H202" s="188" t="str">
        <f t="shared" si="19"/>
        <v>-</v>
      </c>
      <c r="I202" s="188" t="str">
        <f t="shared" si="19"/>
        <v>-</v>
      </c>
      <c r="J202" s="188" t="str">
        <f t="shared" si="19"/>
        <v>-</v>
      </c>
      <c r="K202" s="188" t="str">
        <f t="shared" si="19"/>
        <v>-</v>
      </c>
      <c r="L202" s="188" t="str">
        <f t="shared" si="19"/>
        <v>-</v>
      </c>
      <c r="M202" s="189" t="str">
        <f t="shared" si="19"/>
        <v>-</v>
      </c>
      <c r="N202" s="185"/>
      <c r="O202" s="140"/>
      <c r="P202" s="140"/>
      <c r="Q202" s="140"/>
      <c r="R202" s="140"/>
      <c r="S202" s="140"/>
      <c r="T202" s="140"/>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BA202" s="11"/>
      <c r="BB202" s="11"/>
      <c r="BC202" s="11"/>
      <c r="BD202" s="11"/>
      <c r="BE202" s="11"/>
      <c r="BF202" s="11"/>
      <c r="BG202" s="11"/>
      <c r="BH202" s="11"/>
      <c r="BI202" s="11"/>
      <c r="BJ202" s="11"/>
      <c r="BK202" s="11"/>
      <c r="BL202" s="11"/>
      <c r="BM202" s="11"/>
      <c r="BN202" s="11"/>
      <c r="BO202" s="11"/>
      <c r="BP202" s="11"/>
    </row>
    <row r="203" spans="1:68" ht="12.75" customHeight="1">
      <c r="A203" s="18"/>
      <c r="B203" s="18"/>
      <c r="C203" s="117"/>
      <c r="D203" s="117"/>
      <c r="E203" s="135"/>
      <c r="F203" s="135"/>
      <c r="G203" s="155">
        <f t="shared" si="20"/>
        <v>15</v>
      </c>
      <c r="H203" s="188" t="str">
        <f t="shared" si="19"/>
        <v>-</v>
      </c>
      <c r="I203" s="188" t="str">
        <f t="shared" si="19"/>
        <v>-</v>
      </c>
      <c r="J203" s="188" t="str">
        <f t="shared" si="19"/>
        <v>-</v>
      </c>
      <c r="K203" s="188" t="str">
        <f t="shared" si="19"/>
        <v>-</v>
      </c>
      <c r="L203" s="188" t="str">
        <f t="shared" si="19"/>
        <v>-</v>
      </c>
      <c r="M203" s="190" t="str">
        <f t="shared" si="19"/>
        <v>-</v>
      </c>
      <c r="N203" s="185"/>
      <c r="O203" s="140"/>
      <c r="P203" s="140"/>
      <c r="Q203" s="140"/>
      <c r="R203" s="140"/>
      <c r="S203" s="140"/>
      <c r="T203" s="140"/>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BA203" s="11"/>
      <c r="BB203" s="11"/>
      <c r="BC203" s="11"/>
      <c r="BD203" s="11"/>
      <c r="BE203" s="11"/>
      <c r="BF203" s="11"/>
      <c r="BG203" s="11"/>
      <c r="BH203" s="11"/>
      <c r="BI203" s="11"/>
      <c r="BJ203" s="11"/>
      <c r="BK203" s="11"/>
      <c r="BL203" s="11"/>
      <c r="BM203" s="11"/>
      <c r="BN203" s="11"/>
      <c r="BO203" s="11"/>
      <c r="BP203" s="11"/>
    </row>
    <row r="204" spans="1:68" ht="12.75" customHeight="1">
      <c r="A204" s="18"/>
      <c r="B204" s="18"/>
      <c r="C204" s="117"/>
      <c r="D204" s="583" t="s">
        <v>41</v>
      </c>
      <c r="E204" s="584"/>
      <c r="F204" s="585"/>
      <c r="G204" s="145" t="str">
        <f>$G$139</f>
        <v>0-15</v>
      </c>
      <c r="H204" s="191">
        <f t="shared" ref="H204:L204" si="21">IF(H139=0,"",SUMPRODUCT(H188:H203,H123:H138)/H139)</f>
        <v>-1.999999999999999E-2</v>
      </c>
      <c r="I204" s="191">
        <f>IF(I139=0,"",SUMPRODUCT(I188:I203,I123:I138)/I139)</f>
        <v>4.0000000000000036E-2</v>
      </c>
      <c r="J204" s="191">
        <f t="shared" si="21"/>
        <v>2.9999999999999982E-2</v>
      </c>
      <c r="K204" s="191">
        <f t="shared" si="21"/>
        <v>-0.08</v>
      </c>
      <c r="L204" s="191">
        <f t="shared" si="21"/>
        <v>-9.9999999999999742E-3</v>
      </c>
      <c r="M204" s="192">
        <f>SUMPRODUCT(M188:M203,M123:M138)/M139</f>
        <v>-7.9999999999997402E-4</v>
      </c>
      <c r="N204" s="185"/>
      <c r="O204" s="140"/>
      <c r="P204" s="140"/>
      <c r="Q204" s="140"/>
      <c r="R204" s="140"/>
      <c r="S204" s="140"/>
      <c r="T204" s="140"/>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BA204" s="11"/>
      <c r="BB204" s="11"/>
      <c r="BC204" s="11"/>
      <c r="BD204" s="11"/>
      <c r="BE204" s="11"/>
      <c r="BF204" s="11"/>
      <c r="BG204" s="11"/>
      <c r="BH204" s="11"/>
      <c r="BI204" s="11"/>
      <c r="BJ204" s="11"/>
      <c r="BK204" s="11"/>
      <c r="BL204" s="11"/>
      <c r="BM204" s="11"/>
      <c r="BN204" s="11"/>
      <c r="BO204" s="11"/>
      <c r="BP204" s="11"/>
    </row>
    <row r="205" spans="1:68" ht="12.75" customHeight="1">
      <c r="A205" s="18"/>
      <c r="B205" s="18"/>
      <c r="C205" s="117"/>
      <c r="D205" s="167"/>
      <c r="E205" s="167"/>
      <c r="F205" s="193"/>
      <c r="G205" s="164" t="s">
        <v>42</v>
      </c>
      <c r="H205" s="181">
        <f>IF(H139=0,"",RANK(H217,$H$217:$L$217,1))</f>
        <v>2</v>
      </c>
      <c r="I205" s="181">
        <f>IF(I139=0,"",RANK(I217,$H$217:$L$217,1))</f>
        <v>4</v>
      </c>
      <c r="J205" s="181">
        <f>IF(J139=0,"",RANK(J217,$H$217:$L$217,1))</f>
        <v>3</v>
      </c>
      <c r="K205" s="181">
        <f>IF(K139=0,"",RANK(K217,$H$217:$L$217,1))</f>
        <v>5</v>
      </c>
      <c r="L205" s="181">
        <f>IF(L139=0,"",RANK(L217,$H$217:$L$217,1))</f>
        <v>1</v>
      </c>
      <c r="M205" s="194"/>
      <c r="N205" s="7"/>
      <c r="O205" s="140"/>
      <c r="P205" s="140"/>
      <c r="Q205" s="140"/>
      <c r="R205" s="140"/>
      <c r="S205" s="140"/>
      <c r="T205" s="140"/>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BA205" s="11"/>
      <c r="BB205" s="11"/>
      <c r="BC205" s="11"/>
      <c r="BD205" s="11"/>
      <c r="BE205" s="11"/>
      <c r="BF205" s="11"/>
      <c r="BG205" s="11"/>
      <c r="BH205" s="11"/>
      <c r="BI205" s="11"/>
      <c r="BJ205" s="11"/>
      <c r="BK205" s="11"/>
      <c r="BL205" s="11"/>
      <c r="BM205" s="11"/>
      <c r="BN205" s="11"/>
      <c r="BO205" s="11"/>
      <c r="BP205" s="11"/>
    </row>
    <row r="206" spans="1:68" ht="12.75" customHeight="1">
      <c r="A206" s="18"/>
      <c r="B206" s="18"/>
      <c r="C206" s="167"/>
      <c r="D206" s="167"/>
      <c r="E206" s="167"/>
      <c r="F206" s="167"/>
      <c r="G206" s="167"/>
      <c r="H206" s="167"/>
      <c r="I206" s="167"/>
      <c r="J206" s="167"/>
      <c r="K206" s="167"/>
      <c r="L206" s="167"/>
      <c r="M206" s="167"/>
      <c r="N206" s="7"/>
      <c r="O206" s="140"/>
      <c r="P206" s="140"/>
      <c r="Q206" s="140"/>
      <c r="R206" s="140"/>
      <c r="S206" s="140"/>
      <c r="T206" s="140"/>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BA206" s="11"/>
      <c r="BB206" s="11"/>
      <c r="BC206" s="11"/>
      <c r="BD206" s="11"/>
      <c r="BE206" s="11"/>
      <c r="BF206" s="11"/>
      <c r="BG206" s="11"/>
      <c r="BH206" s="11"/>
      <c r="BI206" s="11"/>
      <c r="BJ206" s="11"/>
      <c r="BK206" s="11"/>
      <c r="BL206" s="11"/>
      <c r="BM206" s="11"/>
      <c r="BN206" s="11"/>
      <c r="BO206" s="11"/>
      <c r="BP206" s="11"/>
    </row>
    <row r="207" spans="1:68" ht="12.75" customHeight="1">
      <c r="A207" s="18"/>
      <c r="B207" s="18"/>
      <c r="C207" s="167"/>
      <c r="D207" s="167"/>
      <c r="E207" s="167"/>
      <c r="F207" s="167"/>
      <c r="G207" s="118" t="s">
        <v>44</v>
      </c>
      <c r="H207" s="183"/>
      <c r="I207" s="183"/>
      <c r="J207" s="184"/>
      <c r="K207" s="167"/>
      <c r="L207" s="167"/>
      <c r="M207" s="167"/>
      <c r="N207" s="7"/>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BA207" s="11"/>
      <c r="BB207" s="11"/>
      <c r="BC207" s="11"/>
      <c r="BD207" s="11"/>
      <c r="BE207" s="11"/>
      <c r="BF207" s="11"/>
      <c r="BG207" s="11"/>
      <c r="BH207" s="11"/>
      <c r="BI207" s="11"/>
      <c r="BJ207" s="11"/>
      <c r="BK207" s="11"/>
      <c r="BL207" s="11"/>
      <c r="BM207" s="11"/>
      <c r="BN207" s="11"/>
      <c r="BO207" s="11"/>
      <c r="BP207" s="11"/>
    </row>
    <row r="208" spans="1:68" ht="24.75" customHeight="1">
      <c r="A208" s="18"/>
      <c r="B208" s="18"/>
      <c r="C208" s="167"/>
      <c r="D208" s="167"/>
      <c r="E208" s="167"/>
      <c r="F208" s="167"/>
      <c r="G208" s="167"/>
      <c r="H208" s="461" t="str">
        <f t="shared" ref="H208:L209" si="22">H3</f>
        <v>Harald</v>
      </c>
      <c r="I208" s="461" t="str">
        <f t="shared" si="22"/>
        <v>Hildegun</v>
      </c>
      <c r="J208" s="464" t="str">
        <f t="shared" si="22"/>
        <v>Stian</v>
      </c>
      <c r="K208" s="461" t="str">
        <f t="shared" si="22"/>
        <v>Eirik</v>
      </c>
      <c r="L208" s="461" t="str">
        <f t="shared" si="22"/>
        <v>Atle</v>
      </c>
      <c r="M208" s="32"/>
      <c r="N208" s="7"/>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BA208" s="11"/>
      <c r="BB208" s="11"/>
      <c r="BC208" s="11"/>
      <c r="BD208" s="11"/>
      <c r="BE208" s="11"/>
      <c r="BF208" s="11"/>
      <c r="BG208" s="11"/>
      <c r="BH208" s="11"/>
      <c r="BI208" s="11"/>
      <c r="BJ208" s="11"/>
      <c r="BK208" s="11"/>
      <c r="BL208" s="11"/>
      <c r="BM208" s="11"/>
      <c r="BN208" s="11"/>
      <c r="BO208" s="11"/>
      <c r="BP208" s="11"/>
    </row>
    <row r="209" spans="1:240" ht="12.75" customHeight="1">
      <c r="A209" s="18"/>
      <c r="B209" s="18"/>
      <c r="C209" s="167"/>
      <c r="D209" s="167"/>
      <c r="E209" s="167"/>
      <c r="F209" s="167"/>
      <c r="G209" s="167"/>
      <c r="H209" s="148" t="str">
        <f t="shared" si="22"/>
        <v>Reader 1</v>
      </c>
      <c r="I209" s="148" t="str">
        <f t="shared" si="22"/>
        <v>Reader 2</v>
      </c>
      <c r="J209" s="148" t="str">
        <f t="shared" si="22"/>
        <v>Reader 3</v>
      </c>
      <c r="K209" s="148" t="str">
        <f t="shared" si="22"/>
        <v>Reader 4</v>
      </c>
      <c r="L209" s="148" t="str">
        <f t="shared" si="22"/>
        <v>Reader 5</v>
      </c>
      <c r="M209" s="32"/>
      <c r="N209" s="7"/>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BA209" s="11"/>
      <c r="BB209" s="11"/>
      <c r="BC209" s="11"/>
      <c r="BD209" s="11"/>
      <c r="BE209" s="11"/>
      <c r="BF209" s="11"/>
      <c r="BG209" s="11"/>
      <c r="BH209" s="11"/>
      <c r="BI209" s="11"/>
      <c r="BJ209" s="11"/>
      <c r="BK209" s="11"/>
      <c r="BL209" s="11"/>
      <c r="BM209" s="11"/>
      <c r="BN209" s="11"/>
      <c r="BO209" s="11"/>
      <c r="BP209" s="11"/>
    </row>
    <row r="210" spans="1:240" ht="12.75" customHeight="1">
      <c r="A210" s="18"/>
      <c r="B210" s="18"/>
      <c r="C210" s="195"/>
      <c r="D210" s="71"/>
      <c r="E210" s="71"/>
      <c r="F210" s="71"/>
      <c r="G210" s="196" t="s">
        <v>45</v>
      </c>
      <c r="H210" s="197">
        <f t="shared" ref="H210:L210" si="23">H161</f>
        <v>3</v>
      </c>
      <c r="I210" s="197">
        <f>I161</f>
        <v>2</v>
      </c>
      <c r="J210" s="197">
        <f t="shared" si="23"/>
        <v>1</v>
      </c>
      <c r="K210" s="197">
        <f t="shared" si="23"/>
        <v>5</v>
      </c>
      <c r="L210" s="197">
        <f t="shared" si="23"/>
        <v>4</v>
      </c>
      <c r="M210" s="32"/>
      <c r="N210" s="7"/>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BA210" s="11"/>
      <c r="BB210" s="11"/>
      <c r="BC210" s="11"/>
      <c r="BD210" s="11"/>
      <c r="BE210" s="11"/>
      <c r="BF210" s="11"/>
      <c r="BG210" s="11"/>
      <c r="BH210" s="11"/>
      <c r="BI210" s="11"/>
      <c r="BJ210" s="11"/>
      <c r="BK210" s="11"/>
      <c r="BL210" s="11"/>
      <c r="BM210" s="11"/>
      <c r="BN210" s="11"/>
      <c r="BO210" s="11"/>
      <c r="BP210" s="11"/>
    </row>
    <row r="211" spans="1:240" ht="12.75" customHeight="1">
      <c r="A211" s="18"/>
      <c r="B211" s="18"/>
      <c r="C211" s="32"/>
      <c r="D211" s="198"/>
      <c r="E211" s="198"/>
      <c r="F211" s="198"/>
      <c r="G211" s="199" t="s">
        <v>46</v>
      </c>
      <c r="H211" s="200">
        <f t="shared" ref="H211:L211" si="24">H183</f>
        <v>2</v>
      </c>
      <c r="I211" s="200">
        <f>I183</f>
        <v>1</v>
      </c>
      <c r="J211" s="200">
        <f t="shared" si="24"/>
        <v>5</v>
      </c>
      <c r="K211" s="200">
        <f t="shared" si="24"/>
        <v>4</v>
      </c>
      <c r="L211" s="200">
        <f t="shared" si="24"/>
        <v>3</v>
      </c>
      <c r="M211" s="32"/>
      <c r="N211" s="7"/>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BA211" s="11"/>
      <c r="BB211" s="11"/>
      <c r="BC211" s="11"/>
      <c r="BD211" s="11"/>
      <c r="BE211" s="11"/>
      <c r="BF211" s="11"/>
      <c r="BG211" s="11"/>
      <c r="BH211" s="11"/>
      <c r="BI211" s="11"/>
      <c r="BJ211" s="11"/>
      <c r="BK211" s="11"/>
      <c r="BL211" s="11"/>
      <c r="BM211" s="11"/>
      <c r="BN211" s="11"/>
      <c r="BO211" s="11"/>
      <c r="BP211" s="11"/>
    </row>
    <row r="212" spans="1:240" ht="12.75" customHeight="1">
      <c r="A212" s="18"/>
      <c r="B212" s="18"/>
      <c r="C212" s="68"/>
      <c r="D212" s="201"/>
      <c r="E212" s="201"/>
      <c r="F212" s="201"/>
      <c r="G212" s="202" t="s">
        <v>116</v>
      </c>
      <c r="H212" s="203">
        <f t="shared" ref="H212:L212" si="25">H205</f>
        <v>2</v>
      </c>
      <c r="I212" s="203">
        <f>I205</f>
        <v>4</v>
      </c>
      <c r="J212" s="203">
        <f t="shared" si="25"/>
        <v>3</v>
      </c>
      <c r="K212" s="203">
        <f t="shared" si="25"/>
        <v>5</v>
      </c>
      <c r="L212" s="203">
        <f t="shared" si="25"/>
        <v>1</v>
      </c>
      <c r="M212" s="32"/>
      <c r="N212" s="7"/>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BA212" s="11"/>
      <c r="BB212" s="11"/>
      <c r="BC212" s="11"/>
      <c r="BD212" s="11"/>
      <c r="BE212" s="11"/>
      <c r="BF212" s="11"/>
      <c r="BG212" s="11"/>
      <c r="BH212" s="11"/>
      <c r="BI212" s="11"/>
      <c r="BJ212" s="11"/>
      <c r="BK212" s="11"/>
      <c r="BL212" s="11"/>
      <c r="BM212" s="11"/>
      <c r="BN212" s="11"/>
      <c r="BO212" s="11"/>
      <c r="BP212" s="11"/>
    </row>
    <row r="213" spans="1:240" ht="12.75" customHeight="1">
      <c r="A213" s="18"/>
      <c r="B213" s="18"/>
      <c r="C213" s="117"/>
      <c r="D213" s="204"/>
      <c r="E213" s="205"/>
      <c r="F213" s="206"/>
      <c r="G213" s="207" t="s">
        <v>47</v>
      </c>
      <c r="H213" s="460">
        <f>IF(H139=0,"",RANK(H216,$H$216:$L$216,1))</f>
        <v>1</v>
      </c>
      <c r="I213" s="460">
        <f>IF(I139=0,"",RANK(I216,$H$216:$L$216,1))</f>
        <v>1</v>
      </c>
      <c r="J213" s="460">
        <f>IF(J139=0,"",RANK(J216,$H$216:$L$216,1))</f>
        <v>4</v>
      </c>
      <c r="K213" s="460">
        <f>IF(K139=0,"",RANK(K216,$H$216:$L$216,1))</f>
        <v>5</v>
      </c>
      <c r="L213" s="460">
        <f>IF(L139=0,"",RANK(L216,$H$216:$L$216,1))</f>
        <v>3</v>
      </c>
      <c r="M213" s="32"/>
      <c r="N213" s="7"/>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BA213" s="11"/>
      <c r="BB213" s="11"/>
      <c r="BC213" s="11"/>
      <c r="BD213" s="11"/>
      <c r="BE213" s="11"/>
      <c r="BF213" s="11"/>
      <c r="BG213" s="11"/>
      <c r="BH213" s="11"/>
      <c r="BI213" s="11"/>
      <c r="BJ213" s="11"/>
      <c r="BK213" s="11"/>
      <c r="BL213" s="11"/>
      <c r="BM213" s="11"/>
      <c r="BN213" s="11"/>
      <c r="BO213" s="11"/>
      <c r="BP213" s="11"/>
    </row>
    <row r="214" spans="1:240" ht="12.75" customHeight="1">
      <c r="A214" s="18"/>
      <c r="B214" s="18"/>
      <c r="C214" s="18"/>
      <c r="D214" s="18"/>
      <c r="E214" s="18"/>
      <c r="F214" s="18"/>
      <c r="G214" s="208"/>
      <c r="H214" s="209"/>
      <c r="I214" s="209"/>
      <c r="J214" s="209"/>
      <c r="K214" s="209"/>
      <c r="L214" s="209"/>
      <c r="M214" s="18"/>
      <c r="N214" s="7"/>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BA214" s="11"/>
      <c r="BB214" s="11"/>
      <c r="BC214" s="11"/>
      <c r="BD214" s="11"/>
      <c r="BE214" s="11"/>
      <c r="BF214" s="11"/>
      <c r="BG214" s="11"/>
      <c r="BH214" s="11"/>
      <c r="BI214" s="11"/>
      <c r="BJ214" s="11"/>
      <c r="BK214" s="11"/>
      <c r="BL214" s="11"/>
      <c r="BM214" s="11"/>
      <c r="BN214" s="11"/>
      <c r="BO214" s="11"/>
      <c r="BP214" s="11"/>
    </row>
    <row r="215" spans="1:240" ht="12.75" customHeight="1">
      <c r="A215" s="18"/>
      <c r="B215" s="18"/>
      <c r="C215" s="18"/>
      <c r="D215" s="18"/>
      <c r="E215" s="18"/>
      <c r="F215" s="18"/>
      <c r="G215" s="208"/>
      <c r="H215" s="209"/>
      <c r="I215" s="209"/>
      <c r="J215" s="209"/>
      <c r="K215" s="209"/>
      <c r="L215" s="209"/>
      <c r="M215" s="18"/>
      <c r="N215" s="7"/>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BA215" s="11"/>
      <c r="BB215" s="11"/>
      <c r="BC215" s="11"/>
      <c r="BD215" s="11"/>
      <c r="BE215" s="11"/>
      <c r="BF215" s="11"/>
      <c r="BG215" s="11"/>
      <c r="BH215" s="11"/>
      <c r="BI215" s="11"/>
      <c r="BJ215" s="11"/>
      <c r="BK215" s="11"/>
      <c r="BL215" s="11"/>
      <c r="BM215" s="11"/>
      <c r="BN215" s="11"/>
      <c r="BO215" s="11"/>
      <c r="BP215" s="11"/>
    </row>
    <row r="216" spans="1:240" ht="12.75" customHeight="1">
      <c r="A216" s="18"/>
      <c r="B216" s="18"/>
      <c r="C216" s="18"/>
      <c r="D216" s="204"/>
      <c r="E216" s="205"/>
      <c r="F216" s="205"/>
      <c r="G216" s="210" t="s">
        <v>48</v>
      </c>
      <c r="H216" s="211">
        <f t="shared" ref="H216:L216" si="26">IF(H139=0,"",AVERAGE(H210:H212))</f>
        <v>2.3333333333333335</v>
      </c>
      <c r="I216" s="211">
        <f>IF(I139=0,"",AVERAGE(I210:I212))</f>
        <v>2.3333333333333335</v>
      </c>
      <c r="J216" s="211">
        <f t="shared" si="26"/>
        <v>3</v>
      </c>
      <c r="K216" s="211">
        <f t="shared" si="26"/>
        <v>4.666666666666667</v>
      </c>
      <c r="L216" s="211">
        <f t="shared" si="26"/>
        <v>2.6666666666666665</v>
      </c>
      <c r="M216" s="212" t="s">
        <v>49</v>
      </c>
      <c r="N216" s="67"/>
      <c r="O216" s="213"/>
      <c r="P216" s="213"/>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BA216" s="11"/>
      <c r="BB216" s="11"/>
      <c r="BC216" s="11"/>
      <c r="BD216" s="11"/>
      <c r="BE216" s="11"/>
      <c r="BF216" s="11"/>
      <c r="BG216" s="11"/>
      <c r="BH216" s="11"/>
      <c r="BI216" s="11"/>
      <c r="BJ216" s="11"/>
      <c r="BK216" s="11"/>
      <c r="BL216" s="11"/>
      <c r="BM216" s="11"/>
      <c r="BN216" s="11"/>
      <c r="BO216" s="11"/>
      <c r="BP216" s="11"/>
    </row>
    <row r="217" spans="1:240" ht="12.75" customHeight="1">
      <c r="A217" s="18"/>
      <c r="B217" s="18"/>
      <c r="C217" s="18"/>
      <c r="D217" s="68"/>
      <c r="E217" s="201"/>
      <c r="F217" s="201"/>
      <c r="G217" s="214" t="s">
        <v>50</v>
      </c>
      <c r="H217" s="215">
        <f t="shared" ref="H217:L217" si="27">IF(H139=0,"",ABS(H204))</f>
        <v>1.999999999999999E-2</v>
      </c>
      <c r="I217" s="215">
        <f>IF(I139=0,"",ABS(I204))</f>
        <v>4.0000000000000036E-2</v>
      </c>
      <c r="J217" s="215">
        <f t="shared" si="27"/>
        <v>2.9999999999999982E-2</v>
      </c>
      <c r="K217" s="215">
        <f t="shared" si="27"/>
        <v>0.08</v>
      </c>
      <c r="L217" s="215">
        <f t="shared" si="27"/>
        <v>9.9999999999999742E-3</v>
      </c>
      <c r="M217" s="212" t="s">
        <v>51</v>
      </c>
      <c r="N217" s="67"/>
      <c r="O217" s="213"/>
      <c r="P217" s="213"/>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BA217" s="11"/>
      <c r="BB217" s="11"/>
      <c r="BC217" s="11"/>
      <c r="BD217" s="11"/>
      <c r="BE217" s="11"/>
      <c r="BF217" s="11"/>
      <c r="BG217" s="11"/>
      <c r="BH217" s="11"/>
      <c r="BI217" s="11"/>
      <c r="BJ217" s="11"/>
      <c r="BK217" s="11"/>
      <c r="BL217" s="11"/>
      <c r="BM217" s="11"/>
      <c r="BN217" s="11"/>
      <c r="BO217" s="11"/>
      <c r="BP217" s="11"/>
    </row>
    <row r="218" spans="1:240" ht="12.75" customHeight="1">
      <c r="A218" s="18"/>
      <c r="B218" s="18"/>
      <c r="C218" s="18"/>
      <c r="D218" s="18"/>
      <c r="E218" s="18"/>
      <c r="F218" s="18"/>
      <c r="G218" s="208"/>
      <c r="H218" s="209"/>
      <c r="I218" s="209"/>
      <c r="J218" s="209"/>
      <c r="K218" s="209"/>
      <c r="L218" s="209"/>
      <c r="M218" s="18"/>
      <c r="N218" s="7"/>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BA218" s="11"/>
      <c r="BB218" s="11"/>
      <c r="BC218" s="11"/>
      <c r="BD218" s="11"/>
      <c r="BE218" s="11"/>
      <c r="BF218" s="11"/>
      <c r="BG218" s="11"/>
      <c r="BH218" s="11"/>
      <c r="BI218" s="11"/>
      <c r="BJ218" s="11"/>
      <c r="BK218" s="11"/>
      <c r="BL218" s="11"/>
      <c r="BM218" s="11"/>
      <c r="BN218" s="11"/>
      <c r="BO218" s="11"/>
      <c r="BP218" s="11"/>
    </row>
    <row r="219" spans="1:240" s="124" customFormat="1" ht="12.75" customHeight="1">
      <c r="A219" s="18"/>
      <c r="B219" s="18"/>
      <c r="C219" s="89"/>
      <c r="D219" s="216"/>
      <c r="E219" s="216"/>
      <c r="F219" s="216"/>
      <c r="G219" s="217"/>
      <c r="H219" s="218"/>
      <c r="I219" s="218"/>
      <c r="J219" s="218"/>
      <c r="K219" s="218"/>
      <c r="L219" s="218"/>
      <c r="M219" s="218"/>
      <c r="N219" s="7"/>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BA219" s="11"/>
      <c r="BB219" s="11"/>
      <c r="BC219" s="11"/>
      <c r="BD219" s="11"/>
      <c r="BE219" s="11"/>
      <c r="BF219" s="11"/>
      <c r="BG219" s="11"/>
      <c r="BH219" s="11"/>
      <c r="BI219" s="11"/>
      <c r="BJ219" s="11"/>
      <c r="BK219" s="11"/>
      <c r="BL219" s="11"/>
      <c r="BM219" s="11"/>
      <c r="BN219" s="11"/>
      <c r="BO219" s="11"/>
      <c r="BP219" s="11"/>
    </row>
    <row r="220" spans="1:240" s="172" customFormat="1" ht="26.25" customHeight="1">
      <c r="A220" s="18"/>
      <c r="B220" s="18"/>
      <c r="C220" s="89"/>
      <c r="D220" s="91" t="str">
        <f>$H$1</f>
        <v>Torsklesing HI 2016, ALDER</v>
      </c>
      <c r="E220" s="100"/>
      <c r="F220" s="100"/>
      <c r="G220" s="95"/>
      <c r="H220" s="219"/>
      <c r="I220" s="219"/>
      <c r="J220" s="219"/>
      <c r="K220" s="95"/>
      <c r="L220" s="95"/>
      <c r="M220" s="95"/>
      <c r="N220" s="7"/>
      <c r="O220" s="220"/>
      <c r="P220" s="220"/>
      <c r="Q220" s="220"/>
      <c r="R220" s="220"/>
      <c r="S220" s="220"/>
      <c r="T220" s="221"/>
      <c r="U220" s="222"/>
      <c r="V220" s="97"/>
      <c r="W220" s="220"/>
      <c r="X220" s="220"/>
      <c r="Y220" s="222"/>
      <c r="Z220" s="97"/>
      <c r="AA220" s="220"/>
      <c r="AB220" s="220"/>
      <c r="AC220" s="222"/>
      <c r="AD220" s="97"/>
      <c r="AE220" s="220"/>
      <c r="AF220" s="220"/>
      <c r="AG220" s="222"/>
      <c r="AH220" s="97"/>
      <c r="AI220" s="220"/>
      <c r="AJ220" s="220"/>
      <c r="AK220" s="222"/>
      <c r="AL220" s="97"/>
      <c r="AM220" s="220"/>
      <c r="AN220" s="220"/>
      <c r="AO220" s="222"/>
      <c r="AP220" s="97"/>
      <c r="AQ220" s="220"/>
      <c r="AR220" s="220"/>
      <c r="AS220" s="222"/>
      <c r="AT220" s="97"/>
      <c r="AU220" s="220"/>
      <c r="AV220" s="220"/>
      <c r="AW220" s="222"/>
      <c r="AX220" s="97"/>
      <c r="AY220" s="223"/>
      <c r="AZ220" s="223"/>
      <c r="BA220" s="224"/>
      <c r="BB220" s="223"/>
      <c r="BC220" s="223"/>
      <c r="BD220" s="224"/>
      <c r="BE220" s="223"/>
      <c r="BF220" s="223"/>
      <c r="BG220" s="224"/>
      <c r="BI220" s="223"/>
      <c r="BJ220" s="223"/>
      <c r="BK220" s="224"/>
      <c r="BM220" s="223"/>
      <c r="BN220" s="223"/>
      <c r="BO220" s="224"/>
      <c r="BQ220" s="225"/>
      <c r="BR220" s="225"/>
      <c r="BS220" s="226"/>
      <c r="BT220" s="173"/>
      <c r="BU220" s="225"/>
      <c r="BV220" s="225"/>
      <c r="BW220" s="226"/>
      <c r="BX220" s="173"/>
      <c r="BY220" s="225"/>
      <c r="BZ220" s="225"/>
      <c r="CA220" s="226"/>
      <c r="CB220" s="173"/>
      <c r="CC220" s="225"/>
      <c r="CD220" s="225"/>
      <c r="CE220" s="226"/>
      <c r="CF220" s="173"/>
      <c r="CG220" s="225"/>
      <c r="CH220" s="225"/>
      <c r="CI220" s="226"/>
      <c r="CJ220" s="173"/>
      <c r="CK220" s="225"/>
      <c r="CL220" s="225"/>
      <c r="CM220" s="226"/>
      <c r="CN220" s="173"/>
      <c r="CO220" s="225"/>
      <c r="CP220" s="225"/>
      <c r="CQ220" s="226"/>
      <c r="CR220" s="173"/>
      <c r="CS220" s="225"/>
      <c r="CT220" s="225"/>
      <c r="CU220" s="226"/>
      <c r="CV220" s="173"/>
      <c r="CW220" s="225"/>
      <c r="CX220" s="225"/>
      <c r="CY220" s="226"/>
      <c r="CZ220" s="173"/>
      <c r="DA220" s="225"/>
      <c r="DB220" s="225"/>
      <c r="DC220" s="226"/>
      <c r="DD220" s="173"/>
      <c r="DE220" s="225"/>
      <c r="DF220" s="225"/>
      <c r="DG220" s="226"/>
      <c r="DH220" s="173"/>
      <c r="DI220" s="225"/>
      <c r="DJ220" s="225"/>
      <c r="DK220" s="226"/>
      <c r="DL220" s="173"/>
      <c r="DM220" s="225"/>
      <c r="DN220" s="225"/>
      <c r="DO220" s="226"/>
      <c r="DP220" s="173"/>
      <c r="DQ220" s="225"/>
      <c r="DR220" s="225"/>
      <c r="DS220" s="226"/>
      <c r="DT220" s="173"/>
      <c r="DU220" s="225"/>
      <c r="DV220" s="225"/>
      <c r="DW220" s="226"/>
      <c r="DX220" s="173"/>
      <c r="DY220" s="225"/>
      <c r="DZ220" s="225"/>
      <c r="EA220" s="226"/>
      <c r="EB220" s="173"/>
      <c r="EC220" s="225"/>
      <c r="ED220" s="225"/>
      <c r="EE220" s="226"/>
      <c r="EF220" s="173"/>
      <c r="EG220" s="225"/>
      <c r="EH220" s="225"/>
      <c r="EI220" s="226"/>
      <c r="EJ220" s="173"/>
      <c r="EK220" s="225"/>
      <c r="EL220" s="225"/>
      <c r="EM220" s="226"/>
      <c r="EN220" s="173"/>
      <c r="EO220" s="225"/>
      <c r="EP220" s="225"/>
      <c r="EQ220" s="226"/>
      <c r="ER220" s="173"/>
      <c r="ES220" s="225"/>
      <c r="ET220" s="225"/>
      <c r="EU220" s="226"/>
      <c r="EV220" s="173"/>
      <c r="EW220" s="225"/>
      <c r="EX220" s="225"/>
      <c r="EY220" s="226"/>
      <c r="EZ220" s="173"/>
      <c r="FA220" s="225"/>
      <c r="FB220" s="225"/>
      <c r="FC220" s="226"/>
      <c r="FD220" s="173"/>
      <c r="FE220" s="225"/>
      <c r="FF220" s="225"/>
      <c r="FG220" s="226"/>
      <c r="FH220" s="173"/>
      <c r="FI220" s="225"/>
      <c r="FJ220" s="225"/>
      <c r="FK220" s="226"/>
      <c r="FL220" s="173"/>
      <c r="FM220" s="225"/>
      <c r="FN220" s="225"/>
      <c r="FO220" s="226"/>
      <c r="FP220" s="173"/>
      <c r="FQ220" s="225"/>
      <c r="FR220" s="225"/>
      <c r="FS220" s="226"/>
      <c r="FT220" s="173"/>
      <c r="FU220" s="225"/>
      <c r="FV220" s="225"/>
      <c r="FW220" s="226"/>
      <c r="FX220" s="173"/>
      <c r="FY220" s="225"/>
      <c r="FZ220" s="225"/>
      <c r="GA220" s="226"/>
      <c r="GB220" s="173"/>
      <c r="GC220" s="225"/>
      <c r="GD220" s="225"/>
      <c r="GE220" s="226"/>
      <c r="GF220" s="173"/>
      <c r="GG220" s="225"/>
      <c r="GH220" s="225"/>
      <c r="GI220" s="226"/>
      <c r="GJ220" s="173"/>
      <c r="GK220" s="225"/>
      <c r="GL220" s="225"/>
      <c r="GM220" s="226"/>
      <c r="GN220" s="173"/>
      <c r="GO220" s="225"/>
      <c r="GP220" s="225"/>
      <c r="GQ220" s="226"/>
      <c r="GR220" s="173"/>
      <c r="GS220" s="225"/>
      <c r="GT220" s="225"/>
      <c r="GU220" s="226"/>
      <c r="GV220" s="173"/>
      <c r="GW220" s="225"/>
      <c r="GX220" s="225"/>
      <c r="GY220" s="226"/>
      <c r="GZ220" s="173"/>
      <c r="HA220" s="225"/>
      <c r="HB220" s="225"/>
      <c r="HC220" s="226"/>
      <c r="HD220" s="173"/>
      <c r="HE220" s="225"/>
      <c r="HF220" s="225"/>
      <c r="HG220" s="226"/>
      <c r="HH220" s="173"/>
      <c r="HI220" s="225"/>
      <c r="HJ220" s="225"/>
      <c r="HK220" s="226"/>
      <c r="HL220" s="173"/>
      <c r="HM220" s="225"/>
      <c r="HN220" s="225"/>
      <c r="HO220" s="226"/>
      <c r="HP220" s="173"/>
      <c r="HQ220" s="225"/>
      <c r="HR220" s="225"/>
      <c r="HS220" s="226"/>
      <c r="HT220" s="173"/>
      <c r="HU220" s="225"/>
      <c r="HV220" s="225"/>
      <c r="HW220" s="226"/>
      <c r="HX220" s="173"/>
      <c r="HY220" s="225"/>
      <c r="HZ220" s="225"/>
      <c r="IA220" s="226"/>
      <c r="IB220" s="173"/>
      <c r="IC220" s="225"/>
      <c r="ID220" s="225"/>
      <c r="IE220" s="226"/>
      <c r="IF220" s="173"/>
    </row>
    <row r="221" spans="1:240" s="172" customFormat="1" ht="15" customHeight="1">
      <c r="A221" s="18"/>
      <c r="B221" s="18"/>
      <c r="C221" s="89"/>
      <c r="D221" s="100"/>
      <c r="E221" s="92"/>
      <c r="F221" s="92"/>
      <c r="G221" s="95"/>
      <c r="H221" s="92"/>
      <c r="I221" s="92"/>
      <c r="J221" s="92"/>
      <c r="K221" s="95"/>
      <c r="L221" s="95"/>
      <c r="M221" s="95"/>
      <c r="N221" s="7"/>
      <c r="O221" s="227"/>
      <c r="P221" s="227"/>
      <c r="Q221" s="227"/>
      <c r="R221" s="227"/>
      <c r="S221" s="227"/>
      <c r="T221" s="228"/>
      <c r="U221" s="227"/>
      <c r="V221" s="97"/>
      <c r="W221" s="227"/>
      <c r="X221" s="227"/>
      <c r="Y221" s="227"/>
      <c r="Z221" s="97"/>
      <c r="AA221" s="227"/>
      <c r="AB221" s="227"/>
      <c r="AC221" s="227"/>
      <c r="AD221" s="97"/>
      <c r="AE221" s="227"/>
      <c r="AF221" s="227"/>
      <c r="AG221" s="227"/>
      <c r="AH221" s="97"/>
      <c r="AI221" s="227"/>
      <c r="AJ221" s="227"/>
      <c r="AK221" s="227"/>
      <c r="AL221" s="97"/>
      <c r="AM221" s="227"/>
      <c r="AN221" s="227"/>
      <c r="AO221" s="227"/>
      <c r="AP221" s="97"/>
      <c r="AQ221" s="227"/>
      <c r="AR221" s="227"/>
      <c r="AS221" s="227"/>
      <c r="AT221" s="97"/>
      <c r="AU221" s="227"/>
      <c r="AV221" s="227"/>
      <c r="AW221" s="227"/>
      <c r="AX221" s="97"/>
      <c r="AY221" s="229"/>
      <c r="AZ221" s="229"/>
      <c r="BA221" s="229"/>
      <c r="BB221" s="229"/>
      <c r="BC221" s="229"/>
      <c r="BD221" s="229"/>
      <c r="BE221" s="229"/>
      <c r="BF221" s="229"/>
      <c r="BG221" s="229"/>
      <c r="BI221" s="229"/>
      <c r="BJ221" s="229"/>
      <c r="BK221" s="229"/>
      <c r="BM221" s="229"/>
      <c r="BN221" s="229"/>
      <c r="BO221" s="229"/>
      <c r="BQ221" s="230"/>
      <c r="BR221" s="230"/>
      <c r="BS221" s="230"/>
      <c r="BT221" s="173"/>
      <c r="BU221" s="230"/>
      <c r="BV221" s="230"/>
      <c r="BW221" s="230"/>
      <c r="BX221" s="173"/>
      <c r="BY221" s="230"/>
      <c r="BZ221" s="230"/>
      <c r="CA221" s="230"/>
      <c r="CB221" s="173"/>
      <c r="CC221" s="230"/>
      <c r="CD221" s="230"/>
      <c r="CE221" s="230"/>
      <c r="CF221" s="173"/>
      <c r="CG221" s="230"/>
      <c r="CH221" s="230"/>
      <c r="CI221" s="230"/>
      <c r="CJ221" s="173"/>
      <c r="CK221" s="230"/>
      <c r="CL221" s="230"/>
      <c r="CM221" s="230"/>
      <c r="CN221" s="173"/>
      <c r="CO221" s="230"/>
      <c r="CP221" s="230"/>
      <c r="CQ221" s="230"/>
      <c r="CR221" s="173"/>
      <c r="CS221" s="230"/>
      <c r="CT221" s="230"/>
      <c r="CU221" s="230"/>
      <c r="CV221" s="173"/>
      <c r="CW221" s="230"/>
      <c r="CX221" s="230"/>
      <c r="CY221" s="230"/>
      <c r="CZ221" s="173"/>
      <c r="DA221" s="230"/>
      <c r="DB221" s="230"/>
      <c r="DC221" s="230"/>
      <c r="DD221" s="173"/>
      <c r="DE221" s="230"/>
      <c r="DF221" s="230"/>
      <c r="DG221" s="230"/>
      <c r="DH221" s="173"/>
      <c r="DI221" s="230"/>
      <c r="DJ221" s="230"/>
      <c r="DK221" s="230"/>
      <c r="DL221" s="173"/>
      <c r="DM221" s="230"/>
      <c r="DN221" s="230"/>
      <c r="DO221" s="230"/>
      <c r="DP221" s="173"/>
      <c r="DQ221" s="230"/>
      <c r="DR221" s="230"/>
      <c r="DS221" s="230"/>
      <c r="DT221" s="173"/>
      <c r="DU221" s="230"/>
      <c r="DV221" s="230"/>
      <c r="DW221" s="230"/>
      <c r="DX221" s="173"/>
      <c r="DY221" s="230"/>
      <c r="DZ221" s="230"/>
      <c r="EA221" s="230"/>
      <c r="EB221" s="173"/>
      <c r="EC221" s="230"/>
      <c r="ED221" s="230"/>
      <c r="EE221" s="230"/>
      <c r="EF221" s="173"/>
      <c r="EG221" s="230"/>
      <c r="EH221" s="230"/>
      <c r="EI221" s="230"/>
      <c r="EJ221" s="173"/>
      <c r="EK221" s="230"/>
      <c r="EL221" s="230"/>
      <c r="EM221" s="230"/>
      <c r="EN221" s="173"/>
      <c r="EO221" s="230"/>
      <c r="EP221" s="230"/>
      <c r="EQ221" s="230"/>
      <c r="ER221" s="173"/>
      <c r="ES221" s="230"/>
      <c r="ET221" s="230"/>
      <c r="EU221" s="230"/>
      <c r="EV221" s="173"/>
      <c r="EW221" s="230"/>
      <c r="EX221" s="230"/>
      <c r="EY221" s="230"/>
      <c r="EZ221" s="173"/>
      <c r="FA221" s="230"/>
      <c r="FB221" s="230"/>
      <c r="FC221" s="230"/>
      <c r="FD221" s="173"/>
      <c r="FE221" s="230"/>
      <c r="FF221" s="230"/>
      <c r="FG221" s="230"/>
      <c r="FH221" s="173"/>
      <c r="FI221" s="230"/>
      <c r="FJ221" s="230"/>
      <c r="FK221" s="230"/>
      <c r="FL221" s="173"/>
      <c r="FM221" s="230"/>
      <c r="FN221" s="230"/>
      <c r="FO221" s="230"/>
      <c r="FP221" s="173"/>
      <c r="FQ221" s="230"/>
      <c r="FR221" s="230"/>
      <c r="FS221" s="230"/>
      <c r="FT221" s="173"/>
      <c r="FU221" s="230"/>
      <c r="FV221" s="230"/>
      <c r="FW221" s="230"/>
      <c r="FX221" s="173"/>
      <c r="FY221" s="230"/>
      <c r="FZ221" s="230"/>
      <c r="GA221" s="230"/>
      <c r="GB221" s="173"/>
      <c r="GC221" s="230"/>
      <c r="GD221" s="230"/>
      <c r="GE221" s="230"/>
      <c r="GF221" s="173"/>
      <c r="GG221" s="230"/>
      <c r="GH221" s="230"/>
      <c r="GI221" s="230"/>
      <c r="GJ221" s="173"/>
      <c r="GK221" s="230"/>
      <c r="GL221" s="230"/>
      <c r="GM221" s="230"/>
      <c r="GN221" s="173"/>
      <c r="GO221" s="230"/>
      <c r="GP221" s="230"/>
      <c r="GQ221" s="230"/>
      <c r="GR221" s="173"/>
      <c r="GS221" s="230"/>
      <c r="GT221" s="230"/>
      <c r="GU221" s="230"/>
      <c r="GV221" s="173"/>
      <c r="GW221" s="230"/>
      <c r="GX221" s="230"/>
      <c r="GY221" s="230"/>
      <c r="GZ221" s="173"/>
      <c r="HA221" s="230"/>
      <c r="HB221" s="230"/>
      <c r="HC221" s="230"/>
      <c r="HD221" s="173"/>
      <c r="HE221" s="230"/>
      <c r="HF221" s="230"/>
      <c r="HG221" s="230"/>
      <c r="HH221" s="173"/>
      <c r="HI221" s="230"/>
      <c r="HJ221" s="230"/>
      <c r="HK221" s="230"/>
      <c r="HL221" s="173"/>
      <c r="HM221" s="230"/>
      <c r="HN221" s="230"/>
      <c r="HO221" s="230"/>
      <c r="HP221" s="173"/>
      <c r="HQ221" s="230"/>
      <c r="HR221" s="230"/>
      <c r="HS221" s="230"/>
      <c r="HT221" s="173"/>
      <c r="HU221" s="230"/>
      <c r="HV221" s="230"/>
      <c r="HW221" s="230"/>
      <c r="HX221" s="173"/>
      <c r="HY221" s="230"/>
      <c r="HZ221" s="230"/>
      <c r="IA221" s="230"/>
      <c r="IB221" s="173"/>
      <c r="IC221" s="230"/>
      <c r="ID221" s="230"/>
      <c r="IE221" s="230"/>
      <c r="IF221" s="173"/>
    </row>
    <row r="222" spans="1:240" s="172" customFormat="1" ht="15" customHeight="1">
      <c r="A222" s="18"/>
      <c r="B222" s="18"/>
      <c r="C222" s="89"/>
      <c r="D222" s="219" t="s">
        <v>52</v>
      </c>
      <c r="E222" s="219"/>
      <c r="F222" s="92"/>
      <c r="G222" s="95"/>
      <c r="H222" s="92"/>
      <c r="I222" s="92"/>
      <c r="J222" s="92"/>
      <c r="K222" s="95"/>
      <c r="L222" s="95"/>
      <c r="M222" s="95"/>
      <c r="N222" s="7"/>
      <c r="O222" s="227"/>
      <c r="P222" s="227"/>
      <c r="Q222" s="227"/>
      <c r="R222" s="227"/>
      <c r="S222" s="227"/>
      <c r="T222" s="228"/>
      <c r="U222" s="227"/>
      <c r="V222" s="97"/>
      <c r="W222" s="227"/>
      <c r="X222" s="227"/>
      <c r="Y222" s="227"/>
      <c r="Z222" s="97"/>
      <c r="AA222" s="227"/>
      <c r="AB222" s="227"/>
      <c r="AC222" s="227"/>
      <c r="AD222" s="97"/>
      <c r="AE222" s="227"/>
      <c r="AF222" s="227"/>
      <c r="AG222" s="227"/>
      <c r="AH222" s="97"/>
      <c r="AI222" s="227"/>
      <c r="AJ222" s="227"/>
      <c r="AK222" s="227"/>
      <c r="AL222" s="97"/>
      <c r="AM222" s="227"/>
      <c r="AN222" s="227"/>
      <c r="AO222" s="227"/>
      <c r="AP222" s="97"/>
      <c r="AQ222" s="227"/>
      <c r="AR222" s="227"/>
      <c r="AS222" s="227"/>
      <c r="AT222" s="97"/>
      <c r="AU222" s="227"/>
      <c r="AV222" s="227"/>
      <c r="AW222" s="227"/>
      <c r="AX222" s="97"/>
      <c r="AY222" s="229"/>
      <c r="AZ222" s="229"/>
      <c r="BA222" s="229"/>
      <c r="BB222" s="229"/>
      <c r="BC222" s="229"/>
      <c r="BD222" s="229"/>
      <c r="BE222" s="229"/>
      <c r="BF222" s="229"/>
      <c r="BG222" s="229"/>
      <c r="BI222" s="229"/>
      <c r="BJ222" s="229"/>
      <c r="BK222" s="229"/>
      <c r="BM222" s="229"/>
      <c r="BN222" s="229"/>
      <c r="BO222" s="229"/>
      <c r="BQ222" s="230"/>
      <c r="BR222" s="230"/>
      <c r="BS222" s="230"/>
      <c r="BT222" s="173"/>
      <c r="BU222" s="230"/>
      <c r="BV222" s="230"/>
      <c r="BW222" s="230"/>
      <c r="BX222" s="173"/>
      <c r="BY222" s="230"/>
      <c r="BZ222" s="230"/>
      <c r="CA222" s="230"/>
      <c r="CB222" s="173"/>
      <c r="CC222" s="230"/>
      <c r="CD222" s="230"/>
      <c r="CE222" s="230"/>
      <c r="CF222" s="173"/>
      <c r="CG222" s="230"/>
      <c r="CH222" s="230"/>
      <c r="CI222" s="230"/>
      <c r="CJ222" s="173"/>
      <c r="CK222" s="230"/>
      <c r="CL222" s="230"/>
      <c r="CM222" s="230"/>
      <c r="CN222" s="173"/>
      <c r="CO222" s="230"/>
      <c r="CP222" s="230"/>
      <c r="CQ222" s="230"/>
      <c r="CR222" s="173"/>
      <c r="CS222" s="230"/>
      <c r="CT222" s="230"/>
      <c r="CU222" s="230"/>
      <c r="CV222" s="173"/>
      <c r="CW222" s="230"/>
      <c r="CX222" s="230"/>
      <c r="CY222" s="230"/>
      <c r="CZ222" s="173"/>
      <c r="DA222" s="230"/>
      <c r="DB222" s="230"/>
      <c r="DC222" s="230"/>
      <c r="DD222" s="173"/>
      <c r="DE222" s="230"/>
      <c r="DF222" s="230"/>
      <c r="DG222" s="230"/>
      <c r="DH222" s="173"/>
      <c r="DI222" s="230"/>
      <c r="DJ222" s="230"/>
      <c r="DK222" s="230"/>
      <c r="DL222" s="173"/>
      <c r="DM222" s="230"/>
      <c r="DN222" s="230"/>
      <c r="DO222" s="230"/>
      <c r="DP222" s="173"/>
      <c r="DQ222" s="230"/>
      <c r="DR222" s="230"/>
      <c r="DS222" s="230"/>
      <c r="DT222" s="173"/>
      <c r="DU222" s="230"/>
      <c r="DV222" s="230"/>
      <c r="DW222" s="230"/>
      <c r="DX222" s="173"/>
      <c r="DY222" s="230"/>
      <c r="DZ222" s="230"/>
      <c r="EA222" s="230"/>
      <c r="EB222" s="173"/>
      <c r="EC222" s="230"/>
      <c r="ED222" s="230"/>
      <c r="EE222" s="230"/>
      <c r="EF222" s="173"/>
      <c r="EG222" s="230"/>
      <c r="EH222" s="230"/>
      <c r="EI222" s="230"/>
      <c r="EJ222" s="173"/>
      <c r="EK222" s="230"/>
      <c r="EL222" s="230"/>
      <c r="EM222" s="230"/>
      <c r="EN222" s="173"/>
      <c r="EO222" s="230"/>
      <c r="EP222" s="230"/>
      <c r="EQ222" s="230"/>
      <c r="ER222" s="173"/>
      <c r="ES222" s="230"/>
      <c r="ET222" s="230"/>
      <c r="EU222" s="230"/>
      <c r="EV222" s="173"/>
      <c r="EW222" s="230"/>
      <c r="EX222" s="230"/>
      <c r="EY222" s="230"/>
      <c r="EZ222" s="173"/>
      <c r="FA222" s="230"/>
      <c r="FB222" s="230"/>
      <c r="FC222" s="230"/>
      <c r="FD222" s="173"/>
      <c r="FE222" s="230"/>
      <c r="FF222" s="230"/>
      <c r="FG222" s="230"/>
      <c r="FH222" s="173"/>
      <c r="FI222" s="230"/>
      <c r="FJ222" s="230"/>
      <c r="FK222" s="230"/>
      <c r="FL222" s="173"/>
      <c r="FM222" s="230"/>
      <c r="FN222" s="230"/>
      <c r="FO222" s="230"/>
      <c r="FP222" s="173"/>
      <c r="FQ222" s="230"/>
      <c r="FR222" s="230"/>
      <c r="FS222" s="230"/>
      <c r="FT222" s="173"/>
      <c r="FU222" s="230"/>
      <c r="FV222" s="230"/>
      <c r="FW222" s="230"/>
      <c r="FX222" s="173"/>
      <c r="FY222" s="230"/>
      <c r="FZ222" s="230"/>
      <c r="GA222" s="230"/>
      <c r="GB222" s="173"/>
      <c r="GC222" s="230"/>
      <c r="GD222" s="230"/>
      <c r="GE222" s="230"/>
      <c r="GF222" s="173"/>
      <c r="GG222" s="230"/>
      <c r="GH222" s="230"/>
      <c r="GI222" s="230"/>
      <c r="GJ222" s="173"/>
      <c r="GK222" s="230"/>
      <c r="GL222" s="230"/>
      <c r="GM222" s="230"/>
      <c r="GN222" s="173"/>
      <c r="GO222" s="230"/>
      <c r="GP222" s="230"/>
      <c r="GQ222" s="230"/>
      <c r="GR222" s="173"/>
      <c r="GS222" s="230"/>
      <c r="GT222" s="230"/>
      <c r="GU222" s="230"/>
      <c r="GV222" s="173"/>
      <c r="GW222" s="230"/>
      <c r="GX222" s="230"/>
      <c r="GY222" s="230"/>
      <c r="GZ222" s="173"/>
      <c r="HA222" s="230"/>
      <c r="HB222" s="230"/>
      <c r="HC222" s="230"/>
      <c r="HD222" s="173"/>
      <c r="HE222" s="230"/>
      <c r="HF222" s="230"/>
      <c r="HG222" s="230"/>
      <c r="HH222" s="173"/>
      <c r="HI222" s="230"/>
      <c r="HJ222" s="230"/>
      <c r="HK222" s="230"/>
      <c r="HL222" s="173"/>
      <c r="HM222" s="230"/>
      <c r="HN222" s="230"/>
      <c r="HO222" s="230"/>
      <c r="HP222" s="173"/>
      <c r="HQ222" s="230"/>
      <c r="HR222" s="230"/>
      <c r="HS222" s="230"/>
      <c r="HT222" s="173"/>
      <c r="HU222" s="230"/>
      <c r="HV222" s="230"/>
      <c r="HW222" s="230"/>
      <c r="HX222" s="173"/>
      <c r="HY222" s="230"/>
      <c r="HZ222" s="230"/>
      <c r="IA222" s="230"/>
      <c r="IB222" s="173"/>
      <c r="IC222" s="230"/>
      <c r="ID222" s="230"/>
      <c r="IE222" s="230"/>
      <c r="IF222" s="173"/>
    </row>
    <row r="223" spans="1:240" s="172" customFormat="1" ht="15" customHeight="1">
      <c r="A223" s="18"/>
      <c r="B223" s="18"/>
      <c r="C223" s="89"/>
      <c r="D223" s="219"/>
      <c r="E223" s="92"/>
      <c r="F223" s="92"/>
      <c r="G223" s="95"/>
      <c r="H223" s="92"/>
      <c r="I223" s="92"/>
      <c r="J223" s="92"/>
      <c r="K223" s="95"/>
      <c r="L223" s="95"/>
      <c r="M223" s="95"/>
      <c r="N223" s="7"/>
      <c r="O223" s="227"/>
      <c r="P223" s="227"/>
      <c r="Q223" s="227"/>
      <c r="R223" s="227"/>
      <c r="S223" s="227"/>
      <c r="T223" s="228"/>
      <c r="U223" s="227"/>
      <c r="V223" s="97"/>
      <c r="W223" s="227"/>
      <c r="X223" s="227"/>
      <c r="Y223" s="227"/>
      <c r="Z223" s="97"/>
      <c r="AA223" s="227"/>
      <c r="AB223" s="227"/>
      <c r="AC223" s="227"/>
      <c r="AD223" s="97"/>
      <c r="AE223" s="227"/>
      <c r="AF223" s="227"/>
      <c r="AG223" s="227"/>
      <c r="AH223" s="97"/>
      <c r="AI223" s="227"/>
      <c r="AJ223" s="227"/>
      <c r="AK223" s="227"/>
      <c r="AL223" s="97"/>
      <c r="AM223" s="227"/>
      <c r="AN223" s="227"/>
      <c r="AO223" s="227"/>
      <c r="AP223" s="97"/>
      <c r="AQ223" s="227"/>
      <c r="AR223" s="227"/>
      <c r="AS223" s="227"/>
      <c r="AT223" s="97"/>
      <c r="AU223" s="227"/>
      <c r="AV223" s="227"/>
      <c r="AW223" s="227"/>
      <c r="AX223" s="97"/>
      <c r="AY223" s="229"/>
      <c r="AZ223" s="229"/>
      <c r="BA223" s="229"/>
      <c r="BB223" s="229"/>
      <c r="BC223" s="229"/>
      <c r="BD223" s="229"/>
      <c r="BE223" s="229"/>
      <c r="BF223" s="229"/>
      <c r="BG223" s="229"/>
      <c r="BI223" s="229"/>
      <c r="BJ223" s="229"/>
      <c r="BK223" s="229"/>
      <c r="BM223" s="229"/>
      <c r="BN223" s="229"/>
      <c r="BO223" s="229"/>
      <c r="BQ223" s="230"/>
      <c r="BR223" s="230"/>
      <c r="BS223" s="230"/>
      <c r="BT223" s="173"/>
      <c r="BU223" s="230"/>
      <c r="BV223" s="230"/>
      <c r="BW223" s="230"/>
      <c r="BX223" s="173"/>
      <c r="BY223" s="230"/>
      <c r="BZ223" s="230"/>
      <c r="CA223" s="230"/>
      <c r="CB223" s="173"/>
      <c r="CC223" s="230"/>
      <c r="CD223" s="230"/>
      <c r="CE223" s="230"/>
      <c r="CF223" s="173"/>
      <c r="CG223" s="230"/>
      <c r="CH223" s="230"/>
      <c r="CI223" s="230"/>
      <c r="CJ223" s="173"/>
      <c r="CK223" s="230"/>
      <c r="CL223" s="230"/>
      <c r="CM223" s="230"/>
      <c r="CN223" s="173"/>
      <c r="CO223" s="230"/>
      <c r="CP223" s="230"/>
      <c r="CQ223" s="230"/>
      <c r="CR223" s="173"/>
      <c r="CS223" s="230"/>
      <c r="CT223" s="230"/>
      <c r="CU223" s="230"/>
      <c r="CV223" s="173"/>
      <c r="CW223" s="230"/>
      <c r="CX223" s="230"/>
      <c r="CY223" s="230"/>
      <c r="CZ223" s="173"/>
      <c r="DA223" s="230"/>
      <c r="DB223" s="230"/>
      <c r="DC223" s="230"/>
      <c r="DD223" s="173"/>
      <c r="DE223" s="230"/>
      <c r="DF223" s="230"/>
      <c r="DG223" s="230"/>
      <c r="DH223" s="173"/>
      <c r="DI223" s="230"/>
      <c r="DJ223" s="230"/>
      <c r="DK223" s="230"/>
      <c r="DL223" s="173"/>
      <c r="DM223" s="230"/>
      <c r="DN223" s="230"/>
      <c r="DO223" s="230"/>
      <c r="DP223" s="173"/>
      <c r="DQ223" s="230"/>
      <c r="DR223" s="230"/>
      <c r="DS223" s="230"/>
      <c r="DT223" s="173"/>
      <c r="DU223" s="230"/>
      <c r="DV223" s="230"/>
      <c r="DW223" s="230"/>
      <c r="DX223" s="173"/>
      <c r="DY223" s="230"/>
      <c r="DZ223" s="230"/>
      <c r="EA223" s="230"/>
      <c r="EB223" s="173"/>
      <c r="EC223" s="230"/>
      <c r="ED223" s="230"/>
      <c r="EE223" s="230"/>
      <c r="EF223" s="173"/>
      <c r="EG223" s="230"/>
      <c r="EH223" s="230"/>
      <c r="EI223" s="230"/>
      <c r="EJ223" s="173"/>
      <c r="EK223" s="230"/>
      <c r="EL223" s="230"/>
      <c r="EM223" s="230"/>
      <c r="EN223" s="173"/>
      <c r="EO223" s="230"/>
      <c r="EP223" s="230"/>
      <c r="EQ223" s="230"/>
      <c r="ER223" s="173"/>
      <c r="ES223" s="230"/>
      <c r="ET223" s="230"/>
      <c r="EU223" s="230"/>
      <c r="EV223" s="173"/>
      <c r="EW223" s="230"/>
      <c r="EX223" s="230"/>
      <c r="EY223" s="230"/>
      <c r="EZ223" s="173"/>
      <c r="FA223" s="230"/>
      <c r="FB223" s="230"/>
      <c r="FC223" s="230"/>
      <c r="FD223" s="173"/>
      <c r="FE223" s="230"/>
      <c r="FF223" s="230"/>
      <c r="FG223" s="230"/>
      <c r="FH223" s="173"/>
      <c r="FI223" s="230"/>
      <c r="FJ223" s="230"/>
      <c r="FK223" s="230"/>
      <c r="FL223" s="173"/>
      <c r="FM223" s="230"/>
      <c r="FN223" s="230"/>
      <c r="FO223" s="230"/>
      <c r="FP223" s="173"/>
      <c r="FQ223" s="230"/>
      <c r="FR223" s="230"/>
      <c r="FS223" s="230"/>
      <c r="FT223" s="173"/>
      <c r="FU223" s="230"/>
      <c r="FV223" s="230"/>
      <c r="FW223" s="230"/>
      <c r="FX223" s="173"/>
      <c r="FY223" s="230"/>
      <c r="FZ223" s="230"/>
      <c r="GA223" s="230"/>
      <c r="GB223" s="173"/>
      <c r="GC223" s="230"/>
      <c r="GD223" s="230"/>
      <c r="GE223" s="230"/>
      <c r="GF223" s="173"/>
      <c r="GG223" s="230"/>
      <c r="GH223" s="230"/>
      <c r="GI223" s="230"/>
      <c r="GJ223" s="173"/>
      <c r="GK223" s="230"/>
      <c r="GL223" s="230"/>
      <c r="GM223" s="230"/>
      <c r="GN223" s="173"/>
      <c r="GO223" s="230"/>
      <c r="GP223" s="230"/>
      <c r="GQ223" s="230"/>
      <c r="GR223" s="173"/>
      <c r="GS223" s="230"/>
      <c r="GT223" s="230"/>
      <c r="GU223" s="230"/>
      <c r="GV223" s="173"/>
      <c r="GW223" s="230"/>
      <c r="GX223" s="230"/>
      <c r="GY223" s="230"/>
      <c r="GZ223" s="173"/>
      <c r="HA223" s="230"/>
      <c r="HB223" s="230"/>
      <c r="HC223" s="230"/>
      <c r="HD223" s="173"/>
      <c r="HE223" s="230"/>
      <c r="HF223" s="230"/>
      <c r="HG223" s="230"/>
      <c r="HH223" s="173"/>
      <c r="HI223" s="230"/>
      <c r="HJ223" s="230"/>
      <c r="HK223" s="230"/>
      <c r="HL223" s="173"/>
      <c r="HM223" s="230"/>
      <c r="HN223" s="230"/>
      <c r="HO223" s="230"/>
      <c r="HP223" s="173"/>
      <c r="HQ223" s="230"/>
      <c r="HR223" s="230"/>
      <c r="HS223" s="230"/>
      <c r="HT223" s="173"/>
      <c r="HU223" s="230"/>
      <c r="HV223" s="230"/>
      <c r="HW223" s="230"/>
      <c r="HX223" s="173"/>
      <c r="HY223" s="230"/>
      <c r="HZ223" s="230"/>
      <c r="IA223" s="230"/>
      <c r="IB223" s="173"/>
      <c r="IC223" s="230"/>
      <c r="ID223" s="230"/>
      <c r="IE223" s="230"/>
      <c r="IF223" s="173"/>
    </row>
    <row r="224" spans="1:240" s="172" customFormat="1" ht="15" customHeight="1">
      <c r="A224" s="18"/>
      <c r="B224" s="18"/>
      <c r="C224" s="89"/>
      <c r="D224" s="219"/>
      <c r="E224" s="92"/>
      <c r="F224" s="92"/>
      <c r="G224" s="95"/>
      <c r="H224" s="92"/>
      <c r="I224" s="92"/>
      <c r="J224" s="92"/>
      <c r="K224" s="95"/>
      <c r="L224" s="95"/>
      <c r="M224" s="95"/>
      <c r="N224" s="7"/>
      <c r="O224" s="227"/>
      <c r="P224" s="227"/>
      <c r="Q224" s="227"/>
      <c r="R224" s="227"/>
      <c r="S224" s="227"/>
      <c r="T224" s="228"/>
      <c r="U224" s="227"/>
      <c r="V224" s="97"/>
      <c r="W224" s="227"/>
      <c r="X224" s="227"/>
      <c r="Y224" s="227"/>
      <c r="Z224" s="97"/>
      <c r="AA224" s="227"/>
      <c r="AB224" s="227"/>
      <c r="AC224" s="227"/>
      <c r="AD224" s="97"/>
      <c r="AE224" s="227"/>
      <c r="AF224" s="227"/>
      <c r="AG224" s="227"/>
      <c r="AH224" s="97"/>
      <c r="AI224" s="227"/>
      <c r="AJ224" s="227"/>
      <c r="AK224" s="227"/>
      <c r="AL224" s="97"/>
      <c r="AM224" s="227"/>
      <c r="AN224" s="227"/>
      <c r="AO224" s="227"/>
      <c r="AP224" s="97"/>
      <c r="AQ224" s="227"/>
      <c r="AR224" s="227"/>
      <c r="AS224" s="227"/>
      <c r="AT224" s="97"/>
      <c r="AU224" s="227"/>
      <c r="AV224" s="227"/>
      <c r="AW224" s="227"/>
      <c r="AX224" s="97"/>
      <c r="AY224" s="229"/>
      <c r="AZ224" s="229"/>
      <c r="BA224" s="229"/>
      <c r="BB224" s="229"/>
      <c r="BC224" s="229"/>
      <c r="BD224" s="229"/>
      <c r="BE224" s="229"/>
      <c r="BF224" s="229"/>
      <c r="BG224" s="229"/>
      <c r="BI224" s="229"/>
      <c r="BJ224" s="229"/>
      <c r="BK224" s="229"/>
      <c r="BM224" s="229"/>
      <c r="BN224" s="229"/>
      <c r="BO224" s="229"/>
      <c r="BQ224" s="230"/>
      <c r="BR224" s="230"/>
      <c r="BS224" s="230"/>
      <c r="BT224" s="173"/>
      <c r="BU224" s="230"/>
      <c r="BV224" s="230"/>
      <c r="BW224" s="230"/>
      <c r="BX224" s="173"/>
      <c r="BY224" s="230"/>
      <c r="BZ224" s="230"/>
      <c r="CA224" s="230"/>
      <c r="CB224" s="173"/>
      <c r="CC224" s="230"/>
      <c r="CD224" s="230"/>
      <c r="CE224" s="230"/>
      <c r="CF224" s="173"/>
      <c r="CG224" s="230"/>
      <c r="CH224" s="230"/>
      <c r="CI224" s="230"/>
      <c r="CJ224" s="173"/>
      <c r="CK224" s="230"/>
      <c r="CL224" s="230"/>
      <c r="CM224" s="230"/>
      <c r="CN224" s="173"/>
      <c r="CO224" s="230"/>
      <c r="CP224" s="230"/>
      <c r="CQ224" s="230"/>
      <c r="CR224" s="173"/>
      <c r="CS224" s="230"/>
      <c r="CT224" s="230"/>
      <c r="CU224" s="230"/>
      <c r="CV224" s="173"/>
      <c r="CW224" s="230"/>
      <c r="CX224" s="230"/>
      <c r="CY224" s="230"/>
      <c r="CZ224" s="173"/>
      <c r="DA224" s="230"/>
      <c r="DB224" s="230"/>
      <c r="DC224" s="230"/>
      <c r="DD224" s="173"/>
      <c r="DE224" s="230"/>
      <c r="DF224" s="230"/>
      <c r="DG224" s="230"/>
      <c r="DH224" s="173"/>
      <c r="DI224" s="230"/>
      <c r="DJ224" s="230"/>
      <c r="DK224" s="230"/>
      <c r="DL224" s="173"/>
      <c r="DM224" s="230"/>
      <c r="DN224" s="230"/>
      <c r="DO224" s="230"/>
      <c r="DP224" s="173"/>
      <c r="DQ224" s="230"/>
      <c r="DR224" s="230"/>
      <c r="DS224" s="230"/>
      <c r="DT224" s="173"/>
      <c r="DU224" s="230"/>
      <c r="DV224" s="230"/>
      <c r="DW224" s="230"/>
      <c r="DX224" s="173"/>
      <c r="DY224" s="230"/>
      <c r="DZ224" s="230"/>
      <c r="EA224" s="230"/>
      <c r="EB224" s="173"/>
      <c r="EC224" s="230"/>
      <c r="ED224" s="230"/>
      <c r="EE224" s="230"/>
      <c r="EF224" s="173"/>
      <c r="EG224" s="230"/>
      <c r="EH224" s="230"/>
      <c r="EI224" s="230"/>
      <c r="EJ224" s="173"/>
      <c r="EK224" s="230"/>
      <c r="EL224" s="230"/>
      <c r="EM224" s="230"/>
      <c r="EN224" s="173"/>
      <c r="EO224" s="230"/>
      <c r="EP224" s="230"/>
      <c r="EQ224" s="230"/>
      <c r="ER224" s="173"/>
      <c r="ES224" s="230"/>
      <c r="ET224" s="230"/>
      <c r="EU224" s="230"/>
      <c r="EV224" s="173"/>
      <c r="EW224" s="230"/>
      <c r="EX224" s="230"/>
      <c r="EY224" s="230"/>
      <c r="EZ224" s="173"/>
      <c r="FA224" s="230"/>
      <c r="FB224" s="230"/>
      <c r="FC224" s="230"/>
      <c r="FD224" s="173"/>
      <c r="FE224" s="230"/>
      <c r="FF224" s="230"/>
      <c r="FG224" s="230"/>
      <c r="FH224" s="173"/>
      <c r="FI224" s="230"/>
      <c r="FJ224" s="230"/>
      <c r="FK224" s="230"/>
      <c r="FL224" s="173"/>
      <c r="FM224" s="230"/>
      <c r="FN224" s="230"/>
      <c r="FO224" s="230"/>
      <c r="FP224" s="173"/>
      <c r="FQ224" s="230"/>
      <c r="FR224" s="230"/>
      <c r="FS224" s="230"/>
      <c r="FT224" s="173"/>
      <c r="FU224" s="230"/>
      <c r="FV224" s="230"/>
      <c r="FW224" s="230"/>
      <c r="FX224" s="173"/>
      <c r="FY224" s="230"/>
      <c r="FZ224" s="230"/>
      <c r="GA224" s="230"/>
      <c r="GB224" s="173"/>
      <c r="GC224" s="230"/>
      <c r="GD224" s="230"/>
      <c r="GE224" s="230"/>
      <c r="GF224" s="173"/>
      <c r="GG224" s="230"/>
      <c r="GH224" s="230"/>
      <c r="GI224" s="230"/>
      <c r="GJ224" s="173"/>
      <c r="GK224" s="230"/>
      <c r="GL224" s="230"/>
      <c r="GM224" s="230"/>
      <c r="GN224" s="173"/>
      <c r="GO224" s="230"/>
      <c r="GP224" s="230"/>
      <c r="GQ224" s="230"/>
      <c r="GR224" s="173"/>
      <c r="GS224" s="230"/>
      <c r="GT224" s="230"/>
      <c r="GU224" s="230"/>
      <c r="GV224" s="173"/>
      <c r="GW224" s="230"/>
      <c r="GX224" s="230"/>
      <c r="GY224" s="230"/>
      <c r="GZ224" s="173"/>
      <c r="HA224" s="230"/>
      <c r="HB224" s="230"/>
      <c r="HC224" s="230"/>
      <c r="HD224" s="173"/>
      <c r="HE224" s="230"/>
      <c r="HF224" s="230"/>
      <c r="HG224" s="230"/>
      <c r="HH224" s="173"/>
      <c r="HI224" s="230"/>
      <c r="HJ224" s="230"/>
      <c r="HK224" s="230"/>
      <c r="HL224" s="173"/>
      <c r="HM224" s="230"/>
      <c r="HN224" s="230"/>
      <c r="HO224" s="230"/>
      <c r="HP224" s="173"/>
      <c r="HQ224" s="230"/>
      <c r="HR224" s="230"/>
      <c r="HS224" s="230"/>
      <c r="HT224" s="173"/>
      <c r="HU224" s="230"/>
      <c r="HV224" s="230"/>
      <c r="HW224" s="230"/>
      <c r="HX224" s="173"/>
      <c r="HY224" s="230"/>
      <c r="HZ224" s="230"/>
      <c r="IA224" s="230"/>
      <c r="IB224" s="173"/>
      <c r="IC224" s="230"/>
      <c r="ID224" s="230"/>
      <c r="IE224" s="230"/>
      <c r="IF224" s="173"/>
    </row>
    <row r="225" spans="1:68" s="109" customFormat="1" ht="15" customHeight="1">
      <c r="A225" s="18"/>
      <c r="B225" s="18"/>
      <c r="C225" s="89"/>
      <c r="D225" s="219"/>
      <c r="E225" s="105"/>
      <c r="F225" s="105"/>
      <c r="G225" s="105"/>
      <c r="H225" s="105"/>
      <c r="I225" s="105"/>
      <c r="J225" s="105"/>
      <c r="K225" s="105"/>
      <c r="L225" s="105"/>
      <c r="M225" s="105"/>
      <c r="N225" s="7"/>
      <c r="O225" s="106"/>
      <c r="P225" s="106"/>
      <c r="Q225" s="106"/>
      <c r="R225" s="106"/>
      <c r="S225" s="106"/>
      <c r="T225" s="90"/>
      <c r="U225" s="107"/>
      <c r="V225" s="107"/>
      <c r="W225" s="107"/>
      <c r="X225" s="107"/>
      <c r="Y225" s="107"/>
      <c r="Z225" s="107"/>
      <c r="AA225" s="107"/>
      <c r="AB225" s="107"/>
      <c r="AC225" s="107"/>
      <c r="AD225" s="107"/>
      <c r="AE225" s="107"/>
      <c r="AF225" s="107"/>
      <c r="AG225" s="107"/>
      <c r="AH225" s="107"/>
      <c r="AI225" s="107"/>
      <c r="AJ225" s="107"/>
      <c r="AK225" s="107"/>
      <c r="AL225" s="107"/>
      <c r="AM225" s="107"/>
      <c r="AN225" s="107"/>
      <c r="AO225" s="107"/>
      <c r="AP225" s="107"/>
      <c r="AQ225" s="107"/>
      <c r="AR225" s="107"/>
      <c r="AS225" s="106"/>
      <c r="AT225" s="106"/>
      <c r="AU225" s="106"/>
      <c r="AV225" s="106"/>
      <c r="AW225" s="106"/>
      <c r="AX225" s="106"/>
      <c r="AY225" s="108"/>
      <c r="AZ225" s="108"/>
      <c r="BA225" s="11"/>
      <c r="BB225" s="11"/>
      <c r="BC225" s="11"/>
      <c r="BD225" s="11"/>
      <c r="BE225" s="11"/>
      <c r="BF225" s="11"/>
      <c r="BG225" s="11"/>
      <c r="BH225" s="11"/>
      <c r="BI225" s="11"/>
      <c r="BJ225" s="11"/>
      <c r="BK225" s="11"/>
      <c r="BL225" s="11"/>
      <c r="BM225" s="11"/>
      <c r="BN225" s="11"/>
      <c r="BO225" s="11"/>
      <c r="BP225" s="11"/>
    </row>
    <row r="226" spans="1:68" s="124" customFormat="1" ht="12.75" customHeight="1">
      <c r="A226" s="18"/>
      <c r="B226" s="18"/>
      <c r="C226" s="89"/>
      <c r="D226" s="219"/>
      <c r="E226" s="162"/>
      <c r="F226" s="162"/>
      <c r="G226" s="182"/>
      <c r="H226" s="231"/>
      <c r="I226" s="231"/>
      <c r="J226" s="231"/>
      <c r="K226" s="231"/>
      <c r="L226" s="231"/>
      <c r="M226" s="231"/>
      <c r="N226" s="7"/>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BA226" s="11"/>
      <c r="BB226" s="11"/>
      <c r="BC226" s="11"/>
      <c r="BD226" s="11"/>
      <c r="BE226" s="11"/>
      <c r="BF226" s="11"/>
      <c r="BG226" s="11"/>
      <c r="BH226" s="11"/>
      <c r="BI226" s="11"/>
      <c r="BJ226" s="11"/>
      <c r="BK226" s="11"/>
      <c r="BL226" s="11"/>
      <c r="BM226" s="11"/>
      <c r="BN226" s="11"/>
      <c r="BO226" s="11"/>
      <c r="BP226" s="11"/>
    </row>
    <row r="227" spans="1:68" ht="18" customHeight="1">
      <c r="A227" s="18"/>
      <c r="B227" s="18"/>
      <c r="C227" s="89"/>
      <c r="D227" s="117"/>
      <c r="E227" s="125"/>
      <c r="F227" s="125"/>
      <c r="G227" s="118" t="s">
        <v>53</v>
      </c>
      <c r="H227" s="119"/>
      <c r="I227" s="119"/>
      <c r="J227" s="119"/>
      <c r="K227" s="121"/>
      <c r="L227" s="117"/>
      <c r="M227" s="232"/>
      <c r="N227" s="7"/>
      <c r="O227" s="140"/>
      <c r="P227" s="140"/>
      <c r="Q227" s="140"/>
      <c r="R227" s="140"/>
      <c r="S227" s="140"/>
      <c r="T227" s="140"/>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BA227" s="11"/>
      <c r="BB227" s="11"/>
      <c r="BC227" s="11"/>
      <c r="BD227" s="11"/>
      <c r="BE227" s="11"/>
      <c r="BF227" s="11"/>
      <c r="BG227" s="11"/>
      <c r="BH227" s="11"/>
      <c r="BI227" s="11"/>
      <c r="BJ227" s="11"/>
      <c r="BK227" s="11"/>
      <c r="BL227" s="11"/>
      <c r="BM227" s="11"/>
      <c r="BN227" s="11"/>
      <c r="BO227" s="11"/>
      <c r="BP227" s="11"/>
    </row>
    <row r="228" spans="1:68" ht="24.75" customHeight="1">
      <c r="A228" s="18"/>
      <c r="B228" s="18"/>
      <c r="C228" s="89"/>
      <c r="D228" s="117"/>
      <c r="E228" s="125"/>
      <c r="F228" s="125"/>
      <c r="G228" s="233"/>
      <c r="H228" s="461" t="str">
        <f t="shared" ref="H228:L229" si="28">H3</f>
        <v>Harald</v>
      </c>
      <c r="I228" s="461" t="str">
        <f t="shared" si="28"/>
        <v>Hildegun</v>
      </c>
      <c r="J228" s="461" t="str">
        <f t="shared" si="28"/>
        <v>Stian</v>
      </c>
      <c r="K228" s="461" t="str">
        <f t="shared" si="28"/>
        <v>Eirik</v>
      </c>
      <c r="L228" s="461" t="str">
        <f t="shared" si="28"/>
        <v>Atle</v>
      </c>
      <c r="M228" s="128"/>
      <c r="N228" s="185"/>
      <c r="O228" s="140"/>
      <c r="P228" s="140"/>
      <c r="Q228" s="140"/>
      <c r="R228" s="140"/>
      <c r="S228" s="140"/>
      <c r="T228" s="140"/>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BA228" s="11"/>
      <c r="BB228" s="11"/>
      <c r="BC228" s="11"/>
      <c r="BD228" s="11"/>
      <c r="BE228" s="11"/>
      <c r="BF228" s="11"/>
      <c r="BG228" s="11"/>
      <c r="BH228" s="11"/>
      <c r="BI228" s="11"/>
      <c r="BJ228" s="11"/>
      <c r="BK228" s="11"/>
      <c r="BL228" s="11"/>
      <c r="BM228" s="11"/>
      <c r="BN228" s="11"/>
      <c r="BO228" s="11"/>
      <c r="BP228" s="11"/>
    </row>
    <row r="229" spans="1:68" ht="12.75" customHeight="1">
      <c r="A229" s="18"/>
      <c r="B229" s="18"/>
      <c r="C229" s="89"/>
      <c r="D229" s="117"/>
      <c r="E229" s="125"/>
      <c r="F229" s="125"/>
      <c r="G229" s="234" t="s">
        <v>54</v>
      </c>
      <c r="H229" s="148" t="str">
        <f t="shared" si="28"/>
        <v>Reader 1</v>
      </c>
      <c r="I229" s="148" t="str">
        <f t="shared" si="28"/>
        <v>Reader 2</v>
      </c>
      <c r="J229" s="148" t="str">
        <f t="shared" si="28"/>
        <v>Reader 3</v>
      </c>
      <c r="K229" s="148" t="str">
        <f t="shared" si="28"/>
        <v>Reader 4</v>
      </c>
      <c r="L229" s="148" t="str">
        <f t="shared" si="28"/>
        <v>Reader 5</v>
      </c>
      <c r="M229" s="132" t="s">
        <v>35</v>
      </c>
      <c r="N229" s="185"/>
      <c r="O229" s="140"/>
      <c r="P229" s="140"/>
      <c r="Q229" s="140"/>
      <c r="R229" s="140"/>
      <c r="S229" s="140"/>
      <c r="T229" s="140"/>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BA229" s="11"/>
      <c r="BB229" s="11"/>
      <c r="BC229" s="11"/>
      <c r="BD229" s="11"/>
      <c r="BE229" s="11"/>
      <c r="BF229" s="11"/>
      <c r="BG229" s="11"/>
      <c r="BH229" s="11"/>
      <c r="BI229" s="11"/>
      <c r="BJ229" s="11"/>
      <c r="BK229" s="11"/>
      <c r="BL229" s="11"/>
      <c r="BM229" s="11"/>
      <c r="BN229" s="11"/>
      <c r="BO229" s="11"/>
      <c r="BP229" s="11"/>
    </row>
    <row r="230" spans="1:68" ht="12.75" customHeight="1">
      <c r="A230" s="18"/>
      <c r="B230" s="18"/>
      <c r="C230" s="89"/>
      <c r="D230" s="117"/>
      <c r="E230" s="135"/>
      <c r="F230" s="135"/>
      <c r="G230" s="149">
        <v>0</v>
      </c>
      <c r="H230" s="127">
        <f t="array" ref="H230">IF(COUNT(IF(H$5:H$104=$G230,H$5:H$104,"-"))=0,"-",COUNT(IF(H$5:H$104=$G230,H$5:H$104,"-")))</f>
        <v>84</v>
      </c>
      <c r="I230" s="127">
        <f t="array" ref="I230">IF(COUNT(IF(I$5:I$104=$G230,I$5:I$104,"-"))=0,"-",COUNT(IF(I$5:I$104=$G230,I$5:I$104,"-")))</f>
        <v>83</v>
      </c>
      <c r="J230" s="127">
        <f t="array" ref="J230">IF(COUNT(IF(J$5:J$104=$G230,J$5:J$104,"-"))=0,"-",COUNT(IF(J$5:J$104=$G230,J$5:J$104,"-")))</f>
        <v>82</v>
      </c>
      <c r="K230" s="127">
        <f t="array" ref="K230">IF(COUNT(IF(K$5:K$104=$G230,K$5:K$104,"-"))=0,"-",COUNT(IF(K$5:K$104=$G230,K$5:K$104,"-")))</f>
        <v>85</v>
      </c>
      <c r="L230" s="127">
        <f t="array" ref="L230">IF(COUNT(IF(L$5:L$104=$G230,L$5:L$104,"-"))=0,"-",COUNT(IF(L$5:L$104=$G230,L$5:L$104,"-")))</f>
        <v>84</v>
      </c>
      <c r="M230" s="235">
        <f t="array" ref="M230">IF(COUNT(IF(H$5:L$104=$G230,H$5:L$104,"-"))=0,"-",COUNT(IF(H$5:L$104=$G230,H$5:L$104)))</f>
        <v>418</v>
      </c>
      <c r="N230" s="185"/>
      <c r="O230" s="140"/>
      <c r="P230" s="140"/>
      <c r="Q230" s="140"/>
      <c r="R230" s="140"/>
      <c r="S230" s="140"/>
      <c r="T230" s="140"/>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BA230" s="11"/>
      <c r="BB230" s="11"/>
      <c r="BC230" s="11"/>
      <c r="BD230" s="11"/>
      <c r="BE230" s="11"/>
      <c r="BF230" s="11"/>
      <c r="BG230" s="11"/>
      <c r="BH230" s="11"/>
      <c r="BI230" s="11"/>
      <c r="BJ230" s="11"/>
      <c r="BK230" s="11"/>
      <c r="BL230" s="11"/>
      <c r="BM230" s="11"/>
      <c r="BN230" s="11"/>
      <c r="BO230" s="11"/>
      <c r="BP230" s="11"/>
    </row>
    <row r="231" spans="1:68" ht="12.75" customHeight="1">
      <c r="A231" s="18"/>
      <c r="B231" s="18"/>
      <c r="C231" s="89"/>
      <c r="D231" s="117"/>
      <c r="E231" s="135"/>
      <c r="F231" s="135"/>
      <c r="G231" s="152">
        <f t="shared" ref="G231:G250" si="29">G230+1</f>
        <v>1</v>
      </c>
      <c r="H231" s="148" t="str">
        <f t="array" ref="H231">IF(COUNT(IF(H$5:H$104=$G231,H$5:H$104,"-"))=0,"-",COUNT(IF(H$5:H$104=$G231,H$5:H$104,"-")))</f>
        <v>-</v>
      </c>
      <c r="I231" s="148" t="str">
        <f t="array" ref="I231">IF(COUNT(IF(I$5:I$104=$G231,I$5:I$104,"-"))=0,"-",COUNT(IF(I$5:I$104=$G231,I$5:I$104,"-")))</f>
        <v>-</v>
      </c>
      <c r="J231" s="148" t="str">
        <f t="array" ref="J231">IF(COUNT(IF(J$5:J$104=$G231,J$5:J$104,"-"))=0,"-",COUNT(IF(J$5:J$104=$G231,J$5:J$104,"-")))</f>
        <v>-</v>
      </c>
      <c r="K231" s="148" t="str">
        <f t="array" ref="K231">IF(COUNT(IF(K$5:K$104=$G231,K$5:K$104,"-"))=0,"-",COUNT(IF(K$5:K$104=$G231,K$5:K$104,"-")))</f>
        <v>-</v>
      </c>
      <c r="L231" s="148" t="str">
        <f t="array" ref="L231">IF(COUNT(IF(L$5:L$104=$G231,L$5:L$104,"-"))=0,"-",COUNT(IF(L$5:L$104=$G231,L$5:L$104,"-")))</f>
        <v>-</v>
      </c>
      <c r="M231" s="233" t="str">
        <f t="array" ref="M231">IF(COUNT(IF(H$5:L$104=$G231,H$5:L$104,"-"))=0,"-",COUNT(IF(H$5:L$104=$G231,H$5:L$104)))</f>
        <v>-</v>
      </c>
      <c r="N231" s="185"/>
      <c r="O231" s="140"/>
      <c r="P231" s="140"/>
      <c r="Q231" s="140"/>
      <c r="R231" s="140"/>
      <c r="S231" s="140"/>
      <c r="T231" s="140"/>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BA231" s="11"/>
      <c r="BB231" s="11"/>
      <c r="BC231" s="11"/>
      <c r="BD231" s="11"/>
      <c r="BE231" s="11"/>
      <c r="BF231" s="11"/>
      <c r="BG231" s="11"/>
      <c r="BH231" s="11"/>
      <c r="BI231" s="11"/>
      <c r="BJ231" s="11"/>
      <c r="BK231" s="11"/>
      <c r="BL231" s="11"/>
      <c r="BM231" s="11"/>
      <c r="BN231" s="11"/>
      <c r="BO231" s="11"/>
      <c r="BP231" s="11"/>
    </row>
    <row r="232" spans="1:68" ht="12.75" customHeight="1">
      <c r="A232" s="18"/>
      <c r="B232" s="18"/>
      <c r="C232" s="89"/>
      <c r="D232" s="117"/>
      <c r="E232" s="135"/>
      <c r="F232" s="135"/>
      <c r="G232" s="152">
        <f t="shared" si="29"/>
        <v>2</v>
      </c>
      <c r="H232" s="148" t="str">
        <f t="array" ref="H232">IF(COUNT(IF(H$5:H$104=$G232,H$5:H$104,"-"))=0,"-",COUNT(IF(H$5:H$104=$G232,H$5:H$104,"-")))</f>
        <v>-</v>
      </c>
      <c r="I232" s="148" t="str">
        <f t="array" ref="I232">IF(COUNT(IF(I$5:I$104=$G232,I$5:I$104,"-"))=0,"-",COUNT(IF(I$5:I$104=$G232,I$5:I$104,"-")))</f>
        <v>-</v>
      </c>
      <c r="J232" s="148" t="str">
        <f t="array" ref="J232">IF(COUNT(IF(J$5:J$104=$G232,J$5:J$104,"-"))=0,"-",COUNT(IF(J$5:J$104=$G232,J$5:J$104,"-")))</f>
        <v>-</v>
      </c>
      <c r="K232" s="148" t="str">
        <f t="array" ref="K232">IF(COUNT(IF(K$5:K$104=$G232,K$5:K$104,"-"))=0,"-",COUNT(IF(K$5:K$104=$G232,K$5:K$104,"-")))</f>
        <v>-</v>
      </c>
      <c r="L232" s="148" t="str">
        <f t="array" ref="L232">IF(COUNT(IF(L$5:L$104=$G232,L$5:L$104,"-"))=0,"-",COUNT(IF(L$5:L$104=$G232,L$5:L$104,"-")))</f>
        <v>-</v>
      </c>
      <c r="M232" s="233" t="str">
        <f t="array" ref="M232">IF(COUNT(IF(H$5:L$104=$G232,H$5:L$104,"-"))=0,"-",COUNT(IF(H$5:L$104=$G232,H$5:L$104)))</f>
        <v>-</v>
      </c>
      <c r="N232" s="185"/>
      <c r="O232" s="140"/>
      <c r="P232" s="140"/>
      <c r="Q232" s="140"/>
      <c r="R232" s="140"/>
      <c r="S232" s="140"/>
      <c r="T232" s="140"/>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BA232" s="11"/>
      <c r="BB232" s="11"/>
      <c r="BC232" s="11"/>
      <c r="BD232" s="11"/>
      <c r="BE232" s="11"/>
      <c r="BF232" s="11"/>
      <c r="BG232" s="11"/>
      <c r="BH232" s="11"/>
      <c r="BI232" s="11"/>
      <c r="BJ232" s="11"/>
      <c r="BK232" s="11"/>
      <c r="BL232" s="11"/>
      <c r="BM232" s="11"/>
      <c r="BN232" s="11"/>
      <c r="BO232" s="11"/>
      <c r="BP232" s="11"/>
    </row>
    <row r="233" spans="1:68" ht="12.75" customHeight="1">
      <c r="A233" s="18"/>
      <c r="B233" s="18"/>
      <c r="C233" s="89"/>
      <c r="D233" s="117"/>
      <c r="E233" s="135"/>
      <c r="F233" s="135"/>
      <c r="G233" s="152">
        <f t="shared" si="29"/>
        <v>3</v>
      </c>
      <c r="H233" s="148" t="str">
        <f t="array" ref="H233">IF(COUNT(IF(H$5:H$104=$G233,H$5:H$104,"-"))=0,"-",COUNT(IF(H$5:H$104=$G233,H$5:H$104,"-")))</f>
        <v>-</v>
      </c>
      <c r="I233" s="148" t="str">
        <f t="array" ref="I233">IF(COUNT(IF(I$5:I$104=$G233,I$5:I$104,"-"))=0,"-",COUNT(IF(I$5:I$104=$G233,I$5:I$104,"-")))</f>
        <v>-</v>
      </c>
      <c r="J233" s="148" t="str">
        <f t="array" ref="J233">IF(COUNT(IF(J$5:J$104=$G233,J$5:J$104,"-"))=0,"-",COUNT(IF(J$5:J$104=$G233,J$5:J$104,"-")))</f>
        <v>-</v>
      </c>
      <c r="K233" s="148" t="str">
        <f t="array" ref="K233">IF(COUNT(IF(K$5:K$104=$G233,K$5:K$104,"-"))=0,"-",COUNT(IF(K$5:K$104=$G233,K$5:K$104,"-")))</f>
        <v>-</v>
      </c>
      <c r="L233" s="148" t="str">
        <f t="array" ref="L233">IF(COUNT(IF(L$5:L$104=$G233,L$5:L$104,"-"))=0,"-",COUNT(IF(L$5:L$104=$G233,L$5:L$104,"-")))</f>
        <v>-</v>
      </c>
      <c r="M233" s="233" t="str">
        <f t="array" ref="M233">IF(COUNT(IF(H$5:L$104=$G233,H$5:L$104,"-"))=0,"-",COUNT(IF(H$5:L$104=$G233,H$5:L$104)))</f>
        <v>-</v>
      </c>
      <c r="N233" s="185"/>
      <c r="O233" s="140"/>
      <c r="P233" s="140"/>
      <c r="Q233" s="140"/>
      <c r="R233" s="140"/>
      <c r="S233" s="140"/>
      <c r="T233" s="140"/>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BA233" s="11"/>
      <c r="BB233" s="11"/>
      <c r="BC233" s="11"/>
      <c r="BD233" s="11"/>
      <c r="BE233" s="11"/>
      <c r="BF233" s="11"/>
      <c r="BG233" s="11"/>
      <c r="BH233" s="11"/>
      <c r="BI233" s="11"/>
      <c r="BJ233" s="11"/>
      <c r="BK233" s="11"/>
      <c r="BL233" s="11"/>
      <c r="BM233" s="11"/>
      <c r="BN233" s="11"/>
      <c r="BO233" s="11"/>
      <c r="BP233" s="11"/>
    </row>
    <row r="234" spans="1:68" ht="12.75" customHeight="1">
      <c r="A234" s="18"/>
      <c r="B234" s="18"/>
      <c r="C234" s="89"/>
      <c r="D234" s="117"/>
      <c r="E234" s="135"/>
      <c r="F234" s="135"/>
      <c r="G234" s="152">
        <f t="shared" si="29"/>
        <v>4</v>
      </c>
      <c r="H234" s="148">
        <f t="array" ref="H234">IF(COUNT(IF(H$5:H$104=$G234,H$5:H$104,"-"))=0,"-",COUNT(IF(H$5:H$104=$G234,H$5:H$104,"-")))</f>
        <v>3</v>
      </c>
      <c r="I234" s="148">
        <f t="array" ref="I234">IF(COUNT(IF(I$5:I$104=$G234,I$5:I$104,"-"))=0,"-",COUNT(IF(I$5:I$104=$G234,I$5:I$104,"-")))</f>
        <v>3</v>
      </c>
      <c r="J234" s="148">
        <f t="array" ref="J234">IF(COUNT(IF(J$5:J$104=$G234,J$5:J$104,"-"))=0,"-",COUNT(IF(J$5:J$104=$G234,J$5:J$104,"-")))</f>
        <v>3</v>
      </c>
      <c r="K234" s="148">
        <f t="array" ref="K234">IF(COUNT(IF(K$5:K$104=$G234,K$5:K$104,"-"))=0,"-",COUNT(IF(K$5:K$104=$G234,K$5:K$104,"-")))</f>
        <v>4</v>
      </c>
      <c r="L234" s="148">
        <f t="array" ref="L234">IF(COUNT(IF(L$5:L$104=$G234,L$5:L$104,"-"))=0,"-",COUNT(IF(L$5:L$104=$G234,L$5:L$104,"-")))</f>
        <v>2</v>
      </c>
      <c r="M234" s="233">
        <f t="array" ref="M234">IF(COUNT(IF(H$5:L$104=$G234,H$5:L$104,"-"))=0,"-",COUNT(IF(H$5:L$104=$G234,H$5:L$104)))</f>
        <v>15</v>
      </c>
      <c r="N234" s="185"/>
      <c r="O234" s="140"/>
      <c r="P234" s="140"/>
      <c r="Q234" s="140"/>
      <c r="R234" s="140"/>
      <c r="S234" s="140"/>
      <c r="T234" s="140"/>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BA234" s="11"/>
      <c r="BB234" s="11"/>
      <c r="BC234" s="11"/>
      <c r="BD234" s="11"/>
      <c r="BE234" s="11"/>
      <c r="BF234" s="11"/>
      <c r="BG234" s="11"/>
      <c r="BH234" s="11"/>
      <c r="BI234" s="11"/>
      <c r="BJ234" s="11"/>
      <c r="BK234" s="11"/>
      <c r="BL234" s="11"/>
      <c r="BM234" s="11"/>
      <c r="BN234" s="11"/>
      <c r="BO234" s="11"/>
      <c r="BP234" s="11"/>
    </row>
    <row r="235" spans="1:68" ht="12.75" customHeight="1">
      <c r="A235" s="18"/>
      <c r="B235" s="18"/>
      <c r="C235" s="89"/>
      <c r="D235" s="117"/>
      <c r="E235" s="135"/>
      <c r="F235" s="135"/>
      <c r="G235" s="152">
        <f t="shared" si="29"/>
        <v>5</v>
      </c>
      <c r="H235" s="148">
        <f t="array" ref="H235">IF(COUNT(IF(H$5:H$104=$G235,H$5:H$104,"-"))=0,"-",COUNT(IF(H$5:H$104=$G235,H$5:H$104,"-")))</f>
        <v>10</v>
      </c>
      <c r="I235" s="148">
        <f t="array" ref="I235">IF(COUNT(IF(I$5:I$104=$G235,I$5:I$104,"-"))=0,"-",COUNT(IF(I$5:I$104=$G235,I$5:I$104,"-")))</f>
        <v>10</v>
      </c>
      <c r="J235" s="148">
        <f t="array" ref="J235">IF(COUNT(IF(J$5:J$104=$G235,J$5:J$104,"-"))=0,"-",COUNT(IF(J$5:J$104=$G235,J$5:J$104,"-")))</f>
        <v>8</v>
      </c>
      <c r="K235" s="148">
        <f t="array" ref="K235">IF(COUNT(IF(K$5:K$104=$G235,K$5:K$104,"-"))=0,"-",COUNT(IF(K$5:K$104=$G235,K$5:K$104,"-")))</f>
        <v>7</v>
      </c>
      <c r="L235" s="148">
        <f t="array" ref="L235">IF(COUNT(IF(L$5:L$104=$G235,L$5:L$104,"-"))=0,"-",COUNT(IF(L$5:L$104=$G235,L$5:L$104,"-")))</f>
        <v>10</v>
      </c>
      <c r="M235" s="233">
        <f t="array" ref="M235">IF(COUNT(IF(H$5:L$104=$G235,H$5:L$104,"-"))=0,"-",COUNT(IF(H$5:L$104=$G235,H$5:L$104)))</f>
        <v>45</v>
      </c>
      <c r="N235" s="185"/>
      <c r="O235" s="140"/>
      <c r="P235" s="140"/>
      <c r="Q235" s="140"/>
      <c r="R235" s="140"/>
      <c r="S235" s="140"/>
      <c r="T235" s="140"/>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BA235" s="11"/>
      <c r="BB235" s="11"/>
      <c r="BC235" s="11"/>
      <c r="BD235" s="11"/>
      <c r="BE235" s="11"/>
      <c r="BF235" s="11"/>
      <c r="BG235" s="11"/>
      <c r="BH235" s="11"/>
      <c r="BI235" s="11"/>
      <c r="BJ235" s="11"/>
      <c r="BK235" s="11"/>
      <c r="BL235" s="11"/>
      <c r="BM235" s="11"/>
      <c r="BN235" s="11"/>
      <c r="BO235" s="11"/>
      <c r="BP235" s="11"/>
    </row>
    <row r="236" spans="1:68" ht="12.75" customHeight="1">
      <c r="A236" s="18"/>
      <c r="B236" s="18"/>
      <c r="C236" s="89"/>
      <c r="D236" s="117"/>
      <c r="E236" s="135"/>
      <c r="F236" s="135"/>
      <c r="G236" s="152">
        <f t="shared" si="29"/>
        <v>6</v>
      </c>
      <c r="H236" s="148">
        <f t="array" ref="H236">IF(COUNT(IF(H$5:H$104=$G236,H$5:H$104,"-"))=0,"-",COUNT(IF(H$5:H$104=$G236,H$5:H$104,"-")))</f>
        <v>2</v>
      </c>
      <c r="I236" s="148">
        <f t="array" ref="I236">IF(COUNT(IF(I$5:I$104=$G236,I$5:I$104,"-"))=0,"-",COUNT(IF(I$5:I$104=$G236,I$5:I$104,"-")))</f>
        <v>3</v>
      </c>
      <c r="J236" s="148">
        <f t="array" ref="J236">IF(COUNT(IF(J$5:J$104=$G236,J$5:J$104,"-"))=0,"-",COUNT(IF(J$5:J$104=$G236,J$5:J$104,"-")))</f>
        <v>6</v>
      </c>
      <c r="K236" s="148">
        <f t="array" ref="K236">IF(COUNT(IF(K$5:K$104=$G236,K$5:K$104,"-"))=0,"-",COUNT(IF(K$5:K$104=$G236,K$5:K$104,"-")))</f>
        <v>4</v>
      </c>
      <c r="L236" s="148">
        <f t="array" ref="L236">IF(COUNT(IF(L$5:L$104=$G236,L$5:L$104,"-"))=0,"-",COUNT(IF(L$5:L$104=$G236,L$5:L$104,"-")))</f>
        <v>4</v>
      </c>
      <c r="M236" s="233">
        <f t="array" ref="M236">IF(COUNT(IF(H$5:L$104=$G236,H$5:L$104,"-"))=0,"-",COUNT(IF(H$5:L$104=$G236,H$5:L$104)))</f>
        <v>19</v>
      </c>
      <c r="N236" s="185"/>
      <c r="O236" s="140"/>
      <c r="P236" s="140"/>
      <c r="Q236" s="140"/>
      <c r="R236" s="140"/>
      <c r="S236" s="140"/>
      <c r="T236" s="140"/>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BA236" s="11"/>
      <c r="BB236" s="11"/>
      <c r="BC236" s="11"/>
      <c r="BD236" s="11"/>
      <c r="BE236" s="11"/>
      <c r="BF236" s="11"/>
      <c r="BG236" s="11"/>
      <c r="BH236" s="11"/>
      <c r="BI236" s="11"/>
      <c r="BJ236" s="11"/>
      <c r="BK236" s="11"/>
      <c r="BL236" s="11"/>
      <c r="BM236" s="11"/>
      <c r="BN236" s="11"/>
      <c r="BO236" s="11"/>
      <c r="BP236" s="11"/>
    </row>
    <row r="237" spans="1:68" ht="12.75" customHeight="1">
      <c r="A237" s="18"/>
      <c r="B237" s="18"/>
      <c r="C237" s="89"/>
      <c r="D237" s="117"/>
      <c r="E237" s="135"/>
      <c r="F237" s="135"/>
      <c r="G237" s="152">
        <f t="shared" si="29"/>
        <v>7</v>
      </c>
      <c r="H237" s="148">
        <f t="array" ref="H237">IF(COUNT(IF(H$5:H$104=$G237,H$5:H$104,"-"))=0,"-",COUNT(IF(H$5:H$104=$G237,H$5:H$104,"-")))</f>
        <v>1</v>
      </c>
      <c r="I237" s="148">
        <f t="array" ref="I237">IF(COUNT(IF(I$5:I$104=$G237,I$5:I$104,"-"))=0,"-",COUNT(IF(I$5:I$104=$G237,I$5:I$104,"-")))</f>
        <v>1</v>
      </c>
      <c r="J237" s="148">
        <f t="array" ref="J237">IF(COUNT(IF(J$5:J$104=$G237,J$5:J$104,"-"))=0,"-",COUNT(IF(J$5:J$104=$G237,J$5:J$104,"-")))</f>
        <v>1</v>
      </c>
      <c r="K237" s="148" t="str">
        <f t="array" ref="K237">IF(COUNT(IF(K$5:K$104=$G237,K$5:K$104,"-"))=0,"-",COUNT(IF(K$5:K$104=$G237,K$5:K$104,"-")))</f>
        <v>-</v>
      </c>
      <c r="L237" s="148" t="str">
        <f t="array" ref="L237">IF(COUNT(IF(L$5:L$104=$G237,L$5:L$104,"-"))=0,"-",COUNT(IF(L$5:L$104=$G237,L$5:L$104,"-")))</f>
        <v>-</v>
      </c>
      <c r="M237" s="233">
        <f t="array" ref="M237">IF(COUNT(IF(H$5:L$104=$G237,H$5:L$104,"-"))=0,"-",COUNT(IF(H$5:L$104=$G237,H$5:L$104)))</f>
        <v>3</v>
      </c>
      <c r="N237" s="185"/>
      <c r="O237" s="140"/>
      <c r="P237" s="140"/>
      <c r="Q237" s="140"/>
      <c r="R237" s="140"/>
      <c r="S237" s="140"/>
      <c r="T237" s="140"/>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BA237" s="11"/>
      <c r="BB237" s="11"/>
      <c r="BC237" s="11"/>
      <c r="BD237" s="11"/>
      <c r="BE237" s="11"/>
      <c r="BF237" s="11"/>
      <c r="BG237" s="11"/>
      <c r="BH237" s="11"/>
      <c r="BI237" s="11"/>
      <c r="BJ237" s="11"/>
      <c r="BK237" s="11"/>
      <c r="BL237" s="11"/>
      <c r="BM237" s="11"/>
      <c r="BN237" s="11"/>
      <c r="BO237" s="11"/>
      <c r="BP237" s="11"/>
    </row>
    <row r="238" spans="1:68" ht="12.75" customHeight="1">
      <c r="A238" s="18"/>
      <c r="B238" s="18"/>
      <c r="C238" s="89"/>
      <c r="D238" s="117"/>
      <c r="E238" s="135"/>
      <c r="F238" s="135"/>
      <c r="G238" s="152">
        <f t="shared" si="29"/>
        <v>8</v>
      </c>
      <c r="H238" s="148" t="str">
        <f t="array" ref="H238">IF(COUNT(IF(H$5:H$104=$G238,H$5:H$104,"-"))=0,"-",COUNT(IF(H$5:H$104=$G238,H$5:H$104,"-")))</f>
        <v>-</v>
      </c>
      <c r="I238" s="148" t="str">
        <f t="array" ref="I238">IF(COUNT(IF(I$5:I$104=$G238,I$5:I$104,"-"))=0,"-",COUNT(IF(I$5:I$104=$G238,I$5:I$104,"-")))</f>
        <v>-</v>
      </c>
      <c r="J238" s="148" t="str">
        <f t="array" ref="J238">IF(COUNT(IF(J$5:J$104=$G238,J$5:J$104,"-"))=0,"-",COUNT(IF(J$5:J$104=$G238,J$5:J$104,"-")))</f>
        <v>-</v>
      </c>
      <c r="K238" s="148" t="str">
        <f t="array" ref="K238">IF(COUNT(IF(K$5:K$104=$G238,K$5:K$104,"-"))=0,"-",COUNT(IF(K$5:K$104=$G238,K$5:K$104,"-")))</f>
        <v>-</v>
      </c>
      <c r="L238" s="148" t="str">
        <f t="array" ref="L238">IF(COUNT(IF(L$5:L$104=$G238,L$5:L$104,"-"))=0,"-",COUNT(IF(L$5:L$104=$G238,L$5:L$104,"-")))</f>
        <v>-</v>
      </c>
      <c r="M238" s="233" t="str">
        <f t="array" ref="M238">IF(COUNT(IF(H$5:L$104=$G238,H$5:L$104,"-"))=0,"-",COUNT(IF(H$5:L$104=$G238,H$5:L$104)))</f>
        <v>-</v>
      </c>
      <c r="N238" s="185"/>
      <c r="O238" s="140"/>
      <c r="P238" s="140"/>
      <c r="Q238" s="140"/>
      <c r="R238" s="140"/>
      <c r="S238" s="140"/>
      <c r="T238" s="140"/>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BA238" s="11"/>
      <c r="BB238" s="11"/>
      <c r="BC238" s="11"/>
      <c r="BD238" s="11"/>
      <c r="BE238" s="11"/>
      <c r="BF238" s="11"/>
      <c r="BG238" s="11"/>
      <c r="BH238" s="11"/>
      <c r="BI238" s="11"/>
      <c r="BJ238" s="11"/>
      <c r="BK238" s="11"/>
      <c r="BL238" s="11"/>
      <c r="BM238" s="11"/>
      <c r="BN238" s="11"/>
      <c r="BO238" s="11"/>
      <c r="BP238" s="11"/>
    </row>
    <row r="239" spans="1:68" ht="12.75" customHeight="1">
      <c r="A239" s="18"/>
      <c r="B239" s="18"/>
      <c r="C239" s="89"/>
      <c r="D239" s="117"/>
      <c r="E239" s="135"/>
      <c r="F239" s="135"/>
      <c r="G239" s="152">
        <f t="shared" si="29"/>
        <v>9</v>
      </c>
      <c r="H239" s="148" t="str">
        <f t="array" ref="H239">IF(COUNT(IF(H$5:H$104=$G239,H$5:H$104,"-"))=0,"-",COUNT(IF(H$5:H$104=$G239,H$5:H$104,"-")))</f>
        <v>-</v>
      </c>
      <c r="I239" s="148" t="str">
        <f t="array" ref="I239">IF(COUNT(IF(I$5:I$104=$G239,I$5:I$104,"-"))=0,"-",COUNT(IF(I$5:I$104=$G239,I$5:I$104,"-")))</f>
        <v>-</v>
      </c>
      <c r="J239" s="148" t="str">
        <f t="array" ref="J239">IF(COUNT(IF(J$5:J$104=$G239,J$5:J$104,"-"))=0,"-",COUNT(IF(J$5:J$104=$G239,J$5:J$104,"-")))</f>
        <v>-</v>
      </c>
      <c r="K239" s="148" t="str">
        <f t="array" ref="K239">IF(COUNT(IF(K$5:K$104=$G239,K$5:K$104,"-"))=0,"-",COUNT(IF(K$5:K$104=$G239,K$5:K$104,"-")))</f>
        <v>-</v>
      </c>
      <c r="L239" s="148" t="str">
        <f t="array" ref="L239">IF(COUNT(IF(L$5:L$104=$G239,L$5:L$104,"-"))=0,"-",COUNT(IF(L$5:L$104=$G239,L$5:L$104,"-")))</f>
        <v>-</v>
      </c>
      <c r="M239" s="233" t="str">
        <f t="array" ref="M239">IF(COUNT(IF(H$5:L$104=$G239,H$5:L$104,"-"))=0,"-",COUNT(IF(H$5:L$104=$G239,H$5:L$104)))</f>
        <v>-</v>
      </c>
      <c r="N239" s="185"/>
      <c r="O239" s="140"/>
      <c r="P239" s="140"/>
      <c r="Q239" s="140"/>
      <c r="R239" s="140"/>
      <c r="S239" s="140"/>
      <c r="T239" s="140"/>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BA239" s="11"/>
      <c r="BB239" s="11"/>
      <c r="BC239" s="11"/>
      <c r="BD239" s="11"/>
      <c r="BE239" s="11"/>
      <c r="BF239" s="11"/>
      <c r="BG239" s="11"/>
      <c r="BH239" s="11"/>
      <c r="BI239" s="11"/>
      <c r="BJ239" s="11"/>
      <c r="BK239" s="11"/>
      <c r="BL239" s="11"/>
      <c r="BM239" s="11"/>
      <c r="BN239" s="11"/>
      <c r="BO239" s="11"/>
      <c r="BP239" s="11"/>
    </row>
    <row r="240" spans="1:68" ht="12.75" customHeight="1">
      <c r="A240" s="18"/>
      <c r="B240" s="18"/>
      <c r="C240" s="89"/>
      <c r="D240" s="117"/>
      <c r="E240" s="135"/>
      <c r="F240" s="135"/>
      <c r="G240" s="152">
        <f t="shared" si="29"/>
        <v>10</v>
      </c>
      <c r="H240" s="148" t="str">
        <f t="array" ref="H240">IF(COUNT(IF(H$5:H$104=$G240,H$5:H$104,"-"))=0,"-",COUNT(IF(H$5:H$104=$G240,H$5:H$104,"-")))</f>
        <v>-</v>
      </c>
      <c r="I240" s="148" t="str">
        <f t="array" ref="I240">IF(COUNT(IF(I$5:I$104=$G240,I$5:I$104,"-"))=0,"-",COUNT(IF(I$5:I$104=$G240,I$5:I$104,"-")))</f>
        <v>-</v>
      </c>
      <c r="J240" s="148" t="str">
        <f t="array" ref="J240">IF(COUNT(IF(J$5:J$104=$G240,J$5:J$104,"-"))=0,"-",COUNT(IF(J$5:J$104=$G240,J$5:J$104,"-")))</f>
        <v>-</v>
      </c>
      <c r="K240" s="148" t="str">
        <f t="array" ref="K240">IF(COUNT(IF(K$5:K$104=$G240,K$5:K$104,"-"))=0,"-",COUNT(IF(K$5:K$104=$G240,K$5:K$104,"-")))</f>
        <v>-</v>
      </c>
      <c r="L240" s="148" t="str">
        <f t="array" ref="L240">IF(COUNT(IF(L$5:L$104=$G240,L$5:L$104,"-"))=0,"-",COUNT(IF(L$5:L$104=$G240,L$5:L$104,"-")))</f>
        <v>-</v>
      </c>
      <c r="M240" s="233" t="str">
        <f t="array" ref="M240">IF(COUNT(IF(H$5:L$104=$G240,H$5:L$104,"-"))=0,"-",COUNT(IF(H$5:L$104=$G240,H$5:L$104)))</f>
        <v>-</v>
      </c>
      <c r="N240" s="185"/>
      <c r="O240" s="140"/>
      <c r="P240" s="140"/>
      <c r="Q240" s="140"/>
      <c r="R240" s="140"/>
      <c r="S240" s="140"/>
      <c r="T240" s="140"/>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BA240" s="11"/>
      <c r="BB240" s="11"/>
      <c r="BC240" s="11"/>
      <c r="BD240" s="11"/>
      <c r="BE240" s="11"/>
      <c r="BF240" s="11"/>
      <c r="BG240" s="11"/>
      <c r="BH240" s="11"/>
      <c r="BI240" s="11"/>
      <c r="BJ240" s="11"/>
      <c r="BK240" s="11"/>
      <c r="BL240" s="11"/>
      <c r="BM240" s="11"/>
      <c r="BN240" s="11"/>
      <c r="BO240" s="11"/>
      <c r="BP240" s="11"/>
    </row>
    <row r="241" spans="1:68" ht="12.75" customHeight="1">
      <c r="A241" s="18"/>
      <c r="B241" s="18"/>
      <c r="C241" s="89"/>
      <c r="D241" s="117"/>
      <c r="E241" s="135"/>
      <c r="F241" s="135"/>
      <c r="G241" s="152">
        <f t="shared" si="29"/>
        <v>11</v>
      </c>
      <c r="H241" s="148" t="str">
        <f t="array" ref="H241">IF(COUNT(IF(H$5:H$104=$G241,H$5:H$104,"-"))=0,"-",COUNT(IF(H$5:H$104=$G241,H$5:H$104,"-")))</f>
        <v>-</v>
      </c>
      <c r="I241" s="148" t="str">
        <f t="array" ref="I241">IF(COUNT(IF(I$5:I$104=$G241,I$5:I$104,"-"))=0,"-",COUNT(IF(I$5:I$104=$G241,I$5:I$104,"-")))</f>
        <v>-</v>
      </c>
      <c r="J241" s="148" t="str">
        <f t="array" ref="J241">IF(COUNT(IF(J$5:J$104=$G241,J$5:J$104,"-"))=0,"-",COUNT(IF(J$5:J$104=$G241,J$5:J$104,"-")))</f>
        <v>-</v>
      </c>
      <c r="K241" s="148" t="str">
        <f t="array" ref="K241">IF(COUNT(IF(K$5:K$104=$G241,K$5:K$104,"-"))=0,"-",COUNT(IF(K$5:K$104=$G241,K$5:K$104,"-")))</f>
        <v>-</v>
      </c>
      <c r="L241" s="148" t="str">
        <f t="array" ref="L241">IF(COUNT(IF(L$5:L$104=$G241,L$5:L$104,"-"))=0,"-",COUNT(IF(L$5:L$104=$G241,L$5:L$104,"-")))</f>
        <v>-</v>
      </c>
      <c r="M241" s="233" t="str">
        <f t="array" ref="M241">IF(COUNT(IF(H$5:L$104=$G241,H$5:L$104,"-"))=0,"-",COUNT(IF(H$5:L$104=$G241,H$5:L$104)))</f>
        <v>-</v>
      </c>
      <c r="N241" s="185"/>
      <c r="O241" s="140"/>
      <c r="P241" s="140"/>
      <c r="Q241" s="140"/>
      <c r="R241" s="140"/>
      <c r="S241" s="140"/>
      <c r="T241" s="140"/>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BA241" s="11"/>
      <c r="BB241" s="11"/>
      <c r="BC241" s="11"/>
      <c r="BD241" s="11"/>
      <c r="BE241" s="11"/>
      <c r="BF241" s="11"/>
      <c r="BG241" s="11"/>
      <c r="BH241" s="11"/>
      <c r="BI241" s="11"/>
      <c r="BJ241" s="11"/>
      <c r="BK241" s="11"/>
      <c r="BL241" s="11"/>
      <c r="BM241" s="11"/>
      <c r="BN241" s="11"/>
      <c r="BO241" s="11"/>
      <c r="BP241" s="11"/>
    </row>
    <row r="242" spans="1:68" ht="12.75" customHeight="1">
      <c r="A242" s="18"/>
      <c r="B242" s="18"/>
      <c r="C242" s="89"/>
      <c r="D242" s="117"/>
      <c r="E242" s="135"/>
      <c r="F242" s="135"/>
      <c r="G242" s="152">
        <f t="shared" si="29"/>
        <v>12</v>
      </c>
      <c r="H242" s="148" t="str">
        <f t="array" ref="H242">IF(COUNT(IF(H$5:H$104=$G242,H$5:H$104,"-"))=0,"-",COUNT(IF(H$5:H$104=$G242,H$5:H$104,"-")))</f>
        <v>-</v>
      </c>
      <c r="I242" s="148" t="str">
        <f t="array" ref="I242">IF(COUNT(IF(I$5:I$104=$G242,I$5:I$104,"-"))=0,"-",COUNT(IF(I$5:I$104=$G242,I$5:I$104,"-")))</f>
        <v>-</v>
      </c>
      <c r="J242" s="148" t="str">
        <f t="array" ref="J242">IF(COUNT(IF(J$5:J$104=$G242,J$5:J$104,"-"))=0,"-",COUNT(IF(J$5:J$104=$G242,J$5:J$104,"-")))</f>
        <v>-</v>
      </c>
      <c r="K242" s="148" t="str">
        <f t="array" ref="K242">IF(COUNT(IF(K$5:K$104=$G242,K$5:K$104,"-"))=0,"-",COUNT(IF(K$5:K$104=$G242,K$5:K$104,"-")))</f>
        <v>-</v>
      </c>
      <c r="L242" s="148" t="str">
        <f t="array" ref="L242">IF(COUNT(IF(L$5:L$104=$G242,L$5:L$104,"-"))=0,"-",COUNT(IF(L$5:L$104=$G242,L$5:L$104,"-")))</f>
        <v>-</v>
      </c>
      <c r="M242" s="233" t="str">
        <f t="array" ref="M242">IF(COUNT(IF(H$5:L$104=$G242,H$5:L$104,"-"))=0,"-",COUNT(IF(H$5:L$104=$G242,H$5:L$104)))</f>
        <v>-</v>
      </c>
      <c r="N242" s="185"/>
      <c r="O242" s="140"/>
      <c r="P242" s="140"/>
      <c r="Q242" s="140"/>
      <c r="R242" s="140"/>
      <c r="S242" s="140"/>
      <c r="T242" s="140"/>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BA242" s="11"/>
      <c r="BB242" s="11"/>
      <c r="BC242" s="11"/>
      <c r="BD242" s="11"/>
      <c r="BE242" s="11"/>
      <c r="BF242" s="11"/>
      <c r="BG242" s="11"/>
      <c r="BH242" s="11"/>
      <c r="BI242" s="11"/>
      <c r="BJ242" s="11"/>
      <c r="BK242" s="11"/>
      <c r="BL242" s="11"/>
      <c r="BM242" s="11"/>
      <c r="BN242" s="11"/>
      <c r="BO242" s="11"/>
      <c r="BP242" s="11"/>
    </row>
    <row r="243" spans="1:68" ht="12.75" customHeight="1">
      <c r="A243" s="18"/>
      <c r="B243" s="18"/>
      <c r="C243" s="89"/>
      <c r="D243" s="117"/>
      <c r="E243" s="135"/>
      <c r="F243" s="135"/>
      <c r="G243" s="152">
        <f t="shared" si="29"/>
        <v>13</v>
      </c>
      <c r="H243" s="148" t="str">
        <f t="array" ref="H243">IF(COUNT(IF(H$5:H$104=$G243,H$5:H$104,"-"))=0,"-",COUNT(IF(H$5:H$104=$G243,H$5:H$104,"-")))</f>
        <v>-</v>
      </c>
      <c r="I243" s="148" t="str">
        <f t="array" ref="I243">IF(COUNT(IF(I$5:I$104=$G243,I$5:I$104,"-"))=0,"-",COUNT(IF(I$5:I$104=$G243,I$5:I$104,"-")))</f>
        <v>-</v>
      </c>
      <c r="J243" s="148" t="str">
        <f t="array" ref="J243">IF(COUNT(IF(J$5:J$104=$G243,J$5:J$104,"-"))=0,"-",COUNT(IF(J$5:J$104=$G243,J$5:J$104,"-")))</f>
        <v>-</v>
      </c>
      <c r="K243" s="148" t="str">
        <f t="array" ref="K243">IF(COUNT(IF(K$5:K$104=$G243,K$5:K$104,"-"))=0,"-",COUNT(IF(K$5:K$104=$G243,K$5:K$104,"-")))</f>
        <v>-</v>
      </c>
      <c r="L243" s="148" t="str">
        <f t="array" ref="L243">IF(COUNT(IF(L$5:L$104=$G243,L$5:L$104,"-"))=0,"-",COUNT(IF(L$5:L$104=$G243,L$5:L$104,"-")))</f>
        <v>-</v>
      </c>
      <c r="M243" s="233" t="str">
        <f t="array" ref="M243">IF(COUNT(IF(H$5:L$104=$G243,H$5:L$104,"-"))=0,"-",COUNT(IF(H$5:L$104=$G243,H$5:L$104)))</f>
        <v>-</v>
      </c>
      <c r="N243" s="185"/>
      <c r="O243" s="140"/>
      <c r="P243" s="140"/>
      <c r="Q243" s="140"/>
      <c r="R243" s="140"/>
      <c r="S243" s="140"/>
      <c r="T243" s="140"/>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BA243" s="11"/>
      <c r="BB243" s="11"/>
      <c r="BC243" s="11"/>
      <c r="BD243" s="11"/>
      <c r="BE243" s="11"/>
      <c r="BF243" s="11"/>
      <c r="BG243" s="11"/>
      <c r="BH243" s="11"/>
      <c r="BI243" s="11"/>
      <c r="BJ243" s="11"/>
      <c r="BK243" s="11"/>
      <c r="BL243" s="11"/>
      <c r="BM243" s="11"/>
      <c r="BN243" s="11"/>
      <c r="BO243" s="11"/>
      <c r="BP243" s="11"/>
    </row>
    <row r="244" spans="1:68" ht="12.75" customHeight="1">
      <c r="A244" s="18"/>
      <c r="B244" s="18"/>
      <c r="C244" s="89"/>
      <c r="D244" s="117"/>
      <c r="E244" s="135"/>
      <c r="F244" s="135"/>
      <c r="G244" s="152">
        <f t="shared" si="29"/>
        <v>14</v>
      </c>
      <c r="H244" s="148" t="str">
        <f t="array" ref="H244">IF(COUNT(IF(H$5:H$104=$G244,H$5:H$104,"-"))=0,"-",COUNT(IF(H$5:H$104=$G244,H$5:H$104,"-")))</f>
        <v>-</v>
      </c>
      <c r="I244" s="148" t="str">
        <f t="array" ref="I244">IF(COUNT(IF(I$5:I$104=$G244,I$5:I$104,"-"))=0,"-",COUNT(IF(I$5:I$104=$G244,I$5:I$104,"-")))</f>
        <v>-</v>
      </c>
      <c r="J244" s="148" t="str">
        <f t="array" ref="J244">IF(COUNT(IF(J$5:J$104=$G244,J$5:J$104,"-"))=0,"-",COUNT(IF(J$5:J$104=$G244,J$5:J$104,"-")))</f>
        <v>-</v>
      </c>
      <c r="K244" s="148" t="str">
        <f t="array" ref="K244">IF(COUNT(IF(K$5:K$104=$G244,K$5:K$104,"-"))=0,"-",COUNT(IF(K$5:K$104=$G244,K$5:K$104,"-")))</f>
        <v>-</v>
      </c>
      <c r="L244" s="148" t="str">
        <f t="array" ref="L244">IF(COUNT(IF(L$5:L$104=$G244,L$5:L$104,"-"))=0,"-",COUNT(IF(L$5:L$104=$G244,L$5:L$104,"-")))</f>
        <v>-</v>
      </c>
      <c r="M244" s="233" t="str">
        <f t="array" ref="M244">IF(COUNT(IF(H$5:L$104=$G244,H$5:L$104,"-"))=0,"-",COUNT(IF(H$5:L$104=$G244,H$5:L$104)))</f>
        <v>-</v>
      </c>
      <c r="N244" s="185"/>
      <c r="O244" s="140"/>
      <c r="P244" s="140"/>
      <c r="Q244" s="140"/>
      <c r="R244" s="140"/>
      <c r="S244" s="140"/>
      <c r="T244" s="140"/>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BA244" s="11"/>
      <c r="BB244" s="11"/>
      <c r="BC244" s="11"/>
      <c r="BD244" s="11"/>
      <c r="BE244" s="11"/>
      <c r="BF244" s="11"/>
      <c r="BG244" s="11"/>
      <c r="BH244" s="11"/>
      <c r="BI244" s="11"/>
      <c r="BJ244" s="11"/>
      <c r="BK244" s="11"/>
      <c r="BL244" s="11"/>
      <c r="BM244" s="11"/>
      <c r="BN244" s="11"/>
      <c r="BO244" s="11"/>
      <c r="BP244" s="11"/>
    </row>
    <row r="245" spans="1:68" ht="12.75" customHeight="1">
      <c r="A245" s="18"/>
      <c r="B245" s="18"/>
      <c r="C245" s="89"/>
      <c r="D245" s="117"/>
      <c r="E245" s="135"/>
      <c r="F245" s="135"/>
      <c r="G245" s="152">
        <f t="shared" si="29"/>
        <v>15</v>
      </c>
      <c r="H245" s="148" t="str">
        <f t="array" ref="H245">IF(COUNT(IF(H$5:H$104=$G245,H$5:H$104,"-"))=0,"-",COUNT(IF(H$5:H$104=$G245,H$5:H$104,"-")))</f>
        <v>-</v>
      </c>
      <c r="I245" s="148" t="str">
        <f t="array" ref="I245">IF(COUNT(IF(I$5:I$104=$G245,I$5:I$104,"-"))=0,"-",COUNT(IF(I$5:I$104=$G245,I$5:I$104,"-")))</f>
        <v>-</v>
      </c>
      <c r="J245" s="148" t="str">
        <f t="array" ref="J245">IF(COUNT(IF(J$5:J$104=$G245,J$5:J$104,"-"))=0,"-",COUNT(IF(J$5:J$104=$G245,J$5:J$104,"-")))</f>
        <v>-</v>
      </c>
      <c r="K245" s="148" t="str">
        <f t="array" ref="K245">IF(COUNT(IF(K$5:K$104=$G245,K$5:K$104,"-"))=0,"-",COUNT(IF(K$5:K$104=$G245,K$5:K$104,"-")))</f>
        <v>-</v>
      </c>
      <c r="L245" s="148" t="str">
        <f t="array" ref="L245">IF(COUNT(IF(L$5:L$104=$G245,L$5:L$104,"-"))=0,"-",COUNT(IF(L$5:L$104=$G245,L$5:L$104,"-")))</f>
        <v>-</v>
      </c>
      <c r="M245" s="233" t="str">
        <f t="array" ref="M245">IF(COUNT(IF(H$5:L$104=$G245,H$5:L$104,"-"))=0,"-",COUNT(IF(H$5:L$104=$G245,H$5:L$104)))</f>
        <v>-</v>
      </c>
      <c r="N245" s="185"/>
      <c r="O245" s="140"/>
      <c r="P245" s="140"/>
      <c r="Q245" s="140"/>
      <c r="R245" s="140"/>
      <c r="S245" s="140"/>
      <c r="T245" s="140"/>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BA245" s="11"/>
      <c r="BB245" s="11"/>
      <c r="BC245" s="11"/>
      <c r="BD245" s="11"/>
      <c r="BE245" s="11"/>
      <c r="BF245" s="11"/>
      <c r="BG245" s="11"/>
      <c r="BH245" s="11"/>
      <c r="BI245" s="11"/>
      <c r="BJ245" s="11"/>
      <c r="BK245" s="11"/>
      <c r="BL245" s="11"/>
      <c r="BM245" s="11"/>
      <c r="BN245" s="11"/>
      <c r="BO245" s="11"/>
      <c r="BP245" s="11"/>
    </row>
    <row r="246" spans="1:68" ht="12.75" customHeight="1">
      <c r="A246" s="18"/>
      <c r="B246" s="18"/>
      <c r="C246" s="89"/>
      <c r="D246" s="117"/>
      <c r="E246" s="135"/>
      <c r="F246" s="135"/>
      <c r="G246" s="152">
        <f t="shared" si="29"/>
        <v>16</v>
      </c>
      <c r="H246" s="148" t="str">
        <f t="array" ref="H246">IF(COUNT(IF(H$5:H$104=$G246,H$5:H$104,"-"))=0,"-",COUNT(IF(H$5:H$104=$G246,H$5:H$104,"-")))</f>
        <v>-</v>
      </c>
      <c r="I246" s="148" t="str">
        <f t="array" ref="I246">IF(COUNT(IF(I$5:I$104=$G246,I$5:I$104,"-"))=0,"-",COUNT(IF(I$5:I$104=$G246,I$5:I$104,"-")))</f>
        <v>-</v>
      </c>
      <c r="J246" s="148" t="str">
        <f t="array" ref="J246">IF(COUNT(IF(J$5:J$104=$G246,J$5:J$104,"-"))=0,"-",COUNT(IF(J$5:J$104=$G246,J$5:J$104,"-")))</f>
        <v>-</v>
      </c>
      <c r="K246" s="148" t="str">
        <f t="array" ref="K246">IF(COUNT(IF(K$5:K$104=$G246,K$5:K$104,"-"))=0,"-",COUNT(IF(K$5:K$104=$G246,K$5:K$104,"-")))</f>
        <v>-</v>
      </c>
      <c r="L246" s="148" t="str">
        <f t="array" ref="L246">IF(COUNT(IF(L$5:L$104=$G246,L$5:L$104,"-"))=0,"-",COUNT(IF(L$5:L$104=$G246,L$5:L$104,"-")))</f>
        <v>-</v>
      </c>
      <c r="M246" s="233" t="str">
        <f t="array" ref="M246">IF(COUNT(IF(H$5:L$104=$G246,H$5:L$104,"-"))=0,"-",COUNT(IF(H$5:L$104=$G246,H$5:L$104)))</f>
        <v>-</v>
      </c>
      <c r="N246" s="185"/>
      <c r="O246" s="140"/>
      <c r="P246" s="140"/>
      <c r="Q246" s="140"/>
      <c r="R246" s="140"/>
      <c r="S246" s="140"/>
      <c r="T246" s="140"/>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BA246" s="11"/>
      <c r="BB246" s="11"/>
      <c r="BC246" s="11"/>
      <c r="BD246" s="11"/>
      <c r="BE246" s="11"/>
      <c r="BF246" s="11"/>
      <c r="BG246" s="11"/>
      <c r="BH246" s="11"/>
      <c r="BI246" s="11"/>
      <c r="BJ246" s="11"/>
      <c r="BK246" s="11"/>
      <c r="BL246" s="11"/>
      <c r="BM246" s="11"/>
      <c r="BN246" s="11"/>
      <c r="BO246" s="11"/>
      <c r="BP246" s="11"/>
    </row>
    <row r="247" spans="1:68" ht="12.75" customHeight="1">
      <c r="A247" s="18"/>
      <c r="B247" s="18"/>
      <c r="C247" s="89"/>
      <c r="D247" s="117"/>
      <c r="E247" s="135"/>
      <c r="F247" s="135"/>
      <c r="G247" s="152">
        <f t="shared" si="29"/>
        <v>17</v>
      </c>
      <c r="H247" s="148" t="str">
        <f t="array" ref="H247">IF(COUNT(IF(H$5:H$104=$G247,H$5:H$104,"-"))=0,"-",COUNT(IF(H$5:H$104=$G247,H$5:H$104,"-")))</f>
        <v>-</v>
      </c>
      <c r="I247" s="148" t="str">
        <f t="array" ref="I247">IF(COUNT(IF(I$5:I$104=$G247,I$5:I$104,"-"))=0,"-",COUNT(IF(I$5:I$104=$G247,I$5:I$104,"-")))</f>
        <v>-</v>
      </c>
      <c r="J247" s="148" t="str">
        <f t="array" ref="J247">IF(COUNT(IF(J$5:J$104=$G247,J$5:J$104,"-"))=0,"-",COUNT(IF(J$5:J$104=$G247,J$5:J$104,"-")))</f>
        <v>-</v>
      </c>
      <c r="K247" s="148" t="str">
        <f t="array" ref="K247">IF(COUNT(IF(K$5:K$104=$G247,K$5:K$104,"-"))=0,"-",COUNT(IF(K$5:K$104=$G247,K$5:K$104,"-")))</f>
        <v>-</v>
      </c>
      <c r="L247" s="148" t="str">
        <f t="array" ref="L247">IF(COUNT(IF(L$5:L$104=$G247,L$5:L$104,"-"))=0,"-",COUNT(IF(L$5:L$104=$G247,L$5:L$104,"-")))</f>
        <v>-</v>
      </c>
      <c r="M247" s="233" t="str">
        <f t="array" ref="M247">IF(COUNT(IF(H$5:L$104=$G247,H$5:L$104,"-"))=0,"-",COUNT(IF(H$5:L$104=$G247,H$5:L$104)))</f>
        <v>-</v>
      </c>
      <c r="N247" s="185"/>
      <c r="O247" s="140"/>
      <c r="P247" s="140"/>
      <c r="Q247" s="140"/>
      <c r="R247" s="140"/>
      <c r="S247" s="140"/>
      <c r="T247" s="140"/>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BA247" s="11"/>
      <c r="BB247" s="11"/>
      <c r="BC247" s="11"/>
      <c r="BD247" s="11"/>
      <c r="BE247" s="11"/>
      <c r="BF247" s="11"/>
      <c r="BG247" s="11"/>
      <c r="BH247" s="11"/>
      <c r="BI247" s="11"/>
      <c r="BJ247" s="11"/>
      <c r="BK247" s="11"/>
      <c r="BL247" s="11"/>
      <c r="BM247" s="11"/>
      <c r="BN247" s="11"/>
      <c r="BO247" s="11"/>
      <c r="BP247" s="11"/>
    </row>
    <row r="248" spans="1:68" ht="12.75" customHeight="1">
      <c r="A248" s="18"/>
      <c r="B248" s="18"/>
      <c r="C248" s="89"/>
      <c r="D248" s="117"/>
      <c r="E248" s="135"/>
      <c r="F248" s="135"/>
      <c r="G248" s="152">
        <f t="shared" si="29"/>
        <v>18</v>
      </c>
      <c r="H248" s="148" t="str">
        <f t="array" ref="H248">IF(COUNT(IF(H$5:H$104=$G248,H$5:H$104,"-"))=0,"-",COUNT(IF(H$5:H$104=$G248,H$5:H$104,"-")))</f>
        <v>-</v>
      </c>
      <c r="I248" s="148" t="str">
        <f t="array" ref="I248">IF(COUNT(IF(I$5:I$104=$G248,I$5:I$104,"-"))=0,"-",COUNT(IF(I$5:I$104=$G248,I$5:I$104,"-")))</f>
        <v>-</v>
      </c>
      <c r="J248" s="148" t="str">
        <f t="array" ref="J248">IF(COUNT(IF(J$5:J$104=$G248,J$5:J$104,"-"))=0,"-",COUNT(IF(J$5:J$104=$G248,J$5:J$104,"-")))</f>
        <v>-</v>
      </c>
      <c r="K248" s="148" t="str">
        <f t="array" ref="K248">IF(COUNT(IF(K$5:K$104=$G248,K$5:K$104,"-"))=0,"-",COUNT(IF(K$5:K$104=$G248,K$5:K$104,"-")))</f>
        <v>-</v>
      </c>
      <c r="L248" s="148" t="str">
        <f t="array" ref="L248">IF(COUNT(IF(L$5:L$104=$G248,L$5:L$104,"-"))=0,"-",COUNT(IF(L$5:L$104=$G248,L$5:L$104,"-")))</f>
        <v>-</v>
      </c>
      <c r="M248" s="233" t="str">
        <f t="array" ref="M248">IF(COUNT(IF(H$5:L$104=$G248,H$5:L$104,"-"))=0,"-",COUNT(IF(H$5:L$104=$G248,H$5:L$104)))</f>
        <v>-</v>
      </c>
      <c r="N248" s="185"/>
      <c r="O248" s="140"/>
      <c r="P248" s="140"/>
      <c r="Q248" s="140"/>
      <c r="R248" s="140"/>
      <c r="S248" s="140"/>
      <c r="T248" s="140"/>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BA248" s="11"/>
      <c r="BB248" s="11"/>
      <c r="BC248" s="11"/>
      <c r="BD248" s="11"/>
      <c r="BE248" s="11"/>
      <c r="BF248" s="11"/>
      <c r="BG248" s="11"/>
      <c r="BH248" s="11"/>
      <c r="BI248" s="11"/>
      <c r="BJ248" s="11"/>
      <c r="BK248" s="11"/>
      <c r="BL248" s="11"/>
      <c r="BM248" s="11"/>
      <c r="BN248" s="11"/>
      <c r="BO248" s="11"/>
      <c r="BP248" s="11"/>
    </row>
    <row r="249" spans="1:68" ht="12.75" customHeight="1">
      <c r="A249" s="18"/>
      <c r="B249" s="18"/>
      <c r="C249" s="89"/>
      <c r="D249" s="117"/>
      <c r="E249" s="135"/>
      <c r="F249" s="135"/>
      <c r="G249" s="152">
        <f t="shared" si="29"/>
        <v>19</v>
      </c>
      <c r="H249" s="148" t="str">
        <f t="array" ref="H249">IF(COUNT(IF(H$5:H$104=$G249,H$5:H$104,"-"))=0,"-",COUNT(IF(H$5:H$104=$G249,H$5:H$104,"-")))</f>
        <v>-</v>
      </c>
      <c r="I249" s="148" t="str">
        <f t="array" ref="I249">IF(COUNT(IF(I$5:I$104=$G249,I$5:I$104,"-"))=0,"-",COUNT(IF(I$5:I$104=$G249,I$5:I$104,"-")))</f>
        <v>-</v>
      </c>
      <c r="J249" s="148" t="str">
        <f t="array" ref="J249">IF(COUNT(IF(J$5:J$104=$G249,J$5:J$104,"-"))=0,"-",COUNT(IF(J$5:J$104=$G249,J$5:J$104,"-")))</f>
        <v>-</v>
      </c>
      <c r="K249" s="148" t="str">
        <f t="array" ref="K249">IF(COUNT(IF(K$5:K$104=$G249,K$5:K$104,"-"))=0,"-",COUNT(IF(K$5:K$104=$G249,K$5:K$104,"-")))</f>
        <v>-</v>
      </c>
      <c r="L249" s="148" t="str">
        <f t="array" ref="L249">IF(COUNT(IF(L$5:L$104=$G249,L$5:L$104,"-"))=0,"-",COUNT(IF(L$5:L$104=$G249,L$5:L$104,"-")))</f>
        <v>-</v>
      </c>
      <c r="M249" s="233" t="str">
        <f t="array" ref="M249">IF(COUNT(IF(H$5:L$104=$G249,H$5:L$104,"-"))=0,"-",COUNT(IF(H$5:L$104=$G249,H$5:L$104)))</f>
        <v>-</v>
      </c>
      <c r="N249" s="185"/>
      <c r="O249" s="140"/>
      <c r="P249" s="140"/>
      <c r="Q249" s="140"/>
      <c r="R249" s="140"/>
      <c r="S249" s="140"/>
      <c r="T249" s="140"/>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BA249" s="11"/>
      <c r="BB249" s="11"/>
      <c r="BC249" s="11"/>
      <c r="BD249" s="11"/>
      <c r="BE249" s="11"/>
      <c r="BF249" s="11"/>
      <c r="BG249" s="11"/>
      <c r="BH249" s="11"/>
      <c r="BI249" s="11"/>
      <c r="BJ249" s="11"/>
      <c r="BK249" s="11"/>
      <c r="BL249" s="11"/>
      <c r="BM249" s="11"/>
      <c r="BN249" s="11"/>
      <c r="BO249" s="11"/>
      <c r="BP249" s="11"/>
    </row>
    <row r="250" spans="1:68" ht="12.75" customHeight="1">
      <c r="A250" s="18"/>
      <c r="B250" s="18"/>
      <c r="C250" s="89"/>
      <c r="D250" s="117"/>
      <c r="E250" s="135"/>
      <c r="F250" s="135"/>
      <c r="G250" s="152">
        <f t="shared" si="29"/>
        <v>20</v>
      </c>
      <c r="H250" s="74" t="str">
        <f t="array" ref="H250">IF(COUNT(IF(H$5:H$104=$G250,H$5:H$104,"-"))=0,"-",COUNT(IF(H$5:H$104=$G250,H$5:H$104,"-")))</f>
        <v>-</v>
      </c>
      <c r="I250" s="74" t="str">
        <f t="array" ref="I250">IF(COUNT(IF(I$5:I$104=$G250,I$5:I$104,"-"))=0,"-",COUNT(IF(I$5:I$104=$G250,I$5:I$104,"-")))</f>
        <v>-</v>
      </c>
      <c r="J250" s="74" t="str">
        <f t="array" ref="J250">IF(COUNT(IF(J$5:J$104=$G250,J$5:J$104,"-"))=0,"-",COUNT(IF(J$5:J$104=$G250,J$5:J$104,"-")))</f>
        <v>-</v>
      </c>
      <c r="K250" s="74" t="str">
        <f t="array" ref="K250">IF(COUNT(IF(K$5:K$104=$G250,K$5:K$104,"-"))=0,"-",COUNT(IF(K$5:K$104=$G250,K$5:K$104,"-")))</f>
        <v>-</v>
      </c>
      <c r="L250" s="74" t="str">
        <f t="array" ref="L250">IF(COUNT(IF(L$5:L$104=$G250,L$5:L$104,"-"))=0,"-",COUNT(IF(L$5:L$104=$G250,L$5:L$104,"-")))</f>
        <v>-</v>
      </c>
      <c r="M250" s="234" t="str">
        <f t="array" ref="M250">IF(COUNT(IF(H$5:L$104=$G250,H$5:L$104,"-"))=0,"-",COUNT(IF(H$5:L$104=$G250,H$5:L$104)))</f>
        <v>-</v>
      </c>
      <c r="N250" s="185"/>
      <c r="O250" s="140"/>
      <c r="P250" s="140"/>
      <c r="Q250" s="140"/>
      <c r="R250" s="140"/>
      <c r="S250" s="140"/>
      <c r="T250" s="140"/>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BA250" s="11"/>
      <c r="BB250" s="11"/>
      <c r="BC250" s="11"/>
      <c r="BD250" s="11"/>
      <c r="BE250" s="11"/>
      <c r="BF250" s="11"/>
      <c r="BG250" s="11"/>
      <c r="BH250" s="11"/>
      <c r="BI250" s="11"/>
      <c r="BJ250" s="11"/>
      <c r="BK250" s="11"/>
      <c r="BL250" s="11"/>
      <c r="BM250" s="11"/>
      <c r="BN250" s="11"/>
      <c r="BO250" s="11"/>
      <c r="BP250" s="11"/>
    </row>
    <row r="251" spans="1:68" ht="12.75" customHeight="1">
      <c r="A251" s="18"/>
      <c r="B251" s="18"/>
      <c r="C251" s="89"/>
      <c r="D251" s="117"/>
      <c r="E251" s="135"/>
      <c r="F251" s="236" t="s">
        <v>36</v>
      </c>
      <c r="G251" s="146" t="str">
        <f>$G$139</f>
        <v>0-15</v>
      </c>
      <c r="H251" s="160">
        <f t="shared" ref="H251:L251" si="30">SUM(H230:H247)</f>
        <v>100</v>
      </c>
      <c r="I251" s="160">
        <f>SUM(I230:I247)</f>
        <v>100</v>
      </c>
      <c r="J251" s="160">
        <f t="shared" si="30"/>
        <v>100</v>
      </c>
      <c r="K251" s="160">
        <f t="shared" si="30"/>
        <v>100</v>
      </c>
      <c r="L251" s="160">
        <f t="shared" si="30"/>
        <v>100</v>
      </c>
      <c r="M251" s="144">
        <f>SUM(M230:M250)</f>
        <v>500</v>
      </c>
      <c r="N251" s="185"/>
      <c r="O251" s="140"/>
      <c r="P251" s="140"/>
      <c r="Q251" s="140"/>
      <c r="R251" s="140"/>
      <c r="S251" s="140"/>
      <c r="T251" s="140"/>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BA251" s="11"/>
      <c r="BB251" s="11"/>
      <c r="BC251" s="11"/>
      <c r="BD251" s="11"/>
      <c r="BE251" s="11"/>
      <c r="BF251" s="11"/>
      <c r="BG251" s="11"/>
      <c r="BH251" s="11"/>
      <c r="BI251" s="11"/>
      <c r="BJ251" s="11"/>
      <c r="BK251" s="11"/>
      <c r="BL251" s="11"/>
      <c r="BM251" s="11"/>
      <c r="BN251" s="11"/>
      <c r="BO251" s="11"/>
      <c r="BP251" s="11"/>
    </row>
    <row r="252" spans="1:68" ht="12.75" customHeight="1">
      <c r="A252" s="18"/>
      <c r="B252" s="18"/>
      <c r="C252" s="89"/>
      <c r="D252" s="117"/>
      <c r="E252" s="135"/>
      <c r="F252" s="125"/>
      <c r="G252" s="168"/>
      <c r="H252" s="167"/>
      <c r="I252" s="167"/>
      <c r="J252" s="167"/>
      <c r="K252" s="167"/>
      <c r="L252" s="167"/>
      <c r="M252" s="232"/>
      <c r="N252" s="7"/>
      <c r="O252" s="140"/>
      <c r="P252" s="140"/>
      <c r="Q252" s="140"/>
      <c r="R252" s="140"/>
      <c r="S252" s="140"/>
      <c r="T252" s="140"/>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BA252" s="11"/>
      <c r="BB252" s="11"/>
      <c r="BC252" s="11"/>
      <c r="BD252" s="11"/>
      <c r="BE252" s="11"/>
      <c r="BF252" s="11"/>
      <c r="BG252" s="11"/>
      <c r="BH252" s="11"/>
      <c r="BI252" s="11"/>
      <c r="BJ252" s="11"/>
      <c r="BK252" s="11"/>
      <c r="BL252" s="11"/>
      <c r="BM252" s="11"/>
      <c r="BN252" s="11"/>
      <c r="BO252" s="11"/>
      <c r="BP252" s="11"/>
    </row>
    <row r="253" spans="1:68" ht="12.75" customHeight="1">
      <c r="A253" s="18"/>
      <c r="B253" s="18"/>
      <c r="C253" s="89"/>
      <c r="D253" s="117"/>
      <c r="E253" s="135"/>
      <c r="F253" s="125"/>
      <c r="G253" s="168"/>
      <c r="H253" s="167"/>
      <c r="I253" s="167"/>
      <c r="J253" s="167"/>
      <c r="K253" s="167"/>
      <c r="L253" s="167"/>
      <c r="M253" s="232"/>
      <c r="N253" s="7"/>
      <c r="O253" s="140"/>
      <c r="P253" s="140"/>
      <c r="Q253" s="140"/>
      <c r="R253" s="140"/>
      <c r="S253" s="140"/>
      <c r="T253" s="140"/>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BA253" s="11"/>
      <c r="BB253" s="11"/>
      <c r="BC253" s="11"/>
      <c r="BD253" s="11"/>
      <c r="BE253" s="11"/>
      <c r="BF253" s="11"/>
      <c r="BG253" s="11"/>
      <c r="BH253" s="11"/>
      <c r="BI253" s="11"/>
      <c r="BJ253" s="11"/>
      <c r="BK253" s="11"/>
      <c r="BL253" s="11"/>
      <c r="BM253" s="11"/>
      <c r="BN253" s="11"/>
      <c r="BO253" s="11"/>
      <c r="BP253" s="11"/>
    </row>
    <row r="254" spans="1:68" ht="18" customHeight="1">
      <c r="A254" s="18"/>
      <c r="B254" s="18"/>
      <c r="C254" s="89"/>
      <c r="D254" s="117"/>
      <c r="E254" s="135"/>
      <c r="F254" s="117"/>
      <c r="G254" s="118" t="s">
        <v>55</v>
      </c>
      <c r="H254" s="119"/>
      <c r="I254" s="119"/>
      <c r="J254" s="119"/>
      <c r="K254" s="121"/>
      <c r="L254" s="237"/>
      <c r="M254" s="238"/>
      <c r="N254" s="7"/>
      <c r="O254" s="140"/>
      <c r="P254" s="140"/>
      <c r="Q254" s="140"/>
      <c r="R254" s="140"/>
      <c r="S254" s="140"/>
      <c r="T254" s="140"/>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BA254" s="11"/>
      <c r="BB254" s="11"/>
      <c r="BC254" s="11"/>
      <c r="BD254" s="11"/>
      <c r="BE254" s="11"/>
      <c r="BF254" s="11"/>
      <c r="BG254" s="11"/>
      <c r="BH254" s="11"/>
      <c r="BI254" s="11"/>
      <c r="BJ254" s="11"/>
      <c r="BK254" s="11"/>
      <c r="BL254" s="11"/>
      <c r="BM254" s="11"/>
      <c r="BN254" s="11"/>
      <c r="BO254" s="11"/>
      <c r="BP254" s="11"/>
    </row>
    <row r="255" spans="1:68" ht="24.75" customHeight="1">
      <c r="A255" s="18"/>
      <c r="B255" s="18"/>
      <c r="C255" s="89"/>
      <c r="D255" s="117"/>
      <c r="E255" s="125"/>
      <c r="F255" s="125"/>
      <c r="G255" s="233"/>
      <c r="H255" s="461" t="str">
        <f t="shared" ref="H255:L256" si="31">H3</f>
        <v>Harald</v>
      </c>
      <c r="I255" s="461" t="str">
        <f t="shared" si="31"/>
        <v>Hildegun</v>
      </c>
      <c r="J255" s="461" t="str">
        <f t="shared" si="31"/>
        <v>Stian</v>
      </c>
      <c r="K255" s="461" t="str">
        <f t="shared" si="31"/>
        <v>Eirik</v>
      </c>
      <c r="L255" s="461" t="str">
        <f t="shared" si="31"/>
        <v>Atle</v>
      </c>
      <c r="M255" s="128"/>
      <c r="N255" s="185"/>
      <c r="O255" s="140"/>
      <c r="P255" s="140"/>
      <c r="Q255" s="140"/>
      <c r="R255" s="140"/>
      <c r="S255" s="140"/>
      <c r="T255" s="140"/>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BA255" s="11"/>
      <c r="BB255" s="11"/>
      <c r="BC255" s="11"/>
      <c r="BD255" s="11"/>
      <c r="BE255" s="11"/>
      <c r="BF255" s="11"/>
      <c r="BG255" s="11"/>
      <c r="BH255" s="11"/>
      <c r="BI255" s="11"/>
      <c r="BJ255" s="11"/>
      <c r="BK255" s="11"/>
      <c r="BL255" s="11"/>
      <c r="BM255" s="11"/>
      <c r="BN255" s="11"/>
      <c r="BO255" s="11"/>
      <c r="BP255" s="11"/>
    </row>
    <row r="256" spans="1:68" ht="12.75" customHeight="1">
      <c r="A256" s="18"/>
      <c r="B256" s="18"/>
      <c r="C256" s="89"/>
      <c r="D256" s="117"/>
      <c r="E256" s="125"/>
      <c r="F256" s="125"/>
      <c r="G256" s="234" t="s">
        <v>54</v>
      </c>
      <c r="H256" s="148" t="str">
        <f t="shared" si="31"/>
        <v>Reader 1</v>
      </c>
      <c r="I256" s="148" t="str">
        <f t="shared" si="31"/>
        <v>Reader 2</v>
      </c>
      <c r="J256" s="148" t="str">
        <f t="shared" si="31"/>
        <v>Reader 3</v>
      </c>
      <c r="K256" s="148" t="str">
        <f t="shared" si="31"/>
        <v>Reader 4</v>
      </c>
      <c r="L256" s="148" t="str">
        <f t="shared" si="31"/>
        <v>Reader 5</v>
      </c>
      <c r="M256" s="132" t="s">
        <v>39</v>
      </c>
      <c r="N256" s="185"/>
      <c r="O256" s="140"/>
      <c r="P256" s="140"/>
      <c r="Q256" s="140"/>
      <c r="R256" s="140"/>
      <c r="S256" s="140"/>
      <c r="T256" s="140"/>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BA256" s="11"/>
      <c r="BB256" s="11"/>
      <c r="BC256" s="11"/>
      <c r="BD256" s="11"/>
      <c r="BE256" s="11"/>
      <c r="BF256" s="11"/>
      <c r="BG256" s="11"/>
      <c r="BH256" s="11"/>
      <c r="BI256" s="11"/>
      <c r="BJ256" s="11"/>
      <c r="BK256" s="11"/>
      <c r="BL256" s="11"/>
      <c r="BM256" s="11"/>
      <c r="BN256" s="11"/>
      <c r="BO256" s="11"/>
      <c r="BP256" s="11"/>
    </row>
    <row r="257" spans="1:68" ht="12.75" customHeight="1">
      <c r="A257" s="18"/>
      <c r="B257" s="18"/>
      <c r="C257" s="89"/>
      <c r="D257" s="117"/>
      <c r="E257" s="135"/>
      <c r="F257" s="135"/>
      <c r="G257" s="149">
        <v>0</v>
      </c>
      <c r="H257" s="239">
        <f t="array" ref="H257">IF(H230="-","-",AVERAGE(IF(H$5:H$104=$G257,$E$5:$E$104,"-")))</f>
        <v>54.976190476190474</v>
      </c>
      <c r="I257" s="239">
        <f t="array" ref="I257">IF(I230="-","-",AVERAGE(IF(I$5:I$104=$G257,$E$5:$E$104,"-")))</f>
        <v>54.361445783132531</v>
      </c>
      <c r="J257" s="239">
        <f t="array" ref="J257">IF(J230="-","-",AVERAGE(IF(J$5:J$104=$G257,$E$5:$E$104,"-")))</f>
        <v>53.853658536585364</v>
      </c>
      <c r="K257" s="239">
        <f t="array" ref="K257">IF(K230="-","-",AVERAGE(IF(K$5:K$104=$G257,$E$5:$E$104,"-")))</f>
        <v>55.070588235294117</v>
      </c>
      <c r="L257" s="239">
        <f t="array" ref="L257">IF(L230="-","-",AVERAGE(IF(L$5:L$104=$G257,$E$5:$E$104,"-")))</f>
        <v>54.714285714285715</v>
      </c>
      <c r="M257" s="240">
        <f t="array" ref="M257">IF(M230="-","-",AVERAGE(IF(H$5:L$104=$G257,$E$5:$E$104,"-")))</f>
        <v>54.600478468899524</v>
      </c>
      <c r="N257" s="185"/>
      <c r="O257" s="140"/>
      <c r="P257" s="140"/>
      <c r="Q257" s="140"/>
      <c r="R257" s="140"/>
      <c r="S257" s="140"/>
      <c r="T257" s="140"/>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BA257" s="11"/>
      <c r="BB257" s="11"/>
      <c r="BC257" s="11"/>
      <c r="BD257" s="11"/>
      <c r="BE257" s="11"/>
      <c r="BF257" s="11"/>
      <c r="BG257" s="11"/>
      <c r="BH257" s="11"/>
      <c r="BI257" s="11"/>
      <c r="BJ257" s="11"/>
      <c r="BK257" s="11"/>
      <c r="BL257" s="11"/>
      <c r="BM257" s="11"/>
      <c r="BN257" s="11"/>
      <c r="BO257" s="11"/>
      <c r="BP257" s="11"/>
    </row>
    <row r="258" spans="1:68" ht="12.75" customHeight="1">
      <c r="A258" s="18"/>
      <c r="B258" s="18"/>
      <c r="C258" s="89"/>
      <c r="D258" s="117"/>
      <c r="E258" s="135"/>
      <c r="F258" s="135"/>
      <c r="G258" s="152">
        <f t="shared" ref="G258:G277" si="32">G257+1</f>
        <v>1</v>
      </c>
      <c r="H258" s="241" t="str">
        <f t="array" ref="H258">IF(H231="-","-",AVERAGE(IF(H$5:H$104=$G258,$E$5:$E$104,"-")))</f>
        <v>-</v>
      </c>
      <c r="I258" s="241" t="str">
        <f t="array" ref="I258">IF(I231="-","-",AVERAGE(IF(I$5:I$104=$G258,$E$5:$E$104,"-")))</f>
        <v>-</v>
      </c>
      <c r="J258" s="241" t="str">
        <f t="array" ref="J258">IF(J231="-","-",AVERAGE(IF(J$5:J$104=$G258,$E$5:$E$104,"-")))</f>
        <v>-</v>
      </c>
      <c r="K258" s="241" t="str">
        <f t="array" ref="K258">IF(K231="-","-",AVERAGE(IF(K$5:K$104=$G258,$E$5:$E$104,"-")))</f>
        <v>-</v>
      </c>
      <c r="L258" s="241" t="str">
        <f t="array" ref="L258">IF(L231="-","-",AVERAGE(IF(L$5:L$104=$G258,$E$5:$E$104,"-")))</f>
        <v>-</v>
      </c>
      <c r="M258" s="242" t="str">
        <f t="array" ref="M258">IF(M231="-","-",AVERAGE(IF(H$5:L$104=$G258,$E$5:$E$104,"-")))</f>
        <v>-</v>
      </c>
      <c r="N258" s="185"/>
      <c r="O258" s="140"/>
      <c r="P258" s="140"/>
      <c r="Q258" s="140"/>
      <c r="R258" s="140"/>
      <c r="S258" s="140"/>
      <c r="T258" s="140"/>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BA258" s="11"/>
      <c r="BB258" s="11"/>
      <c r="BC258" s="11"/>
      <c r="BD258" s="11"/>
      <c r="BE258" s="11"/>
      <c r="BF258" s="11"/>
      <c r="BG258" s="11"/>
      <c r="BH258" s="11"/>
      <c r="BI258" s="11"/>
      <c r="BJ258" s="11"/>
      <c r="BK258" s="11"/>
      <c r="BL258" s="11"/>
      <c r="BM258" s="11"/>
      <c r="BN258" s="11"/>
      <c r="BO258" s="11"/>
      <c r="BP258" s="11"/>
    </row>
    <row r="259" spans="1:68" ht="12.75" customHeight="1">
      <c r="A259" s="18"/>
      <c r="B259" s="18"/>
      <c r="C259" s="89"/>
      <c r="D259" s="117"/>
      <c r="E259" s="135"/>
      <c r="F259" s="135"/>
      <c r="G259" s="152">
        <f t="shared" si="32"/>
        <v>2</v>
      </c>
      <c r="H259" s="241" t="str">
        <f t="array" ref="H259">IF(H232="-","-",AVERAGE(IF(H$5:H$104=$G259,$E$5:$E$104,"-")))</f>
        <v>-</v>
      </c>
      <c r="I259" s="241" t="str">
        <f t="array" ref="I259">IF(I232="-","-",AVERAGE(IF(I$5:I$104=$G259,$E$5:$E$104,"-")))</f>
        <v>-</v>
      </c>
      <c r="J259" s="241" t="str">
        <f t="array" ref="J259">IF(J232="-","-",AVERAGE(IF(J$5:J$104=$G259,$E$5:$E$104,"-")))</f>
        <v>-</v>
      </c>
      <c r="K259" s="241" t="str">
        <f t="array" ref="K259">IF(K232="-","-",AVERAGE(IF(K$5:K$104=$G259,$E$5:$E$104,"-")))</f>
        <v>-</v>
      </c>
      <c r="L259" s="241" t="str">
        <f t="array" ref="L259">IF(L232="-","-",AVERAGE(IF(L$5:L$104=$G259,$E$5:$E$104,"-")))</f>
        <v>-</v>
      </c>
      <c r="M259" s="242" t="str">
        <f t="array" ref="M259">IF(M232="-","-",AVERAGE(IF(H$5:L$104=$G259,$E$5:$E$104,"-")))</f>
        <v>-</v>
      </c>
      <c r="N259" s="185"/>
      <c r="O259" s="140"/>
      <c r="P259" s="140"/>
      <c r="Q259" s="140"/>
      <c r="R259" s="140"/>
      <c r="S259" s="140"/>
      <c r="T259" s="140"/>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BA259" s="11"/>
      <c r="BB259" s="11"/>
      <c r="BC259" s="11"/>
      <c r="BD259" s="11"/>
      <c r="BE259" s="11"/>
      <c r="BF259" s="11"/>
      <c r="BG259" s="11"/>
      <c r="BH259" s="11"/>
      <c r="BI259" s="11"/>
      <c r="BJ259" s="11"/>
      <c r="BK259" s="11"/>
      <c r="BL259" s="11"/>
      <c r="BM259" s="11"/>
      <c r="BN259" s="11"/>
      <c r="BO259" s="11"/>
      <c r="BP259" s="11"/>
    </row>
    <row r="260" spans="1:68" ht="12.75" customHeight="1">
      <c r="A260" s="18"/>
      <c r="B260" s="18"/>
      <c r="C260" s="89"/>
      <c r="D260" s="117"/>
      <c r="E260" s="135"/>
      <c r="F260" s="135"/>
      <c r="G260" s="152">
        <f t="shared" si="32"/>
        <v>3</v>
      </c>
      <c r="H260" s="241" t="str">
        <f t="array" ref="H260">IF(H233="-","-",AVERAGE(IF(H$5:H$104=$G260,$E$5:$E$104,"-")))</f>
        <v>-</v>
      </c>
      <c r="I260" s="241" t="str">
        <f t="array" ref="I260">IF(I233="-","-",AVERAGE(IF(I$5:I$104=$G260,$E$5:$E$104,"-")))</f>
        <v>-</v>
      </c>
      <c r="J260" s="241" t="str">
        <f t="array" ref="J260">IF(J233="-","-",AVERAGE(IF(J$5:J$104=$G260,$E$5:$E$104,"-")))</f>
        <v>-</v>
      </c>
      <c r="K260" s="241" t="str">
        <f t="array" ref="K260">IF(K233="-","-",AVERAGE(IF(K$5:K$104=$G260,$E$5:$E$104,"-")))</f>
        <v>-</v>
      </c>
      <c r="L260" s="241" t="str">
        <f t="array" ref="L260">IF(L233="-","-",AVERAGE(IF(L$5:L$104=$G260,$E$5:$E$104,"-")))</f>
        <v>-</v>
      </c>
      <c r="M260" s="242" t="str">
        <f t="array" ref="M260">IF(M233="-","-",AVERAGE(IF(H$5:L$104=$G260,$E$5:$E$104,"-")))</f>
        <v>-</v>
      </c>
      <c r="N260" s="185"/>
      <c r="O260" s="140"/>
      <c r="P260" s="140"/>
      <c r="Q260" s="140"/>
      <c r="R260" s="140"/>
      <c r="S260" s="140"/>
      <c r="T260" s="140"/>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BA260" s="11"/>
      <c r="BB260" s="11"/>
      <c r="BC260" s="11"/>
      <c r="BD260" s="11"/>
      <c r="BE260" s="11"/>
      <c r="BF260" s="11"/>
      <c r="BG260" s="11"/>
      <c r="BH260" s="11"/>
      <c r="BI260" s="11"/>
      <c r="BJ260" s="11"/>
      <c r="BK260" s="11"/>
      <c r="BL260" s="11"/>
      <c r="BM260" s="11"/>
      <c r="BN260" s="11"/>
      <c r="BO260" s="11"/>
      <c r="BP260" s="11"/>
    </row>
    <row r="261" spans="1:68" ht="12.75" customHeight="1">
      <c r="A261" s="18"/>
      <c r="B261" s="18"/>
      <c r="C261" s="89"/>
      <c r="D261" s="117"/>
      <c r="E261" s="135"/>
      <c r="F261" s="135"/>
      <c r="G261" s="152">
        <f t="shared" si="32"/>
        <v>4</v>
      </c>
      <c r="H261" s="241">
        <f t="array" ref="H261">IF(H234="-","-",AVERAGE(IF(H$5:H$104=$G261,$E$5:$E$104,"-")))</f>
        <v>72.666666666666671</v>
      </c>
      <c r="I261" s="241">
        <f t="array" ref="I261">IF(I234="-","-",AVERAGE(IF(I$5:I$104=$G261,$E$5:$E$104,"-")))</f>
        <v>85.333333333333329</v>
      </c>
      <c r="J261" s="241">
        <f t="array" ref="J261">IF(J234="-","-",AVERAGE(IF(J$5:J$104=$G261,$E$5:$E$104,"-")))</f>
        <v>78</v>
      </c>
      <c r="K261" s="241">
        <f t="array" ref="K261">IF(K234="-","-",AVERAGE(IF(K$5:K$104=$G261,$E$5:$E$104,"-")))</f>
        <v>83.75</v>
      </c>
      <c r="L261" s="241">
        <f t="array" ref="L261">IF(L234="-","-",AVERAGE(IF(L$5:L$104=$G261,$E$5:$E$104,"-")))</f>
        <v>74.5</v>
      </c>
      <c r="M261" s="242">
        <f t="array" ref="M261">IF(M234="-","-",AVERAGE(IF(H$5:L$104=$G261,$E$5:$E$104,"-")))</f>
        <v>79.466666666666669</v>
      </c>
      <c r="N261" s="185"/>
      <c r="O261" s="140"/>
      <c r="P261" s="140"/>
      <c r="Q261" s="140"/>
      <c r="R261" s="140"/>
      <c r="S261" s="140"/>
      <c r="T261" s="140"/>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BA261" s="11"/>
      <c r="BB261" s="11"/>
      <c r="BC261" s="11"/>
      <c r="BD261" s="11"/>
      <c r="BE261" s="11"/>
      <c r="BF261" s="11"/>
      <c r="BG261" s="11"/>
      <c r="BH261" s="11"/>
      <c r="BI261" s="11"/>
      <c r="BJ261" s="11"/>
      <c r="BK261" s="11"/>
      <c r="BL261" s="11"/>
      <c r="BM261" s="11"/>
      <c r="BN261" s="11"/>
      <c r="BO261" s="11"/>
      <c r="BP261" s="11"/>
    </row>
    <row r="262" spans="1:68" ht="12.75" customHeight="1">
      <c r="A262" s="18"/>
      <c r="B262" s="18"/>
      <c r="C262" s="89"/>
      <c r="D262" s="117"/>
      <c r="E262" s="135"/>
      <c r="F262" s="135"/>
      <c r="G262" s="152">
        <f t="shared" si="32"/>
        <v>5</v>
      </c>
      <c r="H262" s="241">
        <f t="array" ref="H262">IF(H235="-","-",AVERAGE(IF(H$5:H$104=$G262,$E$5:$E$104,"-")))</f>
        <v>93.1</v>
      </c>
      <c r="I262" s="241">
        <f t="array" ref="I262">IF(I235="-","-",AVERAGE(IF(I$5:I$104=$G262,$E$5:$E$104,"-")))</f>
        <v>91</v>
      </c>
      <c r="J262" s="241">
        <f t="array" ref="J262">IF(J235="-","-",AVERAGE(IF(J$5:J$104=$G262,$E$5:$E$104,"-")))</f>
        <v>90.375</v>
      </c>
      <c r="K262" s="241">
        <f t="array" ref="K262">IF(K235="-","-",AVERAGE(IF(K$5:K$104=$G262,$E$5:$E$104,"-")))</f>
        <v>92</v>
      </c>
      <c r="L262" s="241">
        <f t="array" ref="L262">IF(L235="-","-",AVERAGE(IF(L$5:L$104=$G262,$E$5:$E$104,"-")))</f>
        <v>90.6</v>
      </c>
      <c r="M262" s="242">
        <f t="array" ref="M262">IF(M235="-","-",AVERAGE(IF(H$5:L$104=$G262,$E$5:$E$104,"-")))</f>
        <v>91.422222222222217</v>
      </c>
      <c r="N262" s="185"/>
      <c r="O262" s="140"/>
      <c r="P262" s="140"/>
      <c r="Q262" s="140"/>
      <c r="R262" s="140"/>
      <c r="S262" s="140"/>
      <c r="T262" s="140"/>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BA262" s="11"/>
      <c r="BB262" s="11"/>
      <c r="BC262" s="11"/>
      <c r="BD262" s="11"/>
      <c r="BE262" s="11"/>
      <c r="BF262" s="11"/>
      <c r="BG262" s="11"/>
      <c r="BH262" s="11"/>
      <c r="BI262" s="11"/>
      <c r="BJ262" s="11"/>
      <c r="BK262" s="11"/>
      <c r="BL262" s="11"/>
      <c r="BM262" s="11"/>
      <c r="BN262" s="11"/>
      <c r="BO262" s="11"/>
      <c r="BP262" s="11"/>
    </row>
    <row r="263" spans="1:68" ht="12.75" customHeight="1">
      <c r="A263" s="18"/>
      <c r="B263" s="18"/>
      <c r="C263" s="89"/>
      <c r="D263" s="117"/>
      <c r="E263" s="135"/>
      <c r="F263" s="135"/>
      <c r="G263" s="152">
        <f t="shared" si="32"/>
        <v>6</v>
      </c>
      <c r="H263" s="241">
        <f t="array" ref="H263">IF(H236="-","-",AVERAGE(IF(H$5:H$104=$G263,$E$5:$E$104,"-")))</f>
        <v>100.5</v>
      </c>
      <c r="I263" s="241">
        <f t="array" ref="I263">IF(I236="-","-",AVERAGE(IF(I$5:I$104=$G263,$E$5:$E$104,"-")))</f>
        <v>96.666666666666671</v>
      </c>
      <c r="J263" s="241">
        <f t="array" ref="J263">IF(J236="-","-",AVERAGE(IF(J$5:J$104=$G263,$E$5:$E$104,"-")))</f>
        <v>99.166666666666671</v>
      </c>
      <c r="K263" s="241">
        <f t="array" ref="K263">IF(K236="-","-",AVERAGE(IF(K$5:K$104=$G263,$E$5:$E$104,"-")))</f>
        <v>101.5</v>
      </c>
      <c r="L263" s="241">
        <f t="array" ref="L263">IF(L236="-","-",AVERAGE(IF(L$5:L$104=$G263,$E$5:$E$104,"-")))</f>
        <v>103.75</v>
      </c>
      <c r="M263" s="242">
        <f t="array" ref="M263">IF(M236="-","-",AVERAGE(IF(H$5:L$104=$G263,$E$5:$E$104,"-")))</f>
        <v>100.36842105263158</v>
      </c>
      <c r="N263" s="185"/>
      <c r="O263" s="140"/>
      <c r="P263" s="140"/>
      <c r="Q263" s="140"/>
      <c r="R263" s="140"/>
      <c r="S263" s="140"/>
      <c r="T263" s="140"/>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BA263" s="11"/>
      <c r="BB263" s="11"/>
      <c r="BC263" s="11"/>
      <c r="BD263" s="11"/>
      <c r="BE263" s="11"/>
      <c r="BF263" s="11"/>
      <c r="BG263" s="11"/>
      <c r="BH263" s="11"/>
      <c r="BI263" s="11"/>
      <c r="BJ263" s="11"/>
      <c r="BK263" s="11"/>
      <c r="BL263" s="11"/>
      <c r="BM263" s="11"/>
      <c r="BN263" s="11"/>
      <c r="BO263" s="11"/>
      <c r="BP263" s="11"/>
    </row>
    <row r="264" spans="1:68" ht="12.75" customHeight="1">
      <c r="A264" s="18"/>
      <c r="B264" s="18"/>
      <c r="C264" s="89"/>
      <c r="D264" s="117"/>
      <c r="E264" s="135"/>
      <c r="F264" s="135"/>
      <c r="G264" s="152">
        <f t="shared" si="32"/>
        <v>7</v>
      </c>
      <c r="H264" s="241">
        <f t="array" ref="H264">IF(H237="-","-",AVERAGE(IF(H$5:H$104=$G264,$E$5:$E$104,"-")))</f>
        <v>98</v>
      </c>
      <c r="I264" s="241">
        <f t="array" ref="I264">IF(I237="-","-",AVERAGE(IF(I$5:I$104=$G264,$E$5:$E$104,"-")))</f>
        <v>98</v>
      </c>
      <c r="J264" s="241">
        <f t="array" ref="J264">IF(J237="-","-",AVERAGE(IF(J$5:J$104=$G264,$E$5:$E$104,"-")))</f>
        <v>98</v>
      </c>
      <c r="K264" s="241" t="str">
        <f t="array" ref="K264">IF(K237="-","-",AVERAGE(IF(K$5:K$104=$G264,$E$5:$E$104,"-")))</f>
        <v>-</v>
      </c>
      <c r="L264" s="241" t="str">
        <f t="array" ref="L264">IF(L237="-","-",AVERAGE(IF(L$5:L$104=$G264,$E$5:$E$104,"-")))</f>
        <v>-</v>
      </c>
      <c r="M264" s="242">
        <f t="array" ref="M264">IF(M237="-","-",AVERAGE(IF(H$5:L$104=$G264,$E$5:$E$104,"-")))</f>
        <v>98</v>
      </c>
      <c r="N264" s="185"/>
      <c r="O264" s="140"/>
      <c r="P264" s="140"/>
      <c r="Q264" s="140"/>
      <c r="R264" s="140"/>
      <c r="S264" s="140"/>
      <c r="T264" s="140"/>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BA264" s="11"/>
      <c r="BB264" s="11"/>
      <c r="BC264" s="11"/>
      <c r="BD264" s="11"/>
      <c r="BE264" s="11"/>
      <c r="BF264" s="11"/>
      <c r="BG264" s="11"/>
      <c r="BH264" s="11"/>
      <c r="BI264" s="11"/>
      <c r="BJ264" s="11"/>
      <c r="BK264" s="11"/>
      <c r="BL264" s="11"/>
      <c r="BM264" s="11"/>
      <c r="BN264" s="11"/>
      <c r="BO264" s="11"/>
      <c r="BP264" s="11"/>
    </row>
    <row r="265" spans="1:68" ht="12.75" customHeight="1">
      <c r="A265" s="18"/>
      <c r="B265" s="18"/>
      <c r="C265" s="89"/>
      <c r="D265" s="117"/>
      <c r="E265" s="135"/>
      <c r="F265" s="135"/>
      <c r="G265" s="152">
        <f t="shared" si="32"/>
        <v>8</v>
      </c>
      <c r="H265" s="241" t="str">
        <f t="array" ref="H265">IF(H238="-","-",AVERAGE(IF(H$5:H$104=$G265,$E$5:$E$104,"-")))</f>
        <v>-</v>
      </c>
      <c r="I265" s="241" t="str">
        <f t="array" ref="I265">IF(I238="-","-",AVERAGE(IF(I$5:I$104=$G265,$E$5:$E$104,"-")))</f>
        <v>-</v>
      </c>
      <c r="J265" s="241" t="str">
        <f t="array" ref="J265">IF(J238="-","-",AVERAGE(IF(J$5:J$104=$G265,$E$5:$E$104,"-")))</f>
        <v>-</v>
      </c>
      <c r="K265" s="241" t="str">
        <f t="array" ref="K265">IF(K238="-","-",AVERAGE(IF(K$5:K$104=$G265,$E$5:$E$104,"-")))</f>
        <v>-</v>
      </c>
      <c r="L265" s="241" t="str">
        <f t="array" ref="L265">IF(L238="-","-",AVERAGE(IF(L$5:L$104=$G265,$E$5:$E$104,"-")))</f>
        <v>-</v>
      </c>
      <c r="M265" s="242" t="str">
        <f t="array" ref="M265">IF(M238="-","-",AVERAGE(IF(H$5:L$104=$G265,$E$5:$E$104,"-")))</f>
        <v>-</v>
      </c>
      <c r="N265" s="185"/>
      <c r="O265" s="140"/>
      <c r="P265" s="140"/>
      <c r="Q265" s="140"/>
      <c r="R265" s="140"/>
      <c r="S265" s="140"/>
      <c r="T265" s="140"/>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BA265" s="11"/>
      <c r="BB265" s="11"/>
      <c r="BC265" s="11"/>
      <c r="BD265" s="11"/>
      <c r="BE265" s="11"/>
      <c r="BF265" s="11"/>
      <c r="BG265" s="11"/>
      <c r="BH265" s="11"/>
      <c r="BI265" s="11"/>
      <c r="BJ265" s="11"/>
      <c r="BK265" s="11"/>
      <c r="BL265" s="11"/>
      <c r="BM265" s="11"/>
      <c r="BN265" s="11"/>
      <c r="BO265" s="11"/>
      <c r="BP265" s="11"/>
    </row>
    <row r="266" spans="1:68" ht="12.75" customHeight="1">
      <c r="A266" s="18"/>
      <c r="B266" s="18"/>
      <c r="C266" s="89"/>
      <c r="D266" s="117"/>
      <c r="E266" s="135"/>
      <c r="F266" s="135"/>
      <c r="G266" s="152">
        <f t="shared" si="32"/>
        <v>9</v>
      </c>
      <c r="H266" s="241" t="str">
        <f t="array" ref="H266">IF(H239="-","-",AVERAGE(IF(H$5:H$104=$G266,$E$5:$E$104,"-")))</f>
        <v>-</v>
      </c>
      <c r="I266" s="241" t="str">
        <f t="array" ref="I266">IF(I239="-","-",AVERAGE(IF(I$5:I$104=$G266,$E$5:$E$104,"-")))</f>
        <v>-</v>
      </c>
      <c r="J266" s="241" t="str">
        <f t="array" ref="J266">IF(J239="-","-",AVERAGE(IF(J$5:J$104=$G266,$E$5:$E$104,"-")))</f>
        <v>-</v>
      </c>
      <c r="K266" s="241" t="str">
        <f t="array" ref="K266">IF(K239="-","-",AVERAGE(IF(K$5:K$104=$G266,$E$5:$E$104,"-")))</f>
        <v>-</v>
      </c>
      <c r="L266" s="241" t="str">
        <f t="array" ref="L266">IF(L239="-","-",AVERAGE(IF(L$5:L$104=$G266,$E$5:$E$104,"-")))</f>
        <v>-</v>
      </c>
      <c r="M266" s="242" t="str">
        <f t="array" ref="M266">IF(M239="-","-",AVERAGE(IF(H$5:L$104=$G266,$E$5:$E$104,"-")))</f>
        <v>-</v>
      </c>
      <c r="N266" s="185"/>
      <c r="O266" s="140"/>
      <c r="P266" s="140"/>
      <c r="Q266" s="140"/>
      <c r="R266" s="140"/>
      <c r="S266" s="140"/>
      <c r="T266" s="140"/>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BA266" s="11"/>
      <c r="BB266" s="11"/>
      <c r="BC266" s="11"/>
      <c r="BD266" s="11"/>
      <c r="BE266" s="11"/>
      <c r="BF266" s="11"/>
      <c r="BG266" s="11"/>
      <c r="BH266" s="11"/>
      <c r="BI266" s="11"/>
      <c r="BJ266" s="11"/>
      <c r="BK266" s="11"/>
      <c r="BL266" s="11"/>
      <c r="BM266" s="11"/>
      <c r="BN266" s="11"/>
      <c r="BO266" s="11"/>
      <c r="BP266" s="11"/>
    </row>
    <row r="267" spans="1:68" ht="12.75" customHeight="1">
      <c r="A267" s="18"/>
      <c r="B267" s="18"/>
      <c r="C267" s="89"/>
      <c r="D267" s="117"/>
      <c r="E267" s="135"/>
      <c r="F267" s="135"/>
      <c r="G267" s="152">
        <f t="shared" si="32"/>
        <v>10</v>
      </c>
      <c r="H267" s="241" t="str">
        <f t="array" ref="H267">IF(H240="-","-",AVERAGE(IF(H$5:H$104=$G267,$E$5:$E$104,"-")))</f>
        <v>-</v>
      </c>
      <c r="I267" s="241" t="str">
        <f t="array" ref="I267">IF(I240="-","-",AVERAGE(IF(I$5:I$104=$G267,$E$5:$E$104,"-")))</f>
        <v>-</v>
      </c>
      <c r="J267" s="241" t="str">
        <f t="array" ref="J267">IF(J240="-","-",AVERAGE(IF(J$5:J$104=$G267,$E$5:$E$104,"-")))</f>
        <v>-</v>
      </c>
      <c r="K267" s="241" t="str">
        <f t="array" ref="K267">IF(K240="-","-",AVERAGE(IF(K$5:K$104=$G267,$E$5:$E$104,"-")))</f>
        <v>-</v>
      </c>
      <c r="L267" s="241" t="str">
        <f t="array" ref="L267">IF(L240="-","-",AVERAGE(IF(L$5:L$104=$G267,$E$5:$E$104,"-")))</f>
        <v>-</v>
      </c>
      <c r="M267" s="242" t="str">
        <f t="array" ref="M267">IF(M240="-","-",AVERAGE(IF(H$5:L$104=$G267,$E$5:$E$104,"-")))</f>
        <v>-</v>
      </c>
      <c r="N267" s="185"/>
      <c r="O267" s="140"/>
      <c r="P267" s="140"/>
      <c r="Q267" s="140"/>
      <c r="R267" s="140"/>
      <c r="S267" s="140"/>
      <c r="T267" s="140"/>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BA267" s="11"/>
      <c r="BB267" s="11"/>
      <c r="BC267" s="11"/>
      <c r="BD267" s="11"/>
      <c r="BE267" s="11"/>
      <c r="BF267" s="11"/>
      <c r="BG267" s="11"/>
      <c r="BH267" s="11"/>
      <c r="BI267" s="11"/>
      <c r="BJ267" s="11"/>
      <c r="BK267" s="11"/>
      <c r="BL267" s="11"/>
      <c r="BM267" s="11"/>
      <c r="BN267" s="11"/>
      <c r="BO267" s="11"/>
      <c r="BP267" s="11"/>
    </row>
    <row r="268" spans="1:68" ht="12.75" customHeight="1">
      <c r="A268" s="18"/>
      <c r="B268" s="18"/>
      <c r="C268" s="89"/>
      <c r="D268" s="117"/>
      <c r="E268" s="135"/>
      <c r="F268" s="135"/>
      <c r="G268" s="152">
        <f t="shared" si="32"/>
        <v>11</v>
      </c>
      <c r="H268" s="241" t="str">
        <f t="array" ref="H268">IF(H241="-","-",AVERAGE(IF(H$5:H$104=$G268,$E$5:$E$104,"-")))</f>
        <v>-</v>
      </c>
      <c r="I268" s="241" t="str">
        <f t="array" ref="I268">IF(I241="-","-",AVERAGE(IF(I$5:I$104=$G268,$E$5:$E$104,"-")))</f>
        <v>-</v>
      </c>
      <c r="J268" s="241" t="str">
        <f t="array" ref="J268">IF(J241="-","-",AVERAGE(IF(J$5:J$104=$G268,$E$5:$E$104,"-")))</f>
        <v>-</v>
      </c>
      <c r="K268" s="241" t="str">
        <f t="array" ref="K268">IF(K241="-","-",AVERAGE(IF(K$5:K$104=$G268,$E$5:$E$104,"-")))</f>
        <v>-</v>
      </c>
      <c r="L268" s="241" t="str">
        <f t="array" ref="L268">IF(L241="-","-",AVERAGE(IF(L$5:L$104=$G268,$E$5:$E$104,"-")))</f>
        <v>-</v>
      </c>
      <c r="M268" s="242" t="str">
        <f t="array" ref="M268">IF(M241="-","-",AVERAGE(IF(H$5:L$104=$G268,$E$5:$E$104,"-")))</f>
        <v>-</v>
      </c>
      <c r="N268" s="185"/>
      <c r="O268" s="140"/>
      <c r="P268" s="140"/>
      <c r="Q268" s="140"/>
      <c r="R268" s="140"/>
      <c r="S268" s="140"/>
      <c r="T268" s="140"/>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BA268" s="11"/>
      <c r="BB268" s="11"/>
      <c r="BC268" s="11"/>
      <c r="BD268" s="11"/>
      <c r="BE268" s="11"/>
      <c r="BF268" s="11"/>
      <c r="BG268" s="11"/>
      <c r="BH268" s="11"/>
      <c r="BI268" s="11"/>
      <c r="BJ268" s="11"/>
      <c r="BK268" s="11"/>
      <c r="BL268" s="11"/>
      <c r="BM268" s="11"/>
      <c r="BN268" s="11"/>
      <c r="BO268" s="11"/>
      <c r="BP268" s="11"/>
    </row>
    <row r="269" spans="1:68" ht="12.75" customHeight="1">
      <c r="A269" s="18"/>
      <c r="B269" s="18"/>
      <c r="C269" s="89"/>
      <c r="D269" s="117"/>
      <c r="E269" s="135"/>
      <c r="F269" s="135"/>
      <c r="G269" s="152">
        <f t="shared" si="32"/>
        <v>12</v>
      </c>
      <c r="H269" s="241" t="str">
        <f t="array" ref="H269">IF(H242="-","-",AVERAGE(IF(H$5:H$104=$G269,$E$5:$E$104,"-")))</f>
        <v>-</v>
      </c>
      <c r="I269" s="241" t="str">
        <f t="array" ref="I269">IF(I242="-","-",AVERAGE(IF(I$5:I$104=$G269,$E$5:$E$104,"-")))</f>
        <v>-</v>
      </c>
      <c r="J269" s="241" t="str">
        <f t="array" ref="J269">IF(J242="-","-",AVERAGE(IF(J$5:J$104=$G269,$E$5:$E$104,"-")))</f>
        <v>-</v>
      </c>
      <c r="K269" s="241" t="str">
        <f t="array" ref="K269">IF(K242="-","-",AVERAGE(IF(K$5:K$104=$G269,$E$5:$E$104,"-")))</f>
        <v>-</v>
      </c>
      <c r="L269" s="241" t="str">
        <f t="array" ref="L269">IF(L242="-","-",AVERAGE(IF(L$5:L$104=$G269,$E$5:$E$104,"-")))</f>
        <v>-</v>
      </c>
      <c r="M269" s="242" t="str">
        <f t="array" ref="M269">IF(M242="-","-",AVERAGE(IF(H$5:L$104=$G269,$E$5:$E$104,"-")))</f>
        <v>-</v>
      </c>
      <c r="N269" s="185"/>
      <c r="O269" s="140"/>
      <c r="P269" s="140"/>
      <c r="Q269" s="140"/>
      <c r="R269" s="140"/>
      <c r="S269" s="140"/>
      <c r="T269" s="140"/>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BA269" s="11"/>
      <c r="BB269" s="11"/>
      <c r="BC269" s="11"/>
      <c r="BD269" s="11"/>
      <c r="BE269" s="11"/>
      <c r="BF269" s="11"/>
      <c r="BG269" s="11"/>
      <c r="BH269" s="11"/>
      <c r="BI269" s="11"/>
      <c r="BJ269" s="11"/>
      <c r="BK269" s="11"/>
      <c r="BL269" s="11"/>
      <c r="BM269" s="11"/>
      <c r="BN269" s="11"/>
      <c r="BO269" s="11"/>
      <c r="BP269" s="11"/>
    </row>
    <row r="270" spans="1:68" ht="12.75" customHeight="1">
      <c r="A270" s="18"/>
      <c r="B270" s="18"/>
      <c r="C270" s="89"/>
      <c r="D270" s="117"/>
      <c r="E270" s="135"/>
      <c r="F270" s="135"/>
      <c r="G270" s="152">
        <f t="shared" si="32"/>
        <v>13</v>
      </c>
      <c r="H270" s="241" t="str">
        <f t="array" ref="H270">IF(H243="-","-",AVERAGE(IF(H$5:H$104=$G270,$E$5:$E$104,"-")))</f>
        <v>-</v>
      </c>
      <c r="I270" s="241" t="str">
        <f t="array" ref="I270">IF(I243="-","-",AVERAGE(IF(I$5:I$104=$G270,$E$5:$E$104,"-")))</f>
        <v>-</v>
      </c>
      <c r="J270" s="241" t="str">
        <f t="array" ref="J270">IF(J243="-","-",AVERAGE(IF(J$5:J$104=$G270,$E$5:$E$104,"-")))</f>
        <v>-</v>
      </c>
      <c r="K270" s="241" t="str">
        <f t="array" ref="K270">IF(K243="-","-",AVERAGE(IF(K$5:K$104=$G270,$E$5:$E$104,"-")))</f>
        <v>-</v>
      </c>
      <c r="L270" s="241" t="str">
        <f t="array" ref="L270">IF(L243="-","-",AVERAGE(IF(L$5:L$104=$G270,$E$5:$E$104,"-")))</f>
        <v>-</v>
      </c>
      <c r="M270" s="242" t="str">
        <f t="array" ref="M270">IF(M243="-","-",AVERAGE(IF(H$5:L$104=$G270,$E$5:$E$104,"-")))</f>
        <v>-</v>
      </c>
      <c r="N270" s="185"/>
      <c r="O270" s="140"/>
      <c r="P270" s="140"/>
      <c r="Q270" s="140"/>
      <c r="R270" s="140"/>
      <c r="S270" s="140"/>
      <c r="T270" s="140"/>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BA270" s="11"/>
      <c r="BB270" s="11"/>
      <c r="BC270" s="11"/>
      <c r="BD270" s="11"/>
      <c r="BE270" s="11"/>
      <c r="BF270" s="11"/>
      <c r="BG270" s="11"/>
      <c r="BH270" s="11"/>
      <c r="BI270" s="11"/>
      <c r="BJ270" s="11"/>
      <c r="BK270" s="11"/>
      <c r="BL270" s="11"/>
      <c r="BM270" s="11"/>
      <c r="BN270" s="11"/>
      <c r="BO270" s="11"/>
      <c r="BP270" s="11"/>
    </row>
    <row r="271" spans="1:68" ht="12.75" customHeight="1">
      <c r="A271" s="18"/>
      <c r="B271" s="18"/>
      <c r="C271" s="89"/>
      <c r="D271" s="117"/>
      <c r="E271" s="135"/>
      <c r="F271" s="135"/>
      <c r="G271" s="152">
        <f t="shared" si="32"/>
        <v>14</v>
      </c>
      <c r="H271" s="241" t="str">
        <f t="array" ref="H271">IF(H244="-","-",AVERAGE(IF(H$5:H$104=$G271,$E$5:$E$104,"-")))</f>
        <v>-</v>
      </c>
      <c r="I271" s="241" t="str">
        <f t="array" ref="I271">IF(I244="-","-",AVERAGE(IF(I$5:I$104=$G271,$E$5:$E$104,"-")))</f>
        <v>-</v>
      </c>
      <c r="J271" s="241" t="str">
        <f t="array" ref="J271">IF(J244="-","-",AVERAGE(IF(J$5:J$104=$G271,$E$5:$E$104,"-")))</f>
        <v>-</v>
      </c>
      <c r="K271" s="241" t="str">
        <f t="array" ref="K271">IF(K244="-","-",AVERAGE(IF(K$5:K$104=$G271,$E$5:$E$104,"-")))</f>
        <v>-</v>
      </c>
      <c r="L271" s="241" t="str">
        <f t="array" ref="L271">IF(L244="-","-",AVERAGE(IF(L$5:L$104=$G271,$E$5:$E$104,"-")))</f>
        <v>-</v>
      </c>
      <c r="M271" s="242" t="str">
        <f t="array" ref="M271">IF(M244="-","-",AVERAGE(IF(H$5:L$104=$G271,$E$5:$E$104,"-")))</f>
        <v>-</v>
      </c>
      <c r="N271" s="185"/>
      <c r="O271" s="140"/>
      <c r="P271" s="140"/>
      <c r="Q271" s="140"/>
      <c r="R271" s="140"/>
      <c r="S271" s="140"/>
      <c r="T271" s="140"/>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BA271" s="11"/>
      <c r="BB271" s="11"/>
      <c r="BC271" s="11"/>
      <c r="BD271" s="11"/>
      <c r="BE271" s="11"/>
      <c r="BF271" s="11"/>
      <c r="BG271" s="11"/>
      <c r="BH271" s="11"/>
      <c r="BI271" s="11"/>
      <c r="BJ271" s="11"/>
      <c r="BK271" s="11"/>
      <c r="BL271" s="11"/>
      <c r="BM271" s="11"/>
      <c r="BN271" s="11"/>
      <c r="BO271" s="11"/>
      <c r="BP271" s="11"/>
    </row>
    <row r="272" spans="1:68" ht="12.75" customHeight="1">
      <c r="A272" s="18"/>
      <c r="B272" s="18"/>
      <c r="C272" s="89"/>
      <c r="D272" s="117"/>
      <c r="E272" s="135"/>
      <c r="F272" s="135"/>
      <c r="G272" s="152">
        <f t="shared" si="32"/>
        <v>15</v>
      </c>
      <c r="H272" s="241" t="str">
        <f t="array" ref="H272">IF(H245="-","-",AVERAGE(IF(H$5:H$104=$G272,$E$5:$E$104,"-")))</f>
        <v>-</v>
      </c>
      <c r="I272" s="241" t="str">
        <f t="array" ref="I272">IF(I245="-","-",AVERAGE(IF(I$5:I$104=$G272,$E$5:$E$104,"-")))</f>
        <v>-</v>
      </c>
      <c r="J272" s="241" t="str">
        <f t="array" ref="J272">IF(J245="-","-",AVERAGE(IF(J$5:J$104=$G272,$E$5:$E$104,"-")))</f>
        <v>-</v>
      </c>
      <c r="K272" s="241" t="str">
        <f t="array" ref="K272">IF(K245="-","-",AVERAGE(IF(K$5:K$104=$G272,$E$5:$E$104,"-")))</f>
        <v>-</v>
      </c>
      <c r="L272" s="241" t="str">
        <f t="array" ref="L272">IF(L245="-","-",AVERAGE(IF(L$5:L$104=$G272,$E$5:$E$104,"-")))</f>
        <v>-</v>
      </c>
      <c r="M272" s="242" t="str">
        <f t="array" ref="M272">IF(M245="-","-",AVERAGE(IF(H$5:L$104=$G272,$E$5:$E$104,"-")))</f>
        <v>-</v>
      </c>
      <c r="N272" s="185"/>
      <c r="O272" s="140"/>
      <c r="P272" s="140"/>
      <c r="Q272" s="140"/>
      <c r="R272" s="140"/>
      <c r="S272" s="140"/>
      <c r="T272" s="140"/>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BA272" s="11"/>
      <c r="BB272" s="11"/>
      <c r="BC272" s="11"/>
      <c r="BD272" s="11"/>
      <c r="BE272" s="11"/>
      <c r="BF272" s="11"/>
      <c r="BG272" s="11"/>
      <c r="BH272" s="11"/>
      <c r="BI272" s="11"/>
      <c r="BJ272" s="11"/>
      <c r="BK272" s="11"/>
      <c r="BL272" s="11"/>
      <c r="BM272" s="11"/>
      <c r="BN272" s="11"/>
      <c r="BO272" s="11"/>
      <c r="BP272" s="11"/>
    </row>
    <row r="273" spans="1:68" ht="12.75" customHeight="1">
      <c r="A273" s="18"/>
      <c r="B273" s="18"/>
      <c r="C273" s="89"/>
      <c r="D273" s="117"/>
      <c r="E273" s="135"/>
      <c r="F273" s="135"/>
      <c r="G273" s="152">
        <f t="shared" si="32"/>
        <v>16</v>
      </c>
      <c r="H273" s="241" t="str">
        <f t="array" ref="H273">IF(H246="-","-",AVERAGE(IF(H$5:H$104=$G273,$E$5:$E$104,"-")))</f>
        <v>-</v>
      </c>
      <c r="I273" s="241" t="str">
        <f t="array" ref="I273">IF(I246="-","-",AVERAGE(IF(I$5:I$104=$G273,$E$5:$E$104,"-")))</f>
        <v>-</v>
      </c>
      <c r="J273" s="241" t="str">
        <f t="array" ref="J273">IF(J246="-","-",AVERAGE(IF(J$5:J$104=$G273,$E$5:$E$104,"-")))</f>
        <v>-</v>
      </c>
      <c r="K273" s="241" t="str">
        <f t="array" ref="K273">IF(K246="-","-",AVERAGE(IF(K$5:K$104=$G273,$E$5:$E$104,"-")))</f>
        <v>-</v>
      </c>
      <c r="L273" s="241" t="str">
        <f t="array" ref="L273">IF(L246="-","-",AVERAGE(IF(L$5:L$104=$G273,$E$5:$E$104,"-")))</f>
        <v>-</v>
      </c>
      <c r="M273" s="242" t="str">
        <f t="array" ref="M273">IF(M246="-","-",AVERAGE(IF(H$5:L$104=$G273,$E$5:$E$104,"-")))</f>
        <v>-</v>
      </c>
      <c r="N273" s="185"/>
      <c r="O273" s="140"/>
      <c r="P273" s="140"/>
      <c r="Q273" s="140"/>
      <c r="R273" s="140"/>
      <c r="S273" s="140"/>
      <c r="T273" s="140"/>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BA273" s="11"/>
      <c r="BB273" s="11"/>
      <c r="BC273" s="11"/>
      <c r="BD273" s="11"/>
      <c r="BE273" s="11"/>
      <c r="BF273" s="11"/>
      <c r="BG273" s="11"/>
      <c r="BH273" s="11"/>
      <c r="BI273" s="11"/>
      <c r="BJ273" s="11"/>
      <c r="BK273" s="11"/>
      <c r="BL273" s="11"/>
      <c r="BM273" s="11"/>
      <c r="BN273" s="11"/>
      <c r="BO273" s="11"/>
      <c r="BP273" s="11"/>
    </row>
    <row r="274" spans="1:68" ht="12.75" customHeight="1">
      <c r="A274" s="18"/>
      <c r="B274" s="18"/>
      <c r="C274" s="89"/>
      <c r="D274" s="117"/>
      <c r="E274" s="135"/>
      <c r="F274" s="135"/>
      <c r="G274" s="152">
        <f t="shared" si="32"/>
        <v>17</v>
      </c>
      <c r="H274" s="241" t="str">
        <f t="array" ref="H274">IF(H247="-","-",AVERAGE(IF(H$5:H$104=$G274,$E$5:$E$104,"-")))</f>
        <v>-</v>
      </c>
      <c r="I274" s="241" t="str">
        <f t="array" ref="I274">IF(I247="-","-",AVERAGE(IF(I$5:I$104=$G274,$E$5:$E$104,"-")))</f>
        <v>-</v>
      </c>
      <c r="J274" s="241" t="str">
        <f t="array" ref="J274">IF(J247="-","-",AVERAGE(IF(J$5:J$104=$G274,$E$5:$E$104,"-")))</f>
        <v>-</v>
      </c>
      <c r="K274" s="241" t="str">
        <f t="array" ref="K274">IF(K247="-","-",AVERAGE(IF(K$5:K$104=$G274,$E$5:$E$104,"-")))</f>
        <v>-</v>
      </c>
      <c r="L274" s="241" t="str">
        <f t="array" ref="L274">IF(L247="-","-",AVERAGE(IF(L$5:L$104=$G274,$E$5:$E$104,"-")))</f>
        <v>-</v>
      </c>
      <c r="M274" s="242" t="str">
        <f t="array" ref="M274">IF(M247="-","-",AVERAGE(IF(H$5:L$104=$G274,$E$5:$E$104,"-")))</f>
        <v>-</v>
      </c>
      <c r="N274" s="185"/>
      <c r="O274" s="140"/>
      <c r="P274" s="140"/>
      <c r="Q274" s="140"/>
      <c r="R274" s="140"/>
      <c r="S274" s="140"/>
      <c r="T274" s="140"/>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BA274" s="11"/>
      <c r="BB274" s="11"/>
      <c r="BC274" s="11"/>
      <c r="BD274" s="11"/>
      <c r="BE274" s="11"/>
      <c r="BF274" s="11"/>
      <c r="BG274" s="11"/>
      <c r="BH274" s="11"/>
      <c r="BI274" s="11"/>
      <c r="BJ274" s="11"/>
      <c r="BK274" s="11"/>
      <c r="BL274" s="11"/>
      <c r="BM274" s="11"/>
      <c r="BN274" s="11"/>
      <c r="BO274" s="11"/>
      <c r="BP274" s="11"/>
    </row>
    <row r="275" spans="1:68" ht="12.75" customHeight="1">
      <c r="A275" s="18"/>
      <c r="B275" s="18"/>
      <c r="C275" s="89"/>
      <c r="D275" s="117"/>
      <c r="E275" s="135"/>
      <c r="F275" s="135"/>
      <c r="G275" s="152">
        <f t="shared" si="32"/>
        <v>18</v>
      </c>
      <c r="H275" s="241" t="str">
        <f t="array" ref="H275">IF(H248="-","-",AVERAGE(IF(H$5:H$104=$G275,$E$5:$E$104,"-")))</f>
        <v>-</v>
      </c>
      <c r="I275" s="241" t="str">
        <f t="array" ref="I275">IF(I248="-","-",AVERAGE(IF(I$5:I$104=$G275,$E$5:$E$104,"-")))</f>
        <v>-</v>
      </c>
      <c r="J275" s="241" t="str">
        <f t="array" ref="J275">IF(J248="-","-",AVERAGE(IF(J$5:J$104=$G275,$E$5:$E$104,"-")))</f>
        <v>-</v>
      </c>
      <c r="K275" s="241" t="str">
        <f t="array" ref="K275">IF(K248="-","-",AVERAGE(IF(K$5:K$104=$G275,$E$5:$E$104,"-")))</f>
        <v>-</v>
      </c>
      <c r="L275" s="241" t="str">
        <f t="array" ref="L275">IF(L248="-","-",AVERAGE(IF(L$5:L$104=$G275,$E$5:$E$104,"-")))</f>
        <v>-</v>
      </c>
      <c r="M275" s="242" t="str">
        <f t="array" ref="M275">IF(M248="-","-",AVERAGE(IF(H$5:L$104=$G275,$E$5:$E$104,"-")))</f>
        <v>-</v>
      </c>
      <c r="N275" s="185"/>
      <c r="O275" s="140"/>
      <c r="P275" s="140"/>
      <c r="Q275" s="140"/>
      <c r="R275" s="140"/>
      <c r="S275" s="140"/>
      <c r="T275" s="140"/>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BA275" s="11"/>
      <c r="BB275" s="11"/>
      <c r="BC275" s="11"/>
      <c r="BD275" s="11"/>
      <c r="BE275" s="11"/>
      <c r="BF275" s="11"/>
      <c r="BG275" s="11"/>
      <c r="BH275" s="11"/>
      <c r="BI275" s="11"/>
      <c r="BJ275" s="11"/>
      <c r="BK275" s="11"/>
      <c r="BL275" s="11"/>
      <c r="BM275" s="11"/>
      <c r="BN275" s="11"/>
      <c r="BO275" s="11"/>
      <c r="BP275" s="11"/>
    </row>
    <row r="276" spans="1:68" ht="12.75" customHeight="1">
      <c r="A276" s="18"/>
      <c r="B276" s="18"/>
      <c r="C276" s="89"/>
      <c r="D276" s="117"/>
      <c r="E276" s="135"/>
      <c r="F276" s="135"/>
      <c r="G276" s="152">
        <f t="shared" si="32"/>
        <v>19</v>
      </c>
      <c r="H276" s="241" t="str">
        <f t="array" ref="H276">IF(H249="-","-",AVERAGE(IF(H$5:H$104=$G276,$E$5:$E$104,"-")))</f>
        <v>-</v>
      </c>
      <c r="I276" s="241" t="str">
        <f t="array" ref="I276">IF(I249="-","-",AVERAGE(IF(I$5:I$104=$G276,$E$5:$E$104,"-")))</f>
        <v>-</v>
      </c>
      <c r="J276" s="241" t="str">
        <f t="array" ref="J276">IF(J249="-","-",AVERAGE(IF(J$5:J$104=$G276,$E$5:$E$104,"-")))</f>
        <v>-</v>
      </c>
      <c r="K276" s="241" t="str">
        <f t="array" ref="K276">IF(K249="-","-",AVERAGE(IF(K$5:K$104=$G276,$E$5:$E$104,"-")))</f>
        <v>-</v>
      </c>
      <c r="L276" s="241" t="str">
        <f t="array" ref="L276">IF(L249="-","-",AVERAGE(IF(L$5:L$104=$G276,$E$5:$E$104,"-")))</f>
        <v>-</v>
      </c>
      <c r="M276" s="242" t="str">
        <f t="array" ref="M276">IF(M249="-","-",AVERAGE(IF(H$5:L$104=$G276,$E$5:$E$104,"-")))</f>
        <v>-</v>
      </c>
      <c r="N276" s="185"/>
      <c r="O276" s="140"/>
      <c r="P276" s="140"/>
      <c r="Q276" s="140"/>
      <c r="R276" s="140"/>
      <c r="S276" s="140"/>
      <c r="T276" s="140"/>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BA276" s="11"/>
      <c r="BB276" s="11"/>
      <c r="BC276" s="11"/>
      <c r="BD276" s="11"/>
      <c r="BE276" s="11"/>
      <c r="BF276" s="11"/>
      <c r="BG276" s="11"/>
      <c r="BH276" s="11"/>
      <c r="BI276" s="11"/>
      <c r="BJ276" s="11"/>
      <c r="BK276" s="11"/>
      <c r="BL276" s="11"/>
      <c r="BM276" s="11"/>
      <c r="BN276" s="11"/>
      <c r="BO276" s="11"/>
      <c r="BP276" s="11"/>
    </row>
    <row r="277" spans="1:68" ht="12.75" customHeight="1">
      <c r="A277" s="18"/>
      <c r="B277" s="18"/>
      <c r="C277" s="89"/>
      <c r="D277" s="117"/>
      <c r="E277" s="135"/>
      <c r="F277" s="135"/>
      <c r="G277" s="152">
        <f t="shared" si="32"/>
        <v>20</v>
      </c>
      <c r="H277" s="241" t="str">
        <f t="array" ref="H277">IF(H250="-","-",AVERAGE(IF(H$5:H$104=$G277,$E$5:$E$104,"-")))</f>
        <v>-</v>
      </c>
      <c r="I277" s="241" t="str">
        <f t="array" ref="I277">IF(I250="-","-",AVERAGE(IF(I$5:I$104=$G277,$E$5:$E$104,"-")))</f>
        <v>-</v>
      </c>
      <c r="J277" s="241" t="str">
        <f t="array" ref="J277">IF(J250="-","-",AVERAGE(IF(J$5:J$104=$G277,$E$5:$E$104,"-")))</f>
        <v>-</v>
      </c>
      <c r="K277" s="241" t="str">
        <f t="array" ref="K277">IF(K250="-","-",AVERAGE(IF(K$5:K$104=$G277,$E$5:$E$104,"-")))</f>
        <v>-</v>
      </c>
      <c r="L277" s="241" t="str">
        <f t="array" ref="L277">IF(L250="-","-",AVERAGE(IF(L$5:L$104=$G277,$E$5:$E$104,"-")))</f>
        <v>-</v>
      </c>
      <c r="M277" s="243" t="str">
        <f t="array" ref="M277">IF(M250="-","-",AVERAGE(IF(H$5:L$104=$G277,$E$5:$E$104,"-")))</f>
        <v>-</v>
      </c>
      <c r="N277" s="185"/>
      <c r="O277" s="140"/>
      <c r="P277" s="140"/>
      <c r="Q277" s="140"/>
      <c r="R277" s="140"/>
      <c r="S277" s="140"/>
      <c r="T277" s="140"/>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BA277" s="11"/>
      <c r="BB277" s="11"/>
      <c r="BC277" s="11"/>
      <c r="BD277" s="11"/>
      <c r="BE277" s="11"/>
      <c r="BF277" s="11"/>
      <c r="BG277" s="11"/>
      <c r="BH277" s="11"/>
      <c r="BI277" s="11"/>
      <c r="BJ277" s="11"/>
      <c r="BK277" s="11"/>
      <c r="BL277" s="11"/>
      <c r="BM277" s="11"/>
      <c r="BN277" s="11"/>
      <c r="BO277" s="11"/>
      <c r="BP277" s="11"/>
    </row>
    <row r="278" spans="1:68" ht="12.75" customHeight="1">
      <c r="A278" s="18"/>
      <c r="B278" s="18"/>
      <c r="C278" s="89"/>
      <c r="D278" s="204"/>
      <c r="E278" s="205"/>
      <c r="F278" s="244" t="s">
        <v>41</v>
      </c>
      <c r="G278" s="145" t="str">
        <f>$G$139</f>
        <v>0-15</v>
      </c>
      <c r="H278" s="245">
        <f t="array" ref="H278">IF(H251=0,"-",SUMPRODUCT(H257:H277,H230:H250)/H251)</f>
        <v>60.66</v>
      </c>
      <c r="I278" s="245">
        <f t="array" ref="I278">IF(I251=0,"-",SUMPRODUCT(I257:I277,I230:I250)/I251)</f>
        <v>60.66</v>
      </c>
      <c r="J278" s="245">
        <f t="array" ref="J278">IF(J251=0,"-",SUMPRODUCT(J257:J277,J230:J250)/J251)</f>
        <v>60.66</v>
      </c>
      <c r="K278" s="245">
        <f t="array" ref="K278">IF(K251=0,"-",SUMPRODUCT(K257:K277,K230:K250)/K251)</f>
        <v>60.66</v>
      </c>
      <c r="L278" s="245">
        <f t="array" ref="L278">IF(L251=0,"-",SUMPRODUCT(L257:L277,L230:L250)/L251)</f>
        <v>60.66</v>
      </c>
      <c r="M278" s="466">
        <f>SUMPRODUCT(M257:M277,M230:M250)/M251</f>
        <v>60.66</v>
      </c>
      <c r="N278" s="185"/>
      <c r="O278" s="140"/>
      <c r="P278" s="140"/>
      <c r="Q278" s="140"/>
      <c r="R278" s="140"/>
      <c r="S278" s="140"/>
      <c r="T278" s="140"/>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BA278" s="11"/>
      <c r="BB278" s="11"/>
      <c r="BC278" s="11"/>
      <c r="BD278" s="11"/>
      <c r="BE278" s="11"/>
      <c r="BF278" s="11"/>
      <c r="BG278" s="11"/>
      <c r="BH278" s="11"/>
      <c r="BI278" s="11"/>
      <c r="BJ278" s="11"/>
      <c r="BK278" s="11"/>
      <c r="BL278" s="11"/>
      <c r="BM278" s="11"/>
      <c r="BN278" s="11"/>
      <c r="BO278" s="11"/>
      <c r="BP278" s="11"/>
    </row>
    <row r="279" spans="1:68" ht="12.75" customHeight="1">
      <c r="A279" s="18"/>
      <c r="B279" s="18"/>
      <c r="C279" s="89"/>
      <c r="D279" s="117"/>
      <c r="E279" s="125"/>
      <c r="F279" s="125"/>
      <c r="G279" s="117"/>
      <c r="H279" s="198"/>
      <c r="I279" s="198"/>
      <c r="J279" s="117"/>
      <c r="K279" s="117"/>
      <c r="L279" s="117"/>
      <c r="M279" s="232"/>
      <c r="N279" s="7"/>
      <c r="O279" s="140"/>
      <c r="P279" s="140"/>
      <c r="Q279" s="140"/>
      <c r="R279" s="140"/>
      <c r="S279" s="140"/>
      <c r="T279" s="140"/>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BA279" s="11"/>
      <c r="BB279" s="11"/>
      <c r="BC279" s="11"/>
      <c r="BD279" s="11"/>
      <c r="BE279" s="11"/>
      <c r="BF279" s="11"/>
      <c r="BG279" s="11"/>
      <c r="BH279" s="11"/>
      <c r="BI279" s="11"/>
      <c r="BJ279" s="11"/>
      <c r="BK279" s="11"/>
      <c r="BL279" s="11"/>
      <c r="BM279" s="11"/>
      <c r="BN279" s="11"/>
      <c r="BO279" s="11"/>
      <c r="BP279" s="11"/>
    </row>
    <row r="280" spans="1:68" ht="12.75" customHeight="1">
      <c r="A280" s="18"/>
      <c r="B280" s="18"/>
      <c r="C280" s="89"/>
      <c r="D280" s="117"/>
      <c r="E280" s="125"/>
      <c r="F280" s="125"/>
      <c r="G280" s="117"/>
      <c r="H280" s="198"/>
      <c r="I280" s="198"/>
      <c r="J280" s="117"/>
      <c r="K280" s="117"/>
      <c r="L280" s="117"/>
      <c r="M280" s="232"/>
      <c r="N280" s="7"/>
      <c r="O280" s="140"/>
      <c r="P280" s="140"/>
      <c r="Q280" s="140"/>
      <c r="R280" s="140"/>
      <c r="S280" s="140"/>
      <c r="T280" s="140"/>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BA280" s="11"/>
      <c r="BB280" s="11"/>
      <c r="BC280" s="11"/>
      <c r="BD280" s="11"/>
      <c r="BE280" s="11"/>
      <c r="BF280" s="11"/>
      <c r="BG280" s="11"/>
      <c r="BH280" s="11"/>
      <c r="BI280" s="11"/>
      <c r="BJ280" s="11"/>
      <c r="BK280" s="11"/>
      <c r="BL280" s="11"/>
      <c r="BM280" s="11"/>
      <c r="BN280" s="11"/>
      <c r="BO280" s="11"/>
      <c r="BP280" s="11"/>
    </row>
    <row r="281" spans="1:68" ht="12.75" customHeight="1">
      <c r="A281" s="18"/>
      <c r="B281" s="18"/>
      <c r="C281" s="89"/>
      <c r="D281" s="117"/>
      <c r="E281" s="117"/>
      <c r="F281" s="117"/>
      <c r="G281" s="118" t="str">
        <f>IF(M3="modal","Inter-reader bias test and reader against MODAL age bias test","Inter-reader bias test and reader against ACTUAL age bias test")</f>
        <v>Inter-reader bias test and reader against MODAL age bias test</v>
      </c>
      <c r="H281" s="183"/>
      <c r="I281" s="183"/>
      <c r="J281" s="183"/>
      <c r="K281" s="183"/>
      <c r="L281" s="246"/>
      <c r="M281" s="232"/>
      <c r="N281" s="67"/>
      <c r="O281" s="247"/>
      <c r="P281" s="247"/>
      <c r="Q281" s="247"/>
      <c r="R281" s="140"/>
      <c r="S281" s="140"/>
      <c r="T281" s="140"/>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BA281" s="11"/>
      <c r="BB281" s="11"/>
      <c r="BC281" s="11"/>
      <c r="BD281" s="11"/>
      <c r="BE281" s="11"/>
      <c r="BF281" s="11"/>
      <c r="BG281" s="11"/>
      <c r="BH281" s="11"/>
      <c r="BI281" s="11"/>
      <c r="BJ281" s="11"/>
      <c r="BK281" s="11"/>
      <c r="BL281" s="11"/>
      <c r="BM281" s="11"/>
      <c r="BN281" s="11"/>
      <c r="BO281" s="11"/>
      <c r="BP281" s="11"/>
    </row>
    <row r="282" spans="1:68" ht="24.75" customHeight="1">
      <c r="A282" s="18"/>
      <c r="B282" s="18"/>
      <c r="C282" s="89"/>
      <c r="D282" s="117"/>
      <c r="E282" s="117"/>
      <c r="F282" s="162"/>
      <c r="G282" s="167"/>
      <c r="H282" s="464" t="str">
        <f t="shared" ref="H282:L283" si="33">H3</f>
        <v>Harald</v>
      </c>
      <c r="I282" s="464" t="str">
        <f t="shared" si="33"/>
        <v>Hildegun</v>
      </c>
      <c r="J282" s="464" t="str">
        <f t="shared" si="33"/>
        <v>Stian</v>
      </c>
      <c r="K282" s="464" t="str">
        <f t="shared" si="33"/>
        <v>Eirik</v>
      </c>
      <c r="L282" s="464" t="str">
        <f t="shared" si="33"/>
        <v>Atle</v>
      </c>
      <c r="M282" s="465"/>
      <c r="N282" s="67"/>
      <c r="O282" s="247"/>
      <c r="P282" s="247"/>
      <c r="Q282" s="247"/>
      <c r="R282" s="140"/>
      <c r="S282" s="140"/>
      <c r="T282" s="140"/>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BA282" s="11"/>
      <c r="BB282" s="11"/>
      <c r="BC282" s="11"/>
      <c r="BD282" s="11"/>
      <c r="BE282" s="11"/>
      <c r="BF282" s="11"/>
      <c r="BG282" s="11"/>
      <c r="BH282" s="11"/>
      <c r="BI282" s="11"/>
      <c r="BJ282" s="11"/>
      <c r="BK282" s="11"/>
      <c r="BL282" s="11"/>
      <c r="BM282" s="11"/>
      <c r="BN282" s="11"/>
      <c r="BO282" s="11"/>
      <c r="BP282" s="11"/>
    </row>
    <row r="283" spans="1:68" ht="12.75" customHeight="1">
      <c r="A283" s="18"/>
      <c r="B283" s="18"/>
      <c r="C283" s="89"/>
      <c r="D283" s="117"/>
      <c r="E283" s="117"/>
      <c r="F283" s="162"/>
      <c r="G283" s="182"/>
      <c r="H283" s="27" t="str">
        <f t="shared" si="33"/>
        <v>Reader 1</v>
      </c>
      <c r="I283" s="27" t="str">
        <f t="shared" si="33"/>
        <v>Reader 2</v>
      </c>
      <c r="J283" s="27" t="str">
        <f t="shared" si="33"/>
        <v>Reader 3</v>
      </c>
      <c r="K283" s="27" t="str">
        <f t="shared" si="33"/>
        <v>Reader 4</v>
      </c>
      <c r="L283" s="27" t="str">
        <f t="shared" si="33"/>
        <v>Reader 5</v>
      </c>
      <c r="M283" s="465"/>
      <c r="N283" s="67"/>
      <c r="O283" s="247"/>
      <c r="P283" s="247"/>
      <c r="Q283" s="247"/>
      <c r="R283" s="140"/>
      <c r="S283" s="140"/>
      <c r="T283" s="140"/>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BA283" s="11"/>
      <c r="BB283" s="11"/>
      <c r="BC283" s="11"/>
      <c r="BD283" s="11"/>
      <c r="BE283" s="11"/>
      <c r="BF283" s="11"/>
      <c r="BG283" s="11"/>
      <c r="BH283" s="11"/>
      <c r="BI283" s="11"/>
      <c r="BJ283" s="11"/>
      <c r="BK283" s="11"/>
      <c r="BL283" s="11"/>
      <c r="BM283" s="11"/>
      <c r="BN283" s="11"/>
      <c r="BO283" s="11"/>
      <c r="BP283" s="11"/>
    </row>
    <row r="284" spans="1:68" ht="12.75" customHeight="1">
      <c r="A284" s="18"/>
      <c r="B284" s="18"/>
      <c r="C284" s="89"/>
      <c r="D284" s="117"/>
      <c r="E284" s="117"/>
      <c r="F284" s="249" t="str">
        <f>H$4</f>
        <v>Reader 1</v>
      </c>
      <c r="G284" s="250"/>
      <c r="H284" s="251"/>
      <c r="I284" s="255"/>
      <c r="J284" s="252"/>
      <c r="K284" s="252"/>
      <c r="L284" s="252"/>
      <c r="M284" s="248"/>
      <c r="N284" s="67"/>
      <c r="O284" s="247"/>
      <c r="P284" s="247"/>
      <c r="Q284" s="247"/>
      <c r="R284" s="140"/>
      <c r="S284" s="140"/>
      <c r="T284" s="140"/>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BA284" s="11"/>
      <c r="BB284" s="11"/>
      <c r="BC284" s="11"/>
      <c r="BD284" s="11"/>
      <c r="BE284" s="11"/>
      <c r="BF284" s="11"/>
      <c r="BG284" s="11"/>
      <c r="BH284" s="11"/>
      <c r="BI284" s="11"/>
      <c r="BJ284" s="11"/>
      <c r="BK284" s="11"/>
      <c r="BL284" s="11"/>
      <c r="BM284" s="11"/>
      <c r="BN284" s="11"/>
      <c r="BO284" s="11"/>
      <c r="BP284" s="11"/>
    </row>
    <row r="285" spans="1:68" ht="12.75" customHeight="1">
      <c r="A285" s="18"/>
      <c r="B285" s="18"/>
      <c r="C285" s="89"/>
      <c r="D285" s="117"/>
      <c r="E285" s="117"/>
      <c r="F285" s="249" t="str">
        <f>I$4</f>
        <v>Reader 2</v>
      </c>
      <c r="G285" s="254"/>
      <c r="H285" s="252" t="s">
        <v>20</v>
      </c>
      <c r="I285" s="251"/>
      <c r="J285" s="252"/>
      <c r="K285" s="252"/>
      <c r="L285" s="252"/>
      <c r="M285" s="248"/>
      <c r="N285" s="67"/>
      <c r="O285" s="247"/>
      <c r="P285" s="247"/>
      <c r="Q285" s="247"/>
      <c r="R285" s="140"/>
      <c r="S285" s="140"/>
      <c r="T285" s="140"/>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BA285" s="11"/>
      <c r="BB285" s="11"/>
      <c r="BC285" s="11"/>
      <c r="BD285" s="11"/>
      <c r="BE285" s="11"/>
      <c r="BF285" s="11"/>
      <c r="BG285" s="11"/>
      <c r="BH285" s="11"/>
      <c r="BI285" s="11"/>
      <c r="BJ285" s="11"/>
      <c r="BK285" s="11"/>
      <c r="BL285" s="11"/>
      <c r="BM285" s="11"/>
      <c r="BN285" s="11"/>
      <c r="BO285" s="11"/>
      <c r="BP285" s="11"/>
    </row>
    <row r="286" spans="1:68" ht="12.75" customHeight="1">
      <c r="A286" s="18"/>
      <c r="B286" s="18"/>
      <c r="C286" s="89"/>
      <c r="D286" s="117"/>
      <c r="E286" s="117"/>
      <c r="F286" s="253" t="str">
        <f>J$4</f>
        <v>Reader 3</v>
      </c>
      <c r="G286" s="254"/>
      <c r="H286" s="255" t="s">
        <v>20</v>
      </c>
      <c r="I286" s="252" t="s">
        <v>20</v>
      </c>
      <c r="J286" s="251"/>
      <c r="K286" s="255"/>
      <c r="L286" s="252"/>
      <c r="M286" s="248"/>
      <c r="N286" s="67"/>
      <c r="O286" s="247"/>
      <c r="P286" s="247"/>
      <c r="Q286" s="247"/>
      <c r="R286" s="140"/>
      <c r="S286" s="140"/>
      <c r="T286" s="140"/>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BA286" s="11"/>
      <c r="BB286" s="11"/>
      <c r="BC286" s="11"/>
      <c r="BD286" s="11"/>
      <c r="BE286" s="11"/>
      <c r="BF286" s="11"/>
      <c r="BG286" s="11"/>
      <c r="BH286" s="11"/>
      <c r="BI286" s="11"/>
      <c r="BJ286" s="11"/>
      <c r="BK286" s="11"/>
      <c r="BL286" s="11"/>
      <c r="BM286" s="11"/>
      <c r="BN286" s="11"/>
      <c r="BO286" s="11"/>
      <c r="BP286" s="11"/>
    </row>
    <row r="287" spans="1:68" ht="12.75" customHeight="1">
      <c r="A287" s="18"/>
      <c r="B287" s="18"/>
      <c r="C287" s="89"/>
      <c r="D287" s="117"/>
      <c r="E287" s="117"/>
      <c r="F287" s="253" t="str">
        <f>K$4</f>
        <v>Reader 4</v>
      </c>
      <c r="G287" s="254"/>
      <c r="H287" s="255" t="s">
        <v>20</v>
      </c>
      <c r="I287" s="255" t="s">
        <v>20</v>
      </c>
      <c r="J287" s="252" t="s">
        <v>20</v>
      </c>
      <c r="K287" s="251"/>
      <c r="L287" s="252"/>
      <c r="M287" s="248"/>
      <c r="N287" s="67"/>
      <c r="O287" s="247"/>
      <c r="P287" s="247"/>
      <c r="Q287" s="247"/>
      <c r="R287" s="140"/>
      <c r="S287" s="140"/>
      <c r="T287" s="140"/>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BA287" s="11"/>
      <c r="BB287" s="11"/>
      <c r="BC287" s="11"/>
      <c r="BD287" s="11"/>
      <c r="BE287" s="11"/>
      <c r="BF287" s="11"/>
      <c r="BG287" s="11"/>
      <c r="BH287" s="11"/>
      <c r="BI287" s="11"/>
      <c r="BJ287" s="11"/>
      <c r="BK287" s="11"/>
      <c r="BL287" s="11"/>
      <c r="BM287" s="11"/>
      <c r="BN287" s="11"/>
      <c r="BO287" s="11"/>
      <c r="BP287" s="11"/>
    </row>
    <row r="288" spans="1:68" ht="12.75" customHeight="1">
      <c r="A288" s="18"/>
      <c r="B288" s="18"/>
      <c r="C288" s="89"/>
      <c r="D288" s="117"/>
      <c r="E288" s="117"/>
      <c r="F288" s="253" t="str">
        <f>L4</f>
        <v>Reader 5</v>
      </c>
      <c r="G288" s="254"/>
      <c r="H288" s="255" t="s">
        <v>20</v>
      </c>
      <c r="I288" s="255" t="s">
        <v>20</v>
      </c>
      <c r="J288" s="252" t="s">
        <v>56</v>
      </c>
      <c r="K288" s="255" t="s">
        <v>20</v>
      </c>
      <c r="L288" s="251"/>
      <c r="M288" s="248"/>
      <c r="N288" s="67"/>
      <c r="O288" s="247"/>
      <c r="P288" s="247"/>
      <c r="Q288" s="247"/>
      <c r="R288" s="140"/>
      <c r="S288" s="140"/>
      <c r="T288" s="140"/>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BA288" s="11"/>
      <c r="BB288" s="11"/>
      <c r="BC288" s="11"/>
      <c r="BD288" s="11"/>
      <c r="BE288" s="11"/>
      <c r="BF288" s="11"/>
      <c r="BG288" s="11"/>
      <c r="BH288" s="11"/>
      <c r="BI288" s="11"/>
      <c r="BJ288" s="11"/>
      <c r="BK288" s="11"/>
      <c r="BL288" s="11"/>
      <c r="BM288" s="11"/>
      <c r="BN288" s="11"/>
      <c r="BO288" s="11"/>
      <c r="BP288" s="11"/>
    </row>
    <row r="289" spans="1:68" ht="12.75" customHeight="1">
      <c r="A289" s="18"/>
      <c r="B289" s="18"/>
      <c r="C289" s="89"/>
      <c r="D289" s="117"/>
      <c r="E289" s="117"/>
      <c r="F289" s="117"/>
      <c r="G289" s="117"/>
      <c r="H289" s="256"/>
      <c r="I289" s="256"/>
      <c r="J289" s="257"/>
      <c r="K289" s="257"/>
      <c r="L289" s="117"/>
      <c r="M289" s="117"/>
      <c r="N289" s="67"/>
      <c r="O289" s="247"/>
      <c r="P289" s="247"/>
      <c r="Q289" s="247"/>
      <c r="R289" s="140"/>
      <c r="S289" s="140"/>
      <c r="T289" s="140"/>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BA289" s="11"/>
      <c r="BB289" s="11"/>
      <c r="BC289" s="11"/>
      <c r="BD289" s="11"/>
      <c r="BE289" s="11"/>
      <c r="BF289" s="11"/>
      <c r="BG289" s="11"/>
      <c r="BH289" s="11"/>
      <c r="BI289" s="11"/>
      <c r="BJ289" s="11"/>
      <c r="BK289" s="11"/>
      <c r="BL289" s="11"/>
      <c r="BM289" s="11"/>
      <c r="BN289" s="11"/>
      <c r="BO289" s="11"/>
      <c r="BP289" s="11"/>
    </row>
    <row r="290" spans="1:68" ht="12.75" customHeight="1">
      <c r="A290" s="18"/>
      <c r="B290" s="18"/>
      <c r="C290" s="89"/>
      <c r="D290" s="117"/>
      <c r="E290" s="258"/>
      <c r="F290" s="259" t="str">
        <f>M3</f>
        <v>MODAL</v>
      </c>
      <c r="G290" s="260" t="str">
        <f>M4</f>
        <v>(R1-R5)</v>
      </c>
      <c r="H290" s="252" t="s">
        <v>20</v>
      </c>
      <c r="I290" s="252" t="s">
        <v>20</v>
      </c>
      <c r="J290" s="252" t="s">
        <v>56</v>
      </c>
      <c r="K290" s="255" t="s">
        <v>20</v>
      </c>
      <c r="L290" s="255" t="s">
        <v>20</v>
      </c>
      <c r="M290" s="248"/>
      <c r="N290" s="67"/>
      <c r="O290" s="67"/>
      <c r="P290" s="67"/>
      <c r="Q290" s="67"/>
      <c r="R290" s="140"/>
      <c r="S290" s="140"/>
      <c r="T290" s="140"/>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BA290" s="11"/>
      <c r="BB290" s="11"/>
      <c r="BC290" s="11"/>
      <c r="BD290" s="11"/>
      <c r="BE290" s="11"/>
      <c r="BF290" s="11"/>
      <c r="BG290" s="11"/>
      <c r="BH290" s="11"/>
      <c r="BI290" s="11"/>
      <c r="BJ290" s="11"/>
      <c r="BK290" s="11"/>
      <c r="BL290" s="11"/>
      <c r="BM290" s="11"/>
      <c r="BN290" s="11"/>
      <c r="BO290" s="11"/>
      <c r="BP290" s="11"/>
    </row>
    <row r="291" spans="1:68" ht="12.75" customHeight="1">
      <c r="A291" s="18"/>
      <c r="B291" s="18"/>
      <c r="C291" s="89"/>
      <c r="D291" s="117"/>
      <c r="E291" s="261"/>
      <c r="F291" s="261"/>
      <c r="G291" s="262"/>
      <c r="H291" s="262"/>
      <c r="I291" s="262"/>
      <c r="J291" s="262"/>
      <c r="K291" s="262"/>
      <c r="L291" s="262"/>
      <c r="M291" s="232"/>
      <c r="N291" s="67"/>
      <c r="O291" s="67"/>
      <c r="P291" s="67"/>
      <c r="Q291" s="67"/>
      <c r="R291" s="140"/>
      <c r="S291" s="140"/>
      <c r="T291" s="140"/>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BA291" s="11"/>
      <c r="BB291" s="11"/>
      <c r="BC291" s="11"/>
      <c r="BD291" s="11"/>
      <c r="BE291" s="11"/>
      <c r="BF291" s="11"/>
      <c r="BG291" s="11"/>
      <c r="BH291" s="11"/>
      <c r="BI291" s="11"/>
      <c r="BJ291" s="11"/>
      <c r="BK291" s="11"/>
      <c r="BL291" s="11"/>
      <c r="BM291" s="11"/>
      <c r="BN291" s="11"/>
      <c r="BO291" s="11"/>
      <c r="BP291" s="11"/>
    </row>
    <row r="292" spans="1:68" ht="12.75" customHeight="1">
      <c r="A292" s="18"/>
      <c r="B292" s="18"/>
      <c r="C292" s="89"/>
      <c r="D292" s="117"/>
      <c r="E292" s="117"/>
      <c r="F292" s="117"/>
      <c r="G292" s="117"/>
      <c r="H292" s="117"/>
      <c r="I292" s="117"/>
      <c r="J292" s="255" t="s">
        <v>20</v>
      </c>
      <c r="K292" s="117"/>
      <c r="L292" s="117"/>
      <c r="M292" s="117"/>
      <c r="N292" s="67"/>
      <c r="O292" s="67"/>
      <c r="P292" s="67"/>
      <c r="Q292" s="67"/>
      <c r="R292" s="140"/>
      <c r="S292" s="140"/>
      <c r="T292" s="140"/>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BA292" s="11"/>
      <c r="BB292" s="11"/>
      <c r="BC292" s="11"/>
      <c r="BD292" s="11"/>
      <c r="BE292" s="11"/>
      <c r="BF292" s="11"/>
      <c r="BG292" s="11"/>
      <c r="BH292" s="11"/>
      <c r="BI292" s="11"/>
      <c r="BJ292" s="11"/>
      <c r="BK292" s="11"/>
      <c r="BL292" s="11"/>
      <c r="BM292" s="11"/>
      <c r="BN292" s="11"/>
      <c r="BO292" s="11"/>
      <c r="BP292" s="11"/>
    </row>
    <row r="293" spans="1:68" ht="12.75" customHeight="1">
      <c r="A293" s="18"/>
      <c r="B293" s="18"/>
      <c r="C293" s="89"/>
      <c r="D293" s="117"/>
      <c r="E293" s="117"/>
      <c r="F293" s="117"/>
      <c r="G293" s="117"/>
      <c r="H293" s="117"/>
      <c r="I293" s="117"/>
      <c r="J293" s="252" t="s">
        <v>56</v>
      </c>
      <c r="K293" s="117"/>
      <c r="L293" s="117"/>
      <c r="M293" s="117"/>
      <c r="N293" s="67"/>
      <c r="O293" s="67"/>
      <c r="P293" s="67"/>
      <c r="Q293" s="67"/>
      <c r="R293" s="140"/>
      <c r="S293" s="140"/>
      <c r="T293" s="140"/>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BA293" s="11"/>
      <c r="BB293" s="11"/>
      <c r="BC293" s="11"/>
      <c r="BD293" s="11"/>
      <c r="BE293" s="11"/>
      <c r="BF293" s="11"/>
      <c r="BG293" s="11"/>
      <c r="BH293" s="11"/>
      <c r="BI293" s="11"/>
      <c r="BJ293" s="11"/>
      <c r="BK293" s="11"/>
      <c r="BL293" s="11"/>
      <c r="BM293" s="11"/>
      <c r="BN293" s="11"/>
      <c r="BO293" s="11"/>
      <c r="BP293" s="11"/>
    </row>
    <row r="294" spans="1:68" ht="12.75" customHeight="1">
      <c r="A294" s="18"/>
      <c r="B294" s="18"/>
      <c r="C294" s="89"/>
      <c r="D294" s="117"/>
      <c r="E294" s="117"/>
      <c r="F294" s="117"/>
      <c r="G294" s="117"/>
      <c r="H294" s="117"/>
      <c r="I294" s="117"/>
      <c r="J294" s="252" t="s">
        <v>57</v>
      </c>
      <c r="K294" s="117"/>
      <c r="L294" s="117"/>
      <c r="M294" s="117"/>
      <c r="N294" s="67"/>
      <c r="O294" s="67"/>
      <c r="P294" s="67"/>
      <c r="Q294" s="67"/>
      <c r="R294" s="140"/>
      <c r="S294" s="140"/>
      <c r="T294" s="140"/>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BA294" s="11"/>
      <c r="BB294" s="11"/>
      <c r="BC294" s="11"/>
      <c r="BD294" s="11"/>
      <c r="BE294" s="11"/>
      <c r="BF294" s="11"/>
      <c r="BG294" s="11"/>
      <c r="BH294" s="11"/>
      <c r="BI294" s="11"/>
      <c r="BJ294" s="11"/>
      <c r="BK294" s="11"/>
      <c r="BL294" s="11"/>
      <c r="BM294" s="11"/>
      <c r="BN294" s="11"/>
      <c r="BO294" s="11"/>
      <c r="BP294" s="11"/>
    </row>
    <row r="295" spans="1:68" ht="12.75" customHeight="1">
      <c r="A295" s="18"/>
      <c r="B295" s="18"/>
      <c r="C295" s="89"/>
      <c r="D295" s="117"/>
      <c r="E295" s="88"/>
      <c r="F295" s="88"/>
      <c r="G295" s="18"/>
      <c r="H295" s="89"/>
      <c r="I295" s="89"/>
      <c r="J295" s="18"/>
      <c r="K295" s="18"/>
      <c r="L295" s="18"/>
      <c r="M295" s="140"/>
      <c r="N295" s="67"/>
      <c r="O295" s="67"/>
      <c r="P295" s="67"/>
      <c r="Q295" s="67"/>
      <c r="R295" s="140"/>
      <c r="S295" s="140"/>
      <c r="T295" s="140"/>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BA295" s="11"/>
      <c r="BB295" s="11"/>
      <c r="BC295" s="11"/>
      <c r="BD295" s="11"/>
      <c r="BE295" s="11"/>
      <c r="BF295" s="11"/>
      <c r="BG295" s="11"/>
      <c r="BH295" s="11"/>
      <c r="BI295" s="11"/>
      <c r="BJ295" s="11"/>
      <c r="BK295" s="11"/>
      <c r="BL295" s="11"/>
      <c r="BM295" s="11"/>
      <c r="BN295" s="11"/>
      <c r="BO295" s="11"/>
      <c r="BP295" s="11"/>
    </row>
    <row r="296" spans="1:68" ht="12.75" customHeight="1">
      <c r="A296" s="18"/>
      <c r="B296" s="18"/>
      <c r="C296" s="89"/>
      <c r="D296" s="18"/>
      <c r="E296" s="88"/>
      <c r="F296" s="88"/>
      <c r="G296" s="18"/>
      <c r="H296" s="89"/>
      <c r="I296" s="89"/>
      <c r="J296" s="18"/>
      <c r="K296" s="18"/>
      <c r="L296" s="18"/>
      <c r="M296" s="140"/>
      <c r="N296" s="67"/>
      <c r="O296" s="67"/>
      <c r="P296" s="67"/>
      <c r="Q296" s="67"/>
      <c r="R296" s="140"/>
      <c r="S296" s="140"/>
      <c r="T296" s="140"/>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BA296" s="11"/>
      <c r="BB296" s="11"/>
      <c r="BC296" s="11"/>
      <c r="BD296" s="11"/>
      <c r="BE296" s="11"/>
      <c r="BF296" s="11"/>
      <c r="BG296" s="11"/>
      <c r="BH296" s="11"/>
      <c r="BI296" s="11"/>
      <c r="BJ296" s="11"/>
      <c r="BK296" s="11"/>
      <c r="BL296" s="11"/>
      <c r="BM296" s="11"/>
      <c r="BN296" s="11"/>
      <c r="BO296" s="11"/>
      <c r="BP296" s="11"/>
    </row>
    <row r="297" spans="1:68" ht="12.75" customHeight="1">
      <c r="A297" s="18"/>
      <c r="B297" s="18"/>
      <c r="C297" s="18"/>
      <c r="D297" s="18"/>
      <c r="E297" s="263"/>
      <c r="F297" s="263"/>
      <c r="G297" s="263"/>
      <c r="H297" s="264" t="s">
        <v>59</v>
      </c>
      <c r="I297" s="264"/>
      <c r="J297" s="265"/>
      <c r="K297" s="265"/>
      <c r="L297" s="264"/>
      <c r="M297" s="232"/>
      <c r="N297" s="7"/>
      <c r="O297" s="140"/>
      <c r="P297" s="140"/>
      <c r="Q297" s="140"/>
      <c r="R297" s="140"/>
      <c r="S297" s="140"/>
      <c r="T297" s="140"/>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BA297" s="11"/>
      <c r="BB297" s="11"/>
      <c r="BC297" s="11"/>
      <c r="BD297" s="11"/>
      <c r="BE297" s="11"/>
      <c r="BF297" s="11"/>
      <c r="BG297" s="11"/>
      <c r="BH297" s="11"/>
      <c r="BI297" s="11"/>
      <c r="BJ297" s="11"/>
      <c r="BK297" s="11"/>
      <c r="BL297" s="11"/>
      <c r="BM297" s="11"/>
      <c r="BN297" s="11"/>
      <c r="BO297" s="11"/>
      <c r="BP297" s="11"/>
    </row>
    <row r="298" spans="1:68" ht="22.5" customHeight="1">
      <c r="A298" s="18"/>
      <c r="B298" s="18"/>
      <c r="C298" s="18"/>
      <c r="D298" s="263" t="s">
        <v>58</v>
      </c>
      <c r="E298" s="264"/>
      <c r="F298" s="264"/>
      <c r="G298" s="264"/>
      <c r="H298" s="264"/>
      <c r="I298" s="264"/>
      <c r="J298" s="264"/>
      <c r="K298" s="264"/>
      <c r="L298" s="264"/>
      <c r="M298" s="268"/>
      <c r="N298" s="7"/>
      <c r="O298" s="140"/>
      <c r="P298" s="140"/>
      <c r="Q298" s="140"/>
      <c r="R298" s="140"/>
      <c r="S298" s="140"/>
      <c r="T298" s="140"/>
      <c r="U298" s="266"/>
      <c r="V298" s="266"/>
      <c r="W298" s="18"/>
      <c r="X298" s="18"/>
      <c r="Y298" s="18"/>
      <c r="Z298" s="18"/>
      <c r="AA298" s="18"/>
      <c r="AB298" s="18"/>
      <c r="AC298" s="18"/>
      <c r="AD298" s="18"/>
      <c r="AE298" s="18"/>
      <c r="AF298" s="18"/>
      <c r="AG298" s="18"/>
      <c r="AH298" s="18"/>
      <c r="AI298" s="18"/>
      <c r="AJ298" s="18"/>
      <c r="AK298" s="18"/>
      <c r="AL298" s="18"/>
      <c r="AM298" s="18"/>
      <c r="AN298" s="18"/>
      <c r="AO298" s="266"/>
      <c r="AP298" s="266"/>
      <c r="AQ298" s="18"/>
      <c r="AR298" s="18"/>
      <c r="AS298" s="18"/>
      <c r="AT298" s="18"/>
      <c r="AU298" s="18"/>
      <c r="AV298" s="18"/>
      <c r="AW298" s="18"/>
      <c r="AX298" s="18"/>
      <c r="BA298" s="11"/>
      <c r="BB298" s="11"/>
      <c r="BC298" s="11"/>
      <c r="BD298" s="11"/>
      <c r="BE298" s="11"/>
      <c r="BF298" s="11"/>
      <c r="BG298" s="11"/>
      <c r="BH298" s="11"/>
      <c r="BI298" s="11"/>
      <c r="BJ298" s="11"/>
      <c r="BK298" s="11"/>
      <c r="BL298" s="11"/>
      <c r="BM298" s="11"/>
      <c r="BN298" s="11"/>
      <c r="BO298" s="11"/>
      <c r="BP298" s="11"/>
    </row>
    <row r="299" spans="1:68" s="271" customFormat="1" ht="12.75" customHeight="1">
      <c r="A299" s="18"/>
      <c r="B299" s="18"/>
      <c r="C299" s="18"/>
      <c r="D299" s="264"/>
      <c r="E299" s="105"/>
      <c r="F299" s="105"/>
      <c r="G299" s="105"/>
      <c r="H299" s="105"/>
      <c r="I299" s="105"/>
      <c r="J299" s="105"/>
      <c r="K299" s="105"/>
      <c r="L299" s="105"/>
      <c r="M299" s="105"/>
      <c r="N299" s="7"/>
      <c r="O299" s="269"/>
      <c r="P299" s="269"/>
      <c r="Q299" s="269"/>
      <c r="R299" s="269"/>
      <c r="S299" s="269"/>
      <c r="T299" s="140"/>
      <c r="U299" s="266"/>
      <c r="V299" s="266"/>
      <c r="W299" s="266"/>
      <c r="X299" s="266"/>
      <c r="Y299" s="266"/>
      <c r="Z299" s="266"/>
      <c r="AA299" s="266"/>
      <c r="AB299" s="266"/>
      <c r="AC299" s="266"/>
      <c r="AD299" s="266"/>
      <c r="AE299" s="266"/>
      <c r="AF299" s="266"/>
      <c r="AG299" s="266"/>
      <c r="AH299" s="266"/>
      <c r="AI299" s="266"/>
      <c r="AJ299" s="266"/>
      <c r="AK299" s="266"/>
      <c r="AL299" s="266"/>
      <c r="AM299" s="266"/>
      <c r="AN299" s="266"/>
      <c r="AO299" s="266"/>
      <c r="AP299" s="266"/>
      <c r="AQ299" s="266"/>
      <c r="AR299" s="266"/>
      <c r="AS299" s="266"/>
      <c r="AT299" s="266"/>
      <c r="AU299" s="266"/>
      <c r="AV299" s="266"/>
      <c r="AW299" s="266"/>
      <c r="AX299" s="266"/>
      <c r="AY299" s="270"/>
      <c r="AZ299" s="270"/>
      <c r="BA299" s="11"/>
      <c r="BB299" s="11"/>
      <c r="BC299" s="11"/>
      <c r="BD299" s="11"/>
      <c r="BE299" s="11"/>
      <c r="BF299" s="11"/>
      <c r="BG299" s="11"/>
      <c r="BH299" s="11"/>
      <c r="BI299" s="11"/>
      <c r="BJ299" s="11"/>
      <c r="BK299" s="11"/>
      <c r="BL299" s="11"/>
      <c r="BM299" s="11"/>
      <c r="BN299" s="11"/>
      <c r="BO299" s="11"/>
      <c r="BP299" s="11"/>
    </row>
    <row r="300" spans="1:68" s="109" customFormat="1" ht="26.25" customHeight="1">
      <c r="A300" s="18"/>
      <c r="B300" s="18"/>
      <c r="C300" s="18"/>
      <c r="D300" s="91" t="str">
        <f>$H$1</f>
        <v>Torsklesing HI 2016, ALDER</v>
      </c>
      <c r="E300" s="264"/>
      <c r="F300" s="264"/>
      <c r="G300" s="264"/>
      <c r="H300" s="264"/>
      <c r="I300" s="264"/>
      <c r="J300" s="264"/>
      <c r="K300" s="264"/>
      <c r="L300" s="264"/>
      <c r="M300" s="268"/>
      <c r="N300" s="7"/>
      <c r="O300" s="106"/>
      <c r="P300" s="106"/>
      <c r="Q300" s="106"/>
      <c r="R300" s="106"/>
      <c r="S300" s="106"/>
      <c r="T300" s="90"/>
      <c r="U300" s="107"/>
      <c r="V300" s="107"/>
      <c r="W300" s="107"/>
      <c r="X300" s="107"/>
      <c r="Y300" s="107"/>
      <c r="Z300" s="107"/>
      <c r="AA300" s="107"/>
      <c r="AB300" s="107"/>
      <c r="AC300" s="107"/>
      <c r="AD300" s="107"/>
      <c r="AE300" s="107"/>
      <c r="AF300" s="107"/>
      <c r="AG300" s="107"/>
      <c r="AH300" s="107"/>
      <c r="AI300" s="107"/>
      <c r="AJ300" s="107"/>
      <c r="AK300" s="107"/>
      <c r="AL300" s="107"/>
      <c r="AM300" s="107"/>
      <c r="AN300" s="107"/>
      <c r="AO300" s="107"/>
      <c r="AP300" s="107"/>
      <c r="AQ300" s="107"/>
      <c r="AR300" s="107"/>
      <c r="AS300" s="106"/>
      <c r="AT300" s="106"/>
      <c r="AU300" s="106"/>
      <c r="AV300" s="106"/>
      <c r="AW300" s="106"/>
      <c r="AX300" s="106"/>
      <c r="AY300" s="108"/>
      <c r="AZ300" s="108"/>
      <c r="BA300" s="11"/>
      <c r="BB300" s="11"/>
      <c r="BC300" s="11"/>
      <c r="BD300" s="11"/>
      <c r="BE300" s="11"/>
      <c r="BF300" s="11"/>
      <c r="BG300" s="11"/>
      <c r="BH300" s="11"/>
      <c r="BI300" s="11"/>
      <c r="BJ300" s="11"/>
      <c r="BK300" s="11"/>
      <c r="BL300" s="11"/>
      <c r="BM300" s="11"/>
      <c r="BN300" s="11"/>
      <c r="BO300" s="11"/>
      <c r="BP300" s="11"/>
    </row>
    <row r="301" spans="1:68" s="271" customFormat="1" ht="12.75" customHeight="1">
      <c r="A301" s="18"/>
      <c r="B301" s="18"/>
      <c r="C301" s="18"/>
      <c r="D301" s="264"/>
      <c r="E301" s="267"/>
      <c r="F301" s="267"/>
      <c r="G301" s="272" t="s">
        <v>60</v>
      </c>
      <c r="H301" s="273"/>
      <c r="I301" s="531"/>
      <c r="J301" s="264"/>
      <c r="K301" s="264"/>
      <c r="L301" s="264"/>
      <c r="M301" s="268"/>
      <c r="N301" s="7"/>
      <c r="O301" s="269"/>
      <c r="P301" s="269"/>
      <c r="Q301" s="269"/>
      <c r="R301" s="269"/>
      <c r="S301" s="269"/>
      <c r="T301" s="140"/>
      <c r="U301" s="266"/>
      <c r="V301" s="266"/>
      <c r="W301" s="266"/>
      <c r="X301" s="266"/>
      <c r="Y301" s="266"/>
      <c r="Z301" s="266"/>
      <c r="AA301" s="266"/>
      <c r="AB301" s="266"/>
      <c r="AC301" s="266"/>
      <c r="AD301" s="266"/>
      <c r="AE301" s="266"/>
      <c r="AF301" s="266"/>
      <c r="AG301" s="266"/>
      <c r="AH301" s="266"/>
      <c r="AI301" s="266"/>
      <c r="AJ301" s="266"/>
      <c r="AK301" s="266"/>
      <c r="AL301" s="266"/>
      <c r="AM301" s="266"/>
      <c r="AN301" s="266"/>
      <c r="AO301" s="266"/>
      <c r="AP301" s="266"/>
      <c r="AQ301" s="266"/>
      <c r="AR301" s="266"/>
      <c r="AS301" s="266"/>
      <c r="AT301" s="266"/>
      <c r="AU301" s="266"/>
      <c r="AV301" s="266"/>
      <c r="AW301" s="266"/>
      <c r="AX301" s="266"/>
      <c r="AY301" s="270"/>
      <c r="AZ301" s="270"/>
      <c r="BA301" s="11"/>
      <c r="BB301" s="11"/>
      <c r="BC301" s="11"/>
      <c r="BD301" s="11"/>
      <c r="BE301" s="11"/>
      <c r="BF301" s="11"/>
      <c r="BG301" s="11"/>
      <c r="BH301" s="11"/>
      <c r="BI301" s="11"/>
      <c r="BJ301" s="11"/>
      <c r="BK301" s="11"/>
      <c r="BL301" s="11"/>
      <c r="BM301" s="11"/>
      <c r="BN301" s="11"/>
      <c r="BO301" s="11"/>
      <c r="BP301" s="11"/>
    </row>
    <row r="302" spans="1:68" s="271" customFormat="1" ht="18" customHeight="1">
      <c r="A302" s="18"/>
      <c r="B302" s="18"/>
      <c r="C302" s="18"/>
      <c r="D302" s="264"/>
      <c r="E302" s="275"/>
      <c r="F302" s="275"/>
      <c r="G302" s="136" t="str">
        <f>M3</f>
        <v>MODAL</v>
      </c>
      <c r="H302" s="461" t="str">
        <f t="shared" ref="H302:L303" si="34">H3</f>
        <v>Harald</v>
      </c>
      <c r="I302" s="461" t="str">
        <f t="shared" si="34"/>
        <v>Hildegun</v>
      </c>
      <c r="J302" s="461" t="str">
        <f t="shared" si="34"/>
        <v>Stian</v>
      </c>
      <c r="K302" s="461" t="str">
        <f t="shared" si="34"/>
        <v>Eirik</v>
      </c>
      <c r="L302" s="461" t="str">
        <f t="shared" si="34"/>
        <v>Atle</v>
      </c>
      <c r="M302" s="522" t="s">
        <v>60</v>
      </c>
      <c r="N302" s="73" t="s">
        <v>61</v>
      </c>
      <c r="O302" s="269"/>
      <c r="P302" s="269"/>
      <c r="Q302" s="269"/>
      <c r="R302" s="269"/>
      <c r="S302" s="269"/>
      <c r="T302" s="140"/>
      <c r="U302" s="274"/>
      <c r="V302" s="266"/>
      <c r="W302" s="266"/>
      <c r="X302" s="266"/>
      <c r="Y302" s="266"/>
      <c r="Z302" s="266"/>
      <c r="AA302" s="266"/>
      <c r="AB302" s="266"/>
      <c r="AC302" s="266"/>
      <c r="AD302" s="266"/>
      <c r="AE302" s="266"/>
      <c r="AF302" s="266"/>
      <c r="AG302" s="266"/>
      <c r="AH302" s="266"/>
      <c r="AI302" s="266"/>
      <c r="AJ302" s="266"/>
      <c r="AK302" s="266"/>
      <c r="AL302" s="266"/>
      <c r="AM302" s="266"/>
      <c r="AN302" s="266"/>
      <c r="AO302" s="266"/>
      <c r="AP302" s="266"/>
      <c r="AQ302" s="266"/>
      <c r="AR302" s="266"/>
      <c r="AS302" s="266"/>
      <c r="AT302" s="266"/>
      <c r="AU302" s="266"/>
      <c r="AV302" s="266"/>
      <c r="AW302" s="266"/>
      <c r="AX302" s="266"/>
      <c r="AY302" s="270"/>
      <c r="AZ302" s="270"/>
      <c r="BA302" s="11"/>
      <c r="BB302" s="11"/>
      <c r="BC302" s="11"/>
      <c r="BD302" s="11"/>
      <c r="BE302" s="11"/>
      <c r="BF302" s="11"/>
      <c r="BG302" s="11"/>
      <c r="BH302" s="11"/>
      <c r="BI302" s="11"/>
      <c r="BJ302" s="11"/>
      <c r="BK302" s="11"/>
      <c r="BL302" s="11"/>
      <c r="BM302" s="11"/>
      <c r="BN302" s="11"/>
      <c r="BO302" s="11"/>
      <c r="BP302" s="11"/>
    </row>
    <row r="303" spans="1:68" s="282" customFormat="1" ht="31.5" customHeight="1">
      <c r="A303" s="18"/>
      <c r="B303" s="18"/>
      <c r="C303" s="18"/>
      <c r="D303" s="138"/>
      <c r="E303" s="275"/>
      <c r="F303" s="275"/>
      <c r="G303" s="142" t="str">
        <f>M4</f>
        <v>(R1-R5)</v>
      </c>
      <c r="H303" s="283" t="str">
        <f t="shared" si="34"/>
        <v>Reader 1</v>
      </c>
      <c r="I303" s="283" t="str">
        <f t="shared" si="34"/>
        <v>Reader 2</v>
      </c>
      <c r="J303" s="283" t="str">
        <f t="shared" si="34"/>
        <v>Reader 3</v>
      </c>
      <c r="K303" s="283" t="str">
        <f t="shared" si="34"/>
        <v>Reader 4</v>
      </c>
      <c r="L303" s="283" t="str">
        <f t="shared" si="34"/>
        <v>Reader 5</v>
      </c>
      <c r="M303" s="284" t="s">
        <v>39</v>
      </c>
      <c r="N303" s="276" t="s">
        <v>62</v>
      </c>
      <c r="O303" s="269"/>
      <c r="P303" s="277"/>
      <c r="Q303" s="277"/>
      <c r="R303" s="277"/>
      <c r="S303" s="277"/>
      <c r="T303" s="278"/>
      <c r="U303" s="279"/>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9"/>
      <c r="AV303" s="279"/>
      <c r="AW303" s="279"/>
      <c r="AX303" s="279"/>
      <c r="AY303" s="280"/>
      <c r="AZ303" s="280"/>
      <c r="BA303" s="281"/>
      <c r="BB303" s="281"/>
      <c r="BC303" s="281"/>
      <c r="BD303" s="281"/>
      <c r="BE303" s="281"/>
      <c r="BF303" s="281"/>
      <c r="BG303" s="281"/>
      <c r="BH303" s="281"/>
      <c r="BI303" s="281"/>
      <c r="BJ303" s="281"/>
      <c r="BK303" s="281"/>
      <c r="BL303" s="281"/>
      <c r="BM303" s="281"/>
      <c r="BN303" s="281"/>
      <c r="BO303" s="281"/>
      <c r="BP303" s="281"/>
    </row>
    <row r="304" spans="1:68" s="282" customFormat="1" ht="12.75" customHeight="1">
      <c r="A304" s="18"/>
      <c r="B304" s="18"/>
      <c r="C304" s="18"/>
      <c r="D304" s="138"/>
      <c r="E304" s="135"/>
      <c r="F304" s="135"/>
      <c r="G304" s="149">
        <v>0</v>
      </c>
      <c r="H304" s="286">
        <f t="array" ref="H304">IF(H123="-","-",IF( H123&gt;1,2*STDEV(IF($M$5:$M$104=$G304,H$5:H$104,"-")),"-"))</f>
        <v>0.87287156094396956</v>
      </c>
      <c r="I304" s="286">
        <f t="array" ref="I304">IF(I123="-","-",IF( I123&gt;1,2*STDEV(IF($M$5:$M$104=$G304,I$5:I$104,"-")),"-"))</f>
        <v>1.0910894511799618</v>
      </c>
      <c r="J304" s="286" t="str">
        <f t="array" ref="J304">IF(J123="-","-",IF( J123&gt;1,2*STDEV(IF($M$5:$M$104=$G304,J$5:J$104,"-")),"-"))</f>
        <v>-</v>
      </c>
      <c r="K304" s="286">
        <f t="array" ref="K304">IF(K123="-","-",IF( K123&gt;1,2*STDEV(IF($M$5:$M$104=$G304,K$5:K$104,"-")),"-"))</f>
        <v>0.87287156094396956</v>
      </c>
      <c r="L304" s="286">
        <f t="array" ref="L304">IF(L123="-","-",IF( L123&gt;1,2*STDEV(IF($M$5:$M$104=$G304,L$5:L$104,"-")),"-"))</f>
        <v>1.0910894511799618</v>
      </c>
      <c r="M304" s="287">
        <f t="array" ref="M304">IF( H123="-","-",2*STDEV(IF($M$5:$M$104=$G304,H$5:L$104,"-")))</f>
        <v>1.0759434366616718</v>
      </c>
      <c r="N304" s="285" t="s">
        <v>39</v>
      </c>
      <c r="O304" s="269"/>
      <c r="P304" s="277"/>
      <c r="Q304" s="277"/>
      <c r="R304" s="277"/>
      <c r="S304" s="277"/>
      <c r="T304" s="278"/>
      <c r="U304" s="279"/>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9"/>
      <c r="AV304" s="279"/>
      <c r="AW304" s="279"/>
      <c r="AX304" s="279"/>
      <c r="AY304" s="280"/>
      <c r="AZ304" s="280"/>
      <c r="BA304" s="281"/>
      <c r="BB304" s="281"/>
      <c r="BC304" s="281"/>
      <c r="BD304" s="281"/>
      <c r="BE304" s="281"/>
      <c r="BF304" s="281"/>
      <c r="BG304" s="281"/>
      <c r="BH304" s="281"/>
      <c r="BI304" s="281"/>
      <c r="BJ304" s="281"/>
      <c r="BK304" s="281"/>
      <c r="BL304" s="281"/>
      <c r="BM304" s="281"/>
      <c r="BN304" s="281"/>
      <c r="BO304" s="281"/>
      <c r="BP304" s="281"/>
    </row>
    <row r="305" spans="1:68" s="271" customFormat="1" ht="12.75" customHeight="1">
      <c r="A305" s="18"/>
      <c r="B305" s="18"/>
      <c r="C305" s="18"/>
      <c r="D305" s="117"/>
      <c r="E305" s="135"/>
      <c r="F305" s="135"/>
      <c r="G305" s="152">
        <f t="shared" ref="G305:G319" si="35">G304+1</f>
        <v>1</v>
      </c>
      <c r="H305" s="289" t="str">
        <f t="array" ref="H305">IF(H124="-","-",IF( H124&gt;1,2*STDEV(IF($M$5:$M$104=$G305,H$5:H$104,"-")),"-"))</f>
        <v>-</v>
      </c>
      <c r="I305" s="289" t="str">
        <f t="array" ref="I305">IF(I124="-","-",IF( I124&gt;1,2*STDEV(IF($M$5:$M$104=$G305,I$5:I$104,"-")),"-"))</f>
        <v>-</v>
      </c>
      <c r="J305" s="289" t="str">
        <f t="array" ref="J305">IF(J124="-","-",IF( J124&gt;1,2*STDEV(IF($M$5:$M$104=$G305,J$5:J$104,"-")),"-"))</f>
        <v>-</v>
      </c>
      <c r="K305" s="289" t="str">
        <f t="array" ref="K305">IF(K124="-","-",IF( K124&gt;1,2*STDEV(IF($M$5:$M$104=$G305,K$5:K$104,"-")),"-"))</f>
        <v>-</v>
      </c>
      <c r="L305" s="289" t="str">
        <f t="array" ref="L305">IF(L124="-","-",IF( L124&gt;1,2*STDEV(IF($M$5:$M$104=$G305,L$5:L$104,"-")),"-"))</f>
        <v>-</v>
      </c>
      <c r="M305" s="290" t="str">
        <f t="array" ref="M305">IF( H124="-","-",2*STDEV(IF($M$5:$M$104=$G305,H$5:L$104,"-")))</f>
        <v>-</v>
      </c>
      <c r="N305" s="288">
        <f t="array" ref="N305">IF(M304="-","-",0.5*M304)</f>
        <v>0.5379717183308359</v>
      </c>
      <c r="O305" s="269"/>
      <c r="P305" s="269"/>
      <c r="Q305" s="269"/>
      <c r="R305" s="269"/>
      <c r="S305" s="269"/>
      <c r="T305" s="140"/>
      <c r="U305" s="266"/>
      <c r="V305" s="266"/>
      <c r="W305" s="266"/>
      <c r="X305" s="266"/>
      <c r="Y305" s="266"/>
      <c r="Z305" s="266"/>
      <c r="AA305" s="266"/>
      <c r="AB305" s="266"/>
      <c r="AC305" s="266"/>
      <c r="AD305" s="266"/>
      <c r="AE305" s="266"/>
      <c r="AF305" s="266"/>
      <c r="AG305" s="266"/>
      <c r="AH305" s="266"/>
      <c r="AI305" s="266"/>
      <c r="AJ305" s="266"/>
      <c r="AK305" s="266"/>
      <c r="AL305" s="266"/>
      <c r="AM305" s="266"/>
      <c r="AN305" s="266"/>
      <c r="AO305" s="266"/>
      <c r="AP305" s="266"/>
      <c r="AQ305" s="266"/>
      <c r="AR305" s="266"/>
      <c r="AS305" s="266"/>
      <c r="AT305" s="266"/>
      <c r="AU305" s="266"/>
      <c r="AV305" s="266"/>
      <c r="AW305" s="266"/>
      <c r="AX305" s="266"/>
      <c r="AY305" s="270"/>
      <c r="AZ305" s="270"/>
      <c r="BA305" s="11"/>
      <c r="BB305" s="11"/>
      <c r="BC305" s="11"/>
      <c r="BD305" s="11"/>
      <c r="BE305" s="11"/>
      <c r="BF305" s="11"/>
      <c r="BG305" s="11"/>
      <c r="BH305" s="11"/>
      <c r="BI305" s="11"/>
      <c r="BJ305" s="11"/>
      <c r="BK305" s="11"/>
      <c r="BL305" s="11"/>
      <c r="BM305" s="11"/>
      <c r="BN305" s="11"/>
      <c r="BO305" s="11"/>
      <c r="BP305" s="11"/>
    </row>
    <row r="306" spans="1:68" s="271" customFormat="1" ht="12.75" customHeight="1">
      <c r="A306" s="18"/>
      <c r="B306" s="18"/>
      <c r="C306" s="18"/>
      <c r="D306" s="117"/>
      <c r="E306" s="135"/>
      <c r="F306" s="135"/>
      <c r="G306" s="152">
        <f t="shared" si="35"/>
        <v>2</v>
      </c>
      <c r="H306" s="289" t="str">
        <f t="array" ref="H306">IF(H125="-","-",IF( H125&gt;1,2*STDEV(IF($M$5:$M$104=$G306,H$5:H$104,"-")),"-"))</f>
        <v>-</v>
      </c>
      <c r="I306" s="289" t="str">
        <f t="array" ref="I306">IF(I125="-","-",IF( I125&gt;1,2*STDEV(IF($M$5:$M$104=$G306,I$5:I$104,"-")),"-"))</f>
        <v>-</v>
      </c>
      <c r="J306" s="289" t="str">
        <f t="array" ref="J306">IF(J125="-","-",IF( J125&gt;1,2*STDEV(IF($M$5:$M$104=$G306,J$5:J$104,"-")),"-"))</f>
        <v>-</v>
      </c>
      <c r="K306" s="289" t="str">
        <f t="array" ref="K306">IF(K125="-","-",IF( K125&gt;1,2*STDEV(IF($M$5:$M$104=$G306,K$5:K$104,"-")),"-"))</f>
        <v>-</v>
      </c>
      <c r="L306" s="289" t="str">
        <f t="array" ref="L306">IF(L125="-","-",IF( L125&gt;1,2*STDEV(IF($M$5:$M$104=$G306,L$5:L$104,"-")),"-"))</f>
        <v>-</v>
      </c>
      <c r="M306" s="290" t="str">
        <f t="array" ref="M306">IF( H125="-","-",2*STDEV(IF($M$5:$M$104=$G306,H$5:L$104,"-")))</f>
        <v>-</v>
      </c>
      <c r="N306" s="291" t="str">
        <f t="array" ref="N306">IF(M305="-","-",0.5*M305)</f>
        <v>-</v>
      </c>
      <c r="O306" s="269"/>
      <c r="P306" s="269"/>
      <c r="Q306" s="269"/>
      <c r="R306" s="269"/>
      <c r="S306" s="269"/>
      <c r="T306" s="140"/>
      <c r="U306" s="266"/>
      <c r="V306" s="266"/>
      <c r="W306" s="266"/>
      <c r="X306" s="266"/>
      <c r="Y306" s="266"/>
      <c r="Z306" s="266"/>
      <c r="AA306" s="266"/>
      <c r="AB306" s="266"/>
      <c r="AC306" s="266"/>
      <c r="AD306" s="266"/>
      <c r="AE306" s="266"/>
      <c r="AF306" s="266"/>
      <c r="AG306" s="266"/>
      <c r="AH306" s="266"/>
      <c r="AI306" s="266"/>
      <c r="AJ306" s="266"/>
      <c r="AK306" s="266"/>
      <c r="AL306" s="266"/>
      <c r="AM306" s="266"/>
      <c r="AN306" s="266"/>
      <c r="AO306" s="266"/>
      <c r="AP306" s="266"/>
      <c r="AQ306" s="266"/>
      <c r="AR306" s="266"/>
      <c r="AS306" s="266"/>
      <c r="AT306" s="266"/>
      <c r="AU306" s="266"/>
      <c r="AV306" s="266"/>
      <c r="AW306" s="266"/>
      <c r="AX306" s="266"/>
      <c r="AY306" s="270"/>
      <c r="AZ306" s="270"/>
      <c r="BA306" s="11"/>
      <c r="BB306" s="11"/>
      <c r="BC306" s="11"/>
      <c r="BD306" s="11"/>
      <c r="BE306" s="11"/>
      <c r="BF306" s="11"/>
      <c r="BG306" s="11"/>
      <c r="BH306" s="11"/>
      <c r="BI306" s="11"/>
      <c r="BJ306" s="11"/>
      <c r="BK306" s="11"/>
      <c r="BL306" s="11"/>
      <c r="BM306" s="11"/>
      <c r="BN306" s="11"/>
      <c r="BO306" s="11"/>
      <c r="BP306" s="11"/>
    </row>
    <row r="307" spans="1:68" s="271" customFormat="1" ht="12.75" customHeight="1">
      <c r="A307" s="18"/>
      <c r="B307" s="18"/>
      <c r="C307" s="18"/>
      <c r="D307" s="117"/>
      <c r="E307" s="135"/>
      <c r="F307" s="135"/>
      <c r="G307" s="152">
        <f t="shared" si="35"/>
        <v>3</v>
      </c>
      <c r="H307" s="289" t="str">
        <f t="array" ref="H307">IF(H126="-","-",IF( H126&gt;1,2*STDEV(IF($M$5:$M$104=$G307,H$5:H$104,"-")),"-"))</f>
        <v>-</v>
      </c>
      <c r="I307" s="289" t="str">
        <f t="array" ref="I307">IF(I126="-","-",IF( I126&gt;1,2*STDEV(IF($M$5:$M$104=$G307,I$5:I$104,"-")),"-"))</f>
        <v>-</v>
      </c>
      <c r="J307" s="289" t="str">
        <f t="array" ref="J307">IF(J126="-","-",IF( J126&gt;1,2*STDEV(IF($M$5:$M$104=$G307,J$5:J$104,"-")),"-"))</f>
        <v>-</v>
      </c>
      <c r="K307" s="289" t="str">
        <f t="array" ref="K307">IF(K126="-","-",IF( K126&gt;1,2*STDEV(IF($M$5:$M$104=$G307,K$5:K$104,"-")),"-"))</f>
        <v>-</v>
      </c>
      <c r="L307" s="289" t="str">
        <f t="array" ref="L307">IF(L126="-","-",IF( L126&gt;1,2*STDEV(IF($M$5:$M$104=$G307,L$5:L$104,"-")),"-"))</f>
        <v>-</v>
      </c>
      <c r="M307" s="290" t="str">
        <f t="array" ref="M307">IF( H126="-","-",2*STDEV(IF($M$5:$M$104=$G307,H$5:L$104,"-")))</f>
        <v>-</v>
      </c>
      <c r="N307" s="291" t="str">
        <f t="array" ref="N307">IF(M306="-","-",0.5*M306)</f>
        <v>-</v>
      </c>
      <c r="O307" s="269"/>
      <c r="P307" s="269"/>
      <c r="Q307" s="269"/>
      <c r="R307" s="269"/>
      <c r="S307" s="269"/>
      <c r="T307" s="140"/>
      <c r="U307" s="266"/>
      <c r="V307" s="266"/>
      <c r="W307" s="266"/>
      <c r="X307" s="266"/>
      <c r="Y307" s="266"/>
      <c r="Z307" s="266"/>
      <c r="AA307" s="266"/>
      <c r="AB307" s="266"/>
      <c r="AC307" s="266"/>
      <c r="AD307" s="266"/>
      <c r="AE307" s="266"/>
      <c r="AF307" s="266"/>
      <c r="AG307" s="266"/>
      <c r="AH307" s="266"/>
      <c r="AI307" s="266"/>
      <c r="AJ307" s="266"/>
      <c r="AK307" s="266"/>
      <c r="AL307" s="266"/>
      <c r="AM307" s="266"/>
      <c r="AN307" s="266"/>
      <c r="AO307" s="266"/>
      <c r="AP307" s="266"/>
      <c r="AQ307" s="266"/>
      <c r="AR307" s="266"/>
      <c r="AS307" s="266"/>
      <c r="AT307" s="266"/>
      <c r="AU307" s="266"/>
      <c r="AV307" s="266"/>
      <c r="AW307" s="266"/>
      <c r="AX307" s="266"/>
      <c r="AY307" s="270"/>
      <c r="AZ307" s="270"/>
      <c r="BA307" s="11"/>
      <c r="BB307" s="11"/>
      <c r="BC307" s="11"/>
      <c r="BD307" s="11"/>
      <c r="BE307" s="11"/>
      <c r="BF307" s="11"/>
      <c r="BG307" s="11"/>
      <c r="BH307" s="11"/>
      <c r="BI307" s="11"/>
      <c r="BJ307" s="11"/>
      <c r="BK307" s="11"/>
      <c r="BL307" s="11"/>
      <c r="BM307" s="11"/>
      <c r="BN307" s="11"/>
      <c r="BO307" s="11"/>
      <c r="BP307" s="11"/>
    </row>
    <row r="308" spans="1:68" s="271" customFormat="1" ht="12.75" customHeight="1">
      <c r="A308" s="18"/>
      <c r="B308" s="18"/>
      <c r="C308" s="18"/>
      <c r="D308" s="117"/>
      <c r="E308" s="135"/>
      <c r="F308" s="135"/>
      <c r="G308" s="152">
        <f t="shared" si="35"/>
        <v>4</v>
      </c>
      <c r="H308" s="289">
        <f t="array" ref="H308">IF(H127="-","-",IF( H127&gt;1,2*STDEV(IF($M$5:$M$104=$G308,H$5:H$104,"-")),"-"))</f>
        <v>0</v>
      </c>
      <c r="I308" s="289">
        <f t="array" ref="I308">IF(I127="-","-",IF( I127&gt;1,2*STDEV(IF($M$5:$M$104=$G308,I$5:I$104,"-")),"-"))</f>
        <v>0</v>
      </c>
      <c r="J308" s="289">
        <f t="array" ref="J308">IF(J127="-","-",IF( J127&gt;1,2*STDEV(IF($M$5:$M$104=$G308,J$5:J$104,"-")),"-"))</f>
        <v>0</v>
      </c>
      <c r="K308" s="289">
        <f t="array" ref="K308">IF(K127="-","-",IF( K127&gt;1,2*STDEV(IF($M$5:$M$104=$G308,K$5:K$104,"-")),"-"))</f>
        <v>5.6568542494923806</v>
      </c>
      <c r="L308" s="289">
        <f t="array" ref="L308">IF(L127="-","-",IF( L127&gt;1,2*STDEV(IF($M$5:$M$104=$G308,L$5:L$104,"-")),"-"))</f>
        <v>0</v>
      </c>
      <c r="M308" s="290">
        <f t="array" ref="M308">IF( H127="-","-",2*STDEV(IF($M$5:$M$104=$G308,H$5:L$104,"-")))</f>
        <v>2.529822128134704</v>
      </c>
      <c r="N308" s="291" t="str">
        <f t="array" ref="N308">IF(M307="-","-",0.5*M307)</f>
        <v>-</v>
      </c>
      <c r="O308" s="269"/>
      <c r="P308" s="269"/>
      <c r="Q308" s="269"/>
      <c r="R308" s="269"/>
      <c r="S308" s="269"/>
      <c r="T308" s="140"/>
      <c r="U308" s="266"/>
      <c r="V308" s="266"/>
      <c r="W308" s="266"/>
      <c r="X308" s="266"/>
      <c r="Y308" s="266"/>
      <c r="Z308" s="266"/>
      <c r="AA308" s="266"/>
      <c r="AB308" s="266"/>
      <c r="AC308" s="266"/>
      <c r="AD308" s="266"/>
      <c r="AE308" s="266"/>
      <c r="AF308" s="266"/>
      <c r="AG308" s="266"/>
      <c r="AH308" s="266"/>
      <c r="AI308" s="266"/>
      <c r="AJ308" s="266"/>
      <c r="AK308" s="266"/>
      <c r="AL308" s="266"/>
      <c r="AM308" s="266"/>
      <c r="AN308" s="266"/>
      <c r="AO308" s="266"/>
      <c r="AP308" s="266"/>
      <c r="AQ308" s="266"/>
      <c r="AR308" s="266"/>
      <c r="AS308" s="266"/>
      <c r="AT308" s="266"/>
      <c r="AU308" s="266"/>
      <c r="AV308" s="266"/>
      <c r="AW308" s="266"/>
      <c r="AX308" s="266"/>
      <c r="AY308" s="270"/>
      <c r="AZ308" s="270"/>
      <c r="BA308" s="11"/>
      <c r="BB308" s="11"/>
      <c r="BC308" s="11"/>
      <c r="BD308" s="11"/>
      <c r="BE308" s="11"/>
      <c r="BF308" s="11"/>
      <c r="BG308" s="11"/>
      <c r="BH308" s="11"/>
      <c r="BI308" s="11"/>
      <c r="BJ308" s="11"/>
      <c r="BK308" s="11"/>
      <c r="BL308" s="11"/>
      <c r="BM308" s="11"/>
      <c r="BN308" s="11"/>
      <c r="BO308" s="11"/>
      <c r="BP308" s="11"/>
    </row>
    <row r="309" spans="1:68" s="271" customFormat="1" ht="12.75" customHeight="1">
      <c r="A309" s="18"/>
      <c r="B309" s="18"/>
      <c r="C309" s="18"/>
      <c r="D309" s="117"/>
      <c r="E309" s="135"/>
      <c r="F309" s="135"/>
      <c r="G309" s="152">
        <f t="shared" si="35"/>
        <v>5</v>
      </c>
      <c r="H309" s="289">
        <f t="array" ref="H309">IF(H128="-","-",IF( H128&gt;1,2*STDEV(IF($M$5:$M$104=$G309,H$5:H$104,"-")),"-"))</f>
        <v>3.1622776601683795</v>
      </c>
      <c r="I309" s="289">
        <f t="array" ref="I309">IF(I128="-","-",IF( I128&gt;1,2*STDEV(IF($M$5:$M$104=$G309,I$5:I$104,"-")),"-"))</f>
        <v>0.63245553203367588</v>
      </c>
      <c r="J309" s="289">
        <f t="array" ref="J309">IF(J128="-","-",IF( J128&gt;1,2*STDEV(IF($M$5:$M$104=$G309,J$5:J$104,"-")),"-"))</f>
        <v>0.96609178307929588</v>
      </c>
      <c r="K309" s="289">
        <f t="array" ref="K309">IF(K128="-","-",IF( K128&gt;1,2*STDEV(IF($M$5:$M$104=$G309,K$5:K$104,"-")),"-"))</f>
        <v>3.2998316455372216</v>
      </c>
      <c r="L309" s="289">
        <f t="array" ref="L309">IF(L128="-","-",IF( L128&gt;1,2*STDEV(IF($M$5:$M$104=$G309,L$5:L$104,"-")),"-"))</f>
        <v>3.40587727318528</v>
      </c>
      <c r="M309" s="290">
        <f t="array" ref="M309">IF( H128="-","-",2*STDEV(IF($M$5:$M$104=$G309,H$5:L$104,"-")))</f>
        <v>2.5647532403086002</v>
      </c>
      <c r="N309" s="291">
        <f t="array" ref="N309">IF(M308="-","-",0.5*M308)</f>
        <v>1.264911064067352</v>
      </c>
      <c r="O309" s="269"/>
      <c r="P309" s="269"/>
      <c r="Q309" s="269"/>
      <c r="R309" s="269"/>
      <c r="S309" s="269"/>
      <c r="T309" s="140"/>
      <c r="U309" s="266"/>
      <c r="V309" s="266"/>
      <c r="W309" s="266"/>
      <c r="X309" s="266"/>
      <c r="Y309" s="266"/>
      <c r="Z309" s="266"/>
      <c r="AA309" s="266"/>
      <c r="AB309" s="266"/>
      <c r="AC309" s="266"/>
      <c r="AD309" s="266"/>
      <c r="AE309" s="266"/>
      <c r="AF309" s="266"/>
      <c r="AG309" s="266"/>
      <c r="AH309" s="266"/>
      <c r="AI309" s="266"/>
      <c r="AJ309" s="266"/>
      <c r="AK309" s="266"/>
      <c r="AL309" s="266"/>
      <c r="AM309" s="266"/>
      <c r="AN309" s="266"/>
      <c r="AO309" s="266"/>
      <c r="AP309" s="266"/>
      <c r="AQ309" s="266"/>
      <c r="AR309" s="266"/>
      <c r="AS309" s="266"/>
      <c r="AT309" s="266"/>
      <c r="AU309" s="266"/>
      <c r="AV309" s="266"/>
      <c r="AW309" s="266"/>
      <c r="AX309" s="266"/>
      <c r="AY309" s="270"/>
      <c r="AZ309" s="270"/>
      <c r="BA309" s="11"/>
      <c r="BB309" s="11"/>
      <c r="BC309" s="11"/>
      <c r="BD309" s="11"/>
      <c r="BE309" s="11"/>
      <c r="BF309" s="11"/>
      <c r="BG309" s="11"/>
      <c r="BH309" s="11"/>
      <c r="BI309" s="11"/>
      <c r="BJ309" s="11"/>
      <c r="BK309" s="11"/>
      <c r="BL309" s="11"/>
      <c r="BM309" s="11"/>
      <c r="BN309" s="11"/>
      <c r="BO309" s="11"/>
      <c r="BP309" s="11"/>
    </row>
    <row r="310" spans="1:68" s="271" customFormat="1" ht="12.75" customHeight="1">
      <c r="A310" s="18"/>
      <c r="B310" s="18"/>
      <c r="C310" s="18"/>
      <c r="D310" s="117"/>
      <c r="E310" s="135"/>
      <c r="F310" s="135"/>
      <c r="G310" s="152">
        <f t="shared" si="35"/>
        <v>6</v>
      </c>
      <c r="H310" s="289">
        <f t="array" ref="H310">IF(H129="-","-",IF( H129&gt;1,2*STDEV(IF($M$5:$M$104=$G310,H$5:H$104,"-")),"-"))</f>
        <v>1.1547005383792517</v>
      </c>
      <c r="I310" s="289">
        <f t="array" ref="I310">IF(I129="-","-",IF( I129&gt;1,2*STDEV(IF($M$5:$M$104=$G310,I$5:I$104,"-")),"-"))</f>
        <v>0</v>
      </c>
      <c r="J310" s="289">
        <f t="array" ref="J310">IF(J129="-","-",IF( J129&gt;1,2*STDEV(IF($M$5:$M$104=$G310,J$5:J$104,"-")),"-"))</f>
        <v>0</v>
      </c>
      <c r="K310" s="289">
        <f t="array" ref="K310">IF(K129="-","-",IF( K129&gt;1,2*STDEV(IF($M$5:$M$104=$G310,K$5:K$104,"-")),"-"))</f>
        <v>2.3094010767585051</v>
      </c>
      <c r="L310" s="289">
        <f t="array" ref="L310">IF(L129="-","-",IF( L129&gt;1,2*STDEV(IF($M$5:$M$104=$G310,L$5:L$104,"-")),"-"))</f>
        <v>1.1547005383792517</v>
      </c>
      <c r="M310" s="290">
        <f t="array" ref="M310">IF( H129="-","-",2*STDEV(IF($M$5:$M$104=$G310,H$5:L$104,"-")))</f>
        <v>1.1872336794093274</v>
      </c>
      <c r="N310" s="291">
        <f t="array" ref="N310">IF(M309="-","-",0.5*M309)</f>
        <v>1.2823766201543001</v>
      </c>
      <c r="O310" s="269"/>
      <c r="P310" s="269"/>
      <c r="Q310" s="269"/>
      <c r="R310" s="269"/>
      <c r="S310" s="269"/>
      <c r="T310" s="140"/>
      <c r="U310" s="266"/>
      <c r="V310" s="266"/>
      <c r="W310" s="266"/>
      <c r="X310" s="266"/>
      <c r="Y310" s="266"/>
      <c r="Z310" s="266"/>
      <c r="AA310" s="266"/>
      <c r="AB310" s="266"/>
      <c r="AC310" s="266"/>
      <c r="AD310" s="266"/>
      <c r="AE310" s="266"/>
      <c r="AF310" s="266"/>
      <c r="AG310" s="266"/>
      <c r="AH310" s="266"/>
      <c r="AI310" s="266"/>
      <c r="AJ310" s="266"/>
      <c r="AK310" s="266"/>
      <c r="AL310" s="266"/>
      <c r="AM310" s="266"/>
      <c r="AN310" s="266"/>
      <c r="AO310" s="266"/>
      <c r="AP310" s="266"/>
      <c r="AQ310" s="266"/>
      <c r="AR310" s="266"/>
      <c r="AS310" s="266"/>
      <c r="AT310" s="266"/>
      <c r="AU310" s="266"/>
      <c r="AV310" s="266"/>
      <c r="AW310" s="266"/>
      <c r="AX310" s="266"/>
      <c r="AY310" s="270"/>
      <c r="AZ310" s="270"/>
      <c r="BA310" s="11"/>
      <c r="BB310" s="11"/>
      <c r="BC310" s="11"/>
      <c r="BD310" s="11"/>
      <c r="BE310" s="11"/>
      <c r="BF310" s="11"/>
      <c r="BG310" s="11"/>
      <c r="BH310" s="11"/>
      <c r="BI310" s="11"/>
      <c r="BJ310" s="11"/>
      <c r="BK310" s="11"/>
      <c r="BL310" s="11"/>
      <c r="BM310" s="11"/>
      <c r="BN310" s="11"/>
      <c r="BO310" s="11"/>
      <c r="BP310" s="11"/>
    </row>
    <row r="311" spans="1:68" s="271" customFormat="1" ht="12.75" customHeight="1">
      <c r="A311" s="18"/>
      <c r="B311" s="18"/>
      <c r="C311" s="18"/>
      <c r="D311" s="117"/>
      <c r="E311" s="135"/>
      <c r="F311" s="135"/>
      <c r="G311" s="152">
        <f t="shared" si="35"/>
        <v>7</v>
      </c>
      <c r="H311" s="289" t="str">
        <f t="array" ref="H311">IF(H130="-","-",IF( H130&gt;1,2*STDEV(IF($M$5:$M$104=$G311,H$5:H$104,"-")),"-"))</f>
        <v>-</v>
      </c>
      <c r="I311" s="289" t="str">
        <f t="array" ref="I311">IF(I130="-","-",IF( I130&gt;1,2*STDEV(IF($M$5:$M$104=$G311,I$5:I$104,"-")),"-"))</f>
        <v>-</v>
      </c>
      <c r="J311" s="289" t="str">
        <f t="array" ref="J311">IF(J130="-","-",IF( J130&gt;1,2*STDEV(IF($M$5:$M$104=$G311,J$5:J$104,"-")),"-"))</f>
        <v>-</v>
      </c>
      <c r="K311" s="289" t="str">
        <f t="array" ref="K311">IF(K130="-","-",IF( K130&gt;1,2*STDEV(IF($M$5:$M$104=$G311,K$5:K$104,"-")),"-"))</f>
        <v>-</v>
      </c>
      <c r="L311" s="289" t="str">
        <f t="array" ref="L311">IF(L130="-","-",IF( L130&gt;1,2*STDEV(IF($M$5:$M$104=$G311,L$5:L$104,"-")),"-"))</f>
        <v>-</v>
      </c>
      <c r="M311" s="290">
        <f t="array" ref="M311">IF( H130="-","-",2*STDEV(IF($M$5:$M$104=$G311,H$5:L$104,"-")))</f>
        <v>1.7888543819998286</v>
      </c>
      <c r="N311" s="291">
        <f t="array" ref="N311">IF(M310="-","-",0.5*M310)</f>
        <v>0.59361683970466372</v>
      </c>
      <c r="O311" s="269"/>
      <c r="P311" s="269"/>
      <c r="Q311" s="269"/>
      <c r="R311" s="269"/>
      <c r="S311" s="269"/>
      <c r="T311" s="140"/>
      <c r="U311" s="266"/>
      <c r="V311" s="266"/>
      <c r="W311" s="266"/>
      <c r="X311" s="266"/>
      <c r="Y311" s="266"/>
      <c r="Z311" s="266"/>
      <c r="AA311" s="266"/>
      <c r="AB311" s="266"/>
      <c r="AC311" s="266"/>
      <c r="AD311" s="266"/>
      <c r="AE311" s="266"/>
      <c r="AF311" s="266"/>
      <c r="AG311" s="266"/>
      <c r="AH311" s="266"/>
      <c r="AI311" s="266"/>
      <c r="AJ311" s="266"/>
      <c r="AK311" s="266"/>
      <c r="AL311" s="266"/>
      <c r="AM311" s="266"/>
      <c r="AN311" s="266"/>
      <c r="AO311" s="266"/>
      <c r="AP311" s="266"/>
      <c r="AQ311" s="266"/>
      <c r="AR311" s="266"/>
      <c r="AS311" s="266"/>
      <c r="AT311" s="266"/>
      <c r="AU311" s="266"/>
      <c r="AV311" s="266"/>
      <c r="AW311" s="266"/>
      <c r="AX311" s="266"/>
      <c r="AY311" s="270"/>
      <c r="AZ311" s="270"/>
      <c r="BA311" s="11"/>
      <c r="BB311" s="11"/>
      <c r="BC311" s="11"/>
      <c r="BD311" s="11"/>
      <c r="BE311" s="11"/>
      <c r="BF311" s="11"/>
      <c r="BG311" s="11"/>
      <c r="BH311" s="11"/>
      <c r="BI311" s="11"/>
      <c r="BJ311" s="11"/>
      <c r="BK311" s="11"/>
      <c r="BL311" s="11"/>
      <c r="BM311" s="11"/>
      <c r="BN311" s="11"/>
      <c r="BO311" s="11"/>
      <c r="BP311" s="11"/>
    </row>
    <row r="312" spans="1:68" s="271" customFormat="1" ht="12.75" customHeight="1">
      <c r="A312" s="18"/>
      <c r="B312" s="18"/>
      <c r="C312" s="18"/>
      <c r="D312" s="117"/>
      <c r="E312" s="135"/>
      <c r="F312" s="135"/>
      <c r="G312" s="152">
        <f t="shared" si="35"/>
        <v>8</v>
      </c>
      <c r="H312" s="289" t="str">
        <f t="array" ref="H312">IF(H131="-","-",IF( H131&gt;1,2*STDEV(IF($M$5:$M$104=$G312,H$5:H$104,"-")),"-"))</f>
        <v>-</v>
      </c>
      <c r="I312" s="289" t="str">
        <f t="array" ref="I312">IF(I131="-","-",IF( I131&gt;1,2*STDEV(IF($M$5:$M$104=$G312,I$5:I$104,"-")),"-"))</f>
        <v>-</v>
      </c>
      <c r="J312" s="289" t="str">
        <f t="array" ref="J312">IF(J131="-","-",IF( J131&gt;1,2*STDEV(IF($M$5:$M$104=$G312,J$5:J$104,"-")),"-"))</f>
        <v>-</v>
      </c>
      <c r="K312" s="289" t="str">
        <f t="array" ref="K312">IF(K131="-","-",IF( K131&gt;1,2*STDEV(IF($M$5:$M$104=$G312,K$5:K$104,"-")),"-"))</f>
        <v>-</v>
      </c>
      <c r="L312" s="289" t="str">
        <f t="array" ref="L312">IF(L131="-","-",IF( L131&gt;1,2*STDEV(IF($M$5:$M$104=$G312,L$5:L$104,"-")),"-"))</f>
        <v>-</v>
      </c>
      <c r="M312" s="290" t="str">
        <f t="array" ref="M312">IF( H131="-","-",2*STDEV(IF($M$5:$M$104=$G312,H$5:L$104,"-")))</f>
        <v>-</v>
      </c>
      <c r="N312" s="291">
        <f t="array" ref="N312">IF(M311="-","-",0.5*M311)</f>
        <v>0.8944271909999143</v>
      </c>
      <c r="O312" s="269"/>
      <c r="P312" s="269"/>
      <c r="Q312" s="269"/>
      <c r="R312" s="269"/>
      <c r="S312" s="269"/>
      <c r="T312" s="140"/>
      <c r="U312" s="266"/>
      <c r="V312" s="266"/>
      <c r="W312" s="266"/>
      <c r="X312" s="266"/>
      <c r="Y312" s="266"/>
      <c r="Z312" s="266"/>
      <c r="AA312" s="266"/>
      <c r="AB312" s="266"/>
      <c r="AC312" s="266"/>
      <c r="AD312" s="266"/>
      <c r="AE312" s="266"/>
      <c r="AF312" s="266"/>
      <c r="AG312" s="266"/>
      <c r="AH312" s="266"/>
      <c r="AI312" s="266"/>
      <c r="AJ312" s="266"/>
      <c r="AK312" s="266"/>
      <c r="AL312" s="266"/>
      <c r="AM312" s="266"/>
      <c r="AN312" s="266"/>
      <c r="AO312" s="266"/>
      <c r="AP312" s="266"/>
      <c r="AQ312" s="266"/>
      <c r="AR312" s="266"/>
      <c r="AS312" s="266"/>
      <c r="AT312" s="266"/>
      <c r="AU312" s="266"/>
      <c r="AV312" s="266"/>
      <c r="AW312" s="266"/>
      <c r="AX312" s="266"/>
      <c r="AY312" s="270"/>
      <c r="AZ312" s="270"/>
      <c r="BA312" s="11"/>
      <c r="BB312" s="11"/>
      <c r="BC312" s="11"/>
      <c r="BD312" s="11"/>
      <c r="BE312" s="11"/>
      <c r="BF312" s="11"/>
      <c r="BG312" s="11"/>
      <c r="BH312" s="11"/>
      <c r="BI312" s="11"/>
      <c r="BJ312" s="11"/>
      <c r="BK312" s="11"/>
      <c r="BL312" s="11"/>
      <c r="BM312" s="11"/>
      <c r="BN312" s="11"/>
      <c r="BO312" s="11"/>
      <c r="BP312" s="11"/>
    </row>
    <row r="313" spans="1:68" s="271" customFormat="1" ht="12.75" customHeight="1">
      <c r="A313" s="18"/>
      <c r="B313" s="18"/>
      <c r="C313" s="18"/>
      <c r="D313" s="117"/>
      <c r="E313" s="135"/>
      <c r="F313" s="135"/>
      <c r="G313" s="152">
        <f t="shared" si="35"/>
        <v>9</v>
      </c>
      <c r="H313" s="289" t="str">
        <f t="array" ref="H313">IF(H132="-","-",IF( H132&gt;1,2*STDEV(IF($M$5:$M$104=$G313,H$5:H$104,"-")),"-"))</f>
        <v>-</v>
      </c>
      <c r="I313" s="289" t="str">
        <f t="array" ref="I313">IF(I132="-","-",IF( I132&gt;1,2*STDEV(IF($M$5:$M$104=$G313,I$5:I$104,"-")),"-"))</f>
        <v>-</v>
      </c>
      <c r="J313" s="289" t="str">
        <f t="array" ref="J313">IF(J132="-","-",IF( J132&gt;1,2*STDEV(IF($M$5:$M$104=$G313,J$5:J$104,"-")),"-"))</f>
        <v>-</v>
      </c>
      <c r="K313" s="289" t="str">
        <f t="array" ref="K313">IF(K132="-","-",IF( K132&gt;1,2*STDEV(IF($M$5:$M$104=$G313,K$5:K$104,"-")),"-"))</f>
        <v>-</v>
      </c>
      <c r="L313" s="289" t="str">
        <f t="array" ref="L313">IF(L132="-","-",IF( L132&gt;1,2*STDEV(IF($M$5:$M$104=$G313,L$5:L$104,"-")),"-"))</f>
        <v>-</v>
      </c>
      <c r="M313" s="290" t="str">
        <f t="array" ref="M313">IF( H132="-","-",2*STDEV(IF($M$5:$M$104=$G313,H$5:L$104,"-")))</f>
        <v>-</v>
      </c>
      <c r="N313" s="291" t="str">
        <f t="array" ref="N313">IF(M312="-","-",0.5*M312)</f>
        <v>-</v>
      </c>
      <c r="O313" s="269"/>
      <c r="P313" s="269"/>
      <c r="Q313" s="269"/>
      <c r="R313" s="269"/>
      <c r="S313" s="269"/>
      <c r="T313" s="140"/>
      <c r="U313" s="266"/>
      <c r="V313" s="266"/>
      <c r="W313" s="266"/>
      <c r="X313" s="266"/>
      <c r="Y313" s="266"/>
      <c r="Z313" s="266"/>
      <c r="AA313" s="266"/>
      <c r="AB313" s="266"/>
      <c r="AC313" s="266"/>
      <c r="AD313" s="266"/>
      <c r="AE313" s="266"/>
      <c r="AF313" s="266"/>
      <c r="AG313" s="266"/>
      <c r="AH313" s="266"/>
      <c r="AI313" s="266"/>
      <c r="AJ313" s="266"/>
      <c r="AK313" s="266"/>
      <c r="AL313" s="266"/>
      <c r="AM313" s="266"/>
      <c r="AN313" s="266"/>
      <c r="AO313" s="266"/>
      <c r="AP313" s="266"/>
      <c r="AQ313" s="266"/>
      <c r="AR313" s="266"/>
      <c r="AS313" s="266"/>
      <c r="AT313" s="266"/>
      <c r="AU313" s="266"/>
      <c r="AV313" s="266"/>
      <c r="AW313" s="266"/>
      <c r="AX313" s="266"/>
      <c r="AY313" s="270"/>
      <c r="AZ313" s="270"/>
      <c r="BA313" s="11"/>
      <c r="BB313" s="11"/>
      <c r="BC313" s="11"/>
      <c r="BD313" s="11"/>
      <c r="BE313" s="11"/>
      <c r="BF313" s="11"/>
      <c r="BG313" s="11"/>
      <c r="BH313" s="11"/>
      <c r="BI313" s="11"/>
      <c r="BJ313" s="11"/>
      <c r="BK313" s="11"/>
      <c r="BL313" s="11"/>
      <c r="BM313" s="11"/>
      <c r="BN313" s="11"/>
      <c r="BO313" s="11"/>
      <c r="BP313" s="11"/>
    </row>
    <row r="314" spans="1:68" s="271" customFormat="1" ht="12.75" customHeight="1">
      <c r="A314" s="18"/>
      <c r="B314" s="18"/>
      <c r="C314" s="18"/>
      <c r="D314" s="117"/>
      <c r="E314" s="135"/>
      <c r="F314" s="135"/>
      <c r="G314" s="152">
        <f t="shared" si="35"/>
        <v>10</v>
      </c>
      <c r="H314" s="289" t="str">
        <f t="array" ref="H314">IF(H133="-","-",IF( H133&gt;1,2*STDEV(IF($M$5:$M$104=$G314,H$5:H$104,"-")),"-"))</f>
        <v>-</v>
      </c>
      <c r="I314" s="289" t="str">
        <f t="array" ref="I314">IF(I133="-","-",IF( I133&gt;1,2*STDEV(IF($M$5:$M$104=$G314,I$5:I$104,"-")),"-"))</f>
        <v>-</v>
      </c>
      <c r="J314" s="289" t="str">
        <f t="array" ref="J314">IF(J133="-","-",IF( J133&gt;1,2*STDEV(IF($M$5:$M$104=$G314,J$5:J$104,"-")),"-"))</f>
        <v>-</v>
      </c>
      <c r="K314" s="289" t="str">
        <f t="array" ref="K314">IF(K133="-","-",IF( K133&gt;1,2*STDEV(IF($M$5:$M$104=$G314,K$5:K$104,"-")),"-"))</f>
        <v>-</v>
      </c>
      <c r="L314" s="289" t="str">
        <f t="array" ref="L314">IF(L133="-","-",IF( L133&gt;1,2*STDEV(IF($M$5:$M$104=$G314,L$5:L$104,"-")),"-"))</f>
        <v>-</v>
      </c>
      <c r="M314" s="290" t="str">
        <f t="array" ref="M314">IF( H133="-","-",2*STDEV(IF($M$5:$M$104=$G314,H$5:L$104,"-")))</f>
        <v>-</v>
      </c>
      <c r="N314" s="291" t="str">
        <f t="array" ref="N314">IF(M313="-","-",0.5*M313)</f>
        <v>-</v>
      </c>
      <c r="O314" s="269"/>
      <c r="P314" s="269"/>
      <c r="Q314" s="269"/>
      <c r="R314" s="269"/>
      <c r="S314" s="269"/>
      <c r="T314" s="140"/>
      <c r="U314" s="266"/>
      <c r="V314" s="266"/>
      <c r="W314" s="266"/>
      <c r="X314" s="266"/>
      <c r="Y314" s="266"/>
      <c r="Z314" s="266"/>
      <c r="AA314" s="266"/>
      <c r="AB314" s="266"/>
      <c r="AC314" s="266"/>
      <c r="AD314" s="266"/>
      <c r="AE314" s="266"/>
      <c r="AF314" s="266"/>
      <c r="AG314" s="266"/>
      <c r="AH314" s="266"/>
      <c r="AI314" s="266"/>
      <c r="AJ314" s="266"/>
      <c r="AK314" s="266"/>
      <c r="AL314" s="266"/>
      <c r="AM314" s="266"/>
      <c r="AN314" s="266"/>
      <c r="AO314" s="266"/>
      <c r="AP314" s="266"/>
      <c r="AQ314" s="266"/>
      <c r="AR314" s="266"/>
      <c r="AS314" s="266"/>
      <c r="AT314" s="266"/>
      <c r="AU314" s="266"/>
      <c r="AV314" s="266"/>
      <c r="AW314" s="266"/>
      <c r="AX314" s="266"/>
      <c r="AY314" s="270"/>
      <c r="AZ314" s="270"/>
      <c r="BA314" s="11"/>
      <c r="BB314" s="11"/>
      <c r="BC314" s="11"/>
      <c r="BD314" s="11"/>
      <c r="BE314" s="11"/>
      <c r="BF314" s="11"/>
      <c r="BG314" s="11"/>
      <c r="BH314" s="11"/>
      <c r="BI314" s="11"/>
      <c r="BJ314" s="11"/>
      <c r="BK314" s="11"/>
      <c r="BL314" s="11"/>
      <c r="BM314" s="11"/>
      <c r="BN314" s="11"/>
      <c r="BO314" s="11"/>
      <c r="BP314" s="11"/>
    </row>
    <row r="315" spans="1:68" s="271" customFormat="1" ht="12.75" customHeight="1">
      <c r="A315" s="18"/>
      <c r="B315" s="18"/>
      <c r="C315" s="18"/>
      <c r="D315" s="117"/>
      <c r="E315" s="135"/>
      <c r="F315" s="135"/>
      <c r="G315" s="152">
        <f t="shared" si="35"/>
        <v>11</v>
      </c>
      <c r="H315" s="289" t="str">
        <f t="array" ref="H315">IF(H134="-","-",IF( H134&gt;1,2*STDEV(IF($M$5:$M$104=$G315,H$5:H$104,"-")),"-"))</f>
        <v>-</v>
      </c>
      <c r="I315" s="289" t="str">
        <f t="array" ref="I315">IF(I134="-","-",IF( I134&gt;1,2*STDEV(IF($M$5:$M$104=$G315,I$5:I$104,"-")),"-"))</f>
        <v>-</v>
      </c>
      <c r="J315" s="289" t="str">
        <f t="array" ref="J315">IF(J134="-","-",IF( J134&gt;1,2*STDEV(IF($M$5:$M$104=$G315,J$5:J$104,"-")),"-"))</f>
        <v>-</v>
      </c>
      <c r="K315" s="289" t="str">
        <f t="array" ref="K315">IF(K134="-","-",IF( K134&gt;1,2*STDEV(IF($M$5:$M$104=$G315,K$5:K$104,"-")),"-"))</f>
        <v>-</v>
      </c>
      <c r="L315" s="289" t="str">
        <f t="array" ref="L315">IF(L134="-","-",IF( L134&gt;1,2*STDEV(IF($M$5:$M$104=$G315,L$5:L$104,"-")),"-"))</f>
        <v>-</v>
      </c>
      <c r="M315" s="290" t="str">
        <f t="array" ref="M315">IF( H134="-","-",2*STDEV(IF($M$5:$M$104=$G315,H$5:L$104,"-")))</f>
        <v>-</v>
      </c>
      <c r="N315" s="291" t="str">
        <f t="array" ref="N315">IF(M314="-","-",0.5*M314)</f>
        <v>-</v>
      </c>
      <c r="O315" s="269"/>
      <c r="P315" s="269"/>
      <c r="Q315" s="269"/>
      <c r="R315" s="269"/>
      <c r="S315" s="269"/>
      <c r="T315" s="140"/>
      <c r="U315" s="266"/>
      <c r="V315" s="266"/>
      <c r="W315" s="266"/>
      <c r="X315" s="266"/>
      <c r="Y315" s="266"/>
      <c r="Z315" s="266"/>
      <c r="AA315" s="266"/>
      <c r="AB315" s="266"/>
      <c r="AC315" s="266"/>
      <c r="AD315" s="266"/>
      <c r="AE315" s="266"/>
      <c r="AF315" s="266"/>
      <c r="AG315" s="266"/>
      <c r="AH315" s="266"/>
      <c r="AI315" s="266"/>
      <c r="AJ315" s="266"/>
      <c r="AK315" s="266"/>
      <c r="AL315" s="266"/>
      <c r="AM315" s="266"/>
      <c r="AN315" s="266"/>
      <c r="AO315" s="266"/>
      <c r="AP315" s="266"/>
      <c r="AQ315" s="266"/>
      <c r="AR315" s="266"/>
      <c r="AS315" s="266"/>
      <c r="AT315" s="266"/>
      <c r="AU315" s="266"/>
      <c r="AV315" s="266"/>
      <c r="AW315" s="266"/>
      <c r="AX315" s="266"/>
      <c r="AY315" s="270"/>
      <c r="AZ315" s="270"/>
      <c r="BA315" s="11"/>
      <c r="BB315" s="11"/>
      <c r="BC315" s="11"/>
      <c r="BD315" s="11"/>
      <c r="BE315" s="11"/>
      <c r="BF315" s="11"/>
      <c r="BG315" s="11"/>
      <c r="BH315" s="11"/>
      <c r="BI315" s="11"/>
      <c r="BJ315" s="11"/>
      <c r="BK315" s="11"/>
      <c r="BL315" s="11"/>
      <c r="BM315" s="11"/>
      <c r="BN315" s="11"/>
      <c r="BO315" s="11"/>
      <c r="BP315" s="11"/>
    </row>
    <row r="316" spans="1:68" s="271" customFormat="1" ht="12.75" customHeight="1">
      <c r="A316" s="18"/>
      <c r="B316" s="18"/>
      <c r="C316" s="18"/>
      <c r="D316" s="117"/>
      <c r="E316" s="135"/>
      <c r="F316" s="135"/>
      <c r="G316" s="152">
        <f t="shared" si="35"/>
        <v>12</v>
      </c>
      <c r="H316" s="289" t="str">
        <f t="array" ref="H316">IF(H135="-","-",IF( H135&gt;1,2*STDEV(IF($M$5:$M$104=$G316,H$5:H$104,"-")),"-"))</f>
        <v>-</v>
      </c>
      <c r="I316" s="289" t="str">
        <f t="array" ref="I316">IF(I135="-","-",IF( I135&gt;1,2*STDEV(IF($M$5:$M$104=$G316,I$5:I$104,"-")),"-"))</f>
        <v>-</v>
      </c>
      <c r="J316" s="289" t="str">
        <f t="array" ref="J316">IF(J135="-","-",IF( J135&gt;1,2*STDEV(IF($M$5:$M$104=$G316,J$5:J$104,"-")),"-"))</f>
        <v>-</v>
      </c>
      <c r="K316" s="289" t="str">
        <f t="array" ref="K316">IF(K135="-","-",IF( K135&gt;1,2*STDEV(IF($M$5:$M$104=$G316,K$5:K$104,"-")),"-"))</f>
        <v>-</v>
      </c>
      <c r="L316" s="289" t="str">
        <f t="array" ref="L316">IF(L135="-","-",IF( L135&gt;1,2*STDEV(IF($M$5:$M$104=$G316,L$5:L$104,"-")),"-"))</f>
        <v>-</v>
      </c>
      <c r="M316" s="290" t="str">
        <f t="array" ref="M316">IF( H135="-","-",2*STDEV(IF($M$5:$M$104=$G316,H$5:L$104,"-")))</f>
        <v>-</v>
      </c>
      <c r="N316" s="291" t="str">
        <f t="array" ref="N316">IF(M315="-","-",0.5*M315)</f>
        <v>-</v>
      </c>
      <c r="O316" s="269"/>
      <c r="P316" s="269"/>
      <c r="Q316" s="269"/>
      <c r="R316" s="269"/>
      <c r="S316" s="269"/>
      <c r="T316" s="140"/>
      <c r="U316" s="266"/>
      <c r="V316" s="266"/>
      <c r="W316" s="266"/>
      <c r="X316" s="266"/>
      <c r="Y316" s="266"/>
      <c r="Z316" s="266"/>
      <c r="AA316" s="266"/>
      <c r="AB316" s="266"/>
      <c r="AC316" s="266"/>
      <c r="AD316" s="266"/>
      <c r="AE316" s="266"/>
      <c r="AF316" s="266"/>
      <c r="AG316" s="266"/>
      <c r="AH316" s="266"/>
      <c r="AI316" s="266"/>
      <c r="AJ316" s="266"/>
      <c r="AK316" s="266"/>
      <c r="AL316" s="266"/>
      <c r="AM316" s="266"/>
      <c r="AN316" s="266"/>
      <c r="AO316" s="266"/>
      <c r="AP316" s="266"/>
      <c r="AQ316" s="266"/>
      <c r="AR316" s="266"/>
      <c r="AS316" s="266"/>
      <c r="AT316" s="266"/>
      <c r="AU316" s="266"/>
      <c r="AV316" s="266"/>
      <c r="AW316" s="266"/>
      <c r="AX316" s="266"/>
      <c r="AY316" s="270"/>
      <c r="AZ316" s="270"/>
      <c r="BA316" s="11"/>
      <c r="BB316" s="11"/>
      <c r="BC316" s="11"/>
      <c r="BD316" s="11"/>
      <c r="BE316" s="11"/>
      <c r="BF316" s="11"/>
      <c r="BG316" s="11"/>
      <c r="BH316" s="11"/>
      <c r="BI316" s="11"/>
      <c r="BJ316" s="11"/>
      <c r="BK316" s="11"/>
      <c r="BL316" s="11"/>
      <c r="BM316" s="11"/>
      <c r="BN316" s="11"/>
      <c r="BO316" s="11"/>
      <c r="BP316" s="11"/>
    </row>
    <row r="317" spans="1:68" s="271" customFormat="1" ht="12.75" customHeight="1">
      <c r="A317" s="18"/>
      <c r="B317" s="18"/>
      <c r="C317" s="18"/>
      <c r="D317" s="117"/>
      <c r="E317" s="135"/>
      <c r="F317" s="135"/>
      <c r="G317" s="152">
        <f t="shared" si="35"/>
        <v>13</v>
      </c>
      <c r="H317" s="289" t="str">
        <f t="array" ref="H317">IF(H136="-","-",IF( H136&gt;1,2*STDEV(IF($M$5:$M$104=$G317,H$5:H$104,"-")),"-"))</f>
        <v>-</v>
      </c>
      <c r="I317" s="289" t="str">
        <f t="array" ref="I317">IF(I136="-","-",IF( I136&gt;1,2*STDEV(IF($M$5:$M$104=$G317,I$5:I$104,"-")),"-"))</f>
        <v>-</v>
      </c>
      <c r="J317" s="289" t="str">
        <f t="array" ref="J317">IF(J136="-","-",IF( J136&gt;1,2*STDEV(IF($M$5:$M$104=$G317,J$5:J$104,"-")),"-"))</f>
        <v>-</v>
      </c>
      <c r="K317" s="289" t="str">
        <f t="array" ref="K317">IF(K136="-","-",IF( K136&gt;1,2*STDEV(IF($M$5:$M$104=$G317,K$5:K$104,"-")),"-"))</f>
        <v>-</v>
      </c>
      <c r="L317" s="289" t="str">
        <f t="array" ref="L317">IF(L136="-","-",IF( L136&gt;1,2*STDEV(IF($M$5:$M$104=$G317,L$5:L$104,"-")),"-"))</f>
        <v>-</v>
      </c>
      <c r="M317" s="290" t="str">
        <f t="array" ref="M317">IF( H136="-","-",2*STDEV(IF($M$5:$M$104=$G317,H$5:L$104,"-")))</f>
        <v>-</v>
      </c>
      <c r="N317" s="291" t="str">
        <f t="array" ref="N317">IF(M316="-","-",0.5*M316)</f>
        <v>-</v>
      </c>
      <c r="O317" s="269"/>
      <c r="P317" s="269"/>
      <c r="Q317" s="269"/>
      <c r="R317" s="269"/>
      <c r="S317" s="269"/>
      <c r="T317" s="140"/>
      <c r="U317" s="266"/>
      <c r="V317" s="266"/>
      <c r="W317" s="266"/>
      <c r="X317" s="266"/>
      <c r="Y317" s="266"/>
      <c r="Z317" s="266"/>
      <c r="AA317" s="266"/>
      <c r="AB317" s="266"/>
      <c r="AC317" s="266"/>
      <c r="AD317" s="266"/>
      <c r="AE317" s="266"/>
      <c r="AF317" s="266"/>
      <c r="AG317" s="266"/>
      <c r="AH317" s="266"/>
      <c r="AI317" s="266"/>
      <c r="AJ317" s="266"/>
      <c r="AK317" s="266"/>
      <c r="AL317" s="266"/>
      <c r="AM317" s="266"/>
      <c r="AN317" s="266"/>
      <c r="AO317" s="266"/>
      <c r="AP317" s="266"/>
      <c r="AQ317" s="266"/>
      <c r="AR317" s="266"/>
      <c r="AS317" s="266"/>
      <c r="AT317" s="266"/>
      <c r="AU317" s="266"/>
      <c r="AV317" s="266"/>
      <c r="AW317" s="266"/>
      <c r="AX317" s="266"/>
      <c r="AY317" s="270"/>
      <c r="AZ317" s="270"/>
      <c r="BA317" s="11"/>
      <c r="BB317" s="11"/>
      <c r="BC317" s="11"/>
      <c r="BD317" s="11"/>
      <c r="BE317" s="11"/>
      <c r="BF317" s="11"/>
      <c r="BG317" s="11"/>
      <c r="BH317" s="11"/>
      <c r="BI317" s="11"/>
      <c r="BJ317" s="11"/>
      <c r="BK317" s="11"/>
      <c r="BL317" s="11"/>
      <c r="BM317" s="11"/>
      <c r="BN317" s="11"/>
      <c r="BO317" s="11"/>
      <c r="BP317" s="11"/>
    </row>
    <row r="318" spans="1:68" s="271" customFormat="1" ht="12.75" customHeight="1">
      <c r="A318" s="18"/>
      <c r="B318" s="18"/>
      <c r="C318" s="18"/>
      <c r="D318" s="117"/>
      <c r="E318" s="135"/>
      <c r="F318" s="135"/>
      <c r="G318" s="152">
        <f t="shared" si="35"/>
        <v>14</v>
      </c>
      <c r="H318" s="289" t="str">
        <f t="array" ref="H318">IF(H137="-","-",IF( H137&gt;1,2*STDEV(IF($M$5:$M$104=$G318,H$5:H$104,"-")),"-"))</f>
        <v>-</v>
      </c>
      <c r="I318" s="289" t="str">
        <f t="array" ref="I318">IF(I137="-","-",IF( I137&gt;1,2*STDEV(IF($M$5:$M$104=$G318,I$5:I$104,"-")),"-"))</f>
        <v>-</v>
      </c>
      <c r="J318" s="289" t="str">
        <f t="array" ref="J318">IF(J137="-","-",IF( J137&gt;1,2*STDEV(IF($M$5:$M$104=$G318,J$5:J$104,"-")),"-"))</f>
        <v>-</v>
      </c>
      <c r="K318" s="289" t="str">
        <f t="array" ref="K318">IF(K137="-","-",IF( K137&gt;1,2*STDEV(IF($M$5:$M$104=$G318,K$5:K$104,"-")),"-"))</f>
        <v>-</v>
      </c>
      <c r="L318" s="289" t="str">
        <f t="array" ref="L318">IF(L137="-","-",IF( L137&gt;1,2*STDEV(IF($M$5:$M$104=$G318,L$5:L$104,"-")),"-"))</f>
        <v>-</v>
      </c>
      <c r="M318" s="290" t="str">
        <f t="array" ref="M318">IF( H137="-","-",2*STDEV(IF($M$5:$M$104=$G318,H$5:L$104,"-")))</f>
        <v>-</v>
      </c>
      <c r="N318" s="291" t="str">
        <f t="array" ref="N318">IF(M317="-","-",0.5*M317)</f>
        <v>-</v>
      </c>
      <c r="O318" s="269"/>
      <c r="P318" s="269"/>
      <c r="Q318" s="269"/>
      <c r="R318" s="269"/>
      <c r="S318" s="269"/>
      <c r="T318" s="140"/>
      <c r="U318" s="266"/>
      <c r="V318" s="266"/>
      <c r="W318" s="266"/>
      <c r="X318" s="266"/>
      <c r="Y318" s="266"/>
      <c r="Z318" s="266"/>
      <c r="AA318" s="266"/>
      <c r="AB318" s="266"/>
      <c r="AC318" s="266"/>
      <c r="AD318" s="266"/>
      <c r="AE318" s="266"/>
      <c r="AF318" s="266"/>
      <c r="AG318" s="266"/>
      <c r="AH318" s="266"/>
      <c r="AI318" s="266"/>
      <c r="AJ318" s="266"/>
      <c r="AK318" s="266"/>
      <c r="AL318" s="266"/>
      <c r="AM318" s="266"/>
      <c r="AN318" s="266"/>
      <c r="AO318" s="266"/>
      <c r="AP318" s="266"/>
      <c r="AQ318" s="266"/>
      <c r="AR318" s="266"/>
      <c r="AS318" s="266"/>
      <c r="AT318" s="266"/>
      <c r="AU318" s="266"/>
      <c r="AV318" s="266"/>
      <c r="AW318" s="266"/>
      <c r="AX318" s="266"/>
      <c r="AY318" s="270"/>
      <c r="AZ318" s="270"/>
      <c r="BA318" s="11"/>
      <c r="BB318" s="11"/>
      <c r="BC318" s="11"/>
      <c r="BD318" s="11"/>
      <c r="BE318" s="11"/>
      <c r="BF318" s="11"/>
      <c r="BG318" s="11"/>
      <c r="BH318" s="11"/>
      <c r="BI318" s="11"/>
      <c r="BJ318" s="11"/>
      <c r="BK318" s="11"/>
      <c r="BL318" s="11"/>
      <c r="BM318" s="11"/>
      <c r="BN318" s="11"/>
      <c r="BO318" s="11"/>
      <c r="BP318" s="11"/>
    </row>
    <row r="319" spans="1:68" s="271" customFormat="1" ht="12.75" customHeight="1">
      <c r="A319" s="18"/>
      <c r="B319" s="18"/>
      <c r="C319" s="18"/>
      <c r="D319" s="117"/>
      <c r="E319" s="135"/>
      <c r="F319" s="135"/>
      <c r="G319" s="155">
        <f t="shared" si="35"/>
        <v>15</v>
      </c>
      <c r="H319" s="292" t="str">
        <f t="array" ref="H319">IF(H138="-","-",IF( H138&gt;1,2*STDEV(IF($M$5:$M$104=$G319,H$5:H$104,"-")),"-"))</f>
        <v>-</v>
      </c>
      <c r="I319" s="292" t="str">
        <f t="array" ref="I319">IF(I138="-","-",IF( I138&gt;1,2*STDEV(IF($M$5:$M$104=$G319,I$5:I$104,"-")),"-"))</f>
        <v>-</v>
      </c>
      <c r="J319" s="292" t="str">
        <f t="array" ref="J319">IF(J138="-","-",IF( J138&gt;1,2*STDEV(IF($M$5:$M$104=$G319,J$5:J$104,"-")),"-"))</f>
        <v>-</v>
      </c>
      <c r="K319" s="292" t="str">
        <f t="array" ref="K319">IF(K138="-","-",IF( K138&gt;1,2*STDEV(IF($M$5:$M$104=$G319,K$5:K$104,"-")),"-"))</f>
        <v>-</v>
      </c>
      <c r="L319" s="292" t="str">
        <f t="array" ref="L319">IF(L138="-","-",IF( L138&gt;1,2*STDEV(IF($M$5:$M$104=$G319,L$5:L$104,"-")),"-"))</f>
        <v>-</v>
      </c>
      <c r="M319" s="293" t="str">
        <f t="array" ref="M319">IF( H138="-","-",2*STDEV(IF($M$5:$M$104=$G319,H$5:L$104,"-")))</f>
        <v>-</v>
      </c>
      <c r="N319" s="291" t="str">
        <f t="array" ref="N319">IF(M318="-","-",0.5*M318)</f>
        <v>-</v>
      </c>
      <c r="O319" s="269"/>
      <c r="P319" s="269"/>
      <c r="Q319" s="269"/>
      <c r="R319" s="269"/>
      <c r="S319" s="269"/>
      <c r="T319" s="140"/>
      <c r="U319" s="266"/>
      <c r="V319" s="266"/>
      <c r="W319" s="266"/>
      <c r="X319" s="266"/>
      <c r="Y319" s="266"/>
      <c r="Z319" s="266"/>
      <c r="AA319" s="266"/>
      <c r="AB319" s="266"/>
      <c r="AC319" s="266"/>
      <c r="AD319" s="266"/>
      <c r="AE319" s="266"/>
      <c r="AF319" s="266"/>
      <c r="AG319" s="266"/>
      <c r="AH319" s="266"/>
      <c r="AI319" s="266"/>
      <c r="AJ319" s="266"/>
      <c r="AK319" s="266"/>
      <c r="AL319" s="266"/>
      <c r="AM319" s="266"/>
      <c r="AN319" s="266"/>
      <c r="AO319" s="266"/>
      <c r="AP319" s="266"/>
      <c r="AQ319" s="266"/>
      <c r="AR319" s="266"/>
      <c r="AS319" s="266"/>
      <c r="AT319" s="266"/>
      <c r="AU319" s="266"/>
      <c r="AV319" s="266"/>
      <c r="AW319" s="266"/>
      <c r="AX319" s="266"/>
      <c r="AY319" s="270"/>
      <c r="AZ319" s="270"/>
      <c r="BA319" s="11"/>
      <c r="BB319" s="11"/>
      <c r="BC319" s="11"/>
      <c r="BD319" s="11"/>
      <c r="BE319" s="11"/>
      <c r="BF319" s="11"/>
      <c r="BG319" s="11"/>
      <c r="BH319" s="11"/>
      <c r="BI319" s="11"/>
      <c r="BJ319" s="11"/>
      <c r="BK319" s="11"/>
      <c r="BL319" s="11"/>
      <c r="BM319" s="11"/>
      <c r="BN319" s="11"/>
      <c r="BO319" s="11"/>
      <c r="BP319" s="11"/>
    </row>
    <row r="320" spans="1:68" s="271" customFormat="1" ht="12.75" customHeight="1">
      <c r="A320" s="18"/>
      <c r="B320" s="18"/>
      <c r="C320" s="18"/>
      <c r="D320" s="117"/>
      <c r="E320" s="295"/>
      <c r="F320" s="295"/>
      <c r="G320" s="296"/>
      <c r="H320" s="297"/>
      <c r="I320" s="297"/>
      <c r="J320" s="298"/>
      <c r="K320" s="298"/>
      <c r="L320" s="298"/>
      <c r="M320" s="299"/>
      <c r="N320" s="294" t="str">
        <f t="array" ref="N320">IF(M319="-","-",0.5*M319)</f>
        <v>-</v>
      </c>
      <c r="O320" s="269"/>
      <c r="P320" s="269"/>
      <c r="Q320" s="269"/>
      <c r="R320" s="269"/>
      <c r="S320" s="269"/>
      <c r="T320" s="140"/>
      <c r="U320" s="266"/>
      <c r="V320" s="266"/>
      <c r="W320" s="266"/>
      <c r="X320" s="266"/>
      <c r="Y320" s="266"/>
      <c r="Z320" s="266"/>
      <c r="AA320" s="266"/>
      <c r="AB320" s="266"/>
      <c r="AC320" s="266"/>
      <c r="AD320" s="266"/>
      <c r="AE320" s="266"/>
      <c r="AF320" s="266"/>
      <c r="AG320" s="266"/>
      <c r="AH320" s="266"/>
      <c r="AI320" s="266"/>
      <c r="AJ320" s="266"/>
      <c r="AK320" s="266"/>
      <c r="AL320" s="266"/>
      <c r="AM320" s="266"/>
      <c r="AN320" s="266"/>
      <c r="AO320" s="266"/>
      <c r="AP320" s="266"/>
      <c r="AQ320" s="266"/>
      <c r="AR320" s="266"/>
      <c r="AS320" s="266"/>
      <c r="AT320" s="266"/>
      <c r="AU320" s="266"/>
      <c r="AV320" s="266"/>
      <c r="AW320" s="266"/>
      <c r="AX320" s="266"/>
      <c r="AY320" s="270"/>
      <c r="AZ320" s="270"/>
      <c r="BA320" s="11"/>
      <c r="BB320" s="11"/>
      <c r="BC320" s="11"/>
      <c r="BD320" s="11"/>
      <c r="BE320" s="11"/>
      <c r="BF320" s="11"/>
      <c r="BG320" s="11"/>
      <c r="BH320" s="11"/>
      <c r="BI320" s="11"/>
      <c r="BJ320" s="11"/>
      <c r="BK320" s="11"/>
      <c r="BL320" s="11"/>
      <c r="BM320" s="11"/>
      <c r="BN320" s="11"/>
      <c r="BO320" s="11"/>
      <c r="BP320" s="11"/>
    </row>
    <row r="321" spans="1:68" s="271" customFormat="1" ht="12.75" customHeight="1">
      <c r="A321" s="18"/>
      <c r="B321" s="18"/>
      <c r="C321" s="18"/>
      <c r="D321" s="117"/>
      <c r="E321" s="162"/>
      <c r="F321" s="162"/>
      <c r="G321" s="168"/>
      <c r="H321" s="301"/>
      <c r="I321" s="301"/>
      <c r="J321" s="302"/>
      <c r="K321" s="302"/>
      <c r="L321" s="302"/>
      <c r="M321" s="301"/>
      <c r="N321" s="300"/>
      <c r="O321" s="269"/>
      <c r="P321" s="269"/>
      <c r="Q321" s="269"/>
      <c r="R321" s="269"/>
      <c r="S321" s="269"/>
      <c r="T321" s="140"/>
      <c r="U321" s="266"/>
      <c r="V321" s="266"/>
      <c r="W321" s="266"/>
      <c r="X321" s="266"/>
      <c r="Y321" s="266"/>
      <c r="Z321" s="266"/>
      <c r="AA321" s="266"/>
      <c r="AB321" s="266"/>
      <c r="AC321" s="266"/>
      <c r="AD321" s="266"/>
      <c r="AE321" s="266"/>
      <c r="AF321" s="266"/>
      <c r="AG321" s="266"/>
      <c r="AH321" s="266"/>
      <c r="AI321" s="266"/>
      <c r="AJ321" s="266"/>
      <c r="AK321" s="266"/>
      <c r="AL321" s="266"/>
      <c r="AM321" s="266"/>
      <c r="AN321" s="266"/>
      <c r="AO321" s="266"/>
      <c r="AP321" s="266"/>
      <c r="AQ321" s="266"/>
      <c r="AR321" s="266"/>
      <c r="AS321" s="266"/>
      <c r="AT321" s="266"/>
      <c r="AU321" s="266"/>
      <c r="AV321" s="266"/>
      <c r="AW321" s="266"/>
      <c r="AX321" s="266"/>
      <c r="AY321" s="270"/>
      <c r="AZ321" s="270"/>
      <c r="BA321" s="11"/>
      <c r="BB321" s="11"/>
      <c r="BC321" s="11"/>
      <c r="BD321" s="11"/>
      <c r="BE321" s="11"/>
      <c r="BF321" s="11"/>
      <c r="BG321" s="11"/>
      <c r="BH321" s="11"/>
      <c r="BI321" s="11"/>
      <c r="BJ321" s="11"/>
      <c r="BK321" s="11"/>
      <c r="BL321" s="11"/>
      <c r="BM321" s="11"/>
      <c r="BN321" s="11"/>
      <c r="BO321" s="11"/>
      <c r="BP321" s="11"/>
    </row>
    <row r="322" spans="1:68" s="270" customFormat="1" ht="12.75" customHeight="1">
      <c r="A322" s="18"/>
      <c r="B322" s="18"/>
      <c r="C322" s="18"/>
      <c r="D322" s="198"/>
      <c r="E322" s="267"/>
      <c r="F322" s="267"/>
      <c r="G322" s="118" t="s">
        <v>63</v>
      </c>
      <c r="H322" s="120"/>
      <c r="I322" s="121"/>
      <c r="J322" s="121"/>
      <c r="K322" s="121"/>
      <c r="L322" s="237"/>
      <c r="M322" s="238"/>
      <c r="N322" s="7"/>
      <c r="O322" s="269"/>
      <c r="P322" s="269"/>
      <c r="Q322" s="269"/>
      <c r="R322" s="269"/>
      <c r="S322" s="269"/>
      <c r="T322" s="140"/>
      <c r="U322" s="266"/>
      <c r="V322" s="266"/>
      <c r="W322" s="266"/>
      <c r="X322" s="266"/>
      <c r="Y322" s="266"/>
      <c r="Z322" s="266"/>
      <c r="AA322" s="266"/>
      <c r="AB322" s="266"/>
      <c r="AC322" s="266"/>
      <c r="AD322" s="266"/>
      <c r="AE322" s="266"/>
      <c r="AF322" s="266"/>
      <c r="AG322" s="266"/>
      <c r="AH322" s="266"/>
      <c r="AI322" s="266"/>
      <c r="AJ322" s="266"/>
      <c r="AK322" s="266"/>
      <c r="AL322" s="266"/>
      <c r="AM322" s="266"/>
      <c r="AN322" s="266"/>
      <c r="AO322" s="266"/>
      <c r="AP322" s="266"/>
      <c r="AQ322" s="266"/>
      <c r="AR322" s="266"/>
      <c r="AS322" s="266"/>
      <c r="AT322" s="266"/>
      <c r="AU322" s="266"/>
      <c r="AV322" s="266"/>
      <c r="AW322" s="266"/>
      <c r="AX322" s="266"/>
      <c r="BA322" s="11"/>
      <c r="BB322" s="11"/>
      <c r="BC322" s="11"/>
      <c r="BD322" s="11"/>
      <c r="BE322" s="11"/>
      <c r="BF322" s="11"/>
      <c r="BG322" s="11"/>
      <c r="BH322" s="11"/>
      <c r="BI322" s="11"/>
      <c r="BJ322" s="11"/>
      <c r="BK322" s="11"/>
      <c r="BL322" s="11"/>
      <c r="BM322" s="11"/>
      <c r="BN322" s="11"/>
      <c r="BO322" s="11"/>
      <c r="BP322" s="11"/>
    </row>
    <row r="323" spans="1:68" s="270" customFormat="1" ht="18" customHeight="1">
      <c r="A323" s="18"/>
      <c r="B323" s="18"/>
      <c r="C323" s="18"/>
      <c r="D323" s="117"/>
      <c r="E323" s="303"/>
      <c r="F323" s="303"/>
      <c r="G323" s="139" t="str">
        <f>M3</f>
        <v>MODAL</v>
      </c>
      <c r="H323" s="461" t="str">
        <f t="shared" ref="H323:L324" si="36">H3</f>
        <v>Harald</v>
      </c>
      <c r="I323" s="461" t="str">
        <f t="shared" si="36"/>
        <v>Hildegun</v>
      </c>
      <c r="J323" s="461" t="str">
        <f t="shared" si="36"/>
        <v>Stian</v>
      </c>
      <c r="K323" s="461" t="str">
        <f t="shared" si="36"/>
        <v>Eirik</v>
      </c>
      <c r="L323" s="461" t="str">
        <f t="shared" si="36"/>
        <v>Atle</v>
      </c>
      <c r="M323" s="136"/>
      <c r="N323" s="7"/>
      <c r="O323" s="269"/>
      <c r="P323" s="269"/>
      <c r="Q323" s="269"/>
      <c r="R323" s="269"/>
      <c r="S323" s="269"/>
      <c r="T323" s="140"/>
      <c r="U323" s="266"/>
      <c r="V323" s="266"/>
      <c r="W323" s="266"/>
      <c r="X323" s="266"/>
      <c r="Y323" s="266"/>
      <c r="Z323" s="266"/>
      <c r="AA323" s="266"/>
      <c r="AB323" s="266"/>
      <c r="AC323" s="266"/>
      <c r="AD323" s="266"/>
      <c r="AE323" s="266"/>
      <c r="AF323" s="266"/>
      <c r="AG323" s="266"/>
      <c r="AH323" s="266"/>
      <c r="AI323" s="266"/>
      <c r="AJ323" s="266"/>
      <c r="AK323" s="266"/>
      <c r="AL323" s="266"/>
      <c r="AM323" s="266"/>
      <c r="AN323" s="266"/>
      <c r="AO323" s="266"/>
      <c r="AP323" s="266"/>
      <c r="AQ323" s="266"/>
      <c r="AR323" s="266"/>
      <c r="AS323" s="266"/>
      <c r="AT323" s="266"/>
      <c r="AU323" s="266"/>
      <c r="AV323" s="266"/>
      <c r="AW323" s="266"/>
      <c r="AX323" s="266"/>
      <c r="BA323" s="11"/>
      <c r="BB323" s="11"/>
      <c r="BC323" s="11"/>
      <c r="BD323" s="11"/>
      <c r="BE323" s="11"/>
      <c r="BF323" s="11"/>
      <c r="BG323" s="11"/>
      <c r="BH323" s="11"/>
      <c r="BI323" s="11"/>
      <c r="BJ323" s="11"/>
      <c r="BK323" s="11"/>
      <c r="BL323" s="11"/>
      <c r="BM323" s="11"/>
      <c r="BN323" s="11"/>
      <c r="BO323" s="11"/>
      <c r="BP323" s="11"/>
    </row>
    <row r="324" spans="1:68" s="280" customFormat="1" ht="24.75" customHeight="1">
      <c r="A324" s="18"/>
      <c r="B324" s="18"/>
      <c r="C324" s="18"/>
      <c r="D324" s="138"/>
      <c r="E324" s="303"/>
      <c r="F324" s="303"/>
      <c r="G324" s="142" t="str">
        <f>M4</f>
        <v>(R1-R5)</v>
      </c>
      <c r="H324" s="283" t="str">
        <f t="shared" si="36"/>
        <v>Reader 1</v>
      </c>
      <c r="I324" s="283" t="str">
        <f t="shared" si="36"/>
        <v>Reader 2</v>
      </c>
      <c r="J324" s="283" t="str">
        <f t="shared" si="36"/>
        <v>Reader 3</v>
      </c>
      <c r="K324" s="283" t="str">
        <f t="shared" si="36"/>
        <v>Reader 4</v>
      </c>
      <c r="L324" s="283" t="str">
        <f t="shared" si="36"/>
        <v>Reader 5</v>
      </c>
      <c r="M324" s="142" t="s">
        <v>39</v>
      </c>
      <c r="N324" s="304"/>
      <c r="O324" s="277"/>
      <c r="P324" s="277"/>
      <c r="Q324" s="277"/>
      <c r="R324" s="277"/>
      <c r="S324" s="277"/>
      <c r="T324" s="278"/>
      <c r="U324" s="279"/>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9"/>
      <c r="AR324" s="279"/>
      <c r="AS324" s="279"/>
      <c r="AT324" s="279"/>
      <c r="AU324" s="279"/>
      <c r="AV324" s="279"/>
      <c r="AW324" s="279"/>
      <c r="AX324" s="279"/>
      <c r="BA324" s="281"/>
      <c r="BB324" s="281"/>
      <c r="BC324" s="281"/>
      <c r="BD324" s="281"/>
      <c r="BE324" s="281"/>
      <c r="BF324" s="281"/>
      <c r="BG324" s="281"/>
      <c r="BH324" s="281"/>
      <c r="BI324" s="281"/>
      <c r="BJ324" s="281"/>
      <c r="BK324" s="281"/>
      <c r="BL324" s="281"/>
      <c r="BM324" s="281"/>
      <c r="BN324" s="281"/>
      <c r="BO324" s="281"/>
      <c r="BP324" s="281"/>
    </row>
    <row r="325" spans="1:68" s="280" customFormat="1" ht="12.75" customHeight="1">
      <c r="A325" s="18"/>
      <c r="B325" s="18"/>
      <c r="C325" s="18"/>
      <c r="D325" s="138"/>
      <c r="E325" s="135"/>
      <c r="F325" s="135"/>
      <c r="G325" s="149">
        <v>0</v>
      </c>
      <c r="H325" s="305">
        <f t="array" ref="H325">IF(H123="-","-",IF( H123&gt;0,AVERAGE(IF($M$5:$M$104=$G325,H$5:H$104,"-")),"-"))</f>
        <v>4.7619047619047616E-2</v>
      </c>
      <c r="I325" s="305">
        <f t="array" ref="I325">IF(I123="-","-",IF( I123&gt;0,AVERAGE(IF($M$5:$M$104=$G325,I$5:I$104,"-")),"-"))</f>
        <v>5.9523809523809521E-2</v>
      </c>
      <c r="J325" s="305" t="str">
        <f t="array" ref="J325">IF(J123="-","-",IF( J123&gt;0,AVERAGE(IF($M$5:$M$104=$G325,J$5:J$104,"-")),"-"))</f>
        <v>-</v>
      </c>
      <c r="K325" s="305">
        <f t="array" ref="K325">IF(K123="-","-",IF( K123&gt;0,AVERAGE(IF($M$5:$M$104=$G325,K$5:K$104,"-")),"-"))</f>
        <v>4.7619047619047616E-2</v>
      </c>
      <c r="L325" s="305">
        <f t="array" ref="L325">IF(L123="-","-",IF( L123&gt;0,AVERAGE(IF($M$5:$M$104=$G325,L$5:L$104,"-")),"-"))</f>
        <v>5.9523809523809521E-2</v>
      </c>
      <c r="M325" s="306">
        <f t="array" ref="M325">IF(M123="-","-",AVERAGE(IF($M$5:$M$104=$G325,H$5:L$104,"-")))</f>
        <v>6.4285714285714279E-2</v>
      </c>
      <c r="N325" s="304"/>
      <c r="O325" s="277"/>
      <c r="P325" s="277"/>
      <c r="Q325" s="277"/>
      <c r="R325" s="277"/>
      <c r="S325" s="277"/>
      <c r="T325" s="278"/>
      <c r="U325" s="279"/>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9"/>
      <c r="AR325" s="279"/>
      <c r="AS325" s="279"/>
      <c r="AT325" s="279"/>
      <c r="AU325" s="279"/>
      <c r="AV325" s="279"/>
      <c r="AW325" s="279"/>
      <c r="AX325" s="279"/>
      <c r="BA325" s="281"/>
      <c r="BB325" s="281"/>
      <c r="BC325" s="281"/>
      <c r="BD325" s="281"/>
      <c r="BE325" s="281"/>
      <c r="BF325" s="281"/>
      <c r="BG325" s="281"/>
      <c r="BH325" s="281"/>
      <c r="BI325" s="281"/>
      <c r="BJ325" s="281"/>
      <c r="BK325" s="281"/>
      <c r="BL325" s="281"/>
      <c r="BM325" s="281"/>
      <c r="BN325" s="281"/>
      <c r="BO325" s="281"/>
      <c r="BP325" s="281"/>
    </row>
    <row r="326" spans="1:68" s="270" customFormat="1" ht="12.75" customHeight="1">
      <c r="A326" s="18"/>
      <c r="B326" s="18"/>
      <c r="C326" s="18"/>
      <c r="D326" s="117"/>
      <c r="E326" s="135"/>
      <c r="F326" s="135"/>
      <c r="G326" s="152">
        <f t="shared" ref="G326:G340" si="37">G325+1</f>
        <v>1</v>
      </c>
      <c r="H326" s="307" t="str">
        <f t="array" ref="H326">IF(H124="-","-",IF( H124&gt;0,AVERAGE(IF($M$5:$M$104=$G326,H$5:H$104,"-")),"-"))</f>
        <v>-</v>
      </c>
      <c r="I326" s="307" t="str">
        <f t="array" ref="I326">IF(I124="-","-",IF( I124&gt;0,AVERAGE(IF($M$5:$M$104=$G326,I$5:I$104,"-")),"-"))</f>
        <v>-</v>
      </c>
      <c r="J326" s="307" t="str">
        <f t="array" ref="J326">IF(J124="-","-",IF( J124&gt;0,AVERAGE(IF($M$5:$M$104=$G326,J$5:J$104,"-")),"-"))</f>
        <v>-</v>
      </c>
      <c r="K326" s="307" t="str">
        <f t="array" ref="K326">IF(K124="-","-",IF( K124&gt;0,AVERAGE(IF($M$5:$M$104=$G326,K$5:K$104,"-")),"-"))</f>
        <v>-</v>
      </c>
      <c r="L326" s="307" t="str">
        <f t="array" ref="L326">IF(L124="-","-",IF( L124&gt;0,AVERAGE(IF($M$5:$M$104=$G326,L$5:L$104,"-")),"-"))</f>
        <v>-</v>
      </c>
      <c r="M326" s="308" t="str">
        <f t="array" ref="M326">IF(M124="-","-",AVERAGE(IF($M$5:$M$104=$G326,H$5:L$104,"-")))</f>
        <v>-</v>
      </c>
      <c r="N326" s="185"/>
      <c r="O326" s="269"/>
      <c r="P326" s="269"/>
      <c r="Q326" s="269"/>
      <c r="R326" s="269"/>
      <c r="S326" s="269"/>
      <c r="T326" s="140"/>
      <c r="U326" s="266"/>
      <c r="V326" s="266"/>
      <c r="W326" s="266"/>
      <c r="X326" s="266"/>
      <c r="Y326" s="266"/>
      <c r="Z326" s="266"/>
      <c r="AA326" s="266"/>
      <c r="AB326" s="266"/>
      <c r="AC326" s="266"/>
      <c r="AD326" s="266"/>
      <c r="AE326" s="266"/>
      <c r="AF326" s="266"/>
      <c r="AG326" s="266"/>
      <c r="AH326" s="266"/>
      <c r="AI326" s="266"/>
      <c r="AJ326" s="266"/>
      <c r="AK326" s="266"/>
      <c r="AL326" s="266"/>
      <c r="AM326" s="266"/>
      <c r="AN326" s="266"/>
      <c r="AO326" s="266"/>
      <c r="AP326" s="266"/>
      <c r="AQ326" s="266"/>
      <c r="AR326" s="266"/>
      <c r="AS326" s="266"/>
      <c r="AT326" s="266"/>
      <c r="AU326" s="266"/>
      <c r="AV326" s="266"/>
      <c r="AW326" s="266"/>
      <c r="AX326" s="266"/>
      <c r="BA326" s="11"/>
      <c r="BB326" s="11"/>
      <c r="BC326" s="11"/>
      <c r="BD326" s="11"/>
      <c r="BE326" s="11"/>
      <c r="BF326" s="11"/>
      <c r="BG326" s="11"/>
      <c r="BH326" s="11"/>
      <c r="BI326" s="11"/>
      <c r="BJ326" s="11"/>
      <c r="BK326" s="11"/>
      <c r="BL326" s="11"/>
      <c r="BM326" s="11"/>
      <c r="BN326" s="11"/>
      <c r="BO326" s="11"/>
      <c r="BP326" s="11"/>
    </row>
    <row r="327" spans="1:68" s="270" customFormat="1" ht="12.75" customHeight="1">
      <c r="A327" s="18"/>
      <c r="B327" s="18"/>
      <c r="C327" s="18"/>
      <c r="D327" s="117"/>
      <c r="E327" s="135"/>
      <c r="F327" s="135"/>
      <c r="G327" s="152">
        <f t="shared" si="37"/>
        <v>2</v>
      </c>
      <c r="H327" s="307" t="str">
        <f t="array" ref="H327">IF(H125="-","-",IF( H125&gt;0,AVERAGE(IF($M$5:$M$104=$G327,H$5:H$104,"-")),"-"))</f>
        <v>-</v>
      </c>
      <c r="I327" s="307" t="str">
        <f t="array" ref="I327">IF(I125="-","-",IF( I125&gt;0,AVERAGE(IF($M$5:$M$104=$G327,I$5:I$104,"-")),"-"))</f>
        <v>-</v>
      </c>
      <c r="J327" s="307" t="str">
        <f t="array" ref="J327">IF(J125="-","-",IF( J125&gt;0,AVERAGE(IF($M$5:$M$104=$G327,J$5:J$104,"-")),"-"))</f>
        <v>-</v>
      </c>
      <c r="K327" s="307" t="str">
        <f t="array" ref="K327">IF(K125="-","-",IF( K125&gt;0,AVERAGE(IF($M$5:$M$104=$G327,K$5:K$104,"-")),"-"))</f>
        <v>-</v>
      </c>
      <c r="L327" s="307" t="str">
        <f t="array" ref="L327">IF(L125="-","-",IF( L125&gt;0,AVERAGE(IF($M$5:$M$104=$G327,L$5:L$104,"-")),"-"))</f>
        <v>-</v>
      </c>
      <c r="M327" s="308" t="str">
        <f t="array" ref="M327">IF(M125="-","-",AVERAGE(IF($M$5:$M$104=$G327,H$5:L$104,"-")))</f>
        <v>-</v>
      </c>
      <c r="N327" s="185"/>
      <c r="O327" s="269"/>
      <c r="P327" s="269"/>
      <c r="Q327" s="269"/>
      <c r="R327" s="269"/>
      <c r="S327" s="269"/>
      <c r="T327" s="140"/>
      <c r="U327" s="266"/>
      <c r="V327" s="266"/>
      <c r="W327" s="266"/>
      <c r="X327" s="266"/>
      <c r="Y327" s="266"/>
      <c r="Z327" s="266"/>
      <c r="AA327" s="266"/>
      <c r="AB327" s="266"/>
      <c r="AC327" s="266"/>
      <c r="AD327" s="266"/>
      <c r="AE327" s="266"/>
      <c r="AF327" s="266"/>
      <c r="AG327" s="266"/>
      <c r="AH327" s="266"/>
      <c r="AI327" s="266"/>
      <c r="AJ327" s="266"/>
      <c r="AK327" s="266"/>
      <c r="AL327" s="266"/>
      <c r="AM327" s="266"/>
      <c r="AN327" s="266"/>
      <c r="AO327" s="266"/>
      <c r="AP327" s="266"/>
      <c r="AQ327" s="266"/>
      <c r="AR327" s="266"/>
      <c r="AS327" s="266"/>
      <c r="AT327" s="266"/>
      <c r="AU327" s="266"/>
      <c r="AV327" s="266"/>
      <c r="AW327" s="266"/>
      <c r="AX327" s="266"/>
      <c r="BA327" s="11"/>
      <c r="BB327" s="11"/>
      <c r="BC327" s="11"/>
      <c r="BD327" s="11"/>
      <c r="BE327" s="11"/>
      <c r="BF327" s="11"/>
      <c r="BG327" s="11"/>
      <c r="BH327" s="11"/>
      <c r="BI327" s="11"/>
      <c r="BJ327" s="11"/>
      <c r="BK327" s="11"/>
      <c r="BL327" s="11"/>
      <c r="BM327" s="11"/>
      <c r="BN327" s="11"/>
      <c r="BO327" s="11"/>
      <c r="BP327" s="11"/>
    </row>
    <row r="328" spans="1:68" s="270" customFormat="1" ht="12.75" customHeight="1">
      <c r="A328" s="18"/>
      <c r="B328" s="18"/>
      <c r="C328" s="18"/>
      <c r="D328" s="117"/>
      <c r="E328" s="135"/>
      <c r="F328" s="135"/>
      <c r="G328" s="152">
        <f t="shared" si="37"/>
        <v>3</v>
      </c>
      <c r="H328" s="307" t="str">
        <f t="array" ref="H328">IF(H126="-","-",IF( H126&gt;0,AVERAGE(IF($M$5:$M$104=$G328,H$5:H$104,"-")),"-"))</f>
        <v>-</v>
      </c>
      <c r="I328" s="307" t="str">
        <f t="array" ref="I328">IF(I126="-","-",IF( I126&gt;0,AVERAGE(IF($M$5:$M$104=$G328,I$5:I$104,"-")),"-"))</f>
        <v>-</v>
      </c>
      <c r="J328" s="307" t="str">
        <f t="array" ref="J328">IF(J126="-","-",IF( J126&gt;0,AVERAGE(IF($M$5:$M$104=$G328,J$5:J$104,"-")),"-"))</f>
        <v>-</v>
      </c>
      <c r="K328" s="307" t="str">
        <f t="array" ref="K328">IF(K126="-","-",IF( K126&gt;0,AVERAGE(IF($M$5:$M$104=$G328,K$5:K$104,"-")),"-"))</f>
        <v>-</v>
      </c>
      <c r="L328" s="307" t="str">
        <f t="array" ref="L328">IF(L126="-","-",IF( L126&gt;0,AVERAGE(IF($M$5:$M$104=$G328,L$5:L$104,"-")),"-"))</f>
        <v>-</v>
      </c>
      <c r="M328" s="308" t="str">
        <f t="array" ref="M328">IF(M126="-","-",AVERAGE(IF($M$5:$M$104=$G328,H$5:L$104,"-")))</f>
        <v>-</v>
      </c>
      <c r="N328" s="185"/>
      <c r="O328" s="269"/>
      <c r="P328" s="269"/>
      <c r="Q328" s="269"/>
      <c r="R328" s="269"/>
      <c r="S328" s="269"/>
      <c r="T328" s="140"/>
      <c r="U328" s="266"/>
      <c r="V328" s="266"/>
      <c r="W328" s="266"/>
      <c r="X328" s="266"/>
      <c r="Y328" s="266"/>
      <c r="Z328" s="266"/>
      <c r="AA328" s="266"/>
      <c r="AB328" s="266"/>
      <c r="AC328" s="266"/>
      <c r="AD328" s="266"/>
      <c r="AE328" s="266"/>
      <c r="AF328" s="266"/>
      <c r="AG328" s="266"/>
      <c r="AH328" s="266"/>
      <c r="AI328" s="266"/>
      <c r="AJ328" s="266"/>
      <c r="AK328" s="266"/>
      <c r="AL328" s="266"/>
      <c r="AM328" s="266"/>
      <c r="AN328" s="266"/>
      <c r="AO328" s="266"/>
      <c r="AP328" s="266"/>
      <c r="AQ328" s="266"/>
      <c r="AR328" s="266"/>
      <c r="AS328" s="266"/>
      <c r="AT328" s="266"/>
      <c r="AU328" s="266"/>
      <c r="AV328" s="266"/>
      <c r="AW328" s="266"/>
      <c r="AX328" s="266"/>
      <c r="BA328" s="11"/>
      <c r="BB328" s="11"/>
      <c r="BC328" s="11"/>
      <c r="BD328" s="11"/>
      <c r="BE328" s="11"/>
      <c r="BF328" s="11"/>
      <c r="BG328" s="11"/>
      <c r="BH328" s="11"/>
      <c r="BI328" s="11"/>
      <c r="BJ328" s="11"/>
      <c r="BK328" s="11"/>
      <c r="BL328" s="11"/>
      <c r="BM328" s="11"/>
      <c r="BN328" s="11"/>
      <c r="BO328" s="11"/>
      <c r="BP328" s="11"/>
    </row>
    <row r="329" spans="1:68" s="270" customFormat="1" ht="12.75" customHeight="1">
      <c r="A329" s="18"/>
      <c r="B329" s="18"/>
      <c r="C329" s="18"/>
      <c r="D329" s="117"/>
      <c r="E329" s="135"/>
      <c r="F329" s="135"/>
      <c r="G329" s="152">
        <f t="shared" si="37"/>
        <v>4</v>
      </c>
      <c r="H329" s="307">
        <f t="array" ref="H329">IF(H127="-","-",IF( H127&gt;0,AVERAGE(IF($M$5:$M$104=$G329,H$5:H$104,"-")),"-"))</f>
        <v>4</v>
      </c>
      <c r="I329" s="307">
        <f t="array" ref="I329">IF(I127="-","-",IF( I127&gt;0,AVERAGE(IF($M$5:$M$104=$G329,I$5:I$104,"-")),"-"))</f>
        <v>4</v>
      </c>
      <c r="J329" s="307">
        <f t="array" ref="J329">IF(J127="-","-",IF( J127&gt;0,AVERAGE(IF($M$5:$M$104=$G329,J$5:J$104,"-")),"-"))</f>
        <v>4</v>
      </c>
      <c r="K329" s="307">
        <f t="array" ref="K329">IF(K127="-","-",IF( K127&gt;0,AVERAGE(IF($M$5:$M$104=$G329,K$5:K$104,"-")),"-"))</f>
        <v>2</v>
      </c>
      <c r="L329" s="307">
        <f t="array" ref="L329">IF(L127="-","-",IF( L127&gt;0,AVERAGE(IF($M$5:$M$104=$G329,L$5:L$104,"-")),"-"))</f>
        <v>4</v>
      </c>
      <c r="M329" s="308">
        <f t="array" ref="M329">IF(M127="-","-",AVERAGE(IF($M$5:$M$104=$G329,H$5:L$104,"-")))</f>
        <v>3.6</v>
      </c>
      <c r="N329" s="185"/>
      <c r="O329" s="269"/>
      <c r="P329" s="269"/>
      <c r="Q329" s="269"/>
      <c r="R329" s="269"/>
      <c r="S329" s="269"/>
      <c r="T329" s="140"/>
      <c r="U329" s="266"/>
      <c r="V329" s="266"/>
      <c r="W329" s="266"/>
      <c r="X329" s="266"/>
      <c r="Y329" s="266"/>
      <c r="Z329" s="266"/>
      <c r="AA329" s="266"/>
      <c r="AB329" s="266"/>
      <c r="AC329" s="266"/>
      <c r="AD329" s="266"/>
      <c r="AE329" s="266"/>
      <c r="AF329" s="266"/>
      <c r="AG329" s="266"/>
      <c r="AH329" s="266"/>
      <c r="AI329" s="266"/>
      <c r="AJ329" s="266"/>
      <c r="AK329" s="266"/>
      <c r="AL329" s="266"/>
      <c r="AM329" s="266"/>
      <c r="AN329" s="266"/>
      <c r="AO329" s="266"/>
      <c r="AP329" s="266"/>
      <c r="AQ329" s="266"/>
      <c r="AR329" s="266"/>
      <c r="AS329" s="266"/>
      <c r="AT329" s="266"/>
      <c r="AU329" s="266"/>
      <c r="AV329" s="266"/>
      <c r="AW329" s="266"/>
      <c r="AX329" s="266"/>
      <c r="BA329" s="11"/>
      <c r="BB329" s="11"/>
      <c r="BC329" s="11"/>
      <c r="BD329" s="11"/>
      <c r="BE329" s="11"/>
      <c r="BF329" s="11"/>
      <c r="BG329" s="11"/>
      <c r="BH329" s="11"/>
      <c r="BI329" s="11"/>
      <c r="BJ329" s="11"/>
      <c r="BK329" s="11"/>
      <c r="BL329" s="11"/>
      <c r="BM329" s="11"/>
      <c r="BN329" s="11"/>
      <c r="BO329" s="11"/>
      <c r="BP329" s="11"/>
    </row>
    <row r="330" spans="1:68" s="270" customFormat="1" ht="12.75" customHeight="1">
      <c r="A330" s="18"/>
      <c r="B330" s="18"/>
      <c r="C330" s="18"/>
      <c r="D330" s="117"/>
      <c r="E330" s="135"/>
      <c r="F330" s="135"/>
      <c r="G330" s="152">
        <f t="shared" si="37"/>
        <v>5</v>
      </c>
      <c r="H330" s="307">
        <f t="array" ref="H330">IF(H128="-","-",IF( H128&gt;0,AVERAGE(IF($M$5:$M$104=$G330,H$5:H$104,"-")),"-"))</f>
        <v>4.5</v>
      </c>
      <c r="I330" s="307">
        <f t="array" ref="I330">IF(I128="-","-",IF( I128&gt;0,AVERAGE(IF($M$5:$M$104=$G330,I$5:I$104,"-")),"-"))</f>
        <v>4.9000000000000004</v>
      </c>
      <c r="J330" s="307">
        <f t="array" ref="J330">IF(J128="-","-",IF( J128&gt;0,AVERAGE(IF($M$5:$M$104=$G330,J$5:J$104,"-")),"-"))</f>
        <v>5.3</v>
      </c>
      <c r="K330" s="307">
        <f t="array" ref="K330">IF(K128="-","-",IF( K128&gt;0,AVERAGE(IF($M$5:$M$104=$G330,K$5:K$104,"-")),"-"))</f>
        <v>4.5</v>
      </c>
      <c r="L330" s="307">
        <f t="array" ref="L330">IF(L128="-","-",IF( L128&gt;0,AVERAGE(IF($M$5:$M$104=$G330,L$5:L$104,"-")),"-"))</f>
        <v>4.7</v>
      </c>
      <c r="M330" s="308">
        <f t="array" ref="M330">IF(M128="-","-",AVERAGE(IF($M$5:$M$104=$G330,H$5:L$104,"-")))</f>
        <v>4.78</v>
      </c>
      <c r="N330" s="185"/>
      <c r="O330" s="269"/>
      <c r="P330" s="269"/>
      <c r="Q330" s="269"/>
      <c r="R330" s="269"/>
      <c r="S330" s="269"/>
      <c r="T330" s="140"/>
      <c r="U330" s="266"/>
      <c r="V330" s="266"/>
      <c r="W330" s="266"/>
      <c r="X330" s="266"/>
      <c r="Y330" s="266"/>
      <c r="Z330" s="266"/>
      <c r="AA330" s="266"/>
      <c r="AB330" s="266"/>
      <c r="AC330" s="266"/>
      <c r="AD330" s="266"/>
      <c r="AE330" s="266"/>
      <c r="AF330" s="266"/>
      <c r="AG330" s="266"/>
      <c r="AH330" s="266"/>
      <c r="AI330" s="266"/>
      <c r="AJ330" s="266"/>
      <c r="AK330" s="266"/>
      <c r="AL330" s="266"/>
      <c r="AM330" s="266"/>
      <c r="AN330" s="266"/>
      <c r="AO330" s="266"/>
      <c r="AP330" s="266"/>
      <c r="AQ330" s="266"/>
      <c r="AR330" s="266"/>
      <c r="AS330" s="266"/>
      <c r="AT330" s="266"/>
      <c r="AU330" s="266"/>
      <c r="AV330" s="266"/>
      <c r="AW330" s="266"/>
      <c r="AX330" s="266"/>
      <c r="BA330" s="11"/>
      <c r="BB330" s="11"/>
      <c r="BC330" s="11"/>
      <c r="BD330" s="11"/>
      <c r="BE330" s="11"/>
      <c r="BF330" s="11"/>
      <c r="BG330" s="11"/>
      <c r="BH330" s="11"/>
      <c r="BI330" s="11"/>
      <c r="BJ330" s="11"/>
      <c r="BK330" s="11"/>
      <c r="BL330" s="11"/>
      <c r="BM330" s="11"/>
      <c r="BN330" s="11"/>
      <c r="BO330" s="11"/>
      <c r="BP330" s="11"/>
    </row>
    <row r="331" spans="1:68" s="270" customFormat="1" ht="12.75" customHeight="1">
      <c r="A331" s="18"/>
      <c r="B331" s="18"/>
      <c r="C331" s="18"/>
      <c r="D331" s="117"/>
      <c r="E331" s="135"/>
      <c r="F331" s="135"/>
      <c r="G331" s="152">
        <f t="shared" si="37"/>
        <v>6</v>
      </c>
      <c r="H331" s="307">
        <f t="array" ref="H331">IF(H129="-","-",IF( H129&gt;0,AVERAGE(IF($M$5:$M$104=$G331,H$5:H$104,"-")),"-"))</f>
        <v>5.666666666666667</v>
      </c>
      <c r="I331" s="307">
        <f t="array" ref="I331">IF(I129="-","-",IF( I129&gt;0,AVERAGE(IF($M$5:$M$104=$G331,I$5:I$104,"-")),"-"))</f>
        <v>6</v>
      </c>
      <c r="J331" s="307">
        <f t="array" ref="J331">IF(J129="-","-",IF( J129&gt;0,AVERAGE(IF($M$5:$M$104=$G331,J$5:J$104,"-")),"-"))</f>
        <v>6</v>
      </c>
      <c r="K331" s="307">
        <f t="array" ref="K331">IF(K129="-","-",IF( K129&gt;0,AVERAGE(IF($M$5:$M$104=$G331,K$5:K$104,"-")),"-"))</f>
        <v>5.333333333333333</v>
      </c>
      <c r="L331" s="307">
        <f t="array" ref="L331">IF(L129="-","-",IF( L129&gt;0,AVERAGE(IF($M$5:$M$104=$G331,L$5:L$104,"-")),"-"))</f>
        <v>5.666666666666667</v>
      </c>
      <c r="M331" s="308">
        <f t="array" ref="M331">IF(M129="-","-",AVERAGE(IF($M$5:$M$104=$G331,H$5:L$104,"-")))</f>
        <v>5.7333333333333334</v>
      </c>
      <c r="N331" s="185"/>
      <c r="O331" s="269"/>
      <c r="P331" s="269"/>
      <c r="Q331" s="269"/>
      <c r="R331" s="269"/>
      <c r="S331" s="269"/>
      <c r="T331" s="140"/>
      <c r="U331" s="266"/>
      <c r="V331" s="266"/>
      <c r="W331" s="266"/>
      <c r="X331" s="266"/>
      <c r="Y331" s="266"/>
      <c r="Z331" s="266"/>
      <c r="AA331" s="266"/>
      <c r="AB331" s="266"/>
      <c r="AC331" s="266"/>
      <c r="AD331" s="266"/>
      <c r="AE331" s="266"/>
      <c r="AF331" s="266"/>
      <c r="AG331" s="266"/>
      <c r="AH331" s="266"/>
      <c r="AI331" s="266"/>
      <c r="AJ331" s="266"/>
      <c r="AK331" s="266"/>
      <c r="AL331" s="266"/>
      <c r="AM331" s="266"/>
      <c r="AN331" s="266"/>
      <c r="AO331" s="266"/>
      <c r="AP331" s="266"/>
      <c r="AQ331" s="266"/>
      <c r="AR331" s="266"/>
      <c r="AS331" s="266"/>
      <c r="AT331" s="266"/>
      <c r="AU331" s="266"/>
      <c r="AV331" s="266"/>
      <c r="AW331" s="266"/>
      <c r="AX331" s="266"/>
      <c r="BA331" s="11"/>
      <c r="BB331" s="11"/>
      <c r="BC331" s="11"/>
      <c r="BD331" s="11"/>
      <c r="BE331" s="11"/>
      <c r="BF331" s="11"/>
      <c r="BG331" s="11"/>
      <c r="BH331" s="11"/>
      <c r="BI331" s="11"/>
      <c r="BJ331" s="11"/>
      <c r="BK331" s="11"/>
      <c r="BL331" s="11"/>
      <c r="BM331" s="11"/>
      <c r="BN331" s="11"/>
      <c r="BO331" s="11"/>
      <c r="BP331" s="11"/>
    </row>
    <row r="332" spans="1:68" s="270" customFormat="1" ht="12.75" customHeight="1">
      <c r="A332" s="18"/>
      <c r="B332" s="18"/>
      <c r="C332" s="18"/>
      <c r="D332" s="117"/>
      <c r="E332" s="135"/>
      <c r="F332" s="135"/>
      <c r="G332" s="152">
        <f t="shared" si="37"/>
        <v>7</v>
      </c>
      <c r="H332" s="307">
        <f t="array" ref="H332">IF(H130="-","-",IF( H130&gt;0,AVERAGE(IF($M$5:$M$104=$G332,H$5:H$104,"-")),"-"))</f>
        <v>7</v>
      </c>
      <c r="I332" s="307">
        <f t="array" ref="I332">IF(I130="-","-",IF( I130&gt;0,AVERAGE(IF($M$5:$M$104=$G332,I$5:I$104,"-")),"-"))</f>
        <v>7</v>
      </c>
      <c r="J332" s="307">
        <f t="array" ref="J332">IF(J130="-","-",IF( J130&gt;0,AVERAGE(IF($M$5:$M$104=$G332,J$5:J$104,"-")),"-"))</f>
        <v>7</v>
      </c>
      <c r="K332" s="307">
        <f t="array" ref="K332">IF(K130="-","-",IF( K130&gt;0,AVERAGE(IF($M$5:$M$104=$G332,K$5:K$104,"-")),"-"))</f>
        <v>6</v>
      </c>
      <c r="L332" s="307">
        <f t="array" ref="L332">IF(L130="-","-",IF( L130&gt;0,AVERAGE(IF($M$5:$M$104=$G332,L$5:L$104,"-")),"-"))</f>
        <v>5</v>
      </c>
      <c r="M332" s="308">
        <f t="array" ref="M332">IF(M130="-","-",AVERAGE(IF($M$5:$M$104=$G332,H$5:L$104,"-")))</f>
        <v>6.4</v>
      </c>
      <c r="N332" s="185"/>
      <c r="O332" s="269"/>
      <c r="P332" s="269"/>
      <c r="Q332" s="269"/>
      <c r="R332" s="269"/>
      <c r="S332" s="269"/>
      <c r="T332" s="140"/>
      <c r="U332" s="266"/>
      <c r="V332" s="266"/>
      <c r="W332" s="266"/>
      <c r="X332" s="266"/>
      <c r="Y332" s="266"/>
      <c r="Z332" s="266"/>
      <c r="AA332" s="266"/>
      <c r="AB332" s="266"/>
      <c r="AC332" s="266"/>
      <c r="AD332" s="266"/>
      <c r="AE332" s="266"/>
      <c r="AF332" s="266"/>
      <c r="AG332" s="266"/>
      <c r="AH332" s="266"/>
      <c r="AI332" s="266"/>
      <c r="AJ332" s="266"/>
      <c r="AK332" s="266"/>
      <c r="AL332" s="266"/>
      <c r="AM332" s="266"/>
      <c r="AN332" s="266"/>
      <c r="AO332" s="266"/>
      <c r="AP332" s="266"/>
      <c r="AQ332" s="266"/>
      <c r="AR332" s="266"/>
      <c r="AS332" s="266"/>
      <c r="AT332" s="266"/>
      <c r="AU332" s="266"/>
      <c r="AV332" s="266"/>
      <c r="AW332" s="266"/>
      <c r="AX332" s="266"/>
      <c r="BA332" s="11"/>
      <c r="BB332" s="11"/>
      <c r="BC332" s="11"/>
      <c r="BD332" s="11"/>
      <c r="BE332" s="11"/>
      <c r="BF332" s="11"/>
      <c r="BG332" s="11"/>
      <c r="BH332" s="11"/>
      <c r="BI332" s="11"/>
      <c r="BJ332" s="11"/>
      <c r="BK332" s="11"/>
      <c r="BL332" s="11"/>
      <c r="BM332" s="11"/>
      <c r="BN332" s="11"/>
      <c r="BO332" s="11"/>
      <c r="BP332" s="11"/>
    </row>
    <row r="333" spans="1:68" s="270" customFormat="1" ht="12.75" customHeight="1">
      <c r="A333" s="18"/>
      <c r="B333" s="18"/>
      <c r="C333" s="18"/>
      <c r="D333" s="117"/>
      <c r="E333" s="135"/>
      <c r="F333" s="135"/>
      <c r="G333" s="152">
        <f t="shared" si="37"/>
        <v>8</v>
      </c>
      <c r="H333" s="307" t="str">
        <f t="array" ref="H333">IF(H131="-","-",IF( H131&gt;0,AVERAGE(IF($M$5:$M$104=$G333,H$5:H$104,"-")),"-"))</f>
        <v>-</v>
      </c>
      <c r="I333" s="307" t="str">
        <f t="array" ref="I333">IF(I131="-","-",IF( I131&gt;0,AVERAGE(IF($M$5:$M$104=$G333,I$5:I$104,"-")),"-"))</f>
        <v>-</v>
      </c>
      <c r="J333" s="307" t="str">
        <f t="array" ref="J333">IF(J131="-","-",IF( J131&gt;0,AVERAGE(IF($M$5:$M$104=$G333,J$5:J$104,"-")),"-"))</f>
        <v>-</v>
      </c>
      <c r="K333" s="307" t="str">
        <f t="array" ref="K333">IF(K131="-","-",IF( K131&gt;0,AVERAGE(IF($M$5:$M$104=$G333,K$5:K$104,"-")),"-"))</f>
        <v>-</v>
      </c>
      <c r="L333" s="307" t="str">
        <f t="array" ref="L333">IF(L131="-","-",IF( L131&gt;0,AVERAGE(IF($M$5:$M$104=$G333,L$5:L$104,"-")),"-"))</f>
        <v>-</v>
      </c>
      <c r="M333" s="308" t="str">
        <f t="array" ref="M333">IF(M131="-","-",AVERAGE(IF($M$5:$M$104=$G333,H$5:L$104,"-")))</f>
        <v>-</v>
      </c>
      <c r="N333" s="185"/>
      <c r="O333" s="269"/>
      <c r="P333" s="269"/>
      <c r="Q333" s="269"/>
      <c r="R333" s="269"/>
      <c r="S333" s="269"/>
      <c r="T333" s="140"/>
      <c r="U333" s="266"/>
      <c r="V333" s="266"/>
      <c r="W333" s="266"/>
      <c r="X333" s="266"/>
      <c r="Y333" s="266"/>
      <c r="Z333" s="266"/>
      <c r="AA333" s="266"/>
      <c r="AB333" s="266"/>
      <c r="AC333" s="266"/>
      <c r="AD333" s="266"/>
      <c r="AE333" s="266"/>
      <c r="AF333" s="266"/>
      <c r="AG333" s="266"/>
      <c r="AH333" s="266"/>
      <c r="AI333" s="266"/>
      <c r="AJ333" s="266"/>
      <c r="AK333" s="266"/>
      <c r="AL333" s="266"/>
      <c r="AM333" s="266"/>
      <c r="AN333" s="266"/>
      <c r="AO333" s="266"/>
      <c r="AP333" s="266"/>
      <c r="AQ333" s="266"/>
      <c r="AR333" s="266"/>
      <c r="AS333" s="266"/>
      <c r="AT333" s="266"/>
      <c r="AU333" s="266"/>
      <c r="AV333" s="266"/>
      <c r="AW333" s="266"/>
      <c r="AX333" s="266"/>
      <c r="BA333" s="11"/>
      <c r="BB333" s="11"/>
      <c r="BC333" s="11"/>
      <c r="BD333" s="11"/>
      <c r="BE333" s="11"/>
      <c r="BF333" s="11"/>
      <c r="BG333" s="11"/>
      <c r="BH333" s="11"/>
      <c r="BI333" s="11"/>
      <c r="BJ333" s="11"/>
      <c r="BK333" s="11"/>
      <c r="BL333" s="11"/>
      <c r="BM333" s="11"/>
      <c r="BN333" s="11"/>
      <c r="BO333" s="11"/>
      <c r="BP333" s="11"/>
    </row>
    <row r="334" spans="1:68" s="270" customFormat="1" ht="12.75" customHeight="1">
      <c r="A334" s="18"/>
      <c r="B334" s="18"/>
      <c r="C334" s="18"/>
      <c r="D334" s="117"/>
      <c r="E334" s="135"/>
      <c r="F334" s="135"/>
      <c r="G334" s="152">
        <f t="shared" si="37"/>
        <v>9</v>
      </c>
      <c r="H334" s="307" t="str">
        <f t="array" ref="H334">IF(H132="-","-",IF( H132&gt;0,AVERAGE(IF($M$5:$M$104=$G334,H$5:H$104,"-")),"-"))</f>
        <v>-</v>
      </c>
      <c r="I334" s="307" t="str">
        <f t="array" ref="I334">IF(I132="-","-",IF( I132&gt;0,AVERAGE(IF($M$5:$M$104=$G334,I$5:I$104,"-")),"-"))</f>
        <v>-</v>
      </c>
      <c r="J334" s="307" t="str">
        <f t="array" ref="J334">IF(J132="-","-",IF( J132&gt;0,AVERAGE(IF($M$5:$M$104=$G334,J$5:J$104,"-")),"-"))</f>
        <v>-</v>
      </c>
      <c r="K334" s="307" t="str">
        <f t="array" ref="K334">IF(K132="-","-",IF( K132&gt;0,AVERAGE(IF($M$5:$M$104=$G334,K$5:K$104,"-")),"-"))</f>
        <v>-</v>
      </c>
      <c r="L334" s="307" t="str">
        <f t="array" ref="L334">IF(L132="-","-",IF( L132&gt;0,AVERAGE(IF($M$5:$M$104=$G334,L$5:L$104,"-")),"-"))</f>
        <v>-</v>
      </c>
      <c r="M334" s="308" t="str">
        <f t="array" ref="M334">IF(M132="-","-",AVERAGE(IF($M$5:$M$104=$G334,H$5:L$104,"-")))</f>
        <v>-</v>
      </c>
      <c r="N334" s="185"/>
      <c r="O334" s="269"/>
      <c r="P334" s="269"/>
      <c r="Q334" s="269"/>
      <c r="R334" s="269"/>
      <c r="S334" s="269"/>
      <c r="T334" s="140"/>
      <c r="U334" s="266"/>
      <c r="V334" s="266"/>
      <c r="W334" s="266"/>
      <c r="X334" s="266"/>
      <c r="Y334" s="266"/>
      <c r="Z334" s="266"/>
      <c r="AA334" s="266"/>
      <c r="AB334" s="266"/>
      <c r="AC334" s="266"/>
      <c r="AD334" s="266"/>
      <c r="AE334" s="266"/>
      <c r="AF334" s="266"/>
      <c r="AG334" s="266"/>
      <c r="AH334" s="266"/>
      <c r="AI334" s="266"/>
      <c r="AJ334" s="266"/>
      <c r="AK334" s="266"/>
      <c r="AL334" s="266"/>
      <c r="AM334" s="266"/>
      <c r="AN334" s="266"/>
      <c r="AO334" s="266"/>
      <c r="AP334" s="266"/>
      <c r="AQ334" s="266"/>
      <c r="AR334" s="266"/>
      <c r="AS334" s="266"/>
      <c r="AT334" s="266"/>
      <c r="AU334" s="266"/>
      <c r="AV334" s="266"/>
      <c r="AW334" s="266"/>
      <c r="AX334" s="266"/>
      <c r="BA334" s="11"/>
      <c r="BB334" s="11"/>
      <c r="BC334" s="11"/>
      <c r="BD334" s="11"/>
      <c r="BE334" s="11"/>
      <c r="BF334" s="11"/>
      <c r="BG334" s="11"/>
      <c r="BH334" s="11"/>
      <c r="BI334" s="11"/>
      <c r="BJ334" s="11"/>
      <c r="BK334" s="11"/>
      <c r="BL334" s="11"/>
      <c r="BM334" s="11"/>
      <c r="BN334" s="11"/>
      <c r="BO334" s="11"/>
      <c r="BP334" s="11"/>
    </row>
    <row r="335" spans="1:68" s="270" customFormat="1" ht="12.75" customHeight="1">
      <c r="A335" s="18"/>
      <c r="B335" s="18"/>
      <c r="C335" s="18"/>
      <c r="D335" s="117"/>
      <c r="E335" s="135"/>
      <c r="F335" s="135"/>
      <c r="G335" s="152">
        <f t="shared" si="37"/>
        <v>10</v>
      </c>
      <c r="H335" s="307" t="str">
        <f t="array" ref="H335">IF(H133="-","-",IF( H133&gt;0,AVERAGE(IF($M$5:$M$104=$G335,H$5:H$104,"-")),"-"))</f>
        <v>-</v>
      </c>
      <c r="I335" s="307" t="str">
        <f t="array" ref="I335">IF(I133="-","-",IF( I133&gt;0,AVERAGE(IF($M$5:$M$104=$G335,I$5:I$104,"-")),"-"))</f>
        <v>-</v>
      </c>
      <c r="J335" s="307" t="str">
        <f t="array" ref="J335">IF(J133="-","-",IF( J133&gt;0,AVERAGE(IF($M$5:$M$104=$G335,J$5:J$104,"-")),"-"))</f>
        <v>-</v>
      </c>
      <c r="K335" s="307" t="str">
        <f t="array" ref="K335">IF(K133="-","-",IF( K133&gt;0,AVERAGE(IF($M$5:$M$104=$G335,K$5:K$104,"-")),"-"))</f>
        <v>-</v>
      </c>
      <c r="L335" s="307" t="str">
        <f t="array" ref="L335">IF(L133="-","-",IF( L133&gt;0,AVERAGE(IF($M$5:$M$104=$G335,L$5:L$104,"-")),"-"))</f>
        <v>-</v>
      </c>
      <c r="M335" s="308" t="str">
        <f t="array" ref="M335">IF(M133="-","-",AVERAGE(IF($M$5:$M$104=$G335,H$5:L$104,"-")))</f>
        <v>-</v>
      </c>
      <c r="N335" s="185"/>
      <c r="O335" s="269"/>
      <c r="P335" s="269"/>
      <c r="Q335" s="269"/>
      <c r="R335" s="269"/>
      <c r="S335" s="269"/>
      <c r="T335" s="140"/>
      <c r="U335" s="266"/>
      <c r="V335" s="266"/>
      <c r="W335" s="266"/>
      <c r="X335" s="266"/>
      <c r="Y335" s="266"/>
      <c r="Z335" s="266"/>
      <c r="AA335" s="266"/>
      <c r="AB335" s="266"/>
      <c r="AC335" s="266"/>
      <c r="AD335" s="266"/>
      <c r="AE335" s="266"/>
      <c r="AF335" s="266"/>
      <c r="AG335" s="266"/>
      <c r="AH335" s="266"/>
      <c r="AI335" s="266"/>
      <c r="AJ335" s="266"/>
      <c r="AK335" s="266"/>
      <c r="AL335" s="266"/>
      <c r="AM335" s="266"/>
      <c r="AN335" s="266"/>
      <c r="AO335" s="266"/>
      <c r="AP335" s="266"/>
      <c r="AQ335" s="266"/>
      <c r="AR335" s="266"/>
      <c r="AS335" s="266"/>
      <c r="AT335" s="266"/>
      <c r="AU335" s="266"/>
      <c r="AV335" s="266"/>
      <c r="AW335" s="266"/>
      <c r="AX335" s="266"/>
      <c r="BA335" s="11"/>
      <c r="BB335" s="11"/>
      <c r="BC335" s="11"/>
      <c r="BD335" s="11"/>
      <c r="BE335" s="11"/>
      <c r="BF335" s="11"/>
      <c r="BG335" s="11"/>
      <c r="BH335" s="11"/>
      <c r="BI335" s="11"/>
      <c r="BJ335" s="11"/>
      <c r="BK335" s="11"/>
      <c r="BL335" s="11"/>
      <c r="BM335" s="11"/>
      <c r="BN335" s="11"/>
      <c r="BO335" s="11"/>
      <c r="BP335" s="11"/>
    </row>
    <row r="336" spans="1:68" s="270" customFormat="1" ht="12.75" customHeight="1">
      <c r="A336" s="18"/>
      <c r="B336" s="18"/>
      <c r="C336" s="18"/>
      <c r="D336" s="117"/>
      <c r="E336" s="135"/>
      <c r="F336" s="135"/>
      <c r="G336" s="152">
        <f t="shared" si="37"/>
        <v>11</v>
      </c>
      <c r="H336" s="307" t="str">
        <f t="array" ref="H336">IF(H134="-","-",IF( H134&gt;0,AVERAGE(IF($M$5:$M$104=$G336,H$5:H$104,"-")),"-"))</f>
        <v>-</v>
      </c>
      <c r="I336" s="307" t="str">
        <f t="array" ref="I336">IF(I134="-","-",IF( I134&gt;0,AVERAGE(IF($M$5:$M$104=$G336,I$5:I$104,"-")),"-"))</f>
        <v>-</v>
      </c>
      <c r="J336" s="307" t="str">
        <f t="array" ref="J336">IF(J134="-","-",IF( J134&gt;0,AVERAGE(IF($M$5:$M$104=$G336,J$5:J$104,"-")),"-"))</f>
        <v>-</v>
      </c>
      <c r="K336" s="307" t="str">
        <f t="array" ref="K336">IF(K134="-","-",IF( K134&gt;0,AVERAGE(IF($M$5:$M$104=$G336,K$5:K$104,"-")),"-"))</f>
        <v>-</v>
      </c>
      <c r="L336" s="307" t="str">
        <f t="array" ref="L336">IF(L134="-","-",IF( L134&gt;0,AVERAGE(IF($M$5:$M$104=$G336,L$5:L$104,"-")),"-"))</f>
        <v>-</v>
      </c>
      <c r="M336" s="308" t="str">
        <f t="array" ref="M336">IF(M134="-","-",AVERAGE(IF($M$5:$M$104=$G336,H$5:L$104,"-")))</f>
        <v>-</v>
      </c>
      <c r="N336" s="185"/>
      <c r="O336" s="269"/>
      <c r="P336" s="269"/>
      <c r="Q336" s="269"/>
      <c r="R336" s="269"/>
      <c r="S336" s="269"/>
      <c r="T336" s="140"/>
      <c r="U336" s="266"/>
      <c r="V336" s="266"/>
      <c r="W336" s="266"/>
      <c r="X336" s="266"/>
      <c r="Y336" s="266"/>
      <c r="Z336" s="266"/>
      <c r="AA336" s="266"/>
      <c r="AB336" s="266"/>
      <c r="AC336" s="266"/>
      <c r="AD336" s="266"/>
      <c r="AE336" s="266"/>
      <c r="AF336" s="266"/>
      <c r="AG336" s="266"/>
      <c r="AH336" s="266"/>
      <c r="AI336" s="266"/>
      <c r="AJ336" s="266"/>
      <c r="AK336" s="266"/>
      <c r="AL336" s="266"/>
      <c r="AM336" s="266"/>
      <c r="AN336" s="266"/>
      <c r="AO336" s="266"/>
      <c r="AP336" s="266"/>
      <c r="AQ336" s="266"/>
      <c r="AR336" s="266"/>
      <c r="AS336" s="266"/>
      <c r="AT336" s="266"/>
      <c r="AU336" s="266"/>
      <c r="AV336" s="266"/>
      <c r="AW336" s="266"/>
      <c r="AX336" s="266"/>
      <c r="BA336" s="11"/>
      <c r="BB336" s="11"/>
      <c r="BC336" s="11"/>
      <c r="BD336" s="11"/>
      <c r="BE336" s="11"/>
      <c r="BF336" s="11"/>
      <c r="BG336" s="11"/>
      <c r="BH336" s="11"/>
      <c r="BI336" s="11"/>
      <c r="BJ336" s="11"/>
      <c r="BK336" s="11"/>
      <c r="BL336" s="11"/>
      <c r="BM336" s="11"/>
      <c r="BN336" s="11"/>
      <c r="BO336" s="11"/>
      <c r="BP336" s="11"/>
    </row>
    <row r="337" spans="1:68" s="270" customFormat="1" ht="12.75" customHeight="1">
      <c r="A337" s="18"/>
      <c r="B337" s="18"/>
      <c r="C337" s="18"/>
      <c r="D337" s="117"/>
      <c r="E337" s="135"/>
      <c r="F337" s="135"/>
      <c r="G337" s="152">
        <f t="shared" si="37"/>
        <v>12</v>
      </c>
      <c r="H337" s="307" t="str">
        <f t="array" ref="H337">IF(H135="-","-",IF( H135&gt;0,AVERAGE(IF($M$5:$M$104=$G337,H$5:H$104,"-")),"-"))</f>
        <v>-</v>
      </c>
      <c r="I337" s="307" t="str">
        <f t="array" ref="I337">IF(I135="-","-",IF( I135&gt;0,AVERAGE(IF($M$5:$M$104=$G337,I$5:I$104,"-")),"-"))</f>
        <v>-</v>
      </c>
      <c r="J337" s="307" t="str">
        <f t="array" ref="J337">IF(J135="-","-",IF( J135&gt;0,AVERAGE(IF($M$5:$M$104=$G337,J$5:J$104,"-")),"-"))</f>
        <v>-</v>
      </c>
      <c r="K337" s="307" t="str">
        <f t="array" ref="K337">IF(K135="-","-",IF( K135&gt;0,AVERAGE(IF($M$5:$M$104=$G337,K$5:K$104,"-")),"-"))</f>
        <v>-</v>
      </c>
      <c r="L337" s="307" t="str">
        <f t="array" ref="L337">IF(L135="-","-",IF( L135&gt;0,AVERAGE(IF($M$5:$M$104=$G337,L$5:L$104,"-")),"-"))</f>
        <v>-</v>
      </c>
      <c r="M337" s="308" t="str">
        <f t="array" ref="M337">IF(M135="-","-",AVERAGE(IF($M$5:$M$104=$G337,H$5:L$104,"-")))</f>
        <v>-</v>
      </c>
      <c r="N337" s="185"/>
      <c r="O337" s="269"/>
      <c r="P337" s="269"/>
      <c r="Q337" s="269"/>
      <c r="R337" s="269"/>
      <c r="S337" s="269"/>
      <c r="T337" s="140"/>
      <c r="U337" s="266"/>
      <c r="V337" s="266"/>
      <c r="W337" s="266"/>
      <c r="X337" s="266"/>
      <c r="Y337" s="266"/>
      <c r="Z337" s="266"/>
      <c r="AA337" s="266"/>
      <c r="AB337" s="266"/>
      <c r="AC337" s="266"/>
      <c r="AD337" s="266"/>
      <c r="AE337" s="266"/>
      <c r="AF337" s="266"/>
      <c r="AG337" s="266"/>
      <c r="AH337" s="266"/>
      <c r="AI337" s="266"/>
      <c r="AJ337" s="266"/>
      <c r="AK337" s="266"/>
      <c r="AL337" s="266"/>
      <c r="AM337" s="266"/>
      <c r="AN337" s="266"/>
      <c r="AO337" s="266"/>
      <c r="AP337" s="266"/>
      <c r="AQ337" s="266"/>
      <c r="AR337" s="266"/>
      <c r="AS337" s="266"/>
      <c r="AT337" s="266"/>
      <c r="AU337" s="266"/>
      <c r="AV337" s="266"/>
      <c r="AW337" s="266"/>
      <c r="AX337" s="266"/>
      <c r="BA337" s="11"/>
      <c r="BB337" s="11"/>
      <c r="BC337" s="11"/>
      <c r="BD337" s="11"/>
      <c r="BE337" s="11"/>
      <c r="BF337" s="11"/>
      <c r="BG337" s="11"/>
      <c r="BH337" s="11"/>
      <c r="BI337" s="11"/>
      <c r="BJ337" s="11"/>
      <c r="BK337" s="11"/>
      <c r="BL337" s="11"/>
      <c r="BM337" s="11"/>
      <c r="BN337" s="11"/>
      <c r="BO337" s="11"/>
      <c r="BP337" s="11"/>
    </row>
    <row r="338" spans="1:68" s="270" customFormat="1" ht="12.75" customHeight="1">
      <c r="A338" s="18"/>
      <c r="B338" s="18"/>
      <c r="C338" s="18"/>
      <c r="D338" s="117"/>
      <c r="E338" s="135"/>
      <c r="F338" s="135"/>
      <c r="G338" s="152">
        <f t="shared" si="37"/>
        <v>13</v>
      </c>
      <c r="H338" s="307" t="str">
        <f t="array" ref="H338">IF(H136="-","-",IF( H136&gt;0,AVERAGE(IF($M$5:$M$104=$G338,H$5:H$104,"-")),"-"))</f>
        <v>-</v>
      </c>
      <c r="I338" s="307" t="str">
        <f t="array" ref="I338">IF(I136="-","-",IF( I136&gt;0,AVERAGE(IF($M$5:$M$104=$G338,I$5:I$104,"-")),"-"))</f>
        <v>-</v>
      </c>
      <c r="J338" s="307" t="str">
        <f t="array" ref="J338">IF(J136="-","-",IF( J136&gt;0,AVERAGE(IF($M$5:$M$104=$G338,J$5:J$104,"-")),"-"))</f>
        <v>-</v>
      </c>
      <c r="K338" s="307" t="str">
        <f t="array" ref="K338">IF(K136="-","-",IF( K136&gt;0,AVERAGE(IF($M$5:$M$104=$G338,K$5:K$104,"-")),"-"))</f>
        <v>-</v>
      </c>
      <c r="L338" s="307" t="str">
        <f t="array" ref="L338">IF(L136="-","-",IF( L136&gt;0,AVERAGE(IF($M$5:$M$104=$G338,L$5:L$104,"-")),"-"))</f>
        <v>-</v>
      </c>
      <c r="M338" s="308" t="str">
        <f t="array" ref="M338">IF(M136="-","-",AVERAGE(IF($M$5:$M$104=$G338,H$5:L$104,"-")))</f>
        <v>-</v>
      </c>
      <c r="N338" s="185"/>
      <c r="O338" s="269"/>
      <c r="P338" s="269"/>
      <c r="Q338" s="269"/>
      <c r="R338" s="269"/>
      <c r="S338" s="269"/>
      <c r="T338" s="140"/>
      <c r="U338" s="266"/>
      <c r="V338" s="266"/>
      <c r="W338" s="266"/>
      <c r="X338" s="266"/>
      <c r="Y338" s="266"/>
      <c r="Z338" s="266"/>
      <c r="AA338" s="266"/>
      <c r="AB338" s="266"/>
      <c r="AC338" s="266"/>
      <c r="AD338" s="266"/>
      <c r="AE338" s="266"/>
      <c r="AF338" s="266"/>
      <c r="AG338" s="266"/>
      <c r="AH338" s="266"/>
      <c r="AI338" s="266"/>
      <c r="AJ338" s="266"/>
      <c r="AK338" s="266"/>
      <c r="AL338" s="266"/>
      <c r="AM338" s="266"/>
      <c r="AN338" s="266"/>
      <c r="AO338" s="266"/>
      <c r="AP338" s="266"/>
      <c r="AQ338" s="266"/>
      <c r="AR338" s="266"/>
      <c r="AS338" s="266"/>
      <c r="AT338" s="266"/>
      <c r="AU338" s="266"/>
      <c r="AV338" s="266"/>
      <c r="AW338" s="266"/>
      <c r="AX338" s="266"/>
      <c r="BA338" s="11"/>
      <c r="BB338" s="11"/>
      <c r="BC338" s="11"/>
      <c r="BD338" s="11"/>
      <c r="BE338" s="11"/>
      <c r="BF338" s="11"/>
      <c r="BG338" s="11"/>
      <c r="BH338" s="11"/>
      <c r="BI338" s="11"/>
      <c r="BJ338" s="11"/>
      <c r="BK338" s="11"/>
      <c r="BL338" s="11"/>
      <c r="BM338" s="11"/>
      <c r="BN338" s="11"/>
      <c r="BO338" s="11"/>
      <c r="BP338" s="11"/>
    </row>
    <row r="339" spans="1:68" s="270" customFormat="1" ht="12.75" customHeight="1">
      <c r="A339" s="18"/>
      <c r="B339" s="18"/>
      <c r="C339" s="18"/>
      <c r="D339" s="117"/>
      <c r="E339" s="135"/>
      <c r="F339" s="135"/>
      <c r="G339" s="152">
        <f t="shared" si="37"/>
        <v>14</v>
      </c>
      <c r="H339" s="307" t="str">
        <f t="array" ref="H339">IF(H137="-","-",IF( H137&gt;0,AVERAGE(IF($M$5:$M$104=$G339,H$5:H$104,"-")),"-"))</f>
        <v>-</v>
      </c>
      <c r="I339" s="307" t="str">
        <f t="array" ref="I339">IF(I137="-","-",IF( I137&gt;0,AVERAGE(IF($M$5:$M$104=$G339,I$5:I$104,"-")),"-"))</f>
        <v>-</v>
      </c>
      <c r="J339" s="307" t="str">
        <f t="array" ref="J339">IF(J137="-","-",IF( J137&gt;0,AVERAGE(IF($M$5:$M$104=$G339,J$5:J$104,"-")),"-"))</f>
        <v>-</v>
      </c>
      <c r="K339" s="307" t="str">
        <f t="array" ref="K339">IF(K137="-","-",IF( K137&gt;0,AVERAGE(IF($M$5:$M$104=$G339,K$5:K$104,"-")),"-"))</f>
        <v>-</v>
      </c>
      <c r="L339" s="307" t="str">
        <f t="array" ref="L339">IF(L137="-","-",IF( L137&gt;0,AVERAGE(IF($M$5:$M$104=$G339,L$5:L$104,"-")),"-"))</f>
        <v>-</v>
      </c>
      <c r="M339" s="308" t="str">
        <f t="array" ref="M339">IF(M137="-","-",AVERAGE(IF($M$5:$M$104=$G339,H$5:L$104,"-")))</f>
        <v>-</v>
      </c>
      <c r="N339" s="185"/>
      <c r="O339" s="269"/>
      <c r="P339" s="269"/>
      <c r="Q339" s="269"/>
      <c r="R339" s="269"/>
      <c r="S339" s="269"/>
      <c r="T339" s="140"/>
      <c r="U339" s="266"/>
      <c r="V339" s="266"/>
      <c r="W339" s="266"/>
      <c r="X339" s="266"/>
      <c r="Y339" s="266"/>
      <c r="Z339" s="266"/>
      <c r="AA339" s="266"/>
      <c r="AB339" s="266"/>
      <c r="AC339" s="266"/>
      <c r="AD339" s="266"/>
      <c r="AE339" s="266"/>
      <c r="AF339" s="266"/>
      <c r="AG339" s="266"/>
      <c r="AH339" s="266"/>
      <c r="AI339" s="266"/>
      <c r="AJ339" s="266"/>
      <c r="AK339" s="266"/>
      <c r="AL339" s="266"/>
      <c r="AM339" s="266"/>
      <c r="AN339" s="266"/>
      <c r="AO339" s="266"/>
      <c r="AP339" s="266"/>
      <c r="AQ339" s="266"/>
      <c r="AR339" s="266"/>
      <c r="AS339" s="266"/>
      <c r="AT339" s="266"/>
      <c r="AU339" s="266"/>
      <c r="AV339" s="266"/>
      <c r="AW339" s="266"/>
      <c r="AX339" s="266"/>
      <c r="BA339" s="11"/>
      <c r="BB339" s="11"/>
      <c r="BC339" s="11"/>
      <c r="BD339" s="11"/>
      <c r="BE339" s="11"/>
      <c r="BF339" s="11"/>
      <c r="BG339" s="11"/>
      <c r="BH339" s="11"/>
      <c r="BI339" s="11"/>
      <c r="BJ339" s="11"/>
      <c r="BK339" s="11"/>
      <c r="BL339" s="11"/>
      <c r="BM339" s="11"/>
      <c r="BN339" s="11"/>
      <c r="BO339" s="11"/>
      <c r="BP339" s="11"/>
    </row>
    <row r="340" spans="1:68" s="270" customFormat="1" ht="12.75" customHeight="1">
      <c r="A340" s="18"/>
      <c r="B340" s="18"/>
      <c r="C340" s="18"/>
      <c r="D340" s="117"/>
      <c r="E340" s="135"/>
      <c r="F340" s="135"/>
      <c r="G340" s="155">
        <f t="shared" si="37"/>
        <v>15</v>
      </c>
      <c r="H340" s="307" t="str">
        <f t="array" ref="H340">IF(H138="-","-",IF( H138&gt;0,AVERAGE(IF($M$5:$M$104=$G340,H$5:H$104,"-")),"-"))</f>
        <v>-</v>
      </c>
      <c r="I340" s="307" t="str">
        <f t="array" ref="I340">IF(I138="-","-",IF( I138&gt;0,AVERAGE(IF($M$5:$M$104=$G340,I$5:I$104,"-")),"-"))</f>
        <v>-</v>
      </c>
      <c r="J340" s="307" t="str">
        <f t="array" ref="J340">IF(J138="-","-",IF( J138&gt;0,AVERAGE(IF($M$5:$M$104=$G340,J$5:J$104,"-")),"-"))</f>
        <v>-</v>
      </c>
      <c r="K340" s="307" t="str">
        <f t="array" ref="K340">IF(K138="-","-",IF( K138&gt;0,AVERAGE(IF($M$5:$M$104=$G340,K$5:K$104,"-")),"-"))</f>
        <v>-</v>
      </c>
      <c r="L340" s="307" t="str">
        <f t="array" ref="L340">IF(L138="-","-",IF( L138&gt;0,AVERAGE(IF($M$5:$M$104=$G340,L$5:L$104,"-")),"-"))</f>
        <v>-</v>
      </c>
      <c r="M340" s="309" t="str">
        <f t="array" ref="M340">IF(M138="-","-",AVERAGE(IF($M$5:$M$104=$G340,H$5:L$104,"-")))</f>
        <v>-</v>
      </c>
      <c r="N340" s="185"/>
      <c r="O340" s="269"/>
      <c r="P340" s="269"/>
      <c r="Q340" s="269"/>
      <c r="R340" s="269"/>
      <c r="S340" s="269"/>
      <c r="T340" s="140"/>
      <c r="U340" s="266"/>
      <c r="V340" s="266"/>
      <c r="W340" s="266"/>
      <c r="X340" s="266"/>
      <c r="Y340" s="266"/>
      <c r="Z340" s="266"/>
      <c r="AA340" s="266"/>
      <c r="AB340" s="266"/>
      <c r="AC340" s="266"/>
      <c r="AD340" s="266"/>
      <c r="AE340" s="266"/>
      <c r="AF340" s="266"/>
      <c r="AG340" s="266"/>
      <c r="AH340" s="266"/>
      <c r="AI340" s="266"/>
      <c r="AJ340" s="266"/>
      <c r="AK340" s="266"/>
      <c r="AL340" s="266"/>
      <c r="AM340" s="266"/>
      <c r="AN340" s="266"/>
      <c r="AO340" s="266"/>
      <c r="AP340" s="266"/>
      <c r="AQ340" s="266"/>
      <c r="AR340" s="266"/>
      <c r="AS340" s="266"/>
      <c r="AT340" s="266"/>
      <c r="AU340" s="266"/>
      <c r="AV340" s="266"/>
      <c r="AW340" s="266"/>
      <c r="AX340" s="266"/>
      <c r="BA340" s="11"/>
      <c r="BB340" s="11"/>
      <c r="BC340" s="11"/>
      <c r="BD340" s="11"/>
      <c r="BE340" s="11"/>
      <c r="BF340" s="11"/>
      <c r="BG340" s="11"/>
      <c r="BH340" s="11"/>
      <c r="BI340" s="11"/>
      <c r="BJ340" s="11"/>
      <c r="BK340" s="11"/>
      <c r="BL340" s="11"/>
      <c r="BM340" s="11"/>
      <c r="BN340" s="11"/>
      <c r="BO340" s="11"/>
      <c r="BP340" s="11"/>
    </row>
    <row r="341" spans="1:68" s="270" customFormat="1" ht="12.75" customHeight="1">
      <c r="A341" s="18"/>
      <c r="B341" s="18"/>
      <c r="C341" s="18"/>
      <c r="D341" s="117"/>
      <c r="E341" s="311"/>
      <c r="F341" s="312" t="s">
        <v>41</v>
      </c>
      <c r="G341" s="313" t="str">
        <f>$G$139</f>
        <v>0-15</v>
      </c>
      <c r="H341" s="314">
        <f>IF(H139=0,"-",AVERAGE(H$5:H$104))</f>
        <v>0.81</v>
      </c>
      <c r="I341" s="314">
        <f>IF(I139=0,"-",AVERAGE(I$5:I$104))</f>
        <v>0.87</v>
      </c>
      <c r="J341" s="314">
        <f>IF(J139=0,"-",AVERAGE(J$5:J$104))</f>
        <v>0.95</v>
      </c>
      <c r="K341" s="314">
        <f>IF(K139=0,"-",AVERAGE(K$5:K$104))</f>
        <v>0.75</v>
      </c>
      <c r="L341" s="314">
        <f>IF(L139=0,"-",AVERAGE(L$5:L$104))</f>
        <v>0.82</v>
      </c>
      <c r="M341" s="315">
        <f>AVERAGE(H$5:L$104)</f>
        <v>0.84</v>
      </c>
      <c r="N341" s="185"/>
      <c r="O341" s="269"/>
      <c r="P341" s="269"/>
      <c r="Q341" s="269"/>
      <c r="R341" s="269"/>
      <c r="S341" s="269"/>
      <c r="T341" s="140"/>
      <c r="U341" s="266"/>
      <c r="V341" s="266"/>
      <c r="W341" s="266"/>
      <c r="X341" s="266"/>
      <c r="Y341" s="266"/>
      <c r="Z341" s="266"/>
      <c r="AA341" s="266"/>
      <c r="AB341" s="266"/>
      <c r="AC341" s="266"/>
      <c r="AD341" s="266"/>
      <c r="AE341" s="266"/>
      <c r="AF341" s="266"/>
      <c r="AG341" s="266"/>
      <c r="AH341" s="266"/>
      <c r="AI341" s="266"/>
      <c r="AJ341" s="266"/>
      <c r="AK341" s="266"/>
      <c r="AL341" s="266"/>
      <c r="AM341" s="266"/>
      <c r="AN341" s="266"/>
      <c r="AO341" s="266"/>
      <c r="AP341" s="266"/>
      <c r="AQ341" s="266"/>
      <c r="AR341" s="266"/>
      <c r="AS341" s="266"/>
      <c r="AT341" s="266"/>
      <c r="AU341" s="266"/>
      <c r="AV341" s="266"/>
      <c r="AW341" s="266"/>
      <c r="AX341" s="266"/>
      <c r="BA341" s="11"/>
      <c r="BB341" s="11"/>
      <c r="BC341" s="11"/>
      <c r="BD341" s="11"/>
      <c r="BE341" s="11"/>
      <c r="BF341" s="11"/>
      <c r="BG341" s="11"/>
      <c r="BH341" s="11"/>
      <c r="BI341" s="11"/>
      <c r="BJ341" s="11"/>
      <c r="BK341" s="11"/>
      <c r="BL341" s="11"/>
      <c r="BM341" s="11"/>
      <c r="BN341" s="11"/>
      <c r="BO341" s="11"/>
      <c r="BP341" s="11"/>
    </row>
    <row r="342" spans="1:68" s="280" customFormat="1" ht="12.75" customHeight="1">
      <c r="A342" s="18"/>
      <c r="B342" s="18"/>
      <c r="C342" s="18"/>
      <c r="D342" s="310"/>
      <c r="E342" s="166"/>
      <c r="F342" s="166"/>
      <c r="G342" s="168"/>
      <c r="H342" s="316"/>
      <c r="I342" s="316"/>
      <c r="J342" s="316"/>
      <c r="K342" s="316"/>
      <c r="L342" s="316"/>
      <c r="M342" s="316"/>
      <c r="N342" s="185"/>
      <c r="O342" s="277"/>
      <c r="P342" s="277"/>
      <c r="Q342" s="277"/>
      <c r="R342" s="277"/>
      <c r="S342" s="277"/>
      <c r="T342" s="278"/>
      <c r="U342" s="279"/>
      <c r="V342" s="279"/>
      <c r="W342" s="279"/>
      <c r="X342" s="279"/>
      <c r="Y342" s="279"/>
      <c r="Z342" s="279"/>
      <c r="AA342" s="279"/>
      <c r="AB342" s="279"/>
      <c r="AC342" s="279"/>
      <c r="AD342" s="279"/>
      <c r="AE342" s="279"/>
      <c r="AF342" s="279"/>
      <c r="AG342" s="279"/>
      <c r="AH342" s="279"/>
      <c r="AI342" s="279"/>
      <c r="AJ342" s="279"/>
      <c r="AK342" s="279"/>
      <c r="AL342" s="279"/>
      <c r="AM342" s="279"/>
      <c r="AN342" s="279"/>
      <c r="AO342" s="279"/>
      <c r="AP342" s="279"/>
      <c r="AQ342" s="279"/>
      <c r="AR342" s="279"/>
      <c r="AS342" s="279"/>
      <c r="AT342" s="279"/>
      <c r="AU342" s="279"/>
      <c r="AV342" s="279"/>
      <c r="AW342" s="279"/>
      <c r="AX342" s="279"/>
      <c r="BA342" s="11"/>
      <c r="BB342" s="11"/>
      <c r="BC342" s="11"/>
      <c r="BD342" s="11"/>
      <c r="BE342" s="11"/>
      <c r="BF342" s="11"/>
      <c r="BG342" s="11"/>
      <c r="BH342" s="11"/>
      <c r="BI342" s="11"/>
      <c r="BJ342" s="11"/>
      <c r="BK342" s="11"/>
      <c r="BL342" s="11"/>
      <c r="BM342" s="11"/>
      <c r="BN342" s="11"/>
      <c r="BO342" s="11"/>
      <c r="BP342" s="11"/>
    </row>
    <row r="343" spans="1:68" s="270" customFormat="1" ht="12.75" customHeight="1">
      <c r="A343" s="18"/>
      <c r="B343" s="18"/>
      <c r="C343" s="18"/>
      <c r="D343" s="198"/>
      <c r="E343" s="264"/>
      <c r="F343" s="264"/>
      <c r="G343" s="264"/>
      <c r="H343" s="264"/>
      <c r="I343" s="264"/>
      <c r="J343" s="264"/>
      <c r="K343" s="264"/>
      <c r="L343" s="264"/>
      <c r="M343" s="268"/>
      <c r="N343" s="7"/>
      <c r="O343" s="269"/>
      <c r="P343" s="269"/>
      <c r="Q343" s="269"/>
      <c r="R343" s="269"/>
      <c r="S343" s="269"/>
      <c r="T343" s="140"/>
      <c r="U343" s="18"/>
      <c r="V343" s="18"/>
      <c r="W343" s="266"/>
      <c r="X343" s="266"/>
      <c r="Y343" s="266"/>
      <c r="Z343" s="266"/>
      <c r="AA343" s="266"/>
      <c r="AB343" s="266"/>
      <c r="AC343" s="266"/>
      <c r="AD343" s="266"/>
      <c r="AE343" s="266"/>
      <c r="AF343" s="266"/>
      <c r="AG343" s="266"/>
      <c r="AH343" s="266"/>
      <c r="AI343" s="266"/>
      <c r="AJ343" s="266"/>
      <c r="AK343" s="266"/>
      <c r="AL343" s="266"/>
      <c r="AM343" s="266"/>
      <c r="AN343" s="266"/>
      <c r="AO343" s="18"/>
      <c r="AP343" s="18"/>
      <c r="AQ343" s="266"/>
      <c r="AR343" s="266"/>
      <c r="AS343" s="266"/>
      <c r="AT343" s="266"/>
      <c r="AU343" s="266"/>
      <c r="AV343" s="266"/>
      <c r="AW343" s="266"/>
      <c r="AX343" s="266"/>
      <c r="BA343" s="11"/>
      <c r="BB343" s="11"/>
      <c r="BC343" s="11"/>
      <c r="BD343" s="11"/>
      <c r="BE343" s="11"/>
      <c r="BF343" s="11"/>
      <c r="BG343" s="11"/>
      <c r="BH343" s="11"/>
      <c r="BI343" s="11"/>
      <c r="BJ343" s="11"/>
      <c r="BK343" s="11"/>
      <c r="BL343" s="11"/>
      <c r="BM343" s="11"/>
      <c r="BN343" s="11"/>
      <c r="BO343" s="11"/>
      <c r="BP343" s="11"/>
    </row>
    <row r="344" spans="1:68" s="271" customFormat="1" ht="12.75" customHeight="1">
      <c r="A344" s="18"/>
      <c r="B344" s="18"/>
      <c r="C344" s="18"/>
      <c r="D344" s="264"/>
      <c r="E344" s="117"/>
      <c r="F344" s="117"/>
      <c r="G344" s="118" t="s">
        <v>64</v>
      </c>
      <c r="H344" s="119"/>
      <c r="I344" s="119"/>
      <c r="J344" s="119"/>
      <c r="K344" s="237"/>
      <c r="L344" s="237"/>
      <c r="M344" s="317"/>
      <c r="N344" s="7"/>
      <c r="O344" s="269"/>
      <c r="P344" s="269"/>
      <c r="Q344" s="269"/>
      <c r="R344" s="269"/>
      <c r="S344" s="269"/>
      <c r="T344" s="140"/>
      <c r="U344" s="18"/>
      <c r="V344" s="18"/>
      <c r="W344" s="266"/>
      <c r="X344" s="266"/>
      <c r="Y344" s="266"/>
      <c r="Z344" s="266"/>
      <c r="AA344" s="266"/>
      <c r="AB344" s="266"/>
      <c r="AC344" s="266"/>
      <c r="AD344" s="266"/>
      <c r="AE344" s="266"/>
      <c r="AF344" s="266"/>
      <c r="AG344" s="266"/>
      <c r="AH344" s="266"/>
      <c r="AI344" s="266"/>
      <c r="AJ344" s="266"/>
      <c r="AK344" s="266"/>
      <c r="AL344" s="266"/>
      <c r="AM344" s="266"/>
      <c r="AN344" s="266"/>
      <c r="AO344" s="18"/>
      <c r="AP344" s="18"/>
      <c r="AQ344" s="266"/>
      <c r="AR344" s="266"/>
      <c r="AS344" s="266"/>
      <c r="AT344" s="266"/>
      <c r="AU344" s="266"/>
      <c r="AV344" s="266"/>
      <c r="AW344" s="266"/>
      <c r="AX344" s="266"/>
      <c r="AY344" s="270"/>
      <c r="AZ344" s="270"/>
      <c r="BA344" s="11"/>
      <c r="BB344" s="11"/>
      <c r="BC344" s="11"/>
      <c r="BD344" s="11"/>
      <c r="BE344" s="11"/>
      <c r="BF344" s="11"/>
      <c r="BG344" s="11"/>
      <c r="BH344" s="11"/>
      <c r="BI344" s="11"/>
      <c r="BJ344" s="11"/>
      <c r="BK344" s="11"/>
      <c r="BL344" s="11"/>
      <c r="BM344" s="11"/>
      <c r="BN344" s="11"/>
      <c r="BO344" s="11"/>
      <c r="BP344" s="11"/>
    </row>
    <row r="345" spans="1:68" ht="18" customHeight="1">
      <c r="A345" s="18"/>
      <c r="B345" s="18"/>
      <c r="C345" s="18"/>
      <c r="D345" s="117"/>
      <c r="E345" s="125"/>
      <c r="F345" s="125"/>
      <c r="G345" s="126" t="str">
        <f>M3</f>
        <v>MODAL</v>
      </c>
      <c r="H345" s="461" t="str">
        <f t="shared" ref="H345:L346" si="38">H3</f>
        <v>Harald</v>
      </c>
      <c r="I345" s="461" t="str">
        <f t="shared" si="38"/>
        <v>Hildegun</v>
      </c>
      <c r="J345" s="461" t="str">
        <f t="shared" si="38"/>
        <v>Stian</v>
      </c>
      <c r="K345" s="461" t="str">
        <f t="shared" si="38"/>
        <v>Eirik</v>
      </c>
      <c r="L345" s="461" t="str">
        <f t="shared" si="38"/>
        <v>Atle</v>
      </c>
      <c r="M345" s="128"/>
      <c r="N345" s="7"/>
      <c r="O345" s="140"/>
      <c r="P345" s="140"/>
      <c r="Q345" s="140"/>
      <c r="R345" s="140"/>
      <c r="S345" s="140"/>
      <c r="T345" s="140"/>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BA345" s="11"/>
      <c r="BB345" s="11"/>
      <c r="BC345" s="11"/>
      <c r="BD345" s="11"/>
      <c r="BE345" s="11"/>
      <c r="BF345" s="11"/>
      <c r="BG345" s="11"/>
      <c r="BH345" s="11"/>
      <c r="BI345" s="11"/>
      <c r="BJ345" s="11"/>
      <c r="BK345" s="11"/>
      <c r="BL345" s="11"/>
      <c r="BM345" s="11"/>
      <c r="BN345" s="11"/>
      <c r="BO345" s="11"/>
      <c r="BP345" s="11"/>
    </row>
    <row r="346" spans="1:68" ht="24.75" customHeight="1">
      <c r="A346" s="18"/>
      <c r="B346" s="18"/>
      <c r="C346" s="18"/>
      <c r="D346" s="117"/>
      <c r="E346" s="125"/>
      <c r="F346" s="125"/>
      <c r="G346" s="126" t="str">
        <f>M4</f>
        <v>(R1-R5)</v>
      </c>
      <c r="H346" s="74" t="str">
        <f t="shared" si="38"/>
        <v>Reader 1</v>
      </c>
      <c r="I346" s="74" t="str">
        <f t="shared" si="38"/>
        <v>Reader 2</v>
      </c>
      <c r="J346" s="74" t="str">
        <f t="shared" si="38"/>
        <v>Reader 3</v>
      </c>
      <c r="K346" s="74" t="str">
        <f t="shared" si="38"/>
        <v>Reader 4</v>
      </c>
      <c r="L346" s="74" t="str">
        <f t="shared" si="38"/>
        <v>Reader 5</v>
      </c>
      <c r="M346" s="132" t="s">
        <v>39</v>
      </c>
      <c r="N346" s="185"/>
      <c r="O346" s="140"/>
      <c r="P346" s="140"/>
      <c r="Q346" s="140"/>
      <c r="R346" s="140"/>
      <c r="S346" s="140"/>
      <c r="T346" s="140"/>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BA346" s="11"/>
      <c r="BB346" s="11"/>
      <c r="BC346" s="11"/>
      <c r="BD346" s="11"/>
      <c r="BE346" s="11"/>
      <c r="BF346" s="11"/>
      <c r="BG346" s="11"/>
      <c r="BH346" s="11"/>
      <c r="BI346" s="11"/>
      <c r="BJ346" s="11"/>
      <c r="BK346" s="11"/>
      <c r="BL346" s="11"/>
      <c r="BM346" s="11"/>
      <c r="BN346" s="11"/>
      <c r="BO346" s="11"/>
      <c r="BP346" s="11"/>
    </row>
    <row r="347" spans="1:68" ht="12.75" customHeight="1">
      <c r="A347" s="18"/>
      <c r="B347" s="18"/>
      <c r="C347" s="18"/>
      <c r="D347" s="117"/>
      <c r="E347" s="135"/>
      <c r="F347" s="135"/>
      <c r="G347" s="149">
        <v>0</v>
      </c>
      <c r="H347" s="286">
        <f t="shared" ref="H347:L362" si="39">IF(H123="-","-",IF( H123&gt;1,H325+H304,"-"))</f>
        <v>0.92049060856301712</v>
      </c>
      <c r="I347" s="286">
        <f t="shared" si="39"/>
        <v>1.1506132607037713</v>
      </c>
      <c r="J347" s="286" t="str">
        <f t="shared" si="39"/>
        <v>-</v>
      </c>
      <c r="K347" s="286">
        <f t="shared" si="39"/>
        <v>0.92049060856301712</v>
      </c>
      <c r="L347" s="286">
        <f t="shared" si="39"/>
        <v>1.1506132607037713</v>
      </c>
      <c r="M347" s="318">
        <f t="shared" ref="M347:M362" si="40">IF( H123="-","-",M325+M304)</f>
        <v>1.1402291509473861</v>
      </c>
      <c r="N347" s="185"/>
      <c r="O347" s="140"/>
      <c r="P347" s="140"/>
      <c r="Q347" s="140"/>
      <c r="R347" s="140"/>
      <c r="S347" s="140"/>
      <c r="T347" s="140"/>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BA347" s="11"/>
      <c r="BB347" s="11"/>
      <c r="BC347" s="11"/>
      <c r="BD347" s="11"/>
      <c r="BE347" s="11"/>
      <c r="BF347" s="11"/>
      <c r="BG347" s="11"/>
      <c r="BH347" s="11"/>
      <c r="BI347" s="11"/>
      <c r="BJ347" s="11"/>
      <c r="BK347" s="11"/>
      <c r="BL347" s="11"/>
      <c r="BM347" s="11"/>
      <c r="BN347" s="11"/>
      <c r="BO347" s="11"/>
      <c r="BP347" s="11"/>
    </row>
    <row r="348" spans="1:68" ht="12.75" customHeight="1">
      <c r="A348" s="18"/>
      <c r="B348" s="18"/>
      <c r="C348" s="18"/>
      <c r="D348" s="117"/>
      <c r="E348" s="135"/>
      <c r="F348" s="135"/>
      <c r="G348" s="152">
        <f t="shared" ref="G348:G362" si="41">G347+1</f>
        <v>1</v>
      </c>
      <c r="H348" s="289" t="str">
        <f t="shared" si="39"/>
        <v>-</v>
      </c>
      <c r="I348" s="289" t="str">
        <f t="shared" si="39"/>
        <v>-</v>
      </c>
      <c r="J348" s="289" t="str">
        <f t="shared" si="39"/>
        <v>-</v>
      </c>
      <c r="K348" s="289" t="str">
        <f t="shared" si="39"/>
        <v>-</v>
      </c>
      <c r="L348" s="289" t="str">
        <f t="shared" si="39"/>
        <v>-</v>
      </c>
      <c r="M348" s="320" t="str">
        <f t="shared" si="40"/>
        <v>-</v>
      </c>
      <c r="N348" s="185"/>
      <c r="O348" s="319"/>
      <c r="P348" s="319"/>
      <c r="Q348" s="319"/>
      <c r="R348" s="319"/>
      <c r="S348" s="319"/>
      <c r="T348" s="319"/>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BA348" s="11"/>
      <c r="BB348" s="11"/>
      <c r="BC348" s="11"/>
      <c r="BD348" s="11"/>
      <c r="BE348" s="11"/>
      <c r="BF348" s="11"/>
      <c r="BG348" s="11"/>
      <c r="BH348" s="11"/>
      <c r="BI348" s="11"/>
      <c r="BJ348" s="11"/>
      <c r="BK348" s="11"/>
      <c r="BL348" s="11"/>
      <c r="BM348" s="11"/>
      <c r="BN348" s="11"/>
      <c r="BO348" s="11"/>
      <c r="BP348" s="11"/>
    </row>
    <row r="349" spans="1:68" ht="12.75" customHeight="1">
      <c r="A349" s="18"/>
      <c r="B349" s="18"/>
      <c r="C349" s="18"/>
      <c r="D349" s="117"/>
      <c r="E349" s="135"/>
      <c r="F349" s="135"/>
      <c r="G349" s="152">
        <f t="shared" si="41"/>
        <v>2</v>
      </c>
      <c r="H349" s="289" t="str">
        <f t="shared" si="39"/>
        <v>-</v>
      </c>
      <c r="I349" s="289" t="str">
        <f t="shared" si="39"/>
        <v>-</v>
      </c>
      <c r="J349" s="289" t="str">
        <f t="shared" si="39"/>
        <v>-</v>
      </c>
      <c r="K349" s="289" t="str">
        <f t="shared" si="39"/>
        <v>-</v>
      </c>
      <c r="L349" s="289" t="str">
        <f t="shared" si="39"/>
        <v>-</v>
      </c>
      <c r="M349" s="320" t="str">
        <f t="shared" si="40"/>
        <v>-</v>
      </c>
      <c r="N349" s="185"/>
      <c r="O349" s="319"/>
      <c r="P349" s="319"/>
      <c r="Q349" s="319"/>
      <c r="R349" s="319"/>
      <c r="S349" s="319"/>
      <c r="T349" s="319"/>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BA349" s="11"/>
      <c r="BB349" s="11"/>
      <c r="BC349" s="11"/>
      <c r="BD349" s="11"/>
      <c r="BE349" s="11"/>
      <c r="BF349" s="11"/>
      <c r="BG349" s="11"/>
      <c r="BH349" s="11"/>
      <c r="BI349" s="11"/>
      <c r="BJ349" s="11"/>
      <c r="BK349" s="11"/>
      <c r="BL349" s="11"/>
      <c r="BM349" s="11"/>
      <c r="BN349" s="11"/>
      <c r="BO349" s="11"/>
      <c r="BP349" s="11"/>
    </row>
    <row r="350" spans="1:68" ht="12.75" customHeight="1">
      <c r="A350" s="18"/>
      <c r="B350" s="18"/>
      <c r="C350" s="18"/>
      <c r="D350" s="117"/>
      <c r="E350" s="135"/>
      <c r="F350" s="135"/>
      <c r="G350" s="152">
        <f t="shared" si="41"/>
        <v>3</v>
      </c>
      <c r="H350" s="289" t="str">
        <f t="shared" si="39"/>
        <v>-</v>
      </c>
      <c r="I350" s="289" t="str">
        <f t="shared" si="39"/>
        <v>-</v>
      </c>
      <c r="J350" s="289" t="str">
        <f t="shared" si="39"/>
        <v>-</v>
      </c>
      <c r="K350" s="289" t="str">
        <f t="shared" si="39"/>
        <v>-</v>
      </c>
      <c r="L350" s="289" t="str">
        <f t="shared" si="39"/>
        <v>-</v>
      </c>
      <c r="M350" s="320" t="str">
        <f t="shared" si="40"/>
        <v>-</v>
      </c>
      <c r="N350" s="185"/>
      <c r="O350" s="319"/>
      <c r="P350" s="319"/>
      <c r="Q350" s="319"/>
      <c r="R350" s="319"/>
      <c r="S350" s="319"/>
      <c r="T350" s="319"/>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BA350" s="11"/>
      <c r="BB350" s="11"/>
      <c r="BC350" s="11"/>
      <c r="BD350" s="11"/>
      <c r="BE350" s="11"/>
      <c r="BF350" s="11"/>
      <c r="BG350" s="11"/>
      <c r="BH350" s="11"/>
      <c r="BI350" s="11"/>
      <c r="BJ350" s="11"/>
      <c r="BK350" s="11"/>
      <c r="BL350" s="11"/>
      <c r="BM350" s="11"/>
      <c r="BN350" s="11"/>
      <c r="BO350" s="11"/>
      <c r="BP350" s="11"/>
    </row>
    <row r="351" spans="1:68" ht="12.75" customHeight="1">
      <c r="A351" s="18"/>
      <c r="B351" s="18"/>
      <c r="C351" s="18"/>
      <c r="D351" s="117"/>
      <c r="E351" s="135"/>
      <c r="F351" s="135"/>
      <c r="G351" s="152">
        <f t="shared" si="41"/>
        <v>4</v>
      </c>
      <c r="H351" s="289">
        <f t="shared" si="39"/>
        <v>4</v>
      </c>
      <c r="I351" s="289">
        <f t="shared" si="39"/>
        <v>4</v>
      </c>
      <c r="J351" s="289">
        <f t="shared" si="39"/>
        <v>4</v>
      </c>
      <c r="K351" s="289">
        <f t="shared" si="39"/>
        <v>7.6568542494923806</v>
      </c>
      <c r="L351" s="289">
        <f t="shared" si="39"/>
        <v>4</v>
      </c>
      <c r="M351" s="320">
        <f t="shared" si="40"/>
        <v>6.1298221281347036</v>
      </c>
      <c r="N351" s="185"/>
      <c r="O351" s="319"/>
      <c r="P351" s="319"/>
      <c r="Q351" s="319"/>
      <c r="R351" s="319"/>
      <c r="S351" s="319"/>
      <c r="T351" s="319"/>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BA351" s="11"/>
      <c r="BB351" s="11"/>
      <c r="BC351" s="11"/>
      <c r="BD351" s="11"/>
      <c r="BE351" s="11"/>
      <c r="BF351" s="11"/>
      <c r="BG351" s="11"/>
      <c r="BH351" s="11"/>
      <c r="BI351" s="11"/>
      <c r="BJ351" s="11"/>
      <c r="BK351" s="11"/>
      <c r="BL351" s="11"/>
      <c r="BM351" s="11"/>
      <c r="BN351" s="11"/>
      <c r="BO351" s="11"/>
      <c r="BP351" s="11"/>
    </row>
    <row r="352" spans="1:68" ht="12.75" customHeight="1">
      <c r="A352" s="18"/>
      <c r="B352" s="18"/>
      <c r="C352" s="18"/>
      <c r="D352" s="117"/>
      <c r="E352" s="135"/>
      <c r="F352" s="135"/>
      <c r="G352" s="152">
        <f t="shared" si="41"/>
        <v>5</v>
      </c>
      <c r="H352" s="289">
        <f t="shared" si="39"/>
        <v>7.66227766016838</v>
      </c>
      <c r="I352" s="289">
        <f t="shared" si="39"/>
        <v>5.5324555320336763</v>
      </c>
      <c r="J352" s="289">
        <f t="shared" si="39"/>
        <v>6.2660917830792959</v>
      </c>
      <c r="K352" s="289">
        <f t="shared" si="39"/>
        <v>7.7998316455372212</v>
      </c>
      <c r="L352" s="289">
        <f t="shared" si="39"/>
        <v>8.1058772731852802</v>
      </c>
      <c r="M352" s="320">
        <f t="shared" si="40"/>
        <v>7.3447532403086004</v>
      </c>
      <c r="N352" s="185"/>
      <c r="O352" s="319"/>
      <c r="P352" s="319"/>
      <c r="Q352" s="319"/>
      <c r="R352" s="319"/>
      <c r="S352" s="319"/>
      <c r="T352" s="319"/>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BA352" s="11"/>
      <c r="BB352" s="11"/>
      <c r="BC352" s="11"/>
      <c r="BD352" s="11"/>
      <c r="BE352" s="11"/>
      <c r="BF352" s="11"/>
      <c r="BG352" s="11"/>
      <c r="BH352" s="11"/>
      <c r="BI352" s="11"/>
      <c r="BJ352" s="11"/>
      <c r="BK352" s="11"/>
      <c r="BL352" s="11"/>
      <c r="BM352" s="11"/>
      <c r="BN352" s="11"/>
      <c r="BO352" s="11"/>
      <c r="BP352" s="11"/>
    </row>
    <row r="353" spans="1:68" ht="12.75" customHeight="1">
      <c r="A353" s="18"/>
      <c r="B353" s="18"/>
      <c r="C353" s="18"/>
      <c r="D353" s="117"/>
      <c r="E353" s="135"/>
      <c r="F353" s="135"/>
      <c r="G353" s="152">
        <f t="shared" si="41"/>
        <v>6</v>
      </c>
      <c r="H353" s="289">
        <f t="shared" si="39"/>
        <v>6.8213672050459184</v>
      </c>
      <c r="I353" s="289">
        <f t="shared" si="39"/>
        <v>6</v>
      </c>
      <c r="J353" s="289">
        <f t="shared" si="39"/>
        <v>6</v>
      </c>
      <c r="K353" s="289">
        <f t="shared" si="39"/>
        <v>7.6427344100918386</v>
      </c>
      <c r="L353" s="289">
        <f t="shared" si="39"/>
        <v>6.8213672050459184</v>
      </c>
      <c r="M353" s="320">
        <f t="shared" si="40"/>
        <v>6.9205670127426604</v>
      </c>
      <c r="N353" s="185"/>
      <c r="O353" s="319"/>
      <c r="P353" s="319"/>
      <c r="Q353" s="319"/>
      <c r="R353" s="319"/>
      <c r="S353" s="319"/>
      <c r="T353" s="319"/>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BA353" s="11"/>
      <c r="BB353" s="11"/>
      <c r="BC353" s="11"/>
      <c r="BD353" s="11"/>
      <c r="BE353" s="11"/>
      <c r="BF353" s="11"/>
      <c r="BG353" s="11"/>
      <c r="BH353" s="11"/>
      <c r="BI353" s="11"/>
      <c r="BJ353" s="11"/>
      <c r="BK353" s="11"/>
      <c r="BL353" s="11"/>
      <c r="BM353" s="11"/>
      <c r="BN353" s="11"/>
      <c r="BO353" s="11"/>
      <c r="BP353" s="11"/>
    </row>
    <row r="354" spans="1:68" ht="12.75" customHeight="1">
      <c r="A354" s="18"/>
      <c r="B354" s="18"/>
      <c r="C354" s="18"/>
      <c r="D354" s="117"/>
      <c r="E354" s="135"/>
      <c r="F354" s="135"/>
      <c r="G354" s="152">
        <f t="shared" si="41"/>
        <v>7</v>
      </c>
      <c r="H354" s="289" t="str">
        <f t="shared" si="39"/>
        <v>-</v>
      </c>
      <c r="I354" s="289" t="str">
        <f t="shared" si="39"/>
        <v>-</v>
      </c>
      <c r="J354" s="289" t="str">
        <f t="shared" si="39"/>
        <v>-</v>
      </c>
      <c r="K354" s="289" t="str">
        <f t="shared" si="39"/>
        <v>-</v>
      </c>
      <c r="L354" s="289" t="str">
        <f t="shared" si="39"/>
        <v>-</v>
      </c>
      <c r="M354" s="320">
        <f t="shared" si="40"/>
        <v>8.1888543819998283</v>
      </c>
      <c r="N354" s="185"/>
      <c r="O354" s="319"/>
      <c r="P354" s="319"/>
      <c r="Q354" s="319"/>
      <c r="R354" s="319"/>
      <c r="S354" s="319"/>
      <c r="T354" s="319"/>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BA354" s="11"/>
      <c r="BB354" s="11"/>
      <c r="BC354" s="11"/>
      <c r="BD354" s="11"/>
      <c r="BE354" s="11"/>
      <c r="BF354" s="11"/>
      <c r="BG354" s="11"/>
      <c r="BH354" s="11"/>
      <c r="BI354" s="11"/>
      <c r="BJ354" s="11"/>
      <c r="BK354" s="11"/>
      <c r="BL354" s="11"/>
      <c r="BM354" s="11"/>
      <c r="BN354" s="11"/>
      <c r="BO354" s="11"/>
      <c r="BP354" s="11"/>
    </row>
    <row r="355" spans="1:68" ht="12.75" customHeight="1">
      <c r="A355" s="18"/>
      <c r="B355" s="18"/>
      <c r="C355" s="18"/>
      <c r="D355" s="117"/>
      <c r="E355" s="135"/>
      <c r="F355" s="135"/>
      <c r="G355" s="152">
        <f t="shared" si="41"/>
        <v>8</v>
      </c>
      <c r="H355" s="289" t="str">
        <f t="shared" si="39"/>
        <v>-</v>
      </c>
      <c r="I355" s="289" t="str">
        <f t="shared" si="39"/>
        <v>-</v>
      </c>
      <c r="J355" s="289" t="str">
        <f t="shared" si="39"/>
        <v>-</v>
      </c>
      <c r="K355" s="289" t="str">
        <f t="shared" si="39"/>
        <v>-</v>
      </c>
      <c r="L355" s="289" t="str">
        <f t="shared" si="39"/>
        <v>-</v>
      </c>
      <c r="M355" s="320" t="str">
        <f t="shared" si="40"/>
        <v>-</v>
      </c>
      <c r="N355" s="185"/>
      <c r="O355" s="319"/>
      <c r="P355" s="319"/>
      <c r="Q355" s="319"/>
      <c r="R355" s="319"/>
      <c r="S355" s="319"/>
      <c r="T355" s="319"/>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BA355" s="11"/>
      <c r="BB355" s="11"/>
      <c r="BC355" s="11"/>
      <c r="BD355" s="11"/>
      <c r="BE355" s="11"/>
      <c r="BF355" s="11"/>
      <c r="BG355" s="11"/>
      <c r="BH355" s="11"/>
      <c r="BI355" s="11"/>
      <c r="BJ355" s="11"/>
      <c r="BK355" s="11"/>
      <c r="BL355" s="11"/>
      <c r="BM355" s="11"/>
      <c r="BN355" s="11"/>
      <c r="BO355" s="11"/>
      <c r="BP355" s="11"/>
    </row>
    <row r="356" spans="1:68" ht="12.75" customHeight="1">
      <c r="A356" s="18"/>
      <c r="B356" s="18"/>
      <c r="C356" s="18"/>
      <c r="D356" s="117"/>
      <c r="E356" s="135"/>
      <c r="F356" s="135"/>
      <c r="G356" s="152">
        <f t="shared" si="41"/>
        <v>9</v>
      </c>
      <c r="H356" s="289" t="str">
        <f t="shared" si="39"/>
        <v>-</v>
      </c>
      <c r="I356" s="289" t="str">
        <f t="shared" si="39"/>
        <v>-</v>
      </c>
      <c r="J356" s="289" t="str">
        <f t="shared" si="39"/>
        <v>-</v>
      </c>
      <c r="K356" s="289" t="str">
        <f t="shared" si="39"/>
        <v>-</v>
      </c>
      <c r="L356" s="289" t="str">
        <f t="shared" si="39"/>
        <v>-</v>
      </c>
      <c r="M356" s="320" t="str">
        <f t="shared" si="40"/>
        <v>-</v>
      </c>
      <c r="N356" s="185"/>
      <c r="O356" s="319"/>
      <c r="P356" s="319"/>
      <c r="Q356" s="319"/>
      <c r="R356" s="319"/>
      <c r="S356" s="319"/>
      <c r="T356" s="319"/>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BA356" s="11"/>
      <c r="BB356" s="11"/>
      <c r="BC356" s="11"/>
      <c r="BD356" s="11"/>
      <c r="BE356" s="11"/>
      <c r="BF356" s="11"/>
      <c r="BG356" s="11"/>
      <c r="BH356" s="11"/>
      <c r="BI356" s="11"/>
      <c r="BJ356" s="11"/>
      <c r="BK356" s="11"/>
      <c r="BL356" s="11"/>
      <c r="BM356" s="11"/>
      <c r="BN356" s="11"/>
      <c r="BO356" s="11"/>
      <c r="BP356" s="11"/>
    </row>
    <row r="357" spans="1:68" ht="12.75" customHeight="1">
      <c r="A357" s="18"/>
      <c r="B357" s="18"/>
      <c r="C357" s="18"/>
      <c r="D357" s="117"/>
      <c r="E357" s="135"/>
      <c r="F357" s="135"/>
      <c r="G357" s="152">
        <f t="shared" si="41"/>
        <v>10</v>
      </c>
      <c r="H357" s="289" t="str">
        <f t="shared" si="39"/>
        <v>-</v>
      </c>
      <c r="I357" s="289" t="str">
        <f t="shared" si="39"/>
        <v>-</v>
      </c>
      <c r="J357" s="289" t="str">
        <f t="shared" si="39"/>
        <v>-</v>
      </c>
      <c r="K357" s="289" t="str">
        <f t="shared" si="39"/>
        <v>-</v>
      </c>
      <c r="L357" s="289" t="str">
        <f t="shared" si="39"/>
        <v>-</v>
      </c>
      <c r="M357" s="320" t="str">
        <f t="shared" si="40"/>
        <v>-</v>
      </c>
      <c r="N357" s="185"/>
      <c r="O357" s="319"/>
      <c r="P357" s="319"/>
      <c r="Q357" s="319"/>
      <c r="R357" s="319"/>
      <c r="S357" s="319"/>
      <c r="T357" s="319"/>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BA357" s="11"/>
      <c r="BB357" s="11"/>
      <c r="BC357" s="11"/>
      <c r="BD357" s="11"/>
      <c r="BE357" s="11"/>
      <c r="BF357" s="11"/>
      <c r="BG357" s="11"/>
      <c r="BH357" s="11"/>
      <c r="BI357" s="11"/>
      <c r="BJ357" s="11"/>
      <c r="BK357" s="11"/>
      <c r="BL357" s="11"/>
      <c r="BM357" s="11"/>
      <c r="BN357" s="11"/>
      <c r="BO357" s="11"/>
      <c r="BP357" s="11"/>
    </row>
    <row r="358" spans="1:68" ht="12.75" customHeight="1">
      <c r="A358" s="18"/>
      <c r="B358" s="18"/>
      <c r="C358" s="18"/>
      <c r="D358" s="117"/>
      <c r="E358" s="135"/>
      <c r="F358" s="135"/>
      <c r="G358" s="152">
        <f t="shared" si="41"/>
        <v>11</v>
      </c>
      <c r="H358" s="289" t="str">
        <f t="shared" si="39"/>
        <v>-</v>
      </c>
      <c r="I358" s="289" t="str">
        <f t="shared" si="39"/>
        <v>-</v>
      </c>
      <c r="J358" s="289" t="str">
        <f t="shared" si="39"/>
        <v>-</v>
      </c>
      <c r="K358" s="289" t="str">
        <f t="shared" si="39"/>
        <v>-</v>
      </c>
      <c r="L358" s="289" t="str">
        <f t="shared" si="39"/>
        <v>-</v>
      </c>
      <c r="M358" s="320" t="str">
        <f t="shared" si="40"/>
        <v>-</v>
      </c>
      <c r="N358" s="185"/>
      <c r="O358" s="319"/>
      <c r="P358" s="319"/>
      <c r="Q358" s="319"/>
      <c r="R358" s="319"/>
      <c r="S358" s="319"/>
      <c r="T358" s="319"/>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BA358" s="11"/>
      <c r="BB358" s="11"/>
      <c r="BC358" s="11"/>
      <c r="BD358" s="11"/>
      <c r="BE358" s="11"/>
      <c r="BF358" s="11"/>
      <c r="BG358" s="11"/>
      <c r="BH358" s="11"/>
      <c r="BI358" s="11"/>
      <c r="BJ358" s="11"/>
      <c r="BK358" s="11"/>
      <c r="BL358" s="11"/>
      <c r="BM358" s="11"/>
      <c r="BN358" s="11"/>
      <c r="BO358" s="11"/>
      <c r="BP358" s="11"/>
    </row>
    <row r="359" spans="1:68" ht="12.75" customHeight="1">
      <c r="A359" s="18"/>
      <c r="B359" s="18"/>
      <c r="C359" s="18"/>
      <c r="D359" s="117"/>
      <c r="E359" s="135"/>
      <c r="F359" s="135"/>
      <c r="G359" s="152">
        <f t="shared" si="41"/>
        <v>12</v>
      </c>
      <c r="H359" s="289" t="str">
        <f t="shared" si="39"/>
        <v>-</v>
      </c>
      <c r="I359" s="289" t="str">
        <f t="shared" si="39"/>
        <v>-</v>
      </c>
      <c r="J359" s="289" t="str">
        <f t="shared" si="39"/>
        <v>-</v>
      </c>
      <c r="K359" s="289" t="str">
        <f t="shared" si="39"/>
        <v>-</v>
      </c>
      <c r="L359" s="289" t="str">
        <f t="shared" si="39"/>
        <v>-</v>
      </c>
      <c r="M359" s="320" t="str">
        <f t="shared" si="40"/>
        <v>-</v>
      </c>
      <c r="N359" s="185"/>
      <c r="O359" s="319"/>
      <c r="P359" s="319"/>
      <c r="Q359" s="319"/>
      <c r="R359" s="319"/>
      <c r="S359" s="319"/>
      <c r="T359" s="319"/>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BA359" s="11"/>
      <c r="BB359" s="11"/>
      <c r="BC359" s="11"/>
      <c r="BD359" s="11"/>
      <c r="BE359" s="11"/>
      <c r="BF359" s="11"/>
      <c r="BG359" s="11"/>
      <c r="BH359" s="11"/>
      <c r="BI359" s="11"/>
      <c r="BJ359" s="11"/>
      <c r="BK359" s="11"/>
      <c r="BL359" s="11"/>
      <c r="BM359" s="11"/>
      <c r="BN359" s="11"/>
      <c r="BO359" s="11"/>
      <c r="BP359" s="11"/>
    </row>
    <row r="360" spans="1:68" ht="12.75" customHeight="1">
      <c r="A360" s="18"/>
      <c r="B360" s="18"/>
      <c r="C360" s="18"/>
      <c r="D360" s="117"/>
      <c r="E360" s="135"/>
      <c r="F360" s="135"/>
      <c r="G360" s="152">
        <f t="shared" si="41"/>
        <v>13</v>
      </c>
      <c r="H360" s="289" t="str">
        <f t="shared" si="39"/>
        <v>-</v>
      </c>
      <c r="I360" s="289" t="str">
        <f t="shared" si="39"/>
        <v>-</v>
      </c>
      <c r="J360" s="289" t="str">
        <f t="shared" si="39"/>
        <v>-</v>
      </c>
      <c r="K360" s="289" t="str">
        <f t="shared" si="39"/>
        <v>-</v>
      </c>
      <c r="L360" s="289" t="str">
        <f t="shared" si="39"/>
        <v>-</v>
      </c>
      <c r="M360" s="320" t="str">
        <f t="shared" si="40"/>
        <v>-</v>
      </c>
      <c r="N360" s="185"/>
      <c r="O360" s="319"/>
      <c r="P360" s="319"/>
      <c r="Q360" s="319"/>
      <c r="R360" s="319"/>
      <c r="S360" s="319"/>
      <c r="T360" s="319"/>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BA360" s="11"/>
      <c r="BB360" s="11"/>
      <c r="BC360" s="11"/>
      <c r="BD360" s="11"/>
      <c r="BE360" s="11"/>
      <c r="BF360" s="11"/>
      <c r="BG360" s="11"/>
      <c r="BH360" s="11"/>
      <c r="BI360" s="11"/>
      <c r="BJ360" s="11"/>
      <c r="BK360" s="11"/>
      <c r="BL360" s="11"/>
      <c r="BM360" s="11"/>
      <c r="BN360" s="11"/>
      <c r="BO360" s="11"/>
      <c r="BP360" s="11"/>
    </row>
    <row r="361" spans="1:68" ht="12.75" customHeight="1">
      <c r="A361" s="18"/>
      <c r="B361" s="18"/>
      <c r="C361" s="18"/>
      <c r="D361" s="117"/>
      <c r="E361" s="135"/>
      <c r="F361" s="135"/>
      <c r="G361" s="152">
        <f t="shared" si="41"/>
        <v>14</v>
      </c>
      <c r="H361" s="289" t="str">
        <f t="shared" si="39"/>
        <v>-</v>
      </c>
      <c r="I361" s="289" t="str">
        <f t="shared" si="39"/>
        <v>-</v>
      </c>
      <c r="J361" s="289" t="str">
        <f t="shared" si="39"/>
        <v>-</v>
      </c>
      <c r="K361" s="289" t="str">
        <f t="shared" si="39"/>
        <v>-</v>
      </c>
      <c r="L361" s="289" t="str">
        <f t="shared" si="39"/>
        <v>-</v>
      </c>
      <c r="M361" s="320" t="str">
        <f t="shared" si="40"/>
        <v>-</v>
      </c>
      <c r="N361" s="185"/>
      <c r="O361" s="319"/>
      <c r="P361" s="319"/>
      <c r="Q361" s="319"/>
      <c r="R361" s="319"/>
      <c r="S361" s="319"/>
      <c r="T361" s="319"/>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BA361" s="11"/>
      <c r="BB361" s="11"/>
      <c r="BC361" s="11"/>
      <c r="BD361" s="11"/>
      <c r="BE361" s="11"/>
      <c r="BF361" s="11"/>
      <c r="BG361" s="11"/>
      <c r="BH361" s="11"/>
      <c r="BI361" s="11"/>
      <c r="BJ361" s="11"/>
      <c r="BK361" s="11"/>
      <c r="BL361" s="11"/>
      <c r="BM361" s="11"/>
      <c r="BN361" s="11"/>
      <c r="BO361" s="11"/>
      <c r="BP361" s="11"/>
    </row>
    <row r="362" spans="1:68" ht="12.75" customHeight="1">
      <c r="A362" s="18"/>
      <c r="B362" s="18"/>
      <c r="C362" s="18"/>
      <c r="D362" s="117"/>
      <c r="E362" s="135"/>
      <c r="F362" s="135"/>
      <c r="G362" s="155">
        <f t="shared" si="41"/>
        <v>15</v>
      </c>
      <c r="H362" s="292" t="str">
        <f t="shared" si="39"/>
        <v>-</v>
      </c>
      <c r="I362" s="292" t="str">
        <f t="shared" si="39"/>
        <v>-</v>
      </c>
      <c r="J362" s="292" t="str">
        <f t="shared" si="39"/>
        <v>-</v>
      </c>
      <c r="K362" s="292" t="str">
        <f t="shared" si="39"/>
        <v>-</v>
      </c>
      <c r="L362" s="292" t="str">
        <f t="shared" si="39"/>
        <v>-</v>
      </c>
      <c r="M362" s="321" t="str">
        <f t="shared" si="40"/>
        <v>-</v>
      </c>
      <c r="N362" s="185"/>
      <c r="O362" s="319"/>
      <c r="P362" s="319"/>
      <c r="Q362" s="319"/>
      <c r="R362" s="319"/>
      <c r="S362" s="319"/>
      <c r="T362" s="319"/>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BA362" s="11"/>
      <c r="BB362" s="11"/>
      <c r="BC362" s="11"/>
      <c r="BD362" s="11"/>
      <c r="BE362" s="11"/>
      <c r="BF362" s="11"/>
      <c r="BG362" s="11"/>
      <c r="BH362" s="11"/>
      <c r="BI362" s="11"/>
      <c r="BJ362" s="11"/>
      <c r="BK362" s="11"/>
      <c r="BL362" s="11"/>
      <c r="BM362" s="11"/>
      <c r="BN362" s="11"/>
      <c r="BO362" s="11"/>
      <c r="BP362" s="11"/>
    </row>
    <row r="363" spans="1:68" ht="12.75" customHeight="1">
      <c r="A363" s="18"/>
      <c r="B363" s="18"/>
      <c r="C363" s="18"/>
      <c r="D363" s="117"/>
      <c r="E363" s="295"/>
      <c r="F363" s="295"/>
      <c r="G363" s="296"/>
      <c r="H363" s="298"/>
      <c r="I363" s="298"/>
      <c r="J363" s="298"/>
      <c r="K363" s="298"/>
      <c r="L363" s="298"/>
      <c r="M363" s="298"/>
      <c r="N363" s="185"/>
      <c r="O363" s="319"/>
      <c r="P363" s="319"/>
      <c r="Q363" s="319"/>
      <c r="R363" s="319"/>
      <c r="S363" s="319"/>
      <c r="T363" s="319"/>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BA363" s="11"/>
      <c r="BB363" s="11"/>
      <c r="BC363" s="11"/>
      <c r="BD363" s="11"/>
      <c r="BE363" s="11"/>
      <c r="BF363" s="11"/>
      <c r="BG363" s="11"/>
      <c r="BH363" s="11"/>
      <c r="BI363" s="11"/>
      <c r="BJ363" s="11"/>
      <c r="BK363" s="11"/>
      <c r="BL363" s="11"/>
      <c r="BM363" s="11"/>
      <c r="BN363" s="11"/>
      <c r="BO363" s="11"/>
      <c r="BP363" s="11"/>
    </row>
    <row r="364" spans="1:68" ht="12.75" customHeight="1">
      <c r="A364" s="18"/>
      <c r="B364" s="18"/>
      <c r="C364" s="18"/>
      <c r="D364" s="117"/>
      <c r="E364" s="295"/>
      <c r="F364" s="295"/>
      <c r="G364" s="168"/>
      <c r="H364" s="302"/>
      <c r="I364" s="302"/>
      <c r="J364" s="302"/>
      <c r="K364" s="302"/>
      <c r="L364" s="302"/>
      <c r="M364" s="322"/>
      <c r="N364" s="7"/>
      <c r="O364" s="319"/>
      <c r="P364" s="319"/>
      <c r="Q364" s="319"/>
      <c r="R364" s="319"/>
      <c r="S364" s="319"/>
      <c r="T364" s="319"/>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BA364" s="11"/>
      <c r="BB364" s="11"/>
      <c r="BC364" s="11"/>
      <c r="BD364" s="11"/>
      <c r="BE364" s="11"/>
      <c r="BF364" s="11"/>
      <c r="BG364" s="11"/>
      <c r="BH364" s="11"/>
      <c r="BI364" s="11"/>
      <c r="BJ364" s="11"/>
      <c r="BK364" s="11"/>
      <c r="BL364" s="11"/>
      <c r="BM364" s="11"/>
      <c r="BN364" s="11"/>
      <c r="BO364" s="11"/>
      <c r="BP364" s="11"/>
    </row>
    <row r="365" spans="1:68" ht="12.75" customHeight="1">
      <c r="A365" s="18"/>
      <c r="B365" s="18"/>
      <c r="C365" s="18"/>
      <c r="D365" s="117"/>
      <c r="E365" s="117"/>
      <c r="F365" s="117"/>
      <c r="G365" s="118" t="s">
        <v>65</v>
      </c>
      <c r="H365" s="119"/>
      <c r="I365" s="119"/>
      <c r="J365" s="119"/>
      <c r="K365" s="237"/>
      <c r="L365" s="237"/>
      <c r="M365" s="317"/>
      <c r="N365" s="7"/>
      <c r="O365" s="319"/>
      <c r="P365" s="319"/>
      <c r="Q365" s="319"/>
      <c r="R365" s="319"/>
      <c r="S365" s="319"/>
      <c r="T365" s="319"/>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BA365" s="11"/>
      <c r="BB365" s="11"/>
      <c r="BC365" s="11"/>
      <c r="BD365" s="11"/>
      <c r="BE365" s="11"/>
      <c r="BF365" s="11"/>
      <c r="BG365" s="11"/>
      <c r="BH365" s="11"/>
      <c r="BI365" s="11"/>
      <c r="BJ365" s="11"/>
      <c r="BK365" s="11"/>
      <c r="BL365" s="11"/>
      <c r="BM365" s="11"/>
      <c r="BN365" s="11"/>
      <c r="BO365" s="11"/>
      <c r="BP365" s="11"/>
    </row>
    <row r="366" spans="1:68" ht="18" customHeight="1">
      <c r="A366" s="18"/>
      <c r="B366" s="18"/>
      <c r="C366" s="18"/>
      <c r="D366" s="117"/>
      <c r="E366" s="125"/>
      <c r="F366" s="125"/>
      <c r="G366" s="126" t="str">
        <f>M3</f>
        <v>MODAL</v>
      </c>
      <c r="H366" s="461" t="str">
        <f t="shared" ref="H366:L367" si="42">H3</f>
        <v>Harald</v>
      </c>
      <c r="I366" s="461" t="str">
        <f t="shared" si="42"/>
        <v>Hildegun</v>
      </c>
      <c r="J366" s="461" t="str">
        <f t="shared" si="42"/>
        <v>Stian</v>
      </c>
      <c r="K366" s="461" t="str">
        <f t="shared" si="42"/>
        <v>Eirik</v>
      </c>
      <c r="L366" s="461" t="str">
        <f t="shared" si="42"/>
        <v>Atle</v>
      </c>
      <c r="M366" s="128"/>
      <c r="N366" s="7"/>
      <c r="O366" s="140"/>
      <c r="P366" s="140"/>
      <c r="Q366" s="140"/>
      <c r="R366" s="140"/>
      <c r="S366" s="140"/>
      <c r="T366" s="140"/>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BA366" s="11"/>
      <c r="BB366" s="11"/>
      <c r="BC366" s="11"/>
      <c r="BD366" s="11"/>
      <c r="BE366" s="11"/>
      <c r="BF366" s="11"/>
      <c r="BG366" s="11"/>
      <c r="BH366" s="11"/>
      <c r="BI366" s="11"/>
      <c r="BJ366" s="11"/>
      <c r="BK366" s="11"/>
      <c r="BL366" s="11"/>
      <c r="BM366" s="11"/>
      <c r="BN366" s="11"/>
      <c r="BO366" s="11"/>
      <c r="BP366" s="11"/>
    </row>
    <row r="367" spans="1:68" ht="24.75" customHeight="1">
      <c r="A367" s="18"/>
      <c r="B367" s="18"/>
      <c r="C367" s="18"/>
      <c r="D367" s="117"/>
      <c r="E367" s="125"/>
      <c r="F367" s="125"/>
      <c r="G367" s="131" t="str">
        <f>M4</f>
        <v>(R1-R5)</v>
      </c>
      <c r="H367" s="74" t="str">
        <f t="shared" si="42"/>
        <v>Reader 1</v>
      </c>
      <c r="I367" s="74" t="str">
        <f t="shared" si="42"/>
        <v>Reader 2</v>
      </c>
      <c r="J367" s="74" t="str">
        <f t="shared" si="42"/>
        <v>Reader 3</v>
      </c>
      <c r="K367" s="74" t="str">
        <f t="shared" si="42"/>
        <v>Reader 4</v>
      </c>
      <c r="L367" s="74" t="str">
        <f t="shared" si="42"/>
        <v>Reader 5</v>
      </c>
      <c r="M367" s="132" t="s">
        <v>39</v>
      </c>
      <c r="N367" s="185"/>
      <c r="O367" s="140"/>
      <c r="P367" s="140"/>
      <c r="Q367" s="140"/>
      <c r="R367" s="140"/>
      <c r="S367" s="140"/>
      <c r="T367" s="140"/>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BA367" s="11"/>
      <c r="BB367" s="11"/>
      <c r="BC367" s="11"/>
      <c r="BD367" s="11"/>
      <c r="BE367" s="11"/>
      <c r="BF367" s="11"/>
      <c r="BG367" s="11"/>
      <c r="BH367" s="11"/>
      <c r="BI367" s="11"/>
      <c r="BJ367" s="11"/>
      <c r="BK367" s="11"/>
      <c r="BL367" s="11"/>
      <c r="BM367" s="11"/>
      <c r="BN367" s="11"/>
      <c r="BO367" s="11"/>
      <c r="BP367" s="11"/>
    </row>
    <row r="368" spans="1:68" ht="12.75" customHeight="1">
      <c r="A368" s="18"/>
      <c r="B368" s="18"/>
      <c r="C368" s="18"/>
      <c r="D368" s="117"/>
      <c r="E368" s="135"/>
      <c r="F368" s="135"/>
      <c r="G368" s="149">
        <v>0</v>
      </c>
      <c r="H368" s="286">
        <f t="shared" ref="H368:L383" si="43">IF(H123="-","-",IF( H123&gt;1,H325-H304,"-"))</f>
        <v>-0.825252513324922</v>
      </c>
      <c r="I368" s="286">
        <f t="shared" si="43"/>
        <v>-1.0315656416561523</v>
      </c>
      <c r="J368" s="286" t="str">
        <f t="shared" si="43"/>
        <v>-</v>
      </c>
      <c r="K368" s="286">
        <f t="shared" si="43"/>
        <v>-0.825252513324922</v>
      </c>
      <c r="L368" s="286">
        <f t="shared" si="43"/>
        <v>-1.0315656416561523</v>
      </c>
      <c r="M368" s="323">
        <f t="shared" ref="M368:M383" si="44">IF( H123="-","-",M325-M304)</f>
        <v>-1.0116577223759575</v>
      </c>
      <c r="N368" s="185"/>
      <c r="O368" s="140"/>
      <c r="P368" s="140"/>
      <c r="Q368" s="140"/>
      <c r="R368" s="140"/>
      <c r="S368" s="140"/>
      <c r="T368" s="140"/>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BA368" s="11"/>
      <c r="BB368" s="11"/>
      <c r="BC368" s="11"/>
      <c r="BD368" s="11"/>
      <c r="BE368" s="11"/>
      <c r="BF368" s="11"/>
      <c r="BG368" s="11"/>
      <c r="BH368" s="11"/>
      <c r="BI368" s="11"/>
      <c r="BJ368" s="11"/>
      <c r="BK368" s="11"/>
      <c r="BL368" s="11"/>
      <c r="BM368" s="11"/>
      <c r="BN368" s="11"/>
      <c r="BO368" s="11"/>
      <c r="BP368" s="11"/>
    </row>
    <row r="369" spans="1:68" ht="12.75" customHeight="1">
      <c r="A369" s="18"/>
      <c r="B369" s="18"/>
      <c r="C369" s="18"/>
      <c r="D369" s="117"/>
      <c r="E369" s="135"/>
      <c r="F369" s="135"/>
      <c r="G369" s="152">
        <f t="shared" ref="G369:G383" si="45">G368+1</f>
        <v>1</v>
      </c>
      <c r="H369" s="289" t="str">
        <f t="shared" si="43"/>
        <v>-</v>
      </c>
      <c r="I369" s="289" t="str">
        <f t="shared" si="43"/>
        <v>-</v>
      </c>
      <c r="J369" s="289" t="str">
        <f t="shared" si="43"/>
        <v>-</v>
      </c>
      <c r="K369" s="289" t="str">
        <f t="shared" si="43"/>
        <v>-</v>
      </c>
      <c r="L369" s="289" t="str">
        <f t="shared" si="43"/>
        <v>-</v>
      </c>
      <c r="M369" s="324" t="str">
        <f t="shared" si="44"/>
        <v>-</v>
      </c>
      <c r="N369" s="185"/>
      <c r="O369" s="140"/>
      <c r="P369" s="140"/>
      <c r="Q369" s="140"/>
      <c r="R369" s="140"/>
      <c r="S369" s="140"/>
      <c r="T369" s="140"/>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BA369" s="11"/>
      <c r="BB369" s="11"/>
      <c r="BC369" s="11"/>
      <c r="BD369" s="11"/>
      <c r="BE369" s="11"/>
      <c r="BF369" s="11"/>
      <c r="BG369" s="11"/>
      <c r="BH369" s="11"/>
      <c r="BI369" s="11"/>
      <c r="BJ369" s="11"/>
      <c r="BK369" s="11"/>
      <c r="BL369" s="11"/>
      <c r="BM369" s="11"/>
      <c r="BN369" s="11"/>
      <c r="BO369" s="11"/>
      <c r="BP369" s="11"/>
    </row>
    <row r="370" spans="1:68" ht="12.75" customHeight="1">
      <c r="A370" s="18"/>
      <c r="B370" s="18"/>
      <c r="C370" s="18"/>
      <c r="D370" s="117"/>
      <c r="E370" s="135"/>
      <c r="F370" s="135"/>
      <c r="G370" s="152">
        <f t="shared" si="45"/>
        <v>2</v>
      </c>
      <c r="H370" s="289" t="str">
        <f t="shared" si="43"/>
        <v>-</v>
      </c>
      <c r="I370" s="289" t="str">
        <f t="shared" si="43"/>
        <v>-</v>
      </c>
      <c r="J370" s="289" t="str">
        <f t="shared" si="43"/>
        <v>-</v>
      </c>
      <c r="K370" s="289" t="str">
        <f t="shared" si="43"/>
        <v>-</v>
      </c>
      <c r="L370" s="289" t="str">
        <f t="shared" si="43"/>
        <v>-</v>
      </c>
      <c r="M370" s="324" t="str">
        <f t="shared" si="44"/>
        <v>-</v>
      </c>
      <c r="N370" s="185"/>
      <c r="O370" s="140"/>
      <c r="P370" s="140"/>
      <c r="Q370" s="140"/>
      <c r="R370" s="140"/>
      <c r="S370" s="140"/>
      <c r="T370" s="140"/>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BA370" s="11"/>
      <c r="BB370" s="11"/>
      <c r="BC370" s="11"/>
      <c r="BD370" s="11"/>
      <c r="BE370" s="11"/>
      <c r="BF370" s="11"/>
      <c r="BG370" s="11"/>
      <c r="BH370" s="11"/>
      <c r="BI370" s="11"/>
      <c r="BJ370" s="11"/>
      <c r="BK370" s="11"/>
      <c r="BL370" s="11"/>
      <c r="BM370" s="11"/>
      <c r="BN370" s="11"/>
      <c r="BO370" s="11"/>
      <c r="BP370" s="11"/>
    </row>
    <row r="371" spans="1:68" ht="12.75" customHeight="1">
      <c r="A371" s="18"/>
      <c r="B371" s="18"/>
      <c r="C371" s="18"/>
      <c r="D371" s="117"/>
      <c r="E371" s="135"/>
      <c r="F371" s="135"/>
      <c r="G371" s="152">
        <f t="shared" si="45"/>
        <v>3</v>
      </c>
      <c r="H371" s="289" t="str">
        <f t="shared" si="43"/>
        <v>-</v>
      </c>
      <c r="I371" s="289" t="str">
        <f t="shared" si="43"/>
        <v>-</v>
      </c>
      <c r="J371" s="289" t="str">
        <f t="shared" si="43"/>
        <v>-</v>
      </c>
      <c r="K371" s="289" t="str">
        <f t="shared" si="43"/>
        <v>-</v>
      </c>
      <c r="L371" s="289" t="str">
        <f t="shared" si="43"/>
        <v>-</v>
      </c>
      <c r="M371" s="324" t="str">
        <f t="shared" si="44"/>
        <v>-</v>
      </c>
      <c r="N371" s="185"/>
      <c r="O371" s="140"/>
      <c r="P371" s="140"/>
      <c r="Q371" s="140"/>
      <c r="R371" s="140"/>
      <c r="S371" s="140"/>
      <c r="T371" s="140"/>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BA371" s="11"/>
      <c r="BB371" s="11"/>
      <c r="BC371" s="11"/>
      <c r="BD371" s="11"/>
      <c r="BE371" s="11"/>
      <c r="BF371" s="11"/>
      <c r="BG371" s="11"/>
      <c r="BH371" s="11"/>
      <c r="BI371" s="11"/>
      <c r="BJ371" s="11"/>
      <c r="BK371" s="11"/>
      <c r="BL371" s="11"/>
      <c r="BM371" s="11"/>
      <c r="BN371" s="11"/>
      <c r="BO371" s="11"/>
      <c r="BP371" s="11"/>
    </row>
    <row r="372" spans="1:68" ht="12.75" customHeight="1">
      <c r="A372" s="18"/>
      <c r="B372" s="18"/>
      <c r="C372" s="18"/>
      <c r="D372" s="117"/>
      <c r="E372" s="135"/>
      <c r="F372" s="135"/>
      <c r="G372" s="152">
        <f t="shared" si="45"/>
        <v>4</v>
      </c>
      <c r="H372" s="289">
        <f t="shared" si="43"/>
        <v>4</v>
      </c>
      <c r="I372" s="289">
        <f t="shared" si="43"/>
        <v>4</v>
      </c>
      <c r="J372" s="289">
        <f t="shared" si="43"/>
        <v>4</v>
      </c>
      <c r="K372" s="289">
        <f t="shared" si="43"/>
        <v>-3.6568542494923806</v>
      </c>
      <c r="L372" s="289">
        <f t="shared" si="43"/>
        <v>4</v>
      </c>
      <c r="M372" s="324">
        <f t="shared" si="44"/>
        <v>1.0701778718652961</v>
      </c>
      <c r="N372" s="185"/>
      <c r="O372" s="140"/>
      <c r="P372" s="140"/>
      <c r="Q372" s="140"/>
      <c r="R372" s="140"/>
      <c r="S372" s="140"/>
      <c r="T372" s="140"/>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BA372" s="11"/>
      <c r="BB372" s="11"/>
      <c r="BC372" s="11"/>
      <c r="BD372" s="11"/>
      <c r="BE372" s="11"/>
      <c r="BF372" s="11"/>
      <c r="BG372" s="11"/>
      <c r="BH372" s="11"/>
      <c r="BI372" s="11"/>
      <c r="BJ372" s="11"/>
      <c r="BK372" s="11"/>
      <c r="BL372" s="11"/>
      <c r="BM372" s="11"/>
      <c r="BN372" s="11"/>
      <c r="BO372" s="11"/>
      <c r="BP372" s="11"/>
    </row>
    <row r="373" spans="1:68" ht="12.75" customHeight="1">
      <c r="A373" s="18"/>
      <c r="B373" s="18"/>
      <c r="C373" s="18"/>
      <c r="D373" s="117"/>
      <c r="E373" s="135"/>
      <c r="F373" s="135"/>
      <c r="G373" s="152">
        <f t="shared" si="45"/>
        <v>5</v>
      </c>
      <c r="H373" s="289">
        <f t="shared" si="43"/>
        <v>1.3377223398316205</v>
      </c>
      <c r="I373" s="289">
        <f t="shared" si="43"/>
        <v>4.2675444679663244</v>
      </c>
      <c r="J373" s="289">
        <f t="shared" si="43"/>
        <v>4.3339082169207037</v>
      </c>
      <c r="K373" s="289">
        <f t="shared" si="43"/>
        <v>1.2001683544627784</v>
      </c>
      <c r="L373" s="289">
        <f t="shared" si="43"/>
        <v>1.2941227268147202</v>
      </c>
      <c r="M373" s="324">
        <f t="shared" si="44"/>
        <v>2.2152467596914001</v>
      </c>
      <c r="N373" s="185"/>
      <c r="O373" s="140"/>
      <c r="P373" s="140"/>
      <c r="Q373" s="140"/>
      <c r="R373" s="140"/>
      <c r="S373" s="140"/>
      <c r="T373" s="140"/>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BA373" s="11"/>
      <c r="BB373" s="11"/>
      <c r="BC373" s="11"/>
      <c r="BD373" s="11"/>
      <c r="BE373" s="11"/>
      <c r="BF373" s="11"/>
      <c r="BG373" s="11"/>
      <c r="BH373" s="11"/>
      <c r="BI373" s="11"/>
      <c r="BJ373" s="11"/>
      <c r="BK373" s="11"/>
      <c r="BL373" s="11"/>
      <c r="BM373" s="11"/>
      <c r="BN373" s="11"/>
      <c r="BO373" s="11"/>
      <c r="BP373" s="11"/>
    </row>
    <row r="374" spans="1:68" ht="12.75" customHeight="1">
      <c r="A374" s="18"/>
      <c r="B374" s="18"/>
      <c r="C374" s="18"/>
      <c r="D374" s="117"/>
      <c r="E374" s="135"/>
      <c r="F374" s="135"/>
      <c r="G374" s="152">
        <f t="shared" si="45"/>
        <v>6</v>
      </c>
      <c r="H374" s="289">
        <f t="shared" si="43"/>
        <v>4.5119661282874155</v>
      </c>
      <c r="I374" s="289">
        <f t="shared" si="43"/>
        <v>6</v>
      </c>
      <c r="J374" s="289">
        <f t="shared" si="43"/>
        <v>6</v>
      </c>
      <c r="K374" s="289">
        <f t="shared" si="43"/>
        <v>3.0239322565748279</v>
      </c>
      <c r="L374" s="289">
        <f t="shared" si="43"/>
        <v>4.5119661282874155</v>
      </c>
      <c r="M374" s="324">
        <f t="shared" si="44"/>
        <v>4.5460996539240064</v>
      </c>
      <c r="N374" s="185"/>
      <c r="O374" s="140"/>
      <c r="P374" s="140"/>
      <c r="Q374" s="140"/>
      <c r="R374" s="140"/>
      <c r="S374" s="140"/>
      <c r="T374" s="140"/>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BA374" s="11"/>
      <c r="BB374" s="11"/>
      <c r="BC374" s="11"/>
      <c r="BD374" s="11"/>
      <c r="BE374" s="11"/>
      <c r="BF374" s="11"/>
      <c r="BG374" s="11"/>
      <c r="BH374" s="11"/>
      <c r="BI374" s="11"/>
      <c r="BJ374" s="11"/>
      <c r="BK374" s="11"/>
      <c r="BL374" s="11"/>
      <c r="BM374" s="11"/>
      <c r="BN374" s="11"/>
      <c r="BO374" s="11"/>
      <c r="BP374" s="11"/>
    </row>
    <row r="375" spans="1:68" ht="12.75" customHeight="1">
      <c r="A375" s="18"/>
      <c r="B375" s="18"/>
      <c r="C375" s="18"/>
      <c r="D375" s="117"/>
      <c r="E375" s="135"/>
      <c r="F375" s="135"/>
      <c r="G375" s="152">
        <f t="shared" si="45"/>
        <v>7</v>
      </c>
      <c r="H375" s="289" t="str">
        <f t="shared" si="43"/>
        <v>-</v>
      </c>
      <c r="I375" s="289" t="str">
        <f t="shared" si="43"/>
        <v>-</v>
      </c>
      <c r="J375" s="289" t="str">
        <f t="shared" si="43"/>
        <v>-</v>
      </c>
      <c r="K375" s="289" t="str">
        <f t="shared" si="43"/>
        <v>-</v>
      </c>
      <c r="L375" s="289" t="str">
        <f t="shared" si="43"/>
        <v>-</v>
      </c>
      <c r="M375" s="324">
        <f t="shared" si="44"/>
        <v>4.6111456180001715</v>
      </c>
      <c r="N375" s="185"/>
      <c r="O375" s="140"/>
      <c r="P375" s="140"/>
      <c r="Q375" s="140"/>
      <c r="R375" s="140"/>
      <c r="S375" s="140"/>
      <c r="T375" s="140"/>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BA375" s="11"/>
      <c r="BB375" s="11"/>
      <c r="BC375" s="11"/>
      <c r="BD375" s="11"/>
      <c r="BE375" s="11"/>
      <c r="BF375" s="11"/>
      <c r="BG375" s="11"/>
      <c r="BH375" s="11"/>
      <c r="BI375" s="11"/>
      <c r="BJ375" s="11"/>
      <c r="BK375" s="11"/>
      <c r="BL375" s="11"/>
      <c r="BM375" s="11"/>
      <c r="BN375" s="11"/>
      <c r="BO375" s="11"/>
      <c r="BP375" s="11"/>
    </row>
    <row r="376" spans="1:68" ht="12.75" customHeight="1">
      <c r="A376" s="18"/>
      <c r="B376" s="18"/>
      <c r="C376" s="18"/>
      <c r="D376" s="117"/>
      <c r="E376" s="135"/>
      <c r="F376" s="135"/>
      <c r="G376" s="152">
        <f t="shared" si="45"/>
        <v>8</v>
      </c>
      <c r="H376" s="289" t="str">
        <f t="shared" si="43"/>
        <v>-</v>
      </c>
      <c r="I376" s="289" t="str">
        <f t="shared" si="43"/>
        <v>-</v>
      </c>
      <c r="J376" s="289" t="str">
        <f t="shared" si="43"/>
        <v>-</v>
      </c>
      <c r="K376" s="289" t="str">
        <f t="shared" si="43"/>
        <v>-</v>
      </c>
      <c r="L376" s="289" t="str">
        <f t="shared" si="43"/>
        <v>-</v>
      </c>
      <c r="M376" s="324" t="str">
        <f t="shared" si="44"/>
        <v>-</v>
      </c>
      <c r="N376" s="185"/>
      <c r="O376" s="140"/>
      <c r="P376" s="140"/>
      <c r="Q376" s="140"/>
      <c r="R376" s="140"/>
      <c r="S376" s="140"/>
      <c r="T376" s="140"/>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BA376" s="11"/>
      <c r="BB376" s="11"/>
      <c r="BC376" s="11"/>
      <c r="BD376" s="11"/>
      <c r="BE376" s="11"/>
      <c r="BF376" s="11"/>
      <c r="BG376" s="11"/>
      <c r="BH376" s="11"/>
      <c r="BI376" s="11"/>
      <c r="BJ376" s="11"/>
      <c r="BK376" s="11"/>
      <c r="BL376" s="11"/>
      <c r="BM376" s="11"/>
      <c r="BN376" s="11"/>
      <c r="BO376" s="11"/>
      <c r="BP376" s="11"/>
    </row>
    <row r="377" spans="1:68" ht="12.75" customHeight="1">
      <c r="A377" s="18"/>
      <c r="B377" s="18"/>
      <c r="C377" s="18"/>
      <c r="D377" s="117"/>
      <c r="E377" s="135"/>
      <c r="F377" s="135"/>
      <c r="G377" s="152">
        <f t="shared" si="45"/>
        <v>9</v>
      </c>
      <c r="H377" s="289" t="str">
        <f t="shared" si="43"/>
        <v>-</v>
      </c>
      <c r="I377" s="289" t="str">
        <f t="shared" si="43"/>
        <v>-</v>
      </c>
      <c r="J377" s="289" t="str">
        <f t="shared" si="43"/>
        <v>-</v>
      </c>
      <c r="K377" s="289" t="str">
        <f t="shared" si="43"/>
        <v>-</v>
      </c>
      <c r="L377" s="289" t="str">
        <f t="shared" si="43"/>
        <v>-</v>
      </c>
      <c r="M377" s="324" t="str">
        <f t="shared" si="44"/>
        <v>-</v>
      </c>
      <c r="N377" s="185"/>
      <c r="O377" s="140"/>
      <c r="P377" s="140"/>
      <c r="Q377" s="140"/>
      <c r="R377" s="140"/>
      <c r="S377" s="140"/>
      <c r="T377" s="140"/>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BA377" s="11"/>
      <c r="BB377" s="11"/>
      <c r="BC377" s="11"/>
      <c r="BD377" s="11"/>
      <c r="BE377" s="11"/>
      <c r="BF377" s="11"/>
      <c r="BG377" s="11"/>
      <c r="BH377" s="11"/>
      <c r="BI377" s="11"/>
      <c r="BJ377" s="11"/>
      <c r="BK377" s="11"/>
      <c r="BL377" s="11"/>
      <c r="BM377" s="11"/>
      <c r="BN377" s="11"/>
      <c r="BO377" s="11"/>
      <c r="BP377" s="11"/>
    </row>
    <row r="378" spans="1:68" ht="12.75" customHeight="1">
      <c r="A378" s="18"/>
      <c r="B378" s="18"/>
      <c r="C378" s="18"/>
      <c r="D378" s="117"/>
      <c r="E378" s="135"/>
      <c r="F378" s="135"/>
      <c r="G378" s="152">
        <f t="shared" si="45"/>
        <v>10</v>
      </c>
      <c r="H378" s="289" t="str">
        <f t="shared" si="43"/>
        <v>-</v>
      </c>
      <c r="I378" s="289" t="str">
        <f t="shared" si="43"/>
        <v>-</v>
      </c>
      <c r="J378" s="289" t="str">
        <f t="shared" si="43"/>
        <v>-</v>
      </c>
      <c r="K378" s="289" t="str">
        <f t="shared" si="43"/>
        <v>-</v>
      </c>
      <c r="L378" s="289" t="str">
        <f t="shared" si="43"/>
        <v>-</v>
      </c>
      <c r="M378" s="324" t="str">
        <f t="shared" si="44"/>
        <v>-</v>
      </c>
      <c r="N378" s="185"/>
      <c r="O378" s="140"/>
      <c r="P378" s="140"/>
      <c r="Q378" s="140"/>
      <c r="R378" s="140"/>
      <c r="S378" s="140"/>
      <c r="T378" s="140"/>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BA378" s="11"/>
      <c r="BB378" s="11"/>
      <c r="BC378" s="11"/>
      <c r="BD378" s="11"/>
      <c r="BE378" s="11"/>
      <c r="BF378" s="11"/>
      <c r="BG378" s="11"/>
      <c r="BH378" s="11"/>
      <c r="BI378" s="11"/>
      <c r="BJ378" s="11"/>
      <c r="BK378" s="11"/>
      <c r="BL378" s="11"/>
      <c r="BM378" s="11"/>
      <c r="BN378" s="11"/>
      <c r="BO378" s="11"/>
      <c r="BP378" s="11"/>
    </row>
    <row r="379" spans="1:68" ht="12.75" customHeight="1">
      <c r="A379" s="18"/>
      <c r="B379" s="18"/>
      <c r="C379" s="18"/>
      <c r="D379" s="117"/>
      <c r="E379" s="135"/>
      <c r="F379" s="135"/>
      <c r="G379" s="152">
        <f t="shared" si="45"/>
        <v>11</v>
      </c>
      <c r="H379" s="289" t="str">
        <f t="shared" si="43"/>
        <v>-</v>
      </c>
      <c r="I379" s="289" t="str">
        <f t="shared" si="43"/>
        <v>-</v>
      </c>
      <c r="J379" s="289" t="str">
        <f t="shared" si="43"/>
        <v>-</v>
      </c>
      <c r="K379" s="289" t="str">
        <f t="shared" si="43"/>
        <v>-</v>
      </c>
      <c r="L379" s="289" t="str">
        <f t="shared" si="43"/>
        <v>-</v>
      </c>
      <c r="M379" s="324" t="str">
        <f t="shared" si="44"/>
        <v>-</v>
      </c>
      <c r="N379" s="185"/>
      <c r="O379" s="140"/>
      <c r="P379" s="140"/>
      <c r="Q379" s="140"/>
      <c r="R379" s="140"/>
      <c r="S379" s="140"/>
      <c r="T379" s="140"/>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BA379" s="11"/>
      <c r="BB379" s="11"/>
      <c r="BC379" s="11"/>
      <c r="BD379" s="11"/>
      <c r="BE379" s="11"/>
      <c r="BF379" s="11"/>
      <c r="BG379" s="11"/>
      <c r="BH379" s="11"/>
      <c r="BI379" s="11"/>
      <c r="BJ379" s="11"/>
      <c r="BK379" s="11"/>
      <c r="BL379" s="11"/>
      <c r="BM379" s="11"/>
      <c r="BN379" s="11"/>
      <c r="BO379" s="11"/>
      <c r="BP379" s="11"/>
    </row>
    <row r="380" spans="1:68" ht="12.75" customHeight="1">
      <c r="A380" s="18"/>
      <c r="B380" s="18"/>
      <c r="C380" s="18"/>
      <c r="D380" s="117"/>
      <c r="E380" s="135"/>
      <c r="F380" s="135"/>
      <c r="G380" s="152">
        <f t="shared" si="45"/>
        <v>12</v>
      </c>
      <c r="H380" s="289" t="str">
        <f t="shared" si="43"/>
        <v>-</v>
      </c>
      <c r="I380" s="289" t="str">
        <f t="shared" si="43"/>
        <v>-</v>
      </c>
      <c r="J380" s="289" t="str">
        <f t="shared" si="43"/>
        <v>-</v>
      </c>
      <c r="K380" s="289" t="str">
        <f t="shared" si="43"/>
        <v>-</v>
      </c>
      <c r="L380" s="289" t="str">
        <f t="shared" si="43"/>
        <v>-</v>
      </c>
      <c r="M380" s="324" t="str">
        <f t="shared" si="44"/>
        <v>-</v>
      </c>
      <c r="N380" s="185"/>
      <c r="O380" s="140"/>
      <c r="P380" s="140"/>
      <c r="Q380" s="140"/>
      <c r="R380" s="140"/>
      <c r="S380" s="140"/>
      <c r="T380" s="140"/>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BA380" s="11"/>
      <c r="BB380" s="11"/>
      <c r="BC380" s="11"/>
      <c r="BD380" s="11"/>
      <c r="BE380" s="11"/>
      <c r="BF380" s="11"/>
      <c r="BG380" s="11"/>
      <c r="BH380" s="11"/>
      <c r="BI380" s="11"/>
      <c r="BJ380" s="11"/>
      <c r="BK380" s="11"/>
      <c r="BL380" s="11"/>
      <c r="BM380" s="11"/>
      <c r="BN380" s="11"/>
      <c r="BO380" s="11"/>
      <c r="BP380" s="11"/>
    </row>
    <row r="381" spans="1:68" ht="12.75" customHeight="1">
      <c r="A381" s="18"/>
      <c r="B381" s="18"/>
      <c r="C381" s="18"/>
      <c r="D381" s="117"/>
      <c r="E381" s="135"/>
      <c r="F381" s="135"/>
      <c r="G381" s="152">
        <f t="shared" si="45"/>
        <v>13</v>
      </c>
      <c r="H381" s="289" t="str">
        <f t="shared" si="43"/>
        <v>-</v>
      </c>
      <c r="I381" s="289" t="str">
        <f t="shared" si="43"/>
        <v>-</v>
      </c>
      <c r="J381" s="289" t="str">
        <f t="shared" si="43"/>
        <v>-</v>
      </c>
      <c r="K381" s="289" t="str">
        <f t="shared" si="43"/>
        <v>-</v>
      </c>
      <c r="L381" s="289" t="str">
        <f t="shared" si="43"/>
        <v>-</v>
      </c>
      <c r="M381" s="324" t="str">
        <f t="shared" si="44"/>
        <v>-</v>
      </c>
      <c r="N381" s="185"/>
      <c r="O381" s="140"/>
      <c r="P381" s="140"/>
      <c r="Q381" s="140"/>
      <c r="R381" s="140"/>
      <c r="S381" s="140"/>
      <c r="T381" s="140"/>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BA381" s="11"/>
      <c r="BB381" s="11"/>
      <c r="BC381" s="11"/>
      <c r="BD381" s="11"/>
      <c r="BE381" s="11"/>
      <c r="BF381" s="11"/>
      <c r="BG381" s="11"/>
      <c r="BH381" s="11"/>
      <c r="BI381" s="11"/>
      <c r="BJ381" s="11"/>
      <c r="BK381" s="11"/>
      <c r="BL381" s="11"/>
      <c r="BM381" s="11"/>
      <c r="BN381" s="11"/>
      <c r="BO381" s="11"/>
      <c r="BP381" s="11"/>
    </row>
    <row r="382" spans="1:68" ht="12.75" customHeight="1">
      <c r="A382" s="18"/>
      <c r="B382" s="18"/>
      <c r="C382" s="18"/>
      <c r="D382" s="117"/>
      <c r="E382" s="135"/>
      <c r="F382" s="135"/>
      <c r="G382" s="152">
        <f t="shared" si="45"/>
        <v>14</v>
      </c>
      <c r="H382" s="289" t="str">
        <f t="shared" si="43"/>
        <v>-</v>
      </c>
      <c r="I382" s="289" t="str">
        <f t="shared" si="43"/>
        <v>-</v>
      </c>
      <c r="J382" s="289" t="str">
        <f t="shared" si="43"/>
        <v>-</v>
      </c>
      <c r="K382" s="289" t="str">
        <f t="shared" si="43"/>
        <v>-</v>
      </c>
      <c r="L382" s="289" t="str">
        <f t="shared" si="43"/>
        <v>-</v>
      </c>
      <c r="M382" s="324" t="str">
        <f t="shared" si="44"/>
        <v>-</v>
      </c>
      <c r="N382" s="185"/>
      <c r="O382" s="140"/>
      <c r="P382" s="140"/>
      <c r="Q382" s="140"/>
      <c r="R382" s="140"/>
      <c r="S382" s="140"/>
      <c r="T382" s="140"/>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BA382" s="11"/>
      <c r="BB382" s="11"/>
      <c r="BC382" s="11"/>
      <c r="BD382" s="11"/>
      <c r="BE382" s="11"/>
      <c r="BF382" s="11"/>
      <c r="BG382" s="11"/>
      <c r="BH382" s="11"/>
      <c r="BI382" s="11"/>
      <c r="BJ382" s="11"/>
      <c r="BK382" s="11"/>
      <c r="BL382" s="11"/>
      <c r="BM382" s="11"/>
      <c r="BN382" s="11"/>
      <c r="BO382" s="11"/>
      <c r="BP382" s="11"/>
    </row>
    <row r="383" spans="1:68" ht="12.75" customHeight="1">
      <c r="A383" s="18"/>
      <c r="B383" s="18"/>
      <c r="C383" s="18"/>
      <c r="D383" s="117"/>
      <c r="E383" s="135"/>
      <c r="F383" s="135"/>
      <c r="G383" s="155">
        <f t="shared" si="45"/>
        <v>15</v>
      </c>
      <c r="H383" s="292" t="str">
        <f t="shared" si="43"/>
        <v>-</v>
      </c>
      <c r="I383" s="292" t="str">
        <f t="shared" si="43"/>
        <v>-</v>
      </c>
      <c r="J383" s="292" t="str">
        <f t="shared" si="43"/>
        <v>-</v>
      </c>
      <c r="K383" s="292" t="str">
        <f t="shared" si="43"/>
        <v>-</v>
      </c>
      <c r="L383" s="292" t="str">
        <f t="shared" si="43"/>
        <v>-</v>
      </c>
      <c r="M383" s="325" t="str">
        <f t="shared" si="44"/>
        <v>-</v>
      </c>
      <c r="N383" s="185"/>
      <c r="O383" s="140"/>
      <c r="P383" s="140"/>
      <c r="Q383" s="140"/>
      <c r="R383" s="140"/>
      <c r="S383" s="140"/>
      <c r="T383" s="140"/>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BA383" s="11"/>
      <c r="BB383" s="11"/>
      <c r="BC383" s="11"/>
      <c r="BD383" s="11"/>
      <c r="BE383" s="11"/>
      <c r="BF383" s="11"/>
      <c r="BG383" s="11"/>
      <c r="BH383" s="11"/>
      <c r="BI383" s="11"/>
      <c r="BJ383" s="11"/>
      <c r="BK383" s="11"/>
      <c r="BL383" s="11"/>
      <c r="BM383" s="11"/>
      <c r="BN383" s="11"/>
      <c r="BO383" s="11"/>
      <c r="BP383" s="11"/>
    </row>
    <row r="384" spans="1:68" ht="12.75" customHeight="1">
      <c r="A384" s="18"/>
      <c r="B384" s="18"/>
      <c r="C384" s="18"/>
      <c r="D384" s="117"/>
      <c r="E384" s="88"/>
      <c r="F384" s="88"/>
      <c r="G384" s="326"/>
      <c r="H384" s="326"/>
      <c r="I384" s="326"/>
      <c r="J384" s="326"/>
      <c r="K384" s="326"/>
      <c r="L384" s="326"/>
      <c r="M384" s="327"/>
      <c r="N384" s="185"/>
      <c r="O384" s="140"/>
      <c r="P384" s="140"/>
      <c r="Q384" s="140"/>
      <c r="R384" s="140"/>
      <c r="S384" s="140"/>
      <c r="T384" s="140"/>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BA384" s="11"/>
      <c r="BB384" s="11"/>
      <c r="BC384" s="11"/>
      <c r="BD384" s="11"/>
      <c r="BE384" s="11"/>
      <c r="BF384" s="11"/>
      <c r="BG384" s="11"/>
      <c r="BH384" s="11"/>
      <c r="BI384" s="11"/>
      <c r="BJ384" s="11"/>
      <c r="BK384" s="11"/>
      <c r="BL384" s="11"/>
      <c r="BM384" s="11"/>
      <c r="BN384" s="11"/>
      <c r="BO384" s="11"/>
      <c r="BP384" s="11"/>
    </row>
    <row r="385" spans="1:68" ht="12.75" customHeight="1">
      <c r="A385" s="18"/>
      <c r="B385" s="18"/>
      <c r="C385" s="18"/>
      <c r="D385" s="18"/>
      <c r="E385" s="18"/>
      <c r="F385" s="18"/>
      <c r="G385" s="18"/>
      <c r="H385" s="18"/>
      <c r="I385" s="18"/>
      <c r="J385" s="18"/>
      <c r="K385" s="18"/>
      <c r="L385" s="18"/>
      <c r="M385" s="140"/>
      <c r="N385" s="7"/>
      <c r="O385" s="140"/>
      <c r="P385" s="140"/>
      <c r="Q385" s="140"/>
      <c r="R385" s="140"/>
      <c r="S385" s="140"/>
      <c r="T385" s="140"/>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BA385" s="11"/>
      <c r="BB385" s="11"/>
      <c r="BC385" s="11"/>
      <c r="BD385" s="11"/>
      <c r="BE385" s="11"/>
      <c r="BF385" s="11"/>
      <c r="BG385" s="11"/>
      <c r="BH385" s="11"/>
      <c r="BI385" s="11"/>
      <c r="BJ385" s="11"/>
      <c r="BK385" s="11"/>
      <c r="BL385" s="11"/>
      <c r="BM385" s="11"/>
      <c r="BN385" s="11"/>
      <c r="BO385" s="11"/>
      <c r="BP385" s="11"/>
    </row>
    <row r="386" spans="1:68">
      <c r="A386" s="18"/>
      <c r="B386" s="18"/>
      <c r="C386" s="18"/>
      <c r="D386" s="18"/>
      <c r="E386" s="88"/>
      <c r="F386" s="88"/>
      <c r="G386" s="18"/>
      <c r="H386" s="89"/>
      <c r="I386" s="89"/>
      <c r="J386" s="18"/>
      <c r="K386" s="18"/>
      <c r="L386" s="18"/>
      <c r="M386" s="140"/>
      <c r="N386" s="140"/>
      <c r="O386" s="140"/>
      <c r="P386" s="140"/>
      <c r="Q386" s="140"/>
      <c r="R386" s="140"/>
      <c r="S386" s="140"/>
      <c r="T386" s="140"/>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BA386" s="11"/>
      <c r="BB386" s="11"/>
      <c r="BC386" s="11"/>
      <c r="BD386" s="11"/>
      <c r="BE386" s="11"/>
      <c r="BF386" s="11"/>
      <c r="BG386" s="11"/>
      <c r="BH386" s="11"/>
      <c r="BI386" s="11"/>
      <c r="BJ386" s="11"/>
      <c r="BK386" s="11"/>
      <c r="BL386" s="11"/>
      <c r="BM386" s="11"/>
      <c r="BN386" s="11"/>
      <c r="BO386" s="11"/>
      <c r="BP386" s="11"/>
    </row>
    <row r="387" spans="1:68" ht="20.25">
      <c r="A387" s="18"/>
      <c r="B387" s="18"/>
      <c r="C387" s="18"/>
      <c r="D387" s="18"/>
      <c r="E387" s="329"/>
      <c r="F387" s="329"/>
      <c r="G387" s="213"/>
      <c r="H387" s="330"/>
      <c r="I387" s="330"/>
      <c r="J387" s="213"/>
      <c r="K387" s="213"/>
      <c r="L387" s="213"/>
      <c r="M387" s="247"/>
      <c r="N387" s="140"/>
      <c r="O387" s="140"/>
      <c r="P387" s="140"/>
      <c r="Q387" s="140"/>
      <c r="R387" s="140"/>
      <c r="S387" s="140"/>
      <c r="T387" s="140"/>
      <c r="U387" s="18"/>
      <c r="V387" s="18"/>
      <c r="W387" s="18"/>
      <c r="X387" s="91" t="str">
        <f>$H$1</f>
        <v>Torsklesing HI 2016, ALDER</v>
      </c>
      <c r="Y387" s="219"/>
      <c r="Z387" s="328"/>
      <c r="AA387" s="110"/>
      <c r="AB387" s="110"/>
      <c r="AC387" s="110"/>
      <c r="AD387" s="110"/>
      <c r="AE387" s="110"/>
      <c r="AF387" s="110"/>
      <c r="AG387" s="110"/>
      <c r="AH387" s="110"/>
      <c r="AI387" s="110"/>
      <c r="AJ387" s="110"/>
      <c r="AK387" s="110"/>
      <c r="AL387" s="18"/>
      <c r="AM387" s="18"/>
      <c r="AN387" s="18"/>
      <c r="AO387" s="18"/>
      <c r="AP387" s="18"/>
      <c r="AQ387" s="18"/>
      <c r="AR387" s="18"/>
      <c r="AS387" s="18"/>
      <c r="AT387" s="18"/>
      <c r="AU387" s="18"/>
      <c r="AV387" s="18"/>
      <c r="AW387" s="18"/>
      <c r="AX387" s="18"/>
      <c r="BA387" s="11"/>
      <c r="BB387" s="11"/>
      <c r="BC387" s="11"/>
      <c r="BD387" s="11"/>
      <c r="BE387" s="11"/>
      <c r="BF387" s="11"/>
      <c r="BG387" s="11"/>
      <c r="BH387" s="11"/>
      <c r="BI387" s="11"/>
      <c r="BJ387" s="11"/>
      <c r="BK387" s="11"/>
      <c r="BL387" s="11"/>
      <c r="BM387" s="11"/>
      <c r="BN387" s="11"/>
      <c r="BO387" s="11"/>
      <c r="BP387" s="11"/>
    </row>
    <row r="388" spans="1:68" ht="12.75" customHeight="1">
      <c r="A388" s="213"/>
      <c r="B388" s="213"/>
      <c r="C388" s="213"/>
      <c r="D388" s="213"/>
      <c r="E388" s="335"/>
      <c r="F388" s="333" t="s">
        <v>67</v>
      </c>
      <c r="G388" s="334"/>
      <c r="H388" s="333" t="s">
        <v>67</v>
      </c>
      <c r="I388" s="333"/>
      <c r="J388" s="334"/>
      <c r="K388" s="334"/>
      <c r="L388" s="334"/>
      <c r="M388" s="336"/>
      <c r="N388" s="247"/>
      <c r="O388" s="247"/>
      <c r="P388" s="247"/>
      <c r="Q388" s="247"/>
      <c r="R388" s="247"/>
      <c r="S388" s="247"/>
      <c r="T388" s="247"/>
      <c r="U388" s="213"/>
      <c r="V388" s="213"/>
      <c r="W388" s="18"/>
      <c r="X388" s="331"/>
      <c r="Y388" s="331"/>
      <c r="Z388" s="331"/>
      <c r="AA388" s="110"/>
      <c r="AB388" s="110"/>
      <c r="AC388" s="110"/>
      <c r="AD388" s="110"/>
      <c r="AE388" s="110"/>
      <c r="AF388" s="110"/>
      <c r="AG388" s="110"/>
      <c r="AH388" s="110"/>
      <c r="AI388" s="110"/>
      <c r="AJ388" s="110"/>
      <c r="AK388" s="110"/>
      <c r="AL388" s="18"/>
      <c r="AM388" s="18"/>
      <c r="AN388" s="18"/>
      <c r="AO388" s="18"/>
      <c r="AP388" s="18"/>
      <c r="AQ388" s="18"/>
      <c r="AR388" s="18"/>
      <c r="AS388" s="18"/>
      <c r="AT388" s="18"/>
      <c r="AU388" s="18"/>
      <c r="AV388" s="18"/>
      <c r="AW388" s="18"/>
      <c r="AX388" s="18"/>
      <c r="BA388" s="11"/>
      <c r="BB388" s="11"/>
      <c r="BC388" s="11"/>
      <c r="BD388" s="11"/>
      <c r="BE388" s="11"/>
      <c r="BF388" s="11"/>
      <c r="BG388" s="11"/>
      <c r="BH388" s="11"/>
      <c r="BI388" s="11"/>
      <c r="BJ388" s="11"/>
      <c r="BK388" s="11"/>
      <c r="BL388" s="11"/>
      <c r="BM388" s="11"/>
      <c r="BN388" s="11"/>
      <c r="BO388" s="11"/>
      <c r="BP388" s="11"/>
    </row>
    <row r="389" spans="1:68" ht="18">
      <c r="A389" s="332" t="s">
        <v>66</v>
      </c>
      <c r="B389" s="333"/>
      <c r="C389" s="334"/>
      <c r="D389" s="333" t="s">
        <v>67</v>
      </c>
      <c r="E389" s="329"/>
      <c r="F389" s="329"/>
      <c r="G389" s="213"/>
      <c r="H389" s="330"/>
      <c r="I389" s="330"/>
      <c r="J389" s="213"/>
      <c r="K389" s="213"/>
      <c r="L389" s="213"/>
      <c r="M389" s="213"/>
      <c r="N389" s="333" t="s">
        <v>67</v>
      </c>
      <c r="O389" s="336"/>
      <c r="P389" s="333" t="s">
        <v>67</v>
      </c>
      <c r="Q389" s="336"/>
      <c r="R389" s="333" t="s">
        <v>67</v>
      </c>
      <c r="S389" s="336"/>
      <c r="T389" s="336"/>
      <c r="U389" s="333" t="s">
        <v>67</v>
      </c>
      <c r="V389" s="334"/>
      <c r="W389" s="18"/>
      <c r="X389" s="219" t="s">
        <v>68</v>
      </c>
      <c r="Y389" s="331"/>
      <c r="Z389" s="331" t="str">
        <f>IF(M3="modal","Otoliths read, CV's, percentage agreement and RELATIVE bias by month and by MODAL age.","Otoliths read, CV's, percentage agreement and ABSOLUTE bias by month and by ACTUAL age.")</f>
        <v>Otoliths read, CV's, percentage agreement and RELATIVE bias by month and by MODAL age.</v>
      </c>
      <c r="AA389" s="110"/>
      <c r="AB389" s="110"/>
      <c r="AC389" s="110"/>
      <c r="AD389" s="110"/>
      <c r="AE389" s="110"/>
      <c r="AF389" s="110"/>
      <c r="AG389" s="110"/>
      <c r="AH389" s="110"/>
      <c r="AI389" s="110"/>
      <c r="AJ389" s="110"/>
      <c r="AK389" s="110"/>
      <c r="AL389" s="18"/>
      <c r="AM389" s="18"/>
      <c r="AN389" s="18"/>
      <c r="AO389" s="18"/>
      <c r="AP389" s="18"/>
      <c r="AQ389" s="18"/>
      <c r="AR389" s="18"/>
      <c r="AS389" s="18"/>
      <c r="AT389" s="18"/>
      <c r="AU389" s="18"/>
      <c r="AV389" s="18"/>
      <c r="AW389" s="18"/>
      <c r="AX389" s="18"/>
      <c r="BA389" s="11"/>
      <c r="BB389" s="11"/>
      <c r="BC389" s="11"/>
      <c r="BD389" s="11"/>
      <c r="BE389" s="11"/>
      <c r="BF389" s="11"/>
      <c r="BG389" s="11"/>
      <c r="BH389" s="11"/>
      <c r="BI389" s="11"/>
      <c r="BJ389" s="11"/>
      <c r="BK389" s="11"/>
      <c r="BL389" s="11"/>
      <c r="BM389" s="11"/>
      <c r="BN389" s="11"/>
      <c r="BO389" s="11"/>
      <c r="BP389" s="11"/>
    </row>
    <row r="390" spans="1:68" ht="15">
      <c r="A390" s="213"/>
      <c r="B390" s="213"/>
      <c r="C390" s="213"/>
      <c r="D390" s="213"/>
      <c r="E390" s="88"/>
      <c r="F390" s="88"/>
      <c r="G390" s="18"/>
      <c r="H390" s="89"/>
      <c r="I390" s="89"/>
      <c r="J390" s="18"/>
      <c r="K390" s="18"/>
      <c r="L390" s="18"/>
      <c r="M390" s="140"/>
      <c r="N390" s="213"/>
      <c r="O390" s="213"/>
      <c r="P390" s="213"/>
      <c r="Q390" s="213"/>
      <c r="R390" s="213"/>
      <c r="S390" s="213"/>
      <c r="T390" s="213"/>
      <c r="U390" s="213"/>
      <c r="V390" s="213"/>
      <c r="W390" s="18"/>
      <c r="X390" s="331"/>
      <c r="Y390" s="331"/>
      <c r="Z390" s="331"/>
      <c r="AA390" s="110"/>
      <c r="AB390" s="110"/>
      <c r="AC390" s="110"/>
      <c r="AD390" s="110"/>
      <c r="AE390" s="110"/>
      <c r="AF390" s="110"/>
      <c r="AG390" s="110"/>
      <c r="AH390" s="110"/>
      <c r="AI390" s="110"/>
      <c r="AJ390" s="110"/>
      <c r="AK390" s="110"/>
      <c r="AL390" s="18"/>
      <c r="AM390" s="18"/>
      <c r="AN390" s="18"/>
      <c r="AO390" s="18"/>
      <c r="AP390" s="18"/>
      <c r="AQ390" s="18"/>
      <c r="AR390" s="18"/>
      <c r="AS390" s="18"/>
      <c r="AT390" s="18"/>
      <c r="AU390" s="18"/>
      <c r="AV390" s="18"/>
      <c r="AW390" s="18"/>
      <c r="AX390" s="18"/>
      <c r="BA390" s="11"/>
      <c r="BB390" s="11"/>
      <c r="BC390" s="11"/>
      <c r="BD390" s="11"/>
      <c r="BE390" s="11"/>
      <c r="BF390" s="11"/>
      <c r="BG390" s="11"/>
      <c r="BH390" s="11"/>
      <c r="BI390" s="11"/>
      <c r="BJ390" s="11"/>
      <c r="BK390" s="11"/>
      <c r="BL390" s="11"/>
      <c r="BM390" s="11"/>
      <c r="BN390" s="11"/>
      <c r="BO390" s="11"/>
      <c r="BP390" s="11"/>
    </row>
    <row r="391" spans="1:68" ht="15.75">
      <c r="A391" s="18"/>
      <c r="B391" s="18"/>
      <c r="C391" s="18"/>
      <c r="D391" s="18"/>
      <c r="E391" s="88"/>
      <c r="F391" s="88"/>
      <c r="G391" s="18"/>
      <c r="H391" s="89"/>
      <c r="I391" s="89"/>
      <c r="J391" s="18"/>
      <c r="K391" s="18"/>
      <c r="L391" s="18"/>
      <c r="M391" s="140"/>
      <c r="N391" s="140"/>
      <c r="O391" s="140"/>
      <c r="P391" s="140"/>
      <c r="Q391" s="140"/>
      <c r="R391" s="140"/>
      <c r="S391" s="140"/>
      <c r="T391" s="140"/>
      <c r="U391" s="18"/>
      <c r="V391" s="18"/>
      <c r="W391" s="18"/>
      <c r="X391" s="580" t="s">
        <v>69</v>
      </c>
      <c r="Y391" s="581"/>
      <c r="Z391" s="581"/>
      <c r="AA391" s="582"/>
      <c r="AB391" s="567"/>
      <c r="AC391" s="117"/>
      <c r="AD391" s="117"/>
      <c r="AE391" s="117"/>
      <c r="AF391" s="110"/>
      <c r="AG391" s="110"/>
      <c r="AH391" s="110"/>
      <c r="AI391" s="110"/>
      <c r="AJ391" s="110"/>
      <c r="AK391" s="110"/>
      <c r="AL391" s="18"/>
      <c r="AM391" s="18"/>
      <c r="AN391" s="18"/>
      <c r="AO391" s="18"/>
      <c r="AP391" s="18"/>
      <c r="AQ391" s="18"/>
      <c r="AR391" s="18"/>
      <c r="AS391" s="18"/>
      <c r="AT391" s="18"/>
      <c r="AU391" s="18"/>
      <c r="AV391" s="18"/>
      <c r="AW391" s="18"/>
      <c r="AX391" s="18"/>
      <c r="BA391" s="11"/>
      <c r="BB391" s="11"/>
      <c r="BC391" s="11"/>
      <c r="BD391" s="11"/>
      <c r="BE391" s="11"/>
      <c r="BF391" s="11"/>
      <c r="BG391" s="11"/>
      <c r="BH391" s="11"/>
      <c r="BI391" s="11"/>
      <c r="BJ391" s="11"/>
      <c r="BK391" s="11"/>
      <c r="BL391" s="11"/>
      <c r="BM391" s="11"/>
      <c r="BN391" s="11"/>
      <c r="BO391" s="11"/>
      <c r="BP391" s="11"/>
    </row>
    <row r="392" spans="1:68">
      <c r="A392" s="18"/>
      <c r="B392" s="18"/>
      <c r="C392" s="18"/>
      <c r="D392" s="18"/>
      <c r="E392" s="88"/>
      <c r="F392" s="88"/>
      <c r="G392" s="18"/>
      <c r="H392" s="89"/>
      <c r="I392" s="89"/>
      <c r="J392" s="18"/>
      <c r="K392" s="18"/>
      <c r="L392" s="18"/>
      <c r="M392" s="140"/>
      <c r="N392" s="140"/>
      <c r="O392" s="140"/>
      <c r="P392" s="140"/>
      <c r="Q392" s="140"/>
      <c r="R392" s="140"/>
      <c r="S392" s="140"/>
      <c r="T392" s="140"/>
      <c r="U392" s="18"/>
      <c r="V392" s="18"/>
      <c r="W392" s="18"/>
      <c r="X392" s="137" t="str">
        <f>$M$3</f>
        <v>MODAL</v>
      </c>
      <c r="Y392" s="338">
        <v>1</v>
      </c>
      <c r="Z392" s="338">
        <v>2</v>
      </c>
      <c r="AA392" s="338">
        <v>3</v>
      </c>
      <c r="AB392" s="338">
        <v>4</v>
      </c>
      <c r="AC392" s="338">
        <v>5</v>
      </c>
      <c r="AD392" s="338">
        <v>6</v>
      </c>
      <c r="AE392" s="338">
        <v>7</v>
      </c>
      <c r="AF392" s="338">
        <v>8</v>
      </c>
      <c r="AG392" s="338">
        <v>9</v>
      </c>
      <c r="AH392" s="338">
        <v>10</v>
      </c>
      <c r="AI392" s="338">
        <v>11</v>
      </c>
      <c r="AJ392" s="339">
        <v>12</v>
      </c>
      <c r="AK392" s="19" t="s">
        <v>70</v>
      </c>
      <c r="AL392" s="18"/>
      <c r="AM392" s="18"/>
      <c r="AN392" s="18"/>
      <c r="AO392" s="18"/>
      <c r="AP392" s="18"/>
      <c r="AQ392" s="18"/>
      <c r="AR392" s="18"/>
      <c r="AS392" s="18"/>
      <c r="AT392" s="18"/>
      <c r="AU392" s="18"/>
      <c r="AV392" s="18"/>
      <c r="AW392" s="18"/>
      <c r="AX392" s="18"/>
      <c r="BA392" s="11"/>
      <c r="BB392" s="11"/>
      <c r="BC392" s="11"/>
      <c r="BD392" s="11"/>
      <c r="BE392" s="11"/>
      <c r="BF392" s="11"/>
      <c r="BG392" s="11"/>
      <c r="BH392" s="11"/>
      <c r="BI392" s="11"/>
      <c r="BJ392" s="11"/>
      <c r="BK392" s="11"/>
      <c r="BL392" s="11"/>
      <c r="BM392" s="11"/>
      <c r="BN392" s="11"/>
      <c r="BO392" s="11"/>
      <c r="BP392" s="11"/>
    </row>
    <row r="393" spans="1:68">
      <c r="A393" s="18"/>
      <c r="B393" s="18"/>
      <c r="C393" s="18"/>
      <c r="D393" s="18"/>
      <c r="E393" s="88"/>
      <c r="F393" s="88"/>
      <c r="G393" s="18"/>
      <c r="H393" s="89"/>
      <c r="I393" s="89"/>
      <c r="J393" s="18"/>
      <c r="K393" s="18"/>
      <c r="L393" s="18"/>
      <c r="M393" s="140"/>
      <c r="N393" s="140"/>
      <c r="O393" s="140"/>
      <c r="P393" s="140"/>
      <c r="Q393" s="140"/>
      <c r="R393" s="140"/>
      <c r="S393" s="140"/>
      <c r="T393" s="140"/>
      <c r="U393" s="18"/>
      <c r="V393" s="18"/>
      <c r="W393" s="18"/>
      <c r="X393" s="131" t="str">
        <f>$M$4</f>
        <v>(R1-R5)</v>
      </c>
      <c r="Y393" s="340" t="s">
        <v>71</v>
      </c>
      <c r="Z393" s="340" t="s">
        <v>72</v>
      </c>
      <c r="AA393" s="340" t="s">
        <v>73</v>
      </c>
      <c r="AB393" s="340" t="s">
        <v>74</v>
      </c>
      <c r="AC393" s="340" t="s">
        <v>75</v>
      </c>
      <c r="AD393" s="340" t="s">
        <v>76</v>
      </c>
      <c r="AE393" s="340" t="s">
        <v>77</v>
      </c>
      <c r="AF393" s="340" t="s">
        <v>78</v>
      </c>
      <c r="AG393" s="340" t="s">
        <v>79</v>
      </c>
      <c r="AH393" s="340" t="s">
        <v>80</v>
      </c>
      <c r="AI393" s="340" t="s">
        <v>81</v>
      </c>
      <c r="AJ393" s="341" t="s">
        <v>82</v>
      </c>
      <c r="AK393" s="24" t="s">
        <v>83</v>
      </c>
      <c r="AL393" s="18"/>
      <c r="AM393" s="18"/>
      <c r="AN393" s="18"/>
      <c r="AO393" s="18"/>
      <c r="AP393" s="18"/>
      <c r="AQ393" s="18"/>
      <c r="AR393" s="18"/>
      <c r="AS393" s="18"/>
      <c r="AT393" s="18"/>
      <c r="AU393" s="18"/>
      <c r="AV393" s="18"/>
      <c r="AW393" s="18"/>
      <c r="AX393" s="18"/>
      <c r="BA393" s="11"/>
      <c r="BB393" s="11"/>
      <c r="BC393" s="11"/>
      <c r="BD393" s="11"/>
      <c r="BE393" s="11"/>
      <c r="BF393" s="11"/>
      <c r="BG393" s="11"/>
      <c r="BH393" s="11"/>
      <c r="BI393" s="11"/>
      <c r="BJ393" s="11"/>
      <c r="BK393" s="11"/>
      <c r="BL393" s="11"/>
      <c r="BM393" s="11"/>
      <c r="BN393" s="11"/>
      <c r="BO393" s="11"/>
      <c r="BP393" s="11"/>
    </row>
    <row r="394" spans="1:68">
      <c r="A394" s="18"/>
      <c r="B394" s="18"/>
      <c r="C394" s="18"/>
      <c r="D394" s="18"/>
      <c r="E394" s="88"/>
      <c r="F394" s="88"/>
      <c r="G394" s="18"/>
      <c r="H394" s="89"/>
      <c r="I394" s="89"/>
      <c r="J394" s="18"/>
      <c r="K394" s="18"/>
      <c r="L394" s="18"/>
      <c r="M394" s="140"/>
      <c r="N394" s="140"/>
      <c r="O394" s="140"/>
      <c r="P394" s="140"/>
      <c r="Q394" s="140"/>
      <c r="R394" s="140"/>
      <c r="S394" s="140"/>
      <c r="T394" s="140"/>
      <c r="U394" s="18"/>
      <c r="V394" s="18"/>
      <c r="W394" s="18"/>
      <c r="X394" s="233">
        <v>0</v>
      </c>
      <c r="Y394" s="342">
        <f t="array" ref="Y394">IF(COUNT(IF($M$5:$M$104=$X394,IF($G$5:$G$104=Y$414,$O$5:$O$104,"-")))=0,"-",COUNT(IF($M$5:$M$104=$X394,IF($G$5:$G$104=Y$414,$O$5:$O$104,"-"))))</f>
        <v>22</v>
      </c>
      <c r="Z394" s="342" t="str">
        <f t="array" ref="Z394">IF(COUNT(IF($M$5:$M$104=$X394,IF($G$5:$G$104=Z$414,$O$5:$O$104,"-")))=0,"-",COUNT(IF($M$5:$M$104=$X394,IF($G$5:$G$104=Z$414,$O$5:$O$104,"-"))))</f>
        <v>-</v>
      </c>
      <c r="AA394" s="342" t="str">
        <f t="array" ref="AA394">IF(COUNT(IF($M$5:$M$104=$X394,IF($G$5:$G$104=AA$414,$O$5:$O$104,"-")))=0,"-",COUNT(IF($M$5:$M$104=$X394,IF($G$5:$G$104=AA$414,$O$5:$O$104,"-"))))</f>
        <v>-</v>
      </c>
      <c r="AB394" s="342" t="str">
        <f t="array" ref="AB394">IF(COUNT(IF($M$5:$M$104=$X394,IF($G$5:$G$104=AB$414,$O$5:$O$104,"-")))=0,"-",COUNT(IF($M$5:$M$104=$X394,IF($G$5:$G$104=AB$414,$O$5:$O$104,"-"))))</f>
        <v>-</v>
      </c>
      <c r="AC394" s="342">
        <f t="array" ref="AC394">IF(COUNT(IF($M$5:$M$104=$X394,IF($G$5:$G$104=AC$414,$O$5:$O$104,"-")))=0,"-",COUNT(IF($M$5:$M$104=$X394,IF($G$5:$G$104=AC$414,$O$5:$O$104,"-"))))</f>
        <v>15</v>
      </c>
      <c r="AD394" s="342" t="str">
        <f t="array" ref="AD394">IF(COUNT(IF($M$5:$M$104=$X394,IF($G$5:$G$104=AD$414,$O$5:$O$104,"-")))=0,"-",COUNT(IF($M$5:$M$104=$X394,IF($G$5:$G$104=AD$414,$O$5:$O$104,"-"))))</f>
        <v>-</v>
      </c>
      <c r="AE394" s="342">
        <f t="array" ref="AE394">IF(COUNT(IF($M$5:$M$104=$X394,IF($G$5:$G$104=AE$414,$O$5:$O$104,"-")))=0,"-",COUNT(IF($M$5:$M$104=$X394,IF($G$5:$G$104=AE$414,$O$5:$O$104,"-"))))</f>
        <v>29</v>
      </c>
      <c r="AF394" s="342" t="str">
        <f t="array" ref="AF394">IF(COUNT(IF($M$5:$M$104=$X394,IF($G$5:$G$104=AF$414,$O$5:$O$104,"-")))=0,"-",COUNT(IF($M$5:$M$104=$X394,IF($G$5:$G$104=AF$414,$O$5:$O$104,"-"))))</f>
        <v>-</v>
      </c>
      <c r="AG394" s="342" t="str">
        <f t="array" ref="AG394">IF(COUNT(IF($M$5:$M$104=$X394,IF($G$5:$G$104=AG$414,$O$5:$O$104,"-")))=0,"-",COUNT(IF($M$5:$M$104=$X394,IF($G$5:$G$104=AG$414,$O$5:$O$104,"-"))))</f>
        <v>-</v>
      </c>
      <c r="AH394" s="342" t="str">
        <f t="array" ref="AH394">IF(COUNT(IF($M$5:$M$104=$X394,IF($G$5:$G$104=AH$414,$O$5:$O$104,"-")))=0,"-",COUNT(IF($M$5:$M$104=$X394,IF($G$5:$G$104=AH$414,$O$5:$O$104,"-"))))</f>
        <v>-</v>
      </c>
      <c r="AI394" s="342" t="str">
        <f t="array" ref="AI394">IF(COUNT(IF($M$5:$M$104=$X394,IF($G$5:$G$104=AI$414,$O$5:$O$104,"-")))=0,"-",COUNT(IF($M$5:$M$104=$X394,IF($G$5:$G$104=AI$414,$O$5:$O$104,"-"))))</f>
        <v>-</v>
      </c>
      <c r="AJ394" s="342">
        <f t="array" ref="AJ394">IF(COUNT(IF($M$5:$M$104=$X394,IF($G$5:$G$104=AJ$414,$O$5:$O$104,"-")))=0,"-",COUNT(IF($M$5:$M$104=$X394,IF($G$5:$G$104=AJ$414,$O$5:$O$104,"-"))))</f>
        <v>18</v>
      </c>
      <c r="AK394" s="343">
        <f t="shared" ref="AK394:AK409" si="46">SUM(Y394:AJ394)</f>
        <v>84</v>
      </c>
      <c r="AL394" s="18"/>
      <c r="AM394" s="18"/>
      <c r="AN394" s="18"/>
      <c r="AO394" s="18"/>
      <c r="AP394" s="18"/>
      <c r="AQ394" s="18"/>
      <c r="AR394" s="18"/>
      <c r="AS394" s="18"/>
      <c r="AT394" s="18"/>
      <c r="AU394" s="18"/>
      <c r="AV394" s="18"/>
      <c r="AW394" s="18"/>
      <c r="AX394" s="18"/>
      <c r="BA394" s="11"/>
      <c r="BB394" s="11"/>
      <c r="BC394" s="11"/>
      <c r="BD394" s="11"/>
      <c r="BE394" s="11"/>
      <c r="BF394" s="11"/>
      <c r="BG394" s="11"/>
      <c r="BH394" s="11"/>
      <c r="BI394" s="11"/>
      <c r="BJ394" s="11"/>
      <c r="BK394" s="11"/>
      <c r="BL394" s="11"/>
      <c r="BM394" s="11"/>
      <c r="BN394" s="11"/>
      <c r="BO394" s="11"/>
      <c r="BP394" s="11"/>
    </row>
    <row r="395" spans="1:68">
      <c r="A395" s="18"/>
      <c r="B395" s="18"/>
      <c r="C395" s="18"/>
      <c r="D395" s="18"/>
      <c r="E395" s="88"/>
      <c r="F395" s="88"/>
      <c r="G395" s="18"/>
      <c r="H395" s="89"/>
      <c r="I395" s="89"/>
      <c r="J395" s="18"/>
      <c r="K395" s="18"/>
      <c r="L395" s="18"/>
      <c r="M395" s="140"/>
      <c r="N395" s="140"/>
      <c r="O395" s="140"/>
      <c r="P395" s="140"/>
      <c r="Q395" s="140"/>
      <c r="R395" s="140"/>
      <c r="S395" s="140"/>
      <c r="T395" s="140"/>
      <c r="U395" s="18"/>
      <c r="V395" s="18"/>
      <c r="W395" s="18"/>
      <c r="X395" s="139">
        <v>1</v>
      </c>
      <c r="Y395" s="342" t="str">
        <f>IF(COUNT(IF($M$5:$M$104=$X395,IF($G$5:$G$104=Y$414,$O$5:$O$104,"-")))=0,"-",COUNT(IF($M$5:$M$104=$X395,IF($G$5:$G$104=Y$414,$O$5:$O$104,"-"))))</f>
        <v>-</v>
      </c>
      <c r="Z395" s="342" t="str">
        <f t="array" ref="Z395">IF(COUNT(IF($M$5:$M$104=$X395,IF($G$5:$G$104=Z$414,$O$5:$O$104,"-")))=0,"-",COUNT(IF($M$5:$M$104=$X395,IF($G$5:$G$104=Z$414,$O$5:$O$104,"-"))))</f>
        <v>-</v>
      </c>
      <c r="AA395" s="342" t="str">
        <f t="array" ref="AA395">IF(COUNT(IF($M$5:$M$104=$X395,IF($G$5:$G$104=AA$414,$O$5:$O$104,"-")))=0,"-",COUNT(IF($M$5:$M$104=$X395,IF($G$5:$G$104=AA$414,$O$5:$O$104,"-"))))</f>
        <v>-</v>
      </c>
      <c r="AB395" s="342" t="str">
        <f t="array" ref="AB395">IF(COUNT(IF($M$5:$M$104=$X395,IF($G$5:$G$104=AB$414,$O$5:$O$104,"-")))=0,"-",COUNT(IF($M$5:$M$104=$X395,IF($G$5:$G$104=AB$414,$O$5:$O$104,"-"))))</f>
        <v>-</v>
      </c>
      <c r="AC395" s="342" t="str">
        <f t="array" ref="AC395">IF(COUNT(IF($M$5:$M$104=$X395,IF($G$5:$G$104=AC$414,$O$5:$O$104,"-")))=0,"-",COUNT(IF($M$5:$M$104=$X395,IF($G$5:$G$104=AC$414,$O$5:$O$104,"-"))))</f>
        <v>-</v>
      </c>
      <c r="AD395" s="342" t="str">
        <f t="array" ref="AD395">IF(COUNT(IF($M$5:$M$104=$X395,IF($G$5:$G$104=AD$414,$O$5:$O$104,"-")))=0,"-",COUNT(IF($M$5:$M$104=$X395,IF($G$5:$G$104=AD$414,$O$5:$O$104,"-"))))</f>
        <v>-</v>
      </c>
      <c r="AE395" s="342" t="str">
        <f t="array" ref="AE395">IF(COUNT(IF($M$5:$M$104=$X395,IF($G$5:$G$104=AE$414,$O$5:$O$104,"-")))=0,"-",COUNT(IF($M$5:$M$104=$X395,IF($G$5:$G$104=AE$414,$O$5:$O$104,"-"))))</f>
        <v>-</v>
      </c>
      <c r="AF395" s="342" t="str">
        <f t="array" ref="AF395">IF(COUNT(IF($M$5:$M$104=$X395,IF($G$5:$G$104=AF$414,$O$5:$O$104,"-")))=0,"-",COUNT(IF($M$5:$M$104=$X395,IF($G$5:$G$104=AF$414,$O$5:$O$104,"-"))))</f>
        <v>-</v>
      </c>
      <c r="AG395" s="342" t="str">
        <f t="array" ref="AG395">IF(COUNT(IF($M$5:$M$104=$X395,IF($G$5:$G$104=AG$414,$O$5:$O$104,"-")))=0,"-",COUNT(IF($M$5:$M$104=$X395,IF($G$5:$G$104=AG$414,$O$5:$O$104,"-"))))</f>
        <v>-</v>
      </c>
      <c r="AH395" s="342" t="str">
        <f t="array" ref="AH395">IF(COUNT(IF($M$5:$M$104=$X395,IF($G$5:$G$104=AH$414,$O$5:$O$104,"-")))=0,"-",COUNT(IF($M$5:$M$104=$X395,IF($G$5:$G$104=AH$414,$O$5:$O$104,"-"))))</f>
        <v>-</v>
      </c>
      <c r="AI395" s="342" t="str">
        <f t="array" ref="AI395">IF(COUNT(IF($M$5:$M$104=$X395,IF($G$5:$G$104=AI$414,$O$5:$O$104,"-")))=0,"-",COUNT(IF($M$5:$M$104=$X395,IF($G$5:$G$104=AI$414,$O$5:$O$104,"-"))))</f>
        <v>-</v>
      </c>
      <c r="AJ395" s="342" t="str">
        <f t="array" ref="AJ395">IF(COUNT(IF($M$5:$M$104=$X395,IF($G$5:$G$104=AJ$414,$O$5:$O$104,"-")))=0,"-",COUNT(IF($M$5:$M$104=$X395,IF($G$5:$G$104=AJ$414,$O$5:$O$104,"-"))))</f>
        <v>-</v>
      </c>
      <c r="AK395" s="344">
        <f t="shared" si="46"/>
        <v>0</v>
      </c>
      <c r="AL395" s="18"/>
      <c r="AM395" s="18"/>
      <c r="AN395" s="18"/>
      <c r="AO395" s="18"/>
      <c r="AP395" s="18"/>
      <c r="AQ395" s="18"/>
      <c r="AR395" s="18"/>
      <c r="AS395" s="18"/>
      <c r="AT395" s="18"/>
      <c r="AU395" s="18"/>
      <c r="AV395" s="18"/>
      <c r="AW395" s="18"/>
      <c r="AX395" s="18"/>
      <c r="BA395" s="11"/>
      <c r="BB395" s="11"/>
      <c r="BC395" s="11"/>
      <c r="BD395" s="11"/>
      <c r="BE395" s="11"/>
      <c r="BF395" s="11"/>
      <c r="BG395" s="11"/>
      <c r="BH395" s="11"/>
      <c r="BI395" s="11"/>
      <c r="BJ395" s="11"/>
      <c r="BK395" s="11"/>
      <c r="BL395" s="11"/>
      <c r="BM395" s="11"/>
      <c r="BN395" s="11"/>
      <c r="BO395" s="11"/>
      <c r="BP395" s="11"/>
    </row>
    <row r="396" spans="1:68">
      <c r="A396" s="18"/>
      <c r="B396" s="18"/>
      <c r="C396" s="18"/>
      <c r="D396" s="18"/>
      <c r="E396" s="88"/>
      <c r="F396" s="88"/>
      <c r="G396" s="18"/>
      <c r="H396" s="89"/>
      <c r="I396" s="89"/>
      <c r="J396" s="18"/>
      <c r="K396" s="18"/>
      <c r="L396" s="18"/>
      <c r="M396" s="140"/>
      <c r="N396" s="140"/>
      <c r="O396" s="140"/>
      <c r="P396" s="140"/>
      <c r="Q396" s="140"/>
      <c r="R396" s="140"/>
      <c r="S396" s="140"/>
      <c r="T396" s="140"/>
      <c r="U396" s="18"/>
      <c r="V396" s="18"/>
      <c r="W396" s="18"/>
      <c r="X396" s="139">
        <v>2</v>
      </c>
      <c r="Y396" s="342" t="str">
        <f t="array" ref="Y396">IF(COUNT(IF($M$5:$M$104=$X396,IF($G$5:$G$104=Y$414,$O$5:$O$104,"-")))=0,"-",COUNT(IF($M$5:$M$104=$X396,IF($G$5:$G$104=Y$414,$O$5:$O$104,"-"))))</f>
        <v>-</v>
      </c>
      <c r="Z396" s="342" t="str">
        <f t="array" ref="Z396">IF(COUNT(IF($M$5:$M$104=$X396,IF($G$5:$G$104=Z$414,$O$5:$O$104,"-")))=0,"-",COUNT(IF($M$5:$M$104=$X396,IF($G$5:$G$104=Z$414,$O$5:$O$104,"-"))))</f>
        <v>-</v>
      </c>
      <c r="AA396" s="342" t="str">
        <f t="array" ref="AA396">IF(COUNT(IF($M$5:$M$104=$X396,IF($G$5:$G$104=AA$414,$O$5:$O$104,"-")))=0,"-",COUNT(IF($M$5:$M$104=$X396,IF($G$5:$G$104=AA$414,$O$5:$O$104,"-"))))</f>
        <v>-</v>
      </c>
      <c r="AB396" s="342" t="str">
        <f t="array" ref="AB396">IF(COUNT(IF($M$5:$M$104=$X396,IF($G$5:$G$104=AB$414,$O$5:$O$104,"-")))=0,"-",COUNT(IF($M$5:$M$104=$X396,IF($G$5:$G$104=AB$414,$O$5:$O$104,"-"))))</f>
        <v>-</v>
      </c>
      <c r="AC396" s="342" t="str">
        <f t="array" ref="AC396">IF(COUNT(IF($M$5:$M$104=$X396,IF($G$5:$G$104=AC$414,$O$5:$O$104,"-")))=0,"-",COUNT(IF($M$5:$M$104=$X396,IF($G$5:$G$104=AC$414,$O$5:$O$104,"-"))))</f>
        <v>-</v>
      </c>
      <c r="AD396" s="342" t="str">
        <f t="array" ref="AD396">IF(COUNT(IF($M$5:$M$104=$X396,IF($G$5:$G$104=AD$414,$O$5:$O$104,"-")))=0,"-",COUNT(IF($M$5:$M$104=$X396,IF($G$5:$G$104=AD$414,$O$5:$O$104,"-"))))</f>
        <v>-</v>
      </c>
      <c r="AE396" s="342" t="str">
        <f t="array" ref="AE396">IF(COUNT(IF($M$5:$M$104=$X396,IF($G$5:$G$104=AE$414,$O$5:$O$104,"-")))=0,"-",COUNT(IF($M$5:$M$104=$X396,IF($G$5:$G$104=AE$414,$O$5:$O$104,"-"))))</f>
        <v>-</v>
      </c>
      <c r="AF396" s="342" t="str">
        <f t="array" ref="AF396">IF(COUNT(IF($M$5:$M$104=$X396,IF($G$5:$G$104=AF$414,$O$5:$O$104,"-")))=0,"-",COUNT(IF($M$5:$M$104=$X396,IF($G$5:$G$104=AF$414,$O$5:$O$104,"-"))))</f>
        <v>-</v>
      </c>
      <c r="AG396" s="342" t="str">
        <f t="array" ref="AG396">IF(COUNT(IF($M$5:$M$104=$X396,IF($G$5:$G$104=AG$414,$O$5:$O$104,"-")))=0,"-",COUNT(IF($M$5:$M$104=$X396,IF($G$5:$G$104=AG$414,$O$5:$O$104,"-"))))</f>
        <v>-</v>
      </c>
      <c r="AH396" s="342" t="str">
        <f t="array" ref="AH396">IF(COUNT(IF($M$5:$M$104=$X396,IF($G$5:$G$104=AH$414,$O$5:$O$104,"-")))=0,"-",COUNT(IF($M$5:$M$104=$X396,IF($G$5:$G$104=AH$414,$O$5:$O$104,"-"))))</f>
        <v>-</v>
      </c>
      <c r="AI396" s="342" t="str">
        <f t="array" ref="AI396">IF(COUNT(IF($M$5:$M$104=$X396,IF($G$5:$G$104=AI$414,$O$5:$O$104,"-")))=0,"-",COUNT(IF($M$5:$M$104=$X396,IF($G$5:$G$104=AI$414,$O$5:$O$104,"-"))))</f>
        <v>-</v>
      </c>
      <c r="AJ396" s="342" t="str">
        <f t="array" ref="AJ396">IF(COUNT(IF($M$5:$M$104=$X396,IF($G$5:$G$104=AJ$414,$O$5:$O$104,"-")))=0,"-",COUNT(IF($M$5:$M$104=$X396,IF($G$5:$G$104=AJ$414,$O$5:$O$104,"-"))))</f>
        <v>-</v>
      </c>
      <c r="AK396" s="344">
        <f t="shared" si="46"/>
        <v>0</v>
      </c>
      <c r="AL396" s="18"/>
      <c r="AM396" s="18"/>
      <c r="AN396" s="18"/>
      <c r="AO396" s="18"/>
      <c r="AP396" s="18"/>
      <c r="AQ396" s="18"/>
      <c r="AR396" s="18"/>
      <c r="AS396" s="18"/>
      <c r="AT396" s="18"/>
      <c r="AU396" s="18"/>
      <c r="AV396" s="18"/>
      <c r="AW396" s="18"/>
      <c r="AX396" s="18"/>
      <c r="BA396" s="11"/>
      <c r="BB396" s="11"/>
      <c r="BC396" s="11"/>
      <c r="BD396" s="11"/>
      <c r="BE396" s="11"/>
      <c r="BF396" s="11"/>
      <c r="BG396" s="11"/>
      <c r="BH396" s="11"/>
      <c r="BI396" s="11"/>
      <c r="BJ396" s="11"/>
      <c r="BK396" s="11"/>
      <c r="BL396" s="11"/>
      <c r="BM396" s="11"/>
      <c r="BN396" s="11"/>
      <c r="BO396" s="11"/>
      <c r="BP396" s="11"/>
    </row>
    <row r="397" spans="1:68">
      <c r="A397" s="18"/>
      <c r="B397" s="18"/>
      <c r="C397" s="18"/>
      <c r="D397" s="18"/>
      <c r="E397" s="88"/>
      <c r="F397" s="88"/>
      <c r="G397" s="18"/>
      <c r="H397" s="89"/>
      <c r="I397" s="89"/>
      <c r="J397" s="18"/>
      <c r="K397" s="18"/>
      <c r="L397" s="18"/>
      <c r="M397" s="140"/>
      <c r="N397" s="140"/>
      <c r="O397" s="140"/>
      <c r="P397" s="140"/>
      <c r="Q397" s="140"/>
      <c r="R397" s="140"/>
      <c r="S397" s="140"/>
      <c r="T397" s="140"/>
      <c r="U397" s="18"/>
      <c r="V397" s="18"/>
      <c r="W397" s="18"/>
      <c r="X397" s="139">
        <v>3</v>
      </c>
      <c r="Y397" s="342" t="str">
        <f t="array" ref="Y397">IF(COUNT(IF($M$5:$M$104=$X397,IF($G$5:$G$104=Y$414,$O$5:$O$104,"-")))=0,"-",COUNT(IF($M$5:$M$104=$X397,IF($G$5:$G$104=Y$414,$O$5:$O$104,"-"))))</f>
        <v>-</v>
      </c>
      <c r="Z397" s="342" t="str">
        <f t="array" ref="Z397">IF(COUNT(IF($M$5:$M$104=$X397,IF($G$5:$G$104=Z$414,$O$5:$O$104,"-")))=0,"-",COUNT(IF($M$5:$M$104=$X397,IF($G$5:$G$104=Z$414,$O$5:$O$104,"-"))))</f>
        <v>-</v>
      </c>
      <c r="AA397" s="342" t="str">
        <f t="array" ref="AA397">IF(COUNT(IF($M$5:$M$104=$X397,IF($G$5:$G$104=AA$414,$O$5:$O$104,"-")))=0,"-",COUNT(IF($M$5:$M$104=$X397,IF($G$5:$G$104=AA$414,$O$5:$O$104,"-"))))</f>
        <v>-</v>
      </c>
      <c r="AB397" s="342" t="str">
        <f t="array" ref="AB397">IF(COUNT(IF($M$5:$M$104=$X397,IF($G$5:$G$104=AB$414,$O$5:$O$104,"-")))=0,"-",COUNT(IF($M$5:$M$104=$X397,IF($G$5:$G$104=AB$414,$O$5:$O$104,"-"))))</f>
        <v>-</v>
      </c>
      <c r="AC397" s="342" t="str">
        <f t="array" ref="AC397">IF(COUNT(IF($M$5:$M$104=$X397,IF($G$5:$G$104=AC$414,$O$5:$O$104,"-")))=0,"-",COUNT(IF($M$5:$M$104=$X397,IF($G$5:$G$104=AC$414,$O$5:$O$104,"-"))))</f>
        <v>-</v>
      </c>
      <c r="AD397" s="342" t="str">
        <f t="array" ref="AD397">IF(COUNT(IF($M$5:$M$104=$X397,IF($G$5:$G$104=AD$414,$O$5:$O$104,"-")))=0,"-",COUNT(IF($M$5:$M$104=$X397,IF($G$5:$G$104=AD$414,$O$5:$O$104,"-"))))</f>
        <v>-</v>
      </c>
      <c r="AE397" s="342" t="str">
        <f t="array" ref="AE397">IF(COUNT(IF($M$5:$M$104=$X397,IF($G$5:$G$104=AE$414,$O$5:$O$104,"-")))=0,"-",COUNT(IF($M$5:$M$104=$X397,IF($G$5:$G$104=AE$414,$O$5:$O$104,"-"))))</f>
        <v>-</v>
      </c>
      <c r="AF397" s="342" t="str">
        <f t="array" ref="AF397">IF(COUNT(IF($M$5:$M$104=$X397,IF($G$5:$G$104=AF$414,$O$5:$O$104,"-")))=0,"-",COUNT(IF($M$5:$M$104=$X397,IF($G$5:$G$104=AF$414,$O$5:$O$104,"-"))))</f>
        <v>-</v>
      </c>
      <c r="AG397" s="342" t="str">
        <f t="array" ref="AG397">IF(COUNT(IF($M$5:$M$104=$X397,IF($G$5:$G$104=AG$414,$O$5:$O$104,"-")))=0,"-",COUNT(IF($M$5:$M$104=$X397,IF($G$5:$G$104=AG$414,$O$5:$O$104,"-"))))</f>
        <v>-</v>
      </c>
      <c r="AH397" s="342" t="str">
        <f t="array" ref="AH397">IF(COUNT(IF($M$5:$M$104=$X397,IF($G$5:$G$104=AH$414,$O$5:$O$104,"-")))=0,"-",COUNT(IF($M$5:$M$104=$X397,IF($G$5:$G$104=AH$414,$O$5:$O$104,"-"))))</f>
        <v>-</v>
      </c>
      <c r="AI397" s="342" t="str">
        <f t="array" ref="AI397">IF(COUNT(IF($M$5:$M$104=$X397,IF($G$5:$G$104=AI$414,$O$5:$O$104,"-")))=0,"-",COUNT(IF($M$5:$M$104=$X397,IF($G$5:$G$104=AI$414,$O$5:$O$104,"-"))))</f>
        <v>-</v>
      </c>
      <c r="AJ397" s="342" t="str">
        <f t="array" ref="AJ397">IF(COUNT(IF($M$5:$M$104=$X397,IF($G$5:$G$104=AJ$414,$O$5:$O$104,"-")))=0,"-",COUNT(IF($M$5:$M$104=$X397,IF($G$5:$G$104=AJ$414,$O$5:$O$104,"-"))))</f>
        <v>-</v>
      </c>
      <c r="AK397" s="344">
        <f t="shared" si="46"/>
        <v>0</v>
      </c>
      <c r="AL397" s="18"/>
      <c r="AM397" s="18"/>
      <c r="AN397" s="18"/>
      <c r="AO397" s="18"/>
      <c r="AP397" s="18"/>
      <c r="AQ397" s="18"/>
      <c r="AR397" s="18"/>
      <c r="AS397" s="18"/>
      <c r="AT397" s="18"/>
      <c r="AU397" s="18"/>
      <c r="AV397" s="18"/>
      <c r="AW397" s="18"/>
      <c r="AX397" s="18"/>
      <c r="BA397" s="11"/>
      <c r="BB397" s="11"/>
      <c r="BC397" s="11"/>
      <c r="BD397" s="11"/>
      <c r="BE397" s="11"/>
      <c r="BF397" s="11"/>
      <c r="BG397" s="11"/>
      <c r="BH397" s="11"/>
      <c r="BI397" s="11"/>
      <c r="BJ397" s="11"/>
      <c r="BK397" s="11"/>
      <c r="BL397" s="11"/>
      <c r="BM397" s="11"/>
      <c r="BN397" s="11"/>
      <c r="BO397" s="11"/>
      <c r="BP397" s="11"/>
    </row>
    <row r="398" spans="1:68">
      <c r="A398" s="18"/>
      <c r="B398" s="18"/>
      <c r="C398" s="18"/>
      <c r="D398" s="18"/>
      <c r="E398" s="88"/>
      <c r="F398" s="88"/>
      <c r="G398" s="18"/>
      <c r="H398" s="89"/>
      <c r="I398" s="89"/>
      <c r="J398" s="18"/>
      <c r="K398" s="18"/>
      <c r="L398" s="18"/>
      <c r="M398" s="140"/>
      <c r="N398" s="140"/>
      <c r="O398" s="140"/>
      <c r="P398" s="140"/>
      <c r="Q398" s="140"/>
      <c r="R398" s="140"/>
      <c r="S398" s="140"/>
      <c r="T398" s="140"/>
      <c r="U398" s="18"/>
      <c r="V398" s="18"/>
      <c r="W398" s="18"/>
      <c r="X398" s="139">
        <v>4</v>
      </c>
      <c r="Y398" s="342">
        <f t="array" ref="Y398">IF(COUNT(IF($M$5:$M$104=$X398,IF($G$5:$G$104=Y$414,$O$5:$O$104,"-")))=0,"-",COUNT(IF($M$5:$M$104=$X398,IF($G$5:$G$104=Y$414,$O$5:$O$104,"-"))))</f>
        <v>2</v>
      </c>
      <c r="Z398" s="342" t="str">
        <f t="array" ref="Z398">IF(COUNT(IF($M$5:$M$104=$X398,IF($G$5:$G$104=Z$414,$O$5:$O$104,"-")))=0,"-",COUNT(IF($M$5:$M$104=$X398,IF($G$5:$G$104=Z$414,$O$5:$O$104,"-"))))</f>
        <v>-</v>
      </c>
      <c r="AA398" s="342" t="str">
        <f t="array" ref="AA398">IF(COUNT(IF($M$5:$M$104=$X398,IF($G$5:$G$104=AA$414,$O$5:$O$104,"-")))=0,"-",COUNT(IF($M$5:$M$104=$X398,IF($G$5:$G$104=AA$414,$O$5:$O$104,"-"))))</f>
        <v>-</v>
      </c>
      <c r="AB398" s="342" t="str">
        <f t="array" ref="AB398">IF(COUNT(IF($M$5:$M$104=$X398,IF($G$5:$G$104=AB$414,$O$5:$O$104,"-")))=0,"-",COUNT(IF($M$5:$M$104=$X398,IF($G$5:$G$104=AB$414,$O$5:$O$104,"-"))))</f>
        <v>-</v>
      </c>
      <c r="AC398" s="342" t="str">
        <f t="array" ref="AC398">IF(COUNT(IF($M$5:$M$104=$X398,IF($G$5:$G$104=AC$414,$O$5:$O$104,"-")))=0,"-",COUNT(IF($M$5:$M$104=$X398,IF($G$5:$G$104=AC$414,$O$5:$O$104,"-"))))</f>
        <v>-</v>
      </c>
      <c r="AD398" s="342" t="str">
        <f t="array" ref="AD398">IF(COUNT(IF($M$5:$M$104=$X398,IF($G$5:$G$104=AD$414,$O$5:$O$104,"-")))=0,"-",COUNT(IF($M$5:$M$104=$X398,IF($G$5:$G$104=AD$414,$O$5:$O$104,"-"))))</f>
        <v>-</v>
      </c>
      <c r="AE398" s="342" t="str">
        <f t="array" ref="AE398">IF(COUNT(IF($M$5:$M$104=$X398,IF($G$5:$G$104=AE$414,$O$5:$O$104,"-")))=0,"-",COUNT(IF($M$5:$M$104=$X398,IF($G$5:$G$104=AE$414,$O$5:$O$104,"-"))))</f>
        <v>-</v>
      </c>
      <c r="AF398" s="342" t="str">
        <f t="array" ref="AF398">IF(COUNT(IF($M$5:$M$104=$X398,IF($G$5:$G$104=AF$414,$O$5:$O$104,"-")))=0,"-",COUNT(IF($M$5:$M$104=$X398,IF($G$5:$G$104=AF$414,$O$5:$O$104,"-"))))</f>
        <v>-</v>
      </c>
      <c r="AG398" s="342" t="str">
        <f t="array" ref="AG398">IF(COUNT(IF($M$5:$M$104=$X398,IF($G$5:$G$104=AG$414,$O$5:$O$104,"-")))=0,"-",COUNT(IF($M$5:$M$104=$X398,IF($G$5:$G$104=AG$414,$O$5:$O$104,"-"))))</f>
        <v>-</v>
      </c>
      <c r="AH398" s="342" t="str">
        <f t="array" ref="AH398">IF(COUNT(IF($M$5:$M$104=$X398,IF($G$5:$G$104=AH$414,$O$5:$O$104,"-")))=0,"-",COUNT(IF($M$5:$M$104=$X398,IF($G$5:$G$104=AH$414,$O$5:$O$104,"-"))))</f>
        <v>-</v>
      </c>
      <c r="AI398" s="342" t="str">
        <f t="array" ref="AI398">IF(COUNT(IF($M$5:$M$104=$X398,IF($G$5:$G$104=AI$414,$O$5:$O$104,"-")))=0,"-",COUNT(IF($M$5:$M$104=$X398,IF($G$5:$G$104=AI$414,$O$5:$O$104,"-"))))</f>
        <v>-</v>
      </c>
      <c r="AJ398" s="342" t="str">
        <f t="array" ref="AJ398">IF(COUNT(IF($M$5:$M$104=$X398,IF($G$5:$G$104=AJ$414,$O$5:$O$104,"-")))=0,"-",COUNT(IF($M$5:$M$104=$X398,IF($G$5:$G$104=AJ$414,$O$5:$O$104,"-"))))</f>
        <v>-</v>
      </c>
      <c r="AK398" s="344">
        <f t="shared" si="46"/>
        <v>2</v>
      </c>
      <c r="AL398" s="18"/>
      <c r="AM398" s="18"/>
      <c r="AN398" s="18"/>
      <c r="AO398" s="18"/>
      <c r="AP398" s="18"/>
      <c r="AQ398" s="18"/>
      <c r="AR398" s="18"/>
      <c r="AS398" s="18"/>
      <c r="AT398" s="18"/>
      <c r="AU398" s="18"/>
      <c r="AV398" s="18"/>
      <c r="AW398" s="18"/>
      <c r="AX398" s="18"/>
      <c r="BA398" s="11"/>
      <c r="BB398" s="11"/>
      <c r="BC398" s="11"/>
      <c r="BD398" s="11"/>
      <c r="BE398" s="11"/>
      <c r="BF398" s="11"/>
      <c r="BG398" s="11"/>
      <c r="BH398" s="11"/>
      <c r="BI398" s="11"/>
      <c r="BJ398" s="11"/>
      <c r="BK398" s="11"/>
      <c r="BL398" s="11"/>
      <c r="BM398" s="11"/>
      <c r="BN398" s="11"/>
      <c r="BO398" s="11"/>
      <c r="BP398" s="11"/>
    </row>
    <row r="399" spans="1:68">
      <c r="A399" s="18"/>
      <c r="B399" s="18"/>
      <c r="C399" s="18"/>
      <c r="D399" s="18"/>
      <c r="E399" s="88"/>
      <c r="F399" s="88"/>
      <c r="G399" s="18"/>
      <c r="H399" s="89"/>
      <c r="I399" s="89"/>
      <c r="J399" s="18"/>
      <c r="K399" s="18"/>
      <c r="L399" s="18"/>
      <c r="M399" s="140"/>
      <c r="N399" s="140"/>
      <c r="O399" s="140"/>
      <c r="P399" s="140"/>
      <c r="Q399" s="140"/>
      <c r="R399" s="140"/>
      <c r="S399" s="140"/>
      <c r="T399" s="140"/>
      <c r="U399" s="18"/>
      <c r="V399" s="18"/>
      <c r="W399" s="18"/>
      <c r="X399" s="139">
        <v>5</v>
      </c>
      <c r="Y399" s="342">
        <f t="array" ref="Y399">IF(COUNT(IF($M$5:$M$104=$X399,IF($G$5:$G$104=Y$414,$O$5:$O$104,"-")))=0,"-",COUNT(IF($M$5:$M$104=$X399,IF($G$5:$G$104=Y$414,$O$5:$O$104,"-"))))</f>
        <v>3</v>
      </c>
      <c r="Z399" s="342" t="str">
        <f t="array" ref="Z399">IF(COUNT(IF($M$5:$M$104=$X399,IF($G$5:$G$104=Z$414,$O$5:$O$104,"-")))=0,"-",COUNT(IF($M$5:$M$104=$X399,IF($G$5:$G$104=Z$414,$O$5:$O$104,"-"))))</f>
        <v>-</v>
      </c>
      <c r="AA399" s="342" t="str">
        <f t="array" ref="AA399">IF(COUNT(IF($M$5:$M$104=$X399,IF($G$5:$G$104=AA$414,$O$5:$O$104,"-")))=0,"-",COUNT(IF($M$5:$M$104=$X399,IF($G$5:$G$104=AA$414,$O$5:$O$104,"-"))))</f>
        <v>-</v>
      </c>
      <c r="AB399" s="342" t="str">
        <f t="array" ref="AB399">IF(COUNT(IF($M$5:$M$104=$X399,IF($G$5:$G$104=AB$414,$O$5:$O$104,"-")))=0,"-",COUNT(IF($M$5:$M$104=$X399,IF($G$5:$G$104=AB$414,$O$5:$O$104,"-"))))</f>
        <v>-</v>
      </c>
      <c r="AC399" s="342">
        <f t="array" ref="AC399">IF(COUNT(IF($M$5:$M$104=$X399,IF($G$5:$G$104=AC$414,$O$5:$O$104,"-")))=0,"-",COUNT(IF($M$5:$M$104=$X399,IF($G$5:$G$104=AC$414,$O$5:$O$104,"-"))))</f>
        <v>4</v>
      </c>
      <c r="AD399" s="342" t="str">
        <f t="array" ref="AD399">IF(COUNT(IF($M$5:$M$104=$X399,IF($G$5:$G$104=AD$414,$O$5:$O$104,"-")))=0,"-",COUNT(IF($M$5:$M$104=$X399,IF($G$5:$G$104=AD$414,$O$5:$O$104,"-"))))</f>
        <v>-</v>
      </c>
      <c r="AE399" s="342">
        <f t="array" ref="AE399">IF(COUNT(IF($M$5:$M$104=$X399,IF($G$5:$G$104=AE$414,$O$5:$O$104,"-")))=0,"-",COUNT(IF($M$5:$M$104=$X399,IF($G$5:$G$104=AE$414,$O$5:$O$104,"-"))))</f>
        <v>1</v>
      </c>
      <c r="AF399" s="342" t="str">
        <f t="array" ref="AF399">IF(COUNT(IF($M$5:$M$104=$X399,IF($G$5:$G$104=AF$414,$O$5:$O$104,"-")))=0,"-",COUNT(IF($M$5:$M$104=$X399,IF($G$5:$G$104=AF$414,$O$5:$O$104,"-"))))</f>
        <v>-</v>
      </c>
      <c r="AG399" s="342" t="str">
        <f t="array" ref="AG399">IF(COUNT(IF($M$5:$M$104=$X399,IF($G$5:$G$104=AG$414,$O$5:$O$104,"-")))=0,"-",COUNT(IF($M$5:$M$104=$X399,IF($G$5:$G$104=AG$414,$O$5:$O$104,"-"))))</f>
        <v>-</v>
      </c>
      <c r="AH399" s="342" t="str">
        <f t="array" ref="AH399">IF(COUNT(IF($M$5:$M$104=$X399,IF($G$5:$G$104=AH$414,$O$5:$O$104,"-")))=0,"-",COUNT(IF($M$5:$M$104=$X399,IF($G$5:$G$104=AH$414,$O$5:$O$104,"-"))))</f>
        <v>-</v>
      </c>
      <c r="AI399" s="342" t="str">
        <f t="array" ref="AI399">IF(COUNT(IF($M$5:$M$104=$X399,IF($G$5:$G$104=AI$414,$O$5:$O$104,"-")))=0,"-",COUNT(IF($M$5:$M$104=$X399,IF($G$5:$G$104=AI$414,$O$5:$O$104,"-"))))</f>
        <v>-</v>
      </c>
      <c r="AJ399" s="342">
        <f t="array" ref="AJ399">IF(COUNT(IF($M$5:$M$104=$X399,IF($G$5:$G$104=AJ$414,$O$5:$O$104,"-")))=0,"-",COUNT(IF($M$5:$M$104=$X399,IF($G$5:$G$104=AJ$414,$O$5:$O$104,"-"))))</f>
        <v>2</v>
      </c>
      <c r="AK399" s="344">
        <f t="shared" si="46"/>
        <v>10</v>
      </c>
      <c r="AL399" s="18"/>
      <c r="AM399" s="18"/>
      <c r="AN399" s="18"/>
      <c r="AO399" s="18"/>
      <c r="AP399" s="18"/>
      <c r="AQ399" s="18"/>
      <c r="AR399" s="18"/>
      <c r="AS399" s="18"/>
      <c r="AT399" s="18"/>
      <c r="AU399" s="18"/>
      <c r="AV399" s="18"/>
      <c r="AW399" s="18"/>
      <c r="AX399" s="18"/>
      <c r="BA399" s="11"/>
      <c r="BB399" s="11"/>
      <c r="BC399" s="11"/>
      <c r="BD399" s="11"/>
      <c r="BE399" s="11"/>
      <c r="BF399" s="11"/>
      <c r="BG399" s="11"/>
      <c r="BH399" s="11"/>
      <c r="BI399" s="11"/>
      <c r="BJ399" s="11"/>
      <c r="BK399" s="11"/>
      <c r="BL399" s="11"/>
      <c r="BM399" s="11"/>
      <c r="BN399" s="11"/>
      <c r="BO399" s="11"/>
      <c r="BP399" s="11"/>
    </row>
    <row r="400" spans="1:68">
      <c r="A400" s="18"/>
      <c r="B400" s="18"/>
      <c r="C400" s="18"/>
      <c r="D400" s="18"/>
      <c r="E400" s="88"/>
      <c r="F400" s="88"/>
      <c r="G400" s="18"/>
      <c r="H400" s="89"/>
      <c r="I400" s="89"/>
      <c r="J400" s="18"/>
      <c r="K400" s="18"/>
      <c r="L400" s="18"/>
      <c r="M400" s="140"/>
      <c r="N400" s="140"/>
      <c r="O400" s="140"/>
      <c r="P400" s="140"/>
      <c r="Q400" s="140"/>
      <c r="R400" s="140"/>
      <c r="S400" s="140"/>
      <c r="T400" s="140"/>
      <c r="U400" s="18"/>
      <c r="V400" s="18"/>
      <c r="W400" s="18"/>
      <c r="X400" s="139">
        <v>6</v>
      </c>
      <c r="Y400" s="342">
        <f t="array" ref="Y400">IF(COUNT(IF($M$5:$M$104=$X400,IF($G$5:$G$104=Y$414,$O$5:$O$104,"-")))=0,"-",COUNT(IF($M$5:$M$104=$X400,IF($G$5:$G$104=Y$414,$O$5:$O$104,"-"))))</f>
        <v>3</v>
      </c>
      <c r="Z400" s="342" t="str">
        <f t="array" ref="Z400">IF(COUNT(IF($M$5:$M$104=$X400,IF($G$5:$G$104=Z$414,$O$5:$O$104,"-")))=0,"-",COUNT(IF($M$5:$M$104=$X400,IF($G$5:$G$104=Z$414,$O$5:$O$104,"-"))))</f>
        <v>-</v>
      </c>
      <c r="AA400" s="342" t="str">
        <f t="array" ref="AA400">IF(COUNT(IF($M$5:$M$104=$X400,IF($G$5:$G$104=AA$414,$O$5:$O$104,"-")))=0,"-",COUNT(IF($M$5:$M$104=$X400,IF($G$5:$G$104=AA$414,$O$5:$O$104,"-"))))</f>
        <v>-</v>
      </c>
      <c r="AB400" s="342" t="str">
        <f t="array" ref="AB400">IF(COUNT(IF($M$5:$M$104=$X400,IF($G$5:$G$104=AB$414,$O$5:$O$104,"-")))=0,"-",COUNT(IF($M$5:$M$104=$X400,IF($G$5:$G$104=AB$414,$O$5:$O$104,"-"))))</f>
        <v>-</v>
      </c>
      <c r="AC400" s="342" t="str">
        <f t="array" ref="AC400">IF(COUNT(IF($M$5:$M$104=$X400,IF($G$5:$G$104=AC$414,$O$5:$O$104,"-")))=0,"-",COUNT(IF($M$5:$M$104=$X400,IF($G$5:$G$104=AC$414,$O$5:$O$104,"-"))))</f>
        <v>-</v>
      </c>
      <c r="AD400" s="342" t="str">
        <f t="array" ref="AD400">IF(COUNT(IF($M$5:$M$104=$X400,IF($G$5:$G$104=AD$414,$O$5:$O$104,"-")))=0,"-",COUNT(IF($M$5:$M$104=$X400,IF($G$5:$G$104=AD$414,$O$5:$O$104,"-"))))</f>
        <v>-</v>
      </c>
      <c r="AE400" s="342" t="str">
        <f t="array" ref="AE400">IF(COUNT(IF($M$5:$M$104=$X400,IF($G$5:$G$104=AE$414,$O$5:$O$104,"-")))=0,"-",COUNT(IF($M$5:$M$104=$X400,IF($G$5:$G$104=AE$414,$O$5:$O$104,"-"))))</f>
        <v>-</v>
      </c>
      <c r="AF400" s="342" t="str">
        <f t="array" ref="AF400">IF(COUNT(IF($M$5:$M$104=$X400,IF($G$5:$G$104=AF$414,$O$5:$O$104,"-")))=0,"-",COUNT(IF($M$5:$M$104=$X400,IF($G$5:$G$104=AF$414,$O$5:$O$104,"-"))))</f>
        <v>-</v>
      </c>
      <c r="AG400" s="342" t="str">
        <f t="array" ref="AG400">IF(COUNT(IF($M$5:$M$104=$X400,IF($G$5:$G$104=AG$414,$O$5:$O$104,"-")))=0,"-",COUNT(IF($M$5:$M$104=$X400,IF($G$5:$G$104=AG$414,$O$5:$O$104,"-"))))</f>
        <v>-</v>
      </c>
      <c r="AH400" s="342" t="str">
        <f t="array" ref="AH400">IF(COUNT(IF($M$5:$M$104=$X400,IF($G$5:$G$104=AH$414,$O$5:$O$104,"-")))=0,"-",COUNT(IF($M$5:$M$104=$X400,IF($G$5:$G$104=AH$414,$O$5:$O$104,"-"))))</f>
        <v>-</v>
      </c>
      <c r="AI400" s="342" t="str">
        <f t="array" ref="AI400">IF(COUNT(IF($M$5:$M$104=$X400,IF($G$5:$G$104=AI$414,$O$5:$O$104,"-")))=0,"-",COUNT(IF($M$5:$M$104=$X400,IF($G$5:$G$104=AI$414,$O$5:$O$104,"-"))))</f>
        <v>-</v>
      </c>
      <c r="AJ400" s="342" t="str">
        <f t="array" ref="AJ400">IF(COUNT(IF($M$5:$M$104=$X400,IF($G$5:$G$104=AJ$414,$O$5:$O$104,"-")))=0,"-",COUNT(IF($M$5:$M$104=$X400,IF($G$5:$G$104=AJ$414,$O$5:$O$104,"-"))))</f>
        <v>-</v>
      </c>
      <c r="AK400" s="344">
        <f t="shared" si="46"/>
        <v>3</v>
      </c>
      <c r="AL400" s="18"/>
      <c r="AM400" s="18"/>
      <c r="AN400" s="18"/>
      <c r="AO400" s="18"/>
      <c r="AP400" s="18"/>
      <c r="AQ400" s="18"/>
      <c r="AR400" s="18"/>
      <c r="AS400" s="18"/>
      <c r="AT400" s="18"/>
      <c r="AU400" s="18"/>
      <c r="AV400" s="18"/>
      <c r="AW400" s="18"/>
      <c r="AX400" s="18"/>
      <c r="BA400" s="11"/>
      <c r="BB400" s="11"/>
      <c r="BC400" s="11"/>
      <c r="BD400" s="11"/>
      <c r="BE400" s="11"/>
      <c r="BF400" s="11"/>
      <c r="BG400" s="11"/>
      <c r="BH400" s="11"/>
      <c r="BI400" s="11"/>
      <c r="BJ400" s="11"/>
      <c r="BK400" s="11"/>
      <c r="BL400" s="11"/>
      <c r="BM400" s="11"/>
      <c r="BN400" s="11"/>
      <c r="BO400" s="11"/>
      <c r="BP400" s="11"/>
    </row>
    <row r="401" spans="1:68">
      <c r="A401" s="18"/>
      <c r="B401" s="18"/>
      <c r="C401" s="18"/>
      <c r="D401" s="18"/>
      <c r="E401" s="88"/>
      <c r="F401" s="88"/>
      <c r="G401" s="18"/>
      <c r="H401" s="89"/>
      <c r="I401" s="89"/>
      <c r="J401" s="18"/>
      <c r="K401" s="18"/>
      <c r="L401" s="18"/>
      <c r="M401" s="140"/>
      <c r="N401" s="140"/>
      <c r="O401" s="140"/>
      <c r="P401" s="140"/>
      <c r="Q401" s="140"/>
      <c r="R401" s="140"/>
      <c r="S401" s="140"/>
      <c r="T401" s="140"/>
      <c r="U401" s="18"/>
      <c r="V401" s="18"/>
      <c r="W401" s="18"/>
      <c r="X401" s="139">
        <v>7</v>
      </c>
      <c r="Y401" s="342" t="str">
        <f t="array" ref="Y401">IF(COUNT(IF($M$5:$M$104=$X401,IF($G$5:$G$104=Y$414,$O$5:$O$104,"-")))=0,"-",COUNT(IF($M$5:$M$104=$X401,IF($G$5:$G$104=Y$414,$O$5:$O$104,"-"))))</f>
        <v>-</v>
      </c>
      <c r="Z401" s="342" t="str">
        <f t="array" ref="Z401">IF(COUNT(IF($M$5:$M$104=$X401,IF($G$5:$G$104=Z$414,$O$5:$O$104,"-")))=0,"-",COUNT(IF($M$5:$M$104=$X401,IF($G$5:$G$104=Z$414,$O$5:$O$104,"-"))))</f>
        <v>-</v>
      </c>
      <c r="AA401" s="342" t="str">
        <f t="array" ref="AA401">IF(COUNT(IF($M$5:$M$104=$X401,IF($G$5:$G$104=AA$414,$O$5:$O$104,"-")))=0,"-",COUNT(IF($M$5:$M$104=$X401,IF($G$5:$G$104=AA$414,$O$5:$O$104,"-"))))</f>
        <v>-</v>
      </c>
      <c r="AB401" s="342" t="str">
        <f t="array" ref="AB401">IF(COUNT(IF($M$5:$M$104=$X401,IF($G$5:$G$104=AB$414,$O$5:$O$104,"-")))=0,"-",COUNT(IF($M$5:$M$104=$X401,IF($G$5:$G$104=AB$414,$O$5:$O$104,"-"))))</f>
        <v>-</v>
      </c>
      <c r="AC401" s="342">
        <f t="array" ref="AC401">IF(COUNT(IF($M$5:$M$104=$X401,IF($G$5:$G$104=AC$414,$O$5:$O$104,"-")))=0,"-",COUNT(IF($M$5:$M$104=$X401,IF($G$5:$G$104=AC$414,$O$5:$O$104,"-"))))</f>
        <v>1</v>
      </c>
      <c r="AD401" s="342" t="str">
        <f t="array" ref="AD401">IF(COUNT(IF($M$5:$M$104=$X401,IF($G$5:$G$104=AD$414,$O$5:$O$104,"-")))=0,"-",COUNT(IF($M$5:$M$104=$X401,IF($G$5:$G$104=AD$414,$O$5:$O$104,"-"))))</f>
        <v>-</v>
      </c>
      <c r="AE401" s="342" t="str">
        <f t="array" ref="AE401">IF(COUNT(IF($M$5:$M$104=$X401,IF($G$5:$G$104=AE$414,$O$5:$O$104,"-")))=0,"-",COUNT(IF($M$5:$M$104=$X401,IF($G$5:$G$104=AE$414,$O$5:$O$104,"-"))))</f>
        <v>-</v>
      </c>
      <c r="AF401" s="342" t="str">
        <f t="array" ref="AF401">IF(COUNT(IF($M$5:$M$104=$X401,IF($G$5:$G$104=AF$414,$O$5:$O$104,"-")))=0,"-",COUNT(IF($M$5:$M$104=$X401,IF($G$5:$G$104=AF$414,$O$5:$O$104,"-"))))</f>
        <v>-</v>
      </c>
      <c r="AG401" s="342" t="str">
        <f t="array" ref="AG401">IF(COUNT(IF($M$5:$M$104=$X401,IF($G$5:$G$104=AG$414,$O$5:$O$104,"-")))=0,"-",COUNT(IF($M$5:$M$104=$X401,IF($G$5:$G$104=AG$414,$O$5:$O$104,"-"))))</f>
        <v>-</v>
      </c>
      <c r="AH401" s="342" t="str">
        <f t="array" ref="AH401">IF(COUNT(IF($M$5:$M$104=$X401,IF($G$5:$G$104=AH$414,$O$5:$O$104,"-")))=0,"-",COUNT(IF($M$5:$M$104=$X401,IF($G$5:$G$104=AH$414,$O$5:$O$104,"-"))))</f>
        <v>-</v>
      </c>
      <c r="AI401" s="342" t="str">
        <f t="array" ref="AI401">IF(COUNT(IF($M$5:$M$104=$X401,IF($G$5:$G$104=AI$414,$O$5:$O$104,"-")))=0,"-",COUNT(IF($M$5:$M$104=$X401,IF($G$5:$G$104=AI$414,$O$5:$O$104,"-"))))</f>
        <v>-</v>
      </c>
      <c r="AJ401" s="342" t="str">
        <f t="array" ref="AJ401">IF(COUNT(IF($M$5:$M$104=$X401,IF($G$5:$G$104=AJ$414,$O$5:$O$104,"-")))=0,"-",COUNT(IF($M$5:$M$104=$X401,IF($G$5:$G$104=AJ$414,$O$5:$O$104,"-"))))</f>
        <v>-</v>
      </c>
      <c r="AK401" s="344">
        <f t="shared" si="46"/>
        <v>1</v>
      </c>
      <c r="AL401" s="18"/>
      <c r="AM401" s="18"/>
      <c r="AN401" s="18"/>
      <c r="AO401" s="18"/>
      <c r="AP401" s="18"/>
      <c r="AQ401" s="18"/>
      <c r="AR401" s="18"/>
      <c r="AS401" s="18"/>
      <c r="AT401" s="18"/>
      <c r="AU401" s="18"/>
      <c r="AV401" s="18"/>
      <c r="AW401" s="18"/>
      <c r="AX401" s="18"/>
      <c r="BA401" s="11"/>
      <c r="BB401" s="11"/>
      <c r="BC401" s="11"/>
      <c r="BD401" s="11"/>
      <c r="BE401" s="11"/>
      <c r="BF401" s="11"/>
      <c r="BG401" s="11"/>
      <c r="BH401" s="11"/>
      <c r="BI401" s="11"/>
      <c r="BJ401" s="11"/>
      <c r="BK401" s="11"/>
      <c r="BL401" s="11"/>
      <c r="BM401" s="11"/>
      <c r="BN401" s="11"/>
      <c r="BO401" s="11"/>
      <c r="BP401" s="11"/>
    </row>
    <row r="402" spans="1:68">
      <c r="A402" s="18"/>
      <c r="B402" s="18"/>
      <c r="C402" s="18"/>
      <c r="D402" s="18"/>
      <c r="E402" s="88"/>
      <c r="F402" s="88"/>
      <c r="G402" s="18"/>
      <c r="H402" s="89"/>
      <c r="I402" s="89"/>
      <c r="J402" s="18"/>
      <c r="K402" s="18"/>
      <c r="L402" s="18"/>
      <c r="M402" s="140"/>
      <c r="N402" s="140"/>
      <c r="O402" s="140"/>
      <c r="P402" s="140"/>
      <c r="Q402" s="140"/>
      <c r="R402" s="140"/>
      <c r="S402" s="140"/>
      <c r="T402" s="140"/>
      <c r="U402" s="18"/>
      <c r="V402" s="18"/>
      <c r="W402" s="18"/>
      <c r="X402" s="139">
        <v>8</v>
      </c>
      <c r="Y402" s="342" t="str">
        <f t="array" ref="Y402">IF(COUNT(IF($M$5:$M$104=$X402,IF($G$5:$G$104=Y$414,$O$5:$O$104,"-")))=0,"-",COUNT(IF($M$5:$M$104=$X402,IF($G$5:$G$104=Y$414,$O$5:$O$104,"-"))))</f>
        <v>-</v>
      </c>
      <c r="Z402" s="342" t="str">
        <f t="array" ref="Z402">IF(COUNT(IF($M$5:$M$104=$X402,IF($G$5:$G$104=Z$414,$O$5:$O$104,"-")))=0,"-",COUNT(IF($M$5:$M$104=$X402,IF($G$5:$G$104=Z$414,$O$5:$O$104,"-"))))</f>
        <v>-</v>
      </c>
      <c r="AA402" s="342" t="str">
        <f t="array" ref="AA402">IF(COUNT(IF($M$5:$M$104=$X402,IF($G$5:$G$104=AA$414,$O$5:$O$104,"-")))=0,"-",COUNT(IF($M$5:$M$104=$X402,IF($G$5:$G$104=AA$414,$O$5:$O$104,"-"))))</f>
        <v>-</v>
      </c>
      <c r="AB402" s="342" t="str">
        <f t="array" ref="AB402">IF(COUNT(IF($M$5:$M$104=$X402,IF($G$5:$G$104=AB$414,$O$5:$O$104,"-")))=0,"-",COUNT(IF($M$5:$M$104=$X402,IF($G$5:$G$104=AB$414,$O$5:$O$104,"-"))))</f>
        <v>-</v>
      </c>
      <c r="AC402" s="342" t="str">
        <f t="array" ref="AC402">IF(COUNT(IF($M$5:$M$104=$X402,IF($G$5:$G$104=AC$414,$O$5:$O$104,"-")))=0,"-",COUNT(IF($M$5:$M$104=$X402,IF($G$5:$G$104=AC$414,$O$5:$O$104,"-"))))</f>
        <v>-</v>
      </c>
      <c r="AD402" s="342" t="str">
        <f t="array" ref="AD402">IF(COUNT(IF($M$5:$M$104=$X402,IF($G$5:$G$104=AD$414,$O$5:$O$104,"-")))=0,"-",COUNT(IF($M$5:$M$104=$X402,IF($G$5:$G$104=AD$414,$O$5:$O$104,"-"))))</f>
        <v>-</v>
      </c>
      <c r="AE402" s="342" t="str">
        <f t="array" ref="AE402">IF(COUNT(IF($M$5:$M$104=$X402,IF($G$5:$G$104=AE$414,$O$5:$O$104,"-")))=0,"-",COUNT(IF($M$5:$M$104=$X402,IF($G$5:$G$104=AE$414,$O$5:$O$104,"-"))))</f>
        <v>-</v>
      </c>
      <c r="AF402" s="342" t="str">
        <f t="array" ref="AF402">IF(COUNT(IF($M$5:$M$104=$X402,IF($G$5:$G$104=AF$414,$O$5:$O$104,"-")))=0,"-",COUNT(IF($M$5:$M$104=$X402,IF($G$5:$G$104=AF$414,$O$5:$O$104,"-"))))</f>
        <v>-</v>
      </c>
      <c r="AG402" s="342" t="str">
        <f t="array" ref="AG402">IF(COUNT(IF($M$5:$M$104=$X402,IF($G$5:$G$104=AG$414,$O$5:$O$104,"-")))=0,"-",COUNT(IF($M$5:$M$104=$X402,IF($G$5:$G$104=AG$414,$O$5:$O$104,"-"))))</f>
        <v>-</v>
      </c>
      <c r="AH402" s="342" t="str">
        <f t="array" ref="AH402">IF(COUNT(IF($M$5:$M$104=$X402,IF($G$5:$G$104=AH$414,$O$5:$O$104,"-")))=0,"-",COUNT(IF($M$5:$M$104=$X402,IF($G$5:$G$104=AH$414,$O$5:$O$104,"-"))))</f>
        <v>-</v>
      </c>
      <c r="AI402" s="342" t="str">
        <f t="array" ref="AI402">IF(COUNT(IF($M$5:$M$104=$X402,IF($G$5:$G$104=AI$414,$O$5:$O$104,"-")))=0,"-",COUNT(IF($M$5:$M$104=$X402,IF($G$5:$G$104=AI$414,$O$5:$O$104,"-"))))</f>
        <v>-</v>
      </c>
      <c r="AJ402" s="342" t="str">
        <f t="array" ref="AJ402">IF(COUNT(IF($M$5:$M$104=$X402,IF($G$5:$G$104=AJ$414,$O$5:$O$104,"-")))=0,"-",COUNT(IF($M$5:$M$104=$X402,IF($G$5:$G$104=AJ$414,$O$5:$O$104,"-"))))</f>
        <v>-</v>
      </c>
      <c r="AK402" s="344">
        <f t="shared" si="46"/>
        <v>0</v>
      </c>
      <c r="AL402" s="18"/>
      <c r="AM402" s="18"/>
      <c r="AN402" s="18"/>
      <c r="AO402" s="18"/>
      <c r="AP402" s="18"/>
      <c r="AQ402" s="18"/>
      <c r="AR402" s="18"/>
      <c r="AS402" s="18"/>
      <c r="AT402" s="18"/>
      <c r="AU402" s="18"/>
      <c r="AV402" s="18"/>
      <c r="AW402" s="18"/>
      <c r="AX402" s="18"/>
      <c r="BA402" s="11"/>
      <c r="BB402" s="11"/>
      <c r="BC402" s="11"/>
      <c r="BD402" s="11"/>
      <c r="BE402" s="11"/>
      <c r="BF402" s="11"/>
      <c r="BG402" s="11"/>
      <c r="BH402" s="11"/>
      <c r="BI402" s="11"/>
      <c r="BJ402" s="11"/>
      <c r="BK402" s="11"/>
      <c r="BL402" s="11"/>
      <c r="BM402" s="11"/>
      <c r="BN402" s="11"/>
      <c r="BO402" s="11"/>
      <c r="BP402" s="11"/>
    </row>
    <row r="403" spans="1:68">
      <c r="A403" s="18"/>
      <c r="B403" s="18"/>
      <c r="C403" s="18"/>
      <c r="D403" s="18"/>
      <c r="E403" s="88"/>
      <c r="F403" s="88"/>
      <c r="G403" s="18"/>
      <c r="H403" s="89"/>
      <c r="I403" s="89"/>
      <c r="J403" s="18"/>
      <c r="K403" s="18"/>
      <c r="L403" s="18"/>
      <c r="M403" s="140"/>
      <c r="N403" s="140"/>
      <c r="O403" s="140"/>
      <c r="P403" s="140"/>
      <c r="Q403" s="140"/>
      <c r="R403" s="140"/>
      <c r="S403" s="140"/>
      <c r="T403" s="140"/>
      <c r="U403" s="18"/>
      <c r="V403" s="18"/>
      <c r="W403" s="18"/>
      <c r="X403" s="139">
        <v>9</v>
      </c>
      <c r="Y403" s="342" t="str">
        <f t="array" ref="Y403">IF(COUNT(IF($M$5:$M$104=$X403,IF($G$5:$G$104=Y$414,$O$5:$O$104,"-")))=0,"-",COUNT(IF($M$5:$M$104=$X403,IF($G$5:$G$104=Y$414,$O$5:$O$104,"-"))))</f>
        <v>-</v>
      </c>
      <c r="Z403" s="342" t="str">
        <f t="array" ref="Z403">IF(COUNT(IF($M$5:$M$104=$X403,IF($G$5:$G$104=Z$414,$O$5:$O$104,"-")))=0,"-",COUNT(IF($M$5:$M$104=$X403,IF($G$5:$G$104=Z$414,$O$5:$O$104,"-"))))</f>
        <v>-</v>
      </c>
      <c r="AA403" s="342" t="str">
        <f t="array" ref="AA403">IF(COUNT(IF($M$5:$M$104=$X403,IF($G$5:$G$104=AA$414,$O$5:$O$104,"-")))=0,"-",COUNT(IF($M$5:$M$104=$X403,IF($G$5:$G$104=AA$414,$O$5:$O$104,"-"))))</f>
        <v>-</v>
      </c>
      <c r="AB403" s="342" t="str">
        <f t="array" ref="AB403">IF(COUNT(IF($M$5:$M$104=$X403,IF($G$5:$G$104=AB$414,$O$5:$O$104,"-")))=0,"-",COUNT(IF($M$5:$M$104=$X403,IF($G$5:$G$104=AB$414,$O$5:$O$104,"-"))))</f>
        <v>-</v>
      </c>
      <c r="AC403" s="342" t="str">
        <f t="array" ref="AC403">IF(COUNT(IF($M$5:$M$104=$X403,IF($G$5:$G$104=AC$414,$O$5:$O$104,"-")))=0,"-",COUNT(IF($M$5:$M$104=$X403,IF($G$5:$G$104=AC$414,$O$5:$O$104,"-"))))</f>
        <v>-</v>
      </c>
      <c r="AD403" s="342" t="str">
        <f t="array" ref="AD403">IF(COUNT(IF($M$5:$M$104=$X403,IF($G$5:$G$104=AD$414,$O$5:$O$104,"-")))=0,"-",COUNT(IF($M$5:$M$104=$X403,IF($G$5:$G$104=AD$414,$O$5:$O$104,"-"))))</f>
        <v>-</v>
      </c>
      <c r="AE403" s="342" t="str">
        <f t="array" ref="AE403">IF(COUNT(IF($M$5:$M$104=$X403,IF($G$5:$G$104=AE$414,$O$5:$O$104,"-")))=0,"-",COUNT(IF($M$5:$M$104=$X403,IF($G$5:$G$104=AE$414,$O$5:$O$104,"-"))))</f>
        <v>-</v>
      </c>
      <c r="AF403" s="342" t="str">
        <f t="array" ref="AF403">IF(COUNT(IF($M$5:$M$104=$X403,IF($G$5:$G$104=AF$414,$O$5:$O$104,"-")))=0,"-",COUNT(IF($M$5:$M$104=$X403,IF($G$5:$G$104=AF$414,$O$5:$O$104,"-"))))</f>
        <v>-</v>
      </c>
      <c r="AG403" s="342" t="str">
        <f t="array" ref="AG403">IF(COUNT(IF($M$5:$M$104=$X403,IF($G$5:$G$104=AG$414,$O$5:$O$104,"-")))=0,"-",COUNT(IF($M$5:$M$104=$X403,IF($G$5:$G$104=AG$414,$O$5:$O$104,"-"))))</f>
        <v>-</v>
      </c>
      <c r="AH403" s="342" t="str">
        <f t="array" ref="AH403">IF(COUNT(IF($M$5:$M$104=$X403,IF($G$5:$G$104=AH$414,$O$5:$O$104,"-")))=0,"-",COUNT(IF($M$5:$M$104=$X403,IF($G$5:$G$104=AH$414,$O$5:$O$104,"-"))))</f>
        <v>-</v>
      </c>
      <c r="AI403" s="342" t="str">
        <f t="array" ref="AI403">IF(COUNT(IF($M$5:$M$104=$X403,IF($G$5:$G$104=AI$414,$O$5:$O$104,"-")))=0,"-",COUNT(IF($M$5:$M$104=$X403,IF($G$5:$G$104=AI$414,$O$5:$O$104,"-"))))</f>
        <v>-</v>
      </c>
      <c r="AJ403" s="342" t="str">
        <f t="array" ref="AJ403">IF(COUNT(IF($M$5:$M$104=$X403,IF($G$5:$G$104=AJ$414,$O$5:$O$104,"-")))=0,"-",COUNT(IF($M$5:$M$104=$X403,IF($G$5:$G$104=AJ$414,$O$5:$O$104,"-"))))</f>
        <v>-</v>
      </c>
      <c r="AK403" s="344">
        <f t="shared" si="46"/>
        <v>0</v>
      </c>
      <c r="AL403" s="18"/>
      <c r="AM403" s="18"/>
      <c r="AN403" s="18"/>
      <c r="AO403" s="18"/>
      <c r="AP403" s="18"/>
      <c r="AQ403" s="18"/>
      <c r="AR403" s="18"/>
      <c r="AS403" s="18"/>
      <c r="AT403" s="18"/>
      <c r="AU403" s="18"/>
      <c r="AV403" s="18"/>
      <c r="AW403" s="18"/>
      <c r="AX403" s="18"/>
      <c r="BA403" s="11"/>
      <c r="BB403" s="11"/>
      <c r="BC403" s="11"/>
      <c r="BD403" s="11"/>
      <c r="BE403" s="11"/>
      <c r="BF403" s="11"/>
      <c r="BG403" s="11"/>
      <c r="BH403" s="11"/>
      <c r="BI403" s="11"/>
      <c r="BJ403" s="11"/>
      <c r="BK403" s="11"/>
      <c r="BL403" s="11"/>
      <c r="BM403" s="11"/>
      <c r="BN403" s="11"/>
      <c r="BO403" s="11"/>
      <c r="BP403" s="11"/>
    </row>
    <row r="404" spans="1:68">
      <c r="A404" s="18"/>
      <c r="B404" s="18"/>
      <c r="C404" s="18"/>
      <c r="D404" s="18"/>
      <c r="E404" s="88"/>
      <c r="F404" s="88"/>
      <c r="G404" s="18"/>
      <c r="H404" s="89"/>
      <c r="I404" s="89"/>
      <c r="J404" s="18"/>
      <c r="K404" s="18"/>
      <c r="L404" s="18"/>
      <c r="M404" s="140"/>
      <c r="N404" s="140"/>
      <c r="O404" s="140"/>
      <c r="P404" s="140"/>
      <c r="Q404" s="140"/>
      <c r="R404" s="140"/>
      <c r="S404" s="140"/>
      <c r="T404" s="140"/>
      <c r="U404" s="18"/>
      <c r="V404" s="18"/>
      <c r="W404" s="18"/>
      <c r="X404" s="139">
        <v>10</v>
      </c>
      <c r="Y404" s="342" t="str">
        <f t="array" ref="Y404">IF(COUNT(IF($M$5:$M$104=$X404,IF($G$5:$G$104=Y$414,$O$5:$O$104,"-")))=0,"-",COUNT(IF($M$5:$M$104=$X404,IF($G$5:$G$104=Y$414,$O$5:$O$104,"-"))))</f>
        <v>-</v>
      </c>
      <c r="Z404" s="342" t="str">
        <f t="array" ref="Z404">IF(COUNT(IF($M$5:$M$104=$X404,IF($G$5:$G$104=Z$414,$O$5:$O$104,"-")))=0,"-",COUNT(IF($M$5:$M$104=$X404,IF($G$5:$G$104=Z$414,$O$5:$O$104,"-"))))</f>
        <v>-</v>
      </c>
      <c r="AA404" s="342" t="str">
        <f t="array" ref="AA404">IF(COUNT(IF($M$5:$M$104=$X404,IF($G$5:$G$104=AA$414,$O$5:$O$104,"-")))=0,"-",COUNT(IF($M$5:$M$104=$X404,IF($G$5:$G$104=AA$414,$O$5:$O$104,"-"))))</f>
        <v>-</v>
      </c>
      <c r="AB404" s="342" t="str">
        <f t="array" ref="AB404">IF(COUNT(IF($M$5:$M$104=$X404,IF($G$5:$G$104=AB$414,$O$5:$O$104,"-")))=0,"-",COUNT(IF($M$5:$M$104=$X404,IF($G$5:$G$104=AB$414,$O$5:$O$104,"-"))))</f>
        <v>-</v>
      </c>
      <c r="AC404" s="342" t="str">
        <f t="array" ref="AC404">IF(COUNT(IF($M$5:$M$104=$X404,IF($G$5:$G$104=AC$414,$O$5:$O$104,"-")))=0,"-",COUNT(IF($M$5:$M$104=$X404,IF($G$5:$G$104=AC$414,$O$5:$O$104,"-"))))</f>
        <v>-</v>
      </c>
      <c r="AD404" s="342" t="str">
        <f t="array" ref="AD404">IF(COUNT(IF($M$5:$M$104=$X404,IF($G$5:$G$104=AD$414,$O$5:$O$104,"-")))=0,"-",COUNT(IF($M$5:$M$104=$X404,IF($G$5:$G$104=AD$414,$O$5:$O$104,"-"))))</f>
        <v>-</v>
      </c>
      <c r="AE404" s="342" t="str">
        <f t="array" ref="AE404">IF(COUNT(IF($M$5:$M$104=$X404,IF($G$5:$G$104=AE$414,$O$5:$O$104,"-")))=0,"-",COUNT(IF($M$5:$M$104=$X404,IF($G$5:$G$104=AE$414,$O$5:$O$104,"-"))))</f>
        <v>-</v>
      </c>
      <c r="AF404" s="342" t="str">
        <f t="array" ref="AF404">IF(COUNT(IF($M$5:$M$104=$X404,IF($G$5:$G$104=AF$414,$O$5:$O$104,"-")))=0,"-",COUNT(IF($M$5:$M$104=$X404,IF($G$5:$G$104=AF$414,$O$5:$O$104,"-"))))</f>
        <v>-</v>
      </c>
      <c r="AG404" s="342" t="str">
        <f t="array" ref="AG404">IF(COUNT(IF($M$5:$M$104=$X404,IF($G$5:$G$104=AG$414,$O$5:$O$104,"-")))=0,"-",COUNT(IF($M$5:$M$104=$X404,IF($G$5:$G$104=AG$414,$O$5:$O$104,"-"))))</f>
        <v>-</v>
      </c>
      <c r="AH404" s="342" t="str">
        <f t="array" ref="AH404">IF(COUNT(IF($M$5:$M$104=$X404,IF($G$5:$G$104=AH$414,$O$5:$O$104,"-")))=0,"-",COUNT(IF($M$5:$M$104=$X404,IF($G$5:$G$104=AH$414,$O$5:$O$104,"-"))))</f>
        <v>-</v>
      </c>
      <c r="AI404" s="342" t="str">
        <f t="array" ref="AI404">IF(COUNT(IF($M$5:$M$104=$X404,IF($G$5:$G$104=AI$414,$O$5:$O$104,"-")))=0,"-",COUNT(IF($M$5:$M$104=$X404,IF($G$5:$G$104=AI$414,$O$5:$O$104,"-"))))</f>
        <v>-</v>
      </c>
      <c r="AJ404" s="342" t="str">
        <f t="array" ref="AJ404">IF(COUNT(IF($M$5:$M$104=$X404,IF($G$5:$G$104=AJ$414,$O$5:$O$104,"-")))=0,"-",COUNT(IF($M$5:$M$104=$X404,IF($G$5:$G$104=AJ$414,$O$5:$O$104,"-"))))</f>
        <v>-</v>
      </c>
      <c r="AK404" s="344">
        <f t="shared" si="46"/>
        <v>0</v>
      </c>
      <c r="AL404" s="18"/>
      <c r="AM404" s="18"/>
      <c r="AN404" s="18"/>
      <c r="AO404" s="18"/>
      <c r="AP404" s="18"/>
      <c r="AQ404" s="18"/>
      <c r="AR404" s="18"/>
      <c r="AS404" s="18"/>
      <c r="AT404" s="18"/>
      <c r="AU404" s="18"/>
      <c r="AV404" s="18"/>
      <c r="AW404" s="18"/>
      <c r="AX404" s="18"/>
      <c r="BA404" s="11"/>
      <c r="BB404" s="11"/>
      <c r="BC404" s="11"/>
      <c r="BD404" s="11"/>
      <c r="BE404" s="11"/>
      <c r="BF404" s="11"/>
      <c r="BG404" s="11"/>
      <c r="BH404" s="11"/>
      <c r="BI404" s="11"/>
      <c r="BJ404" s="11"/>
      <c r="BK404" s="11"/>
      <c r="BL404" s="11"/>
      <c r="BM404" s="11"/>
      <c r="BN404" s="11"/>
      <c r="BO404" s="11"/>
      <c r="BP404" s="11"/>
    </row>
    <row r="405" spans="1:68">
      <c r="A405" s="18"/>
      <c r="B405" s="18"/>
      <c r="C405" s="18"/>
      <c r="D405" s="18"/>
      <c r="E405" s="88"/>
      <c r="F405" s="88"/>
      <c r="G405" s="18"/>
      <c r="H405" s="89"/>
      <c r="I405" s="89"/>
      <c r="J405" s="18"/>
      <c r="K405" s="18"/>
      <c r="L405" s="18"/>
      <c r="M405" s="140"/>
      <c r="N405" s="140"/>
      <c r="O405" s="140"/>
      <c r="P405" s="140"/>
      <c r="Q405" s="140"/>
      <c r="R405" s="140"/>
      <c r="S405" s="140"/>
      <c r="T405" s="140"/>
      <c r="U405" s="18"/>
      <c r="V405" s="18"/>
      <c r="W405" s="18"/>
      <c r="X405" s="139">
        <v>11</v>
      </c>
      <c r="Y405" s="342" t="str">
        <f t="array" ref="Y405">IF(COUNT(IF($M$5:$M$104=$X405,IF($G$5:$G$104=Y$414,$O$5:$O$104,"-")))=0,"-",COUNT(IF($M$5:$M$104=$X405,IF($G$5:$G$104=Y$414,$O$5:$O$104,"-"))))</f>
        <v>-</v>
      </c>
      <c r="Z405" s="342" t="str">
        <f t="array" ref="Z405">IF(COUNT(IF($M$5:$M$104=$X405,IF($G$5:$G$104=Z$414,$O$5:$O$104,"-")))=0,"-",COUNT(IF($M$5:$M$104=$X405,IF($G$5:$G$104=Z$414,$O$5:$O$104,"-"))))</f>
        <v>-</v>
      </c>
      <c r="AA405" s="342" t="str">
        <f t="array" ref="AA405">IF(COUNT(IF($M$5:$M$104=$X405,IF($G$5:$G$104=AA$414,$O$5:$O$104,"-")))=0,"-",COUNT(IF($M$5:$M$104=$X405,IF($G$5:$G$104=AA$414,$O$5:$O$104,"-"))))</f>
        <v>-</v>
      </c>
      <c r="AB405" s="342" t="str">
        <f t="array" ref="AB405">IF(COUNT(IF($M$5:$M$104=$X405,IF($G$5:$G$104=AB$414,$O$5:$O$104,"-")))=0,"-",COUNT(IF($M$5:$M$104=$X405,IF($G$5:$G$104=AB$414,$O$5:$O$104,"-"))))</f>
        <v>-</v>
      </c>
      <c r="AC405" s="342" t="str">
        <f t="array" ref="AC405">IF(COUNT(IF($M$5:$M$104=$X405,IF($G$5:$G$104=AC$414,$O$5:$O$104,"-")))=0,"-",COUNT(IF($M$5:$M$104=$X405,IF($G$5:$G$104=AC$414,$O$5:$O$104,"-"))))</f>
        <v>-</v>
      </c>
      <c r="AD405" s="342" t="str">
        <f t="array" ref="AD405">IF(COUNT(IF($M$5:$M$104=$X405,IF($G$5:$G$104=AD$414,$O$5:$O$104,"-")))=0,"-",COUNT(IF($M$5:$M$104=$X405,IF($G$5:$G$104=AD$414,$O$5:$O$104,"-"))))</f>
        <v>-</v>
      </c>
      <c r="AE405" s="342" t="str">
        <f t="array" ref="AE405">IF(COUNT(IF($M$5:$M$104=$X405,IF($G$5:$G$104=AE$414,$O$5:$O$104,"-")))=0,"-",COUNT(IF($M$5:$M$104=$X405,IF($G$5:$G$104=AE$414,$O$5:$O$104,"-"))))</f>
        <v>-</v>
      </c>
      <c r="AF405" s="342" t="str">
        <f t="array" ref="AF405">IF(COUNT(IF($M$5:$M$104=$X405,IF($G$5:$G$104=AF$414,$O$5:$O$104,"-")))=0,"-",COUNT(IF($M$5:$M$104=$X405,IF($G$5:$G$104=AF$414,$O$5:$O$104,"-"))))</f>
        <v>-</v>
      </c>
      <c r="AG405" s="342" t="str">
        <f t="array" ref="AG405">IF(COUNT(IF($M$5:$M$104=$X405,IF($G$5:$G$104=AG$414,$O$5:$O$104,"-")))=0,"-",COUNT(IF($M$5:$M$104=$X405,IF($G$5:$G$104=AG$414,$O$5:$O$104,"-"))))</f>
        <v>-</v>
      </c>
      <c r="AH405" s="342" t="str">
        <f t="array" ref="AH405">IF(COUNT(IF($M$5:$M$104=$X405,IF($G$5:$G$104=AH$414,$O$5:$O$104,"-")))=0,"-",COUNT(IF($M$5:$M$104=$X405,IF($G$5:$G$104=AH$414,$O$5:$O$104,"-"))))</f>
        <v>-</v>
      </c>
      <c r="AI405" s="342" t="str">
        <f t="array" ref="AI405">IF(COUNT(IF($M$5:$M$104=$X405,IF($G$5:$G$104=AI$414,$O$5:$O$104,"-")))=0,"-",COUNT(IF($M$5:$M$104=$X405,IF($G$5:$G$104=AI$414,$O$5:$O$104,"-"))))</f>
        <v>-</v>
      </c>
      <c r="AJ405" s="342" t="str">
        <f t="array" ref="AJ405">IF(COUNT(IF($M$5:$M$104=$X405,IF($G$5:$G$104=AJ$414,$O$5:$O$104,"-")))=0,"-",COUNT(IF($M$5:$M$104=$X405,IF($G$5:$G$104=AJ$414,$O$5:$O$104,"-"))))</f>
        <v>-</v>
      </c>
      <c r="AK405" s="344">
        <f t="shared" si="46"/>
        <v>0</v>
      </c>
      <c r="AL405" s="18"/>
      <c r="AM405" s="18"/>
      <c r="AN405" s="18"/>
      <c r="AO405" s="18"/>
      <c r="AP405" s="18"/>
      <c r="AQ405" s="18"/>
      <c r="AR405" s="18"/>
      <c r="AS405" s="18"/>
      <c r="AT405" s="18"/>
      <c r="AU405" s="18"/>
      <c r="AV405" s="18"/>
      <c r="AW405" s="18"/>
      <c r="AX405" s="18"/>
      <c r="BA405" s="11"/>
      <c r="BB405" s="11"/>
      <c r="BC405" s="11"/>
      <c r="BD405" s="11"/>
      <c r="BE405" s="11"/>
      <c r="BF405" s="11"/>
      <c r="BG405" s="11"/>
      <c r="BH405" s="11"/>
      <c r="BI405" s="11"/>
      <c r="BJ405" s="11"/>
      <c r="BK405" s="11"/>
      <c r="BL405" s="11"/>
      <c r="BM405" s="11"/>
      <c r="BN405" s="11"/>
      <c r="BO405" s="11"/>
      <c r="BP405" s="11"/>
    </row>
    <row r="406" spans="1:68">
      <c r="A406" s="18"/>
      <c r="B406" s="18"/>
      <c r="C406" s="18"/>
      <c r="D406" s="18"/>
      <c r="E406" s="88"/>
      <c r="F406" s="88"/>
      <c r="G406" s="18"/>
      <c r="H406" s="89"/>
      <c r="I406" s="89"/>
      <c r="J406" s="18"/>
      <c r="K406" s="18"/>
      <c r="L406" s="18"/>
      <c r="M406" s="140"/>
      <c r="N406" s="140"/>
      <c r="O406" s="140"/>
      <c r="P406" s="140"/>
      <c r="Q406" s="140"/>
      <c r="R406" s="140"/>
      <c r="S406" s="140"/>
      <c r="T406" s="140"/>
      <c r="U406" s="18"/>
      <c r="V406" s="18"/>
      <c r="W406" s="18"/>
      <c r="X406" s="139">
        <v>12</v>
      </c>
      <c r="Y406" s="342" t="str">
        <f t="array" ref="Y406">IF(COUNT(IF($M$5:$M$104=$X406,IF($G$5:$G$104=Y$414,$O$5:$O$104,"-")))=0,"-",COUNT(IF($M$5:$M$104=$X406,IF($G$5:$G$104=Y$414,$O$5:$O$104,"-"))))</f>
        <v>-</v>
      </c>
      <c r="Z406" s="342" t="str">
        <f t="array" ref="Z406">IF(COUNT(IF($M$5:$M$104=$X406,IF($G$5:$G$104=Z$414,$O$5:$O$104,"-")))=0,"-",COUNT(IF($M$5:$M$104=$X406,IF($G$5:$G$104=Z$414,$O$5:$O$104,"-"))))</f>
        <v>-</v>
      </c>
      <c r="AA406" s="342" t="str">
        <f t="array" ref="AA406">IF(COUNT(IF($M$5:$M$104=$X406,IF($G$5:$G$104=AA$414,$O$5:$O$104,"-")))=0,"-",COUNT(IF($M$5:$M$104=$X406,IF($G$5:$G$104=AA$414,$O$5:$O$104,"-"))))</f>
        <v>-</v>
      </c>
      <c r="AB406" s="342" t="str">
        <f t="array" ref="AB406">IF(COUNT(IF($M$5:$M$104=$X406,IF($G$5:$G$104=AB$414,$O$5:$O$104,"-")))=0,"-",COUNT(IF($M$5:$M$104=$X406,IF($G$5:$G$104=AB$414,$O$5:$O$104,"-"))))</f>
        <v>-</v>
      </c>
      <c r="AC406" s="342" t="str">
        <f t="array" ref="AC406">IF(COUNT(IF($M$5:$M$104=$X406,IF($G$5:$G$104=AC$414,$O$5:$O$104,"-")))=0,"-",COUNT(IF($M$5:$M$104=$X406,IF($G$5:$G$104=AC$414,$O$5:$O$104,"-"))))</f>
        <v>-</v>
      </c>
      <c r="AD406" s="342" t="str">
        <f t="array" ref="AD406">IF(COUNT(IF($M$5:$M$104=$X406,IF($G$5:$G$104=AD$414,$O$5:$O$104,"-")))=0,"-",COUNT(IF($M$5:$M$104=$X406,IF($G$5:$G$104=AD$414,$O$5:$O$104,"-"))))</f>
        <v>-</v>
      </c>
      <c r="AE406" s="342" t="str">
        <f t="array" ref="AE406">IF(COUNT(IF($M$5:$M$104=$X406,IF($G$5:$G$104=AE$414,$O$5:$O$104,"-")))=0,"-",COUNT(IF($M$5:$M$104=$X406,IF($G$5:$G$104=AE$414,$O$5:$O$104,"-"))))</f>
        <v>-</v>
      </c>
      <c r="AF406" s="342" t="str">
        <f t="array" ref="AF406">IF(COUNT(IF($M$5:$M$104=$X406,IF($G$5:$G$104=AF$414,$O$5:$O$104,"-")))=0,"-",COUNT(IF($M$5:$M$104=$X406,IF($G$5:$G$104=AF$414,$O$5:$O$104,"-"))))</f>
        <v>-</v>
      </c>
      <c r="AG406" s="342" t="str">
        <f t="array" ref="AG406">IF(COUNT(IF($M$5:$M$104=$X406,IF($G$5:$G$104=AG$414,$O$5:$O$104,"-")))=0,"-",COUNT(IF($M$5:$M$104=$X406,IF($G$5:$G$104=AG$414,$O$5:$O$104,"-"))))</f>
        <v>-</v>
      </c>
      <c r="AH406" s="342" t="str">
        <f t="array" ref="AH406">IF(COUNT(IF($M$5:$M$104=$X406,IF($G$5:$G$104=AH$414,$O$5:$O$104,"-")))=0,"-",COUNT(IF($M$5:$M$104=$X406,IF($G$5:$G$104=AH$414,$O$5:$O$104,"-"))))</f>
        <v>-</v>
      </c>
      <c r="AI406" s="342" t="str">
        <f t="array" ref="AI406">IF(COUNT(IF($M$5:$M$104=$X406,IF($G$5:$G$104=AI$414,$O$5:$O$104,"-")))=0,"-",COUNT(IF($M$5:$M$104=$X406,IF($G$5:$G$104=AI$414,$O$5:$O$104,"-"))))</f>
        <v>-</v>
      </c>
      <c r="AJ406" s="342" t="str">
        <f t="array" ref="AJ406">IF(COUNT(IF($M$5:$M$104=$X406,IF($G$5:$G$104=AJ$414,$O$5:$O$104,"-")))=0,"-",COUNT(IF($M$5:$M$104=$X406,IF($G$5:$G$104=AJ$414,$O$5:$O$104,"-"))))</f>
        <v>-</v>
      </c>
      <c r="AK406" s="344">
        <f t="shared" si="46"/>
        <v>0</v>
      </c>
      <c r="AL406" s="18"/>
      <c r="AM406" s="18"/>
      <c r="AN406" s="18"/>
      <c r="AO406" s="18"/>
      <c r="AP406" s="18"/>
      <c r="AQ406" s="18"/>
      <c r="AR406" s="18"/>
      <c r="AS406" s="18"/>
      <c r="AT406" s="18"/>
      <c r="AU406" s="18"/>
      <c r="AV406" s="18"/>
      <c r="AW406" s="18"/>
      <c r="AX406" s="18"/>
      <c r="BA406" s="11"/>
      <c r="BB406" s="11"/>
      <c r="BC406" s="11"/>
      <c r="BD406" s="11"/>
      <c r="BE406" s="11"/>
      <c r="BF406" s="11"/>
      <c r="BG406" s="11"/>
      <c r="BH406" s="11"/>
      <c r="BI406" s="11"/>
      <c r="BJ406" s="11"/>
      <c r="BK406" s="11"/>
      <c r="BL406" s="11"/>
      <c r="BM406" s="11"/>
      <c r="BN406" s="11"/>
      <c r="BO406" s="11"/>
      <c r="BP406" s="11"/>
    </row>
    <row r="407" spans="1:68">
      <c r="A407" s="18"/>
      <c r="B407" s="18"/>
      <c r="C407" s="18"/>
      <c r="D407" s="18"/>
      <c r="E407" s="88"/>
      <c r="F407" s="88"/>
      <c r="G407" s="18"/>
      <c r="H407" s="89"/>
      <c r="I407" s="89"/>
      <c r="J407" s="18"/>
      <c r="K407" s="18"/>
      <c r="L407" s="18"/>
      <c r="M407" s="140"/>
      <c r="N407" s="140"/>
      <c r="O407" s="140"/>
      <c r="P407" s="140"/>
      <c r="Q407" s="140"/>
      <c r="R407" s="140"/>
      <c r="S407" s="140"/>
      <c r="T407" s="140"/>
      <c r="U407" s="18"/>
      <c r="V407" s="18"/>
      <c r="W407" s="18"/>
      <c r="X407" s="139">
        <v>13</v>
      </c>
      <c r="Y407" s="342" t="str">
        <f t="array" ref="Y407">IF(COUNT(IF($M$5:$M$104=$X407,IF($G$5:$G$104=Y$414,$O$5:$O$104,"-")))=0,"-",COUNT(IF($M$5:$M$104=$X407,IF($G$5:$G$104=Y$414,$O$5:$O$104,"-"))))</f>
        <v>-</v>
      </c>
      <c r="Z407" s="342" t="str">
        <f t="array" ref="Z407">IF(COUNT(IF($M$5:$M$104=$X407,IF($G$5:$G$104=Z$414,$O$5:$O$104,"-")))=0,"-",COUNT(IF($M$5:$M$104=$X407,IF($G$5:$G$104=Z$414,$O$5:$O$104,"-"))))</f>
        <v>-</v>
      </c>
      <c r="AA407" s="342" t="str">
        <f t="array" ref="AA407">IF(COUNT(IF($M$5:$M$104=$X407,IF($G$5:$G$104=AA$414,$O$5:$O$104,"-")))=0,"-",COUNT(IF($M$5:$M$104=$X407,IF($G$5:$G$104=AA$414,$O$5:$O$104,"-"))))</f>
        <v>-</v>
      </c>
      <c r="AB407" s="342" t="str">
        <f t="array" ref="AB407">IF(COUNT(IF($M$5:$M$104=$X407,IF($G$5:$G$104=AB$414,$O$5:$O$104,"-")))=0,"-",COUNT(IF($M$5:$M$104=$X407,IF($G$5:$G$104=AB$414,$O$5:$O$104,"-"))))</f>
        <v>-</v>
      </c>
      <c r="AC407" s="342" t="str">
        <f t="array" ref="AC407">IF(COUNT(IF($M$5:$M$104=$X407,IF($G$5:$G$104=AC$414,$O$5:$O$104,"-")))=0,"-",COUNT(IF($M$5:$M$104=$X407,IF($G$5:$G$104=AC$414,$O$5:$O$104,"-"))))</f>
        <v>-</v>
      </c>
      <c r="AD407" s="342" t="str">
        <f t="array" ref="AD407">IF(COUNT(IF($M$5:$M$104=$X407,IF($G$5:$G$104=AD$414,$O$5:$O$104,"-")))=0,"-",COUNT(IF($M$5:$M$104=$X407,IF($G$5:$G$104=AD$414,$O$5:$O$104,"-"))))</f>
        <v>-</v>
      </c>
      <c r="AE407" s="342" t="str">
        <f t="array" ref="AE407">IF(COUNT(IF($M$5:$M$104=$X407,IF($G$5:$G$104=AE$414,$O$5:$O$104,"-")))=0,"-",COUNT(IF($M$5:$M$104=$X407,IF($G$5:$G$104=AE$414,$O$5:$O$104,"-"))))</f>
        <v>-</v>
      </c>
      <c r="AF407" s="342" t="str">
        <f t="array" ref="AF407">IF(COUNT(IF($M$5:$M$104=$X407,IF($G$5:$G$104=AF$414,$O$5:$O$104,"-")))=0,"-",COUNT(IF($M$5:$M$104=$X407,IF($G$5:$G$104=AF$414,$O$5:$O$104,"-"))))</f>
        <v>-</v>
      </c>
      <c r="AG407" s="342" t="str">
        <f t="array" ref="AG407">IF(COUNT(IF($M$5:$M$104=$X407,IF($G$5:$G$104=AG$414,$O$5:$O$104,"-")))=0,"-",COUNT(IF($M$5:$M$104=$X407,IF($G$5:$G$104=AG$414,$O$5:$O$104,"-"))))</f>
        <v>-</v>
      </c>
      <c r="AH407" s="342" t="str">
        <f t="array" ref="AH407">IF(COUNT(IF($M$5:$M$104=$X407,IF($G$5:$G$104=AH$414,$O$5:$O$104,"-")))=0,"-",COUNT(IF($M$5:$M$104=$X407,IF($G$5:$G$104=AH$414,$O$5:$O$104,"-"))))</f>
        <v>-</v>
      </c>
      <c r="AI407" s="342" t="str">
        <f t="array" ref="AI407">IF(COUNT(IF($M$5:$M$104=$X407,IF($G$5:$G$104=AI$414,$O$5:$O$104,"-")))=0,"-",COUNT(IF($M$5:$M$104=$X407,IF($G$5:$G$104=AI$414,$O$5:$O$104,"-"))))</f>
        <v>-</v>
      </c>
      <c r="AJ407" s="342" t="str">
        <f t="array" ref="AJ407">IF(COUNT(IF($M$5:$M$104=$X407,IF($G$5:$G$104=AJ$414,$O$5:$O$104,"-")))=0,"-",COUNT(IF($M$5:$M$104=$X407,IF($G$5:$G$104=AJ$414,$O$5:$O$104,"-"))))</f>
        <v>-</v>
      </c>
      <c r="AK407" s="344">
        <f t="shared" si="46"/>
        <v>0</v>
      </c>
      <c r="AL407" s="18"/>
      <c r="AM407" s="18"/>
      <c r="AN407" s="18"/>
      <c r="AO407" s="18"/>
      <c r="AP407" s="18"/>
      <c r="AQ407" s="18"/>
      <c r="AR407" s="18"/>
      <c r="AS407" s="18"/>
      <c r="AT407" s="18"/>
      <c r="AU407" s="18"/>
      <c r="AV407" s="18"/>
      <c r="AW407" s="18"/>
      <c r="AX407" s="18"/>
      <c r="BA407" s="11"/>
      <c r="BB407" s="11"/>
      <c r="BC407" s="11"/>
      <c r="BD407" s="11"/>
      <c r="BE407" s="11"/>
      <c r="BF407" s="11"/>
      <c r="BG407" s="11"/>
      <c r="BH407" s="11"/>
      <c r="BI407" s="11"/>
      <c r="BJ407" s="11"/>
      <c r="BK407" s="11"/>
      <c r="BL407" s="11"/>
      <c r="BM407" s="11"/>
      <c r="BN407" s="11"/>
      <c r="BO407" s="11"/>
      <c r="BP407" s="11"/>
    </row>
    <row r="408" spans="1:68">
      <c r="A408" s="18"/>
      <c r="B408" s="18"/>
      <c r="C408" s="18"/>
      <c r="D408" s="18"/>
      <c r="E408" s="88"/>
      <c r="F408" s="88"/>
      <c r="G408" s="18"/>
      <c r="H408" s="89"/>
      <c r="I408" s="89"/>
      <c r="J408" s="18"/>
      <c r="K408" s="18"/>
      <c r="L408" s="18"/>
      <c r="M408" s="140"/>
      <c r="N408" s="140"/>
      <c r="O408" s="140"/>
      <c r="P408" s="140"/>
      <c r="Q408" s="140"/>
      <c r="R408" s="140"/>
      <c r="S408" s="140"/>
      <c r="T408" s="140"/>
      <c r="U408" s="18"/>
      <c r="V408" s="18"/>
      <c r="W408" s="18"/>
      <c r="X408" s="139">
        <v>14</v>
      </c>
      <c r="Y408" s="342" t="str">
        <f t="array" ref="Y408">IF(COUNT(IF($M$5:$M$104=$X408,IF($G$5:$G$104=Y$414,$O$5:$O$104,"-")))=0,"-",COUNT(IF($M$5:$M$104=$X408,IF($G$5:$G$104=Y$414,$O$5:$O$104,"-"))))</f>
        <v>-</v>
      </c>
      <c r="Z408" s="342" t="str">
        <f t="array" ref="Z408">IF(COUNT(IF($M$5:$M$104=$X408,IF($G$5:$G$104=Z$414,$O$5:$O$104,"-")))=0,"-",COUNT(IF($M$5:$M$104=$X408,IF($G$5:$G$104=Z$414,$O$5:$O$104,"-"))))</f>
        <v>-</v>
      </c>
      <c r="AA408" s="342" t="str">
        <f t="array" ref="AA408">IF(COUNT(IF($M$5:$M$104=$X408,IF($G$5:$G$104=AA$414,$O$5:$O$104,"-")))=0,"-",COUNT(IF($M$5:$M$104=$X408,IF($G$5:$G$104=AA$414,$O$5:$O$104,"-"))))</f>
        <v>-</v>
      </c>
      <c r="AB408" s="342" t="str">
        <f t="array" ref="AB408">IF(COUNT(IF($M$5:$M$104=$X408,IF($G$5:$G$104=AB$414,$O$5:$O$104,"-")))=0,"-",COUNT(IF($M$5:$M$104=$X408,IF($G$5:$G$104=AB$414,$O$5:$O$104,"-"))))</f>
        <v>-</v>
      </c>
      <c r="AC408" s="342" t="str">
        <f t="array" ref="AC408">IF(COUNT(IF($M$5:$M$104=$X408,IF($G$5:$G$104=AC$414,$O$5:$O$104,"-")))=0,"-",COUNT(IF($M$5:$M$104=$X408,IF($G$5:$G$104=AC$414,$O$5:$O$104,"-"))))</f>
        <v>-</v>
      </c>
      <c r="AD408" s="342" t="str">
        <f t="array" ref="AD408">IF(COUNT(IF($M$5:$M$104=$X408,IF($G$5:$G$104=AD$414,$O$5:$O$104,"-")))=0,"-",COUNT(IF($M$5:$M$104=$X408,IF($G$5:$G$104=AD$414,$O$5:$O$104,"-"))))</f>
        <v>-</v>
      </c>
      <c r="AE408" s="342" t="str">
        <f t="array" ref="AE408">IF(COUNT(IF($M$5:$M$104=$X408,IF($G$5:$G$104=AE$414,$O$5:$O$104,"-")))=0,"-",COUNT(IF($M$5:$M$104=$X408,IF($G$5:$G$104=AE$414,$O$5:$O$104,"-"))))</f>
        <v>-</v>
      </c>
      <c r="AF408" s="342" t="str">
        <f t="array" ref="AF408">IF(COUNT(IF($M$5:$M$104=$X408,IF($G$5:$G$104=AF$414,$O$5:$O$104,"-")))=0,"-",COUNT(IF($M$5:$M$104=$X408,IF($G$5:$G$104=AF$414,$O$5:$O$104,"-"))))</f>
        <v>-</v>
      </c>
      <c r="AG408" s="342" t="str">
        <f t="array" ref="AG408">IF(COUNT(IF($M$5:$M$104=$X408,IF($G$5:$G$104=AG$414,$O$5:$O$104,"-")))=0,"-",COUNT(IF($M$5:$M$104=$X408,IF($G$5:$G$104=AG$414,$O$5:$O$104,"-"))))</f>
        <v>-</v>
      </c>
      <c r="AH408" s="342" t="str">
        <f t="array" ref="AH408">IF(COUNT(IF($M$5:$M$104=$X408,IF($G$5:$G$104=AH$414,$O$5:$O$104,"-")))=0,"-",COUNT(IF($M$5:$M$104=$X408,IF($G$5:$G$104=AH$414,$O$5:$O$104,"-"))))</f>
        <v>-</v>
      </c>
      <c r="AI408" s="342" t="str">
        <f t="array" ref="AI408">IF(COUNT(IF($M$5:$M$104=$X408,IF($G$5:$G$104=AI$414,$O$5:$O$104,"-")))=0,"-",COUNT(IF($M$5:$M$104=$X408,IF($G$5:$G$104=AI$414,$O$5:$O$104,"-"))))</f>
        <v>-</v>
      </c>
      <c r="AJ408" s="342" t="str">
        <f t="array" ref="AJ408">IF(COUNT(IF($M$5:$M$104=$X408,IF($G$5:$G$104=AJ$414,$O$5:$O$104,"-")))=0,"-",COUNT(IF($M$5:$M$104=$X408,IF($G$5:$G$104=AJ$414,$O$5:$O$104,"-"))))</f>
        <v>-</v>
      </c>
      <c r="AK408" s="344">
        <f t="shared" si="46"/>
        <v>0</v>
      </c>
      <c r="AL408" s="18"/>
      <c r="AM408" s="18"/>
      <c r="AN408" s="18"/>
      <c r="AO408" s="18"/>
      <c r="AP408" s="18"/>
      <c r="AQ408" s="18"/>
      <c r="AR408" s="18"/>
      <c r="AS408" s="18"/>
      <c r="AT408" s="18"/>
      <c r="AU408" s="18"/>
      <c r="AV408" s="18"/>
      <c r="AW408" s="18"/>
      <c r="AX408" s="18"/>
      <c r="BA408" s="11"/>
      <c r="BB408" s="11"/>
      <c r="BC408" s="11"/>
      <c r="BD408" s="11"/>
      <c r="BE408" s="11"/>
      <c r="BF408" s="11"/>
      <c r="BG408" s="11"/>
      <c r="BH408" s="11"/>
      <c r="BI408" s="11"/>
      <c r="BJ408" s="11"/>
      <c r="BK408" s="11"/>
      <c r="BL408" s="11"/>
      <c r="BM408" s="11"/>
      <c r="BN408" s="11"/>
      <c r="BO408" s="11"/>
      <c r="BP408" s="11"/>
    </row>
    <row r="409" spans="1:68">
      <c r="A409" s="18"/>
      <c r="B409" s="18"/>
      <c r="C409" s="18"/>
      <c r="D409" s="18"/>
      <c r="E409" s="88"/>
      <c r="F409" s="88"/>
      <c r="G409" s="18"/>
      <c r="H409" s="89"/>
      <c r="I409" s="89"/>
      <c r="J409" s="18"/>
      <c r="K409" s="18"/>
      <c r="L409" s="18"/>
      <c r="M409" s="140"/>
      <c r="N409" s="140"/>
      <c r="O409" s="140"/>
      <c r="P409" s="140"/>
      <c r="Q409" s="140"/>
      <c r="R409" s="140"/>
      <c r="S409" s="140"/>
      <c r="T409" s="140"/>
      <c r="U409" s="18"/>
      <c r="V409" s="18"/>
      <c r="W409" s="18"/>
      <c r="X409" s="139">
        <v>15</v>
      </c>
      <c r="Y409" s="342" t="str">
        <f t="array" ref="Y409">IF(COUNT(IF($M$5:$M$104=$X409,IF($G$5:$G$104=Y$414,$O$5:$O$104,"-")))=0,"-",COUNT(IF($M$5:$M$104=$X409,IF($G$5:$G$104=Y$414,$O$5:$O$104,"-"))))</f>
        <v>-</v>
      </c>
      <c r="Z409" s="342" t="str">
        <f t="array" ref="Z409">IF(COUNT(IF($M$5:$M$104=$X409,IF($G$5:$G$104=Z$414,$O$5:$O$104,"-")))=0,"-",COUNT(IF($M$5:$M$104=$X409,IF($G$5:$G$104=Z$414,$O$5:$O$104,"-"))))</f>
        <v>-</v>
      </c>
      <c r="AA409" s="342" t="str">
        <f t="array" ref="AA409">IF(COUNT(IF($M$5:$M$104=$X409,IF($G$5:$G$104=AA$414,$O$5:$O$104,"-")))=0,"-",COUNT(IF($M$5:$M$104=$X409,IF($G$5:$G$104=AA$414,$O$5:$O$104,"-"))))</f>
        <v>-</v>
      </c>
      <c r="AB409" s="342" t="str">
        <f t="array" ref="AB409">IF(COUNT(IF($M$5:$M$104=$X409,IF($G$5:$G$104=AB$414,$O$5:$O$104,"-")))=0,"-",COUNT(IF($M$5:$M$104=$X409,IF($G$5:$G$104=AB$414,$O$5:$O$104,"-"))))</f>
        <v>-</v>
      </c>
      <c r="AC409" s="342" t="str">
        <f t="array" ref="AC409">IF(COUNT(IF($M$5:$M$104=$X409,IF($G$5:$G$104=AC$414,$O$5:$O$104,"-")))=0,"-",COUNT(IF($M$5:$M$104=$X409,IF($G$5:$G$104=AC$414,$O$5:$O$104,"-"))))</f>
        <v>-</v>
      </c>
      <c r="AD409" s="342" t="str">
        <f t="array" ref="AD409">IF(COUNT(IF($M$5:$M$104=$X409,IF($G$5:$G$104=AD$414,$O$5:$O$104,"-")))=0,"-",COUNT(IF($M$5:$M$104=$X409,IF($G$5:$G$104=AD$414,$O$5:$O$104,"-"))))</f>
        <v>-</v>
      </c>
      <c r="AE409" s="342" t="str">
        <f t="array" ref="AE409">IF(COUNT(IF($M$5:$M$104=$X409,IF($G$5:$G$104=AE$414,$O$5:$O$104,"-")))=0,"-",COUNT(IF($M$5:$M$104=$X409,IF($G$5:$G$104=AE$414,$O$5:$O$104,"-"))))</f>
        <v>-</v>
      </c>
      <c r="AF409" s="342" t="str">
        <f t="array" ref="AF409">IF(COUNT(IF($M$5:$M$104=$X409,IF($G$5:$G$104=AF$414,$O$5:$O$104,"-")))=0,"-",COUNT(IF($M$5:$M$104=$X409,IF($G$5:$G$104=AF$414,$O$5:$O$104,"-"))))</f>
        <v>-</v>
      </c>
      <c r="AG409" s="342" t="str">
        <f t="array" ref="AG409">IF(COUNT(IF($M$5:$M$104=$X409,IF($G$5:$G$104=AG$414,$O$5:$O$104,"-")))=0,"-",COUNT(IF($M$5:$M$104=$X409,IF($G$5:$G$104=AG$414,$O$5:$O$104,"-"))))</f>
        <v>-</v>
      </c>
      <c r="AH409" s="342" t="str">
        <f t="array" ref="AH409">IF(COUNT(IF($M$5:$M$104=$X409,IF($G$5:$G$104=AH$414,$O$5:$O$104,"-")))=0,"-",COUNT(IF($M$5:$M$104=$X409,IF($G$5:$G$104=AH$414,$O$5:$O$104,"-"))))</f>
        <v>-</v>
      </c>
      <c r="AI409" s="342" t="str">
        <f t="array" ref="AI409">IF(COUNT(IF($M$5:$M$104=$X409,IF($G$5:$G$104=AI$414,$O$5:$O$104,"-")))=0,"-",COUNT(IF($M$5:$M$104=$X409,IF($G$5:$G$104=AI$414,$O$5:$O$104,"-"))))</f>
        <v>-</v>
      </c>
      <c r="AJ409" s="342" t="str">
        <f t="array" ref="AJ409">IF(COUNT(IF($M$5:$M$104=$X409,IF($G$5:$G$104=AJ$414,$O$5:$O$104,"-")))=0,"-",COUNT(IF($M$5:$M$104=$X409,IF($G$5:$G$104=AJ$414,$O$5:$O$104,"-"))))</f>
        <v>-</v>
      </c>
      <c r="AK409" s="345">
        <f t="shared" si="46"/>
        <v>0</v>
      </c>
      <c r="AL409" s="18"/>
      <c r="AM409" s="18"/>
      <c r="AN409" s="18"/>
      <c r="AO409" s="18"/>
      <c r="AP409" s="18"/>
      <c r="AQ409" s="18"/>
      <c r="AR409" s="18"/>
      <c r="AS409" s="18"/>
      <c r="AT409" s="18"/>
      <c r="AU409" s="18"/>
      <c r="AV409" s="18"/>
      <c r="AW409" s="18"/>
      <c r="AX409" s="18"/>
      <c r="BA409" s="11"/>
      <c r="BB409" s="11"/>
      <c r="BC409" s="11"/>
      <c r="BD409" s="11"/>
      <c r="BE409" s="11"/>
      <c r="BF409" s="11"/>
      <c r="BG409" s="11"/>
      <c r="BH409" s="11"/>
      <c r="BI409" s="11"/>
      <c r="BJ409" s="11"/>
      <c r="BK409" s="11"/>
      <c r="BL409" s="11"/>
      <c r="BM409" s="11"/>
      <c r="BN409" s="11"/>
      <c r="BO409" s="11"/>
      <c r="BP409" s="11"/>
    </row>
    <row r="410" spans="1:68">
      <c r="A410" s="18"/>
      <c r="B410" s="18"/>
      <c r="C410" s="18"/>
      <c r="D410" s="18"/>
      <c r="E410" s="88"/>
      <c r="F410" s="88"/>
      <c r="G410" s="18"/>
      <c r="H410" s="89"/>
      <c r="I410" s="89"/>
      <c r="J410" s="18"/>
      <c r="K410" s="18"/>
      <c r="L410" s="18"/>
      <c r="M410" s="140"/>
      <c r="N410" s="140"/>
      <c r="O410" s="140"/>
      <c r="P410" s="140"/>
      <c r="Q410" s="140"/>
      <c r="R410" s="140"/>
      <c r="S410" s="140"/>
      <c r="T410" s="140"/>
      <c r="U410" s="18"/>
      <c r="V410" s="18"/>
      <c r="W410" s="18"/>
      <c r="X410" s="160" t="s">
        <v>35</v>
      </c>
      <c r="Y410" s="346">
        <f t="shared" ref="Y410:AK410" si="47">SUM(Y394:Y409)</f>
        <v>30</v>
      </c>
      <c r="Z410" s="347">
        <f t="shared" si="47"/>
        <v>0</v>
      </c>
      <c r="AA410" s="347">
        <f t="shared" si="47"/>
        <v>0</v>
      </c>
      <c r="AB410" s="347">
        <f t="shared" si="47"/>
        <v>0</v>
      </c>
      <c r="AC410" s="347">
        <f t="shared" si="47"/>
        <v>20</v>
      </c>
      <c r="AD410" s="347">
        <f t="shared" si="47"/>
        <v>0</v>
      </c>
      <c r="AE410" s="347">
        <f t="shared" si="47"/>
        <v>30</v>
      </c>
      <c r="AF410" s="347">
        <f t="shared" si="47"/>
        <v>0</v>
      </c>
      <c r="AG410" s="347">
        <f t="shared" si="47"/>
        <v>0</v>
      </c>
      <c r="AH410" s="347">
        <f t="shared" si="47"/>
        <v>0</v>
      </c>
      <c r="AI410" s="347">
        <f t="shared" si="47"/>
        <v>0</v>
      </c>
      <c r="AJ410" s="348">
        <f t="shared" si="47"/>
        <v>20</v>
      </c>
      <c r="AK410" s="349">
        <f t="shared" si="47"/>
        <v>100</v>
      </c>
      <c r="AL410" s="18"/>
      <c r="AM410" s="18"/>
      <c r="AN410" s="18"/>
      <c r="AO410" s="18"/>
      <c r="AP410" s="18"/>
      <c r="AQ410" s="18"/>
      <c r="AR410" s="18"/>
      <c r="AS410" s="18"/>
      <c r="AT410" s="18"/>
      <c r="AU410" s="18"/>
      <c r="AV410" s="18"/>
      <c r="AW410" s="18"/>
      <c r="AX410" s="18"/>
      <c r="BA410" s="11"/>
      <c r="BB410" s="11"/>
      <c r="BC410" s="11"/>
      <c r="BD410" s="11"/>
      <c r="BE410" s="11"/>
      <c r="BF410" s="11"/>
      <c r="BG410" s="11"/>
      <c r="BH410" s="11"/>
      <c r="BI410" s="11"/>
      <c r="BJ410" s="11"/>
      <c r="BK410" s="11"/>
      <c r="BL410" s="11"/>
      <c r="BM410" s="11"/>
      <c r="BN410" s="11"/>
      <c r="BO410" s="11"/>
      <c r="BP410" s="11"/>
    </row>
    <row r="411" spans="1:68">
      <c r="A411" s="18"/>
      <c r="B411" s="18"/>
      <c r="C411" s="18"/>
      <c r="D411" s="18"/>
      <c r="E411" s="88"/>
      <c r="F411" s="88"/>
      <c r="G411" s="18"/>
      <c r="H411" s="89"/>
      <c r="I411" s="89"/>
      <c r="J411" s="18"/>
      <c r="K411" s="18"/>
      <c r="L411" s="18"/>
      <c r="M411" s="140"/>
      <c r="N411" s="140"/>
      <c r="O411" s="140"/>
      <c r="P411" s="140"/>
      <c r="Q411" s="140"/>
      <c r="R411" s="140"/>
      <c r="S411" s="140"/>
      <c r="T411" s="140"/>
      <c r="U411" s="18"/>
      <c r="V411" s="18"/>
      <c r="W411" s="18"/>
      <c r="X411" s="167"/>
      <c r="Y411" s="350"/>
      <c r="Z411" s="350"/>
      <c r="AA411" s="350"/>
      <c r="AB411" s="350"/>
      <c r="AC411" s="350"/>
      <c r="AD411" s="350"/>
      <c r="AE411" s="350"/>
      <c r="AF411" s="350"/>
      <c r="AG411" s="350"/>
      <c r="AH411" s="350"/>
      <c r="AI411" s="350"/>
      <c r="AJ411" s="350"/>
      <c r="AK411" s="351"/>
      <c r="AL411" s="18"/>
      <c r="AM411" s="18"/>
      <c r="AN411" s="18"/>
      <c r="AO411" s="18"/>
      <c r="AP411" s="18"/>
      <c r="AQ411" s="18"/>
      <c r="AR411" s="18"/>
      <c r="AS411" s="18"/>
      <c r="AT411" s="18"/>
      <c r="AU411" s="18"/>
      <c r="AV411" s="18"/>
      <c r="AW411" s="18"/>
      <c r="AX411" s="18"/>
      <c r="BA411" s="11"/>
      <c r="BB411" s="11"/>
      <c r="BC411" s="11"/>
      <c r="BD411" s="11"/>
      <c r="BE411" s="11"/>
      <c r="BF411" s="11"/>
      <c r="BG411" s="11"/>
      <c r="BH411" s="11"/>
      <c r="BI411" s="11"/>
      <c r="BJ411" s="11"/>
      <c r="BK411" s="11"/>
      <c r="BL411" s="11"/>
      <c r="BM411" s="11"/>
      <c r="BN411" s="11"/>
      <c r="BO411" s="11"/>
      <c r="BP411" s="11"/>
    </row>
    <row r="412" spans="1:68">
      <c r="A412" s="18"/>
      <c r="B412" s="18"/>
      <c r="C412" s="18"/>
      <c r="D412" s="18"/>
      <c r="E412" s="88"/>
      <c r="F412" s="88"/>
      <c r="G412" s="18"/>
      <c r="H412" s="89"/>
      <c r="I412" s="89"/>
      <c r="J412" s="18"/>
      <c r="K412" s="18"/>
      <c r="L412" s="18"/>
      <c r="M412" s="140"/>
      <c r="N412" s="140"/>
      <c r="O412" s="140"/>
      <c r="P412" s="140"/>
      <c r="Q412" s="140"/>
      <c r="R412" s="140"/>
      <c r="S412" s="140"/>
      <c r="T412" s="140"/>
      <c r="U412" s="18"/>
      <c r="V412" s="18"/>
      <c r="W412" s="18"/>
      <c r="X412" s="167"/>
      <c r="Y412" s="350"/>
      <c r="Z412" s="350"/>
      <c r="AA412" s="350"/>
      <c r="AB412" s="350"/>
      <c r="AC412" s="350"/>
      <c r="AD412" s="350"/>
      <c r="AE412" s="350"/>
      <c r="AF412" s="350"/>
      <c r="AG412" s="350"/>
      <c r="AH412" s="350"/>
      <c r="AI412" s="350"/>
      <c r="AJ412" s="350"/>
      <c r="AK412" s="351"/>
      <c r="AL412" s="18"/>
      <c r="AM412" s="18"/>
      <c r="AN412" s="18"/>
      <c r="AO412" s="18"/>
      <c r="AP412" s="18"/>
      <c r="AQ412" s="18"/>
      <c r="AR412" s="18"/>
      <c r="AS412" s="18"/>
      <c r="AT412" s="18"/>
      <c r="AU412" s="18"/>
      <c r="AV412" s="18"/>
      <c r="AW412" s="18"/>
      <c r="AX412" s="18"/>
      <c r="BA412" s="11"/>
      <c r="BB412" s="11"/>
      <c r="BC412" s="11"/>
      <c r="BD412" s="11"/>
      <c r="BE412" s="11"/>
      <c r="BF412" s="11"/>
      <c r="BG412" s="11"/>
      <c r="BH412" s="11"/>
      <c r="BI412" s="11"/>
      <c r="BJ412" s="11"/>
      <c r="BK412" s="11"/>
      <c r="BL412" s="11"/>
      <c r="BM412" s="11"/>
      <c r="BN412" s="11"/>
      <c r="BO412" s="11"/>
      <c r="BP412" s="11"/>
    </row>
    <row r="413" spans="1:68">
      <c r="A413" s="18"/>
      <c r="B413" s="18"/>
      <c r="C413" s="18"/>
      <c r="D413" s="18"/>
      <c r="E413" s="88"/>
      <c r="F413" s="88"/>
      <c r="G413" s="18"/>
      <c r="H413" s="89"/>
      <c r="I413" s="89"/>
      <c r="J413" s="18"/>
      <c r="K413" s="18"/>
      <c r="L413" s="18"/>
      <c r="M413" s="140"/>
      <c r="N413" s="140"/>
      <c r="O413" s="140"/>
      <c r="P413" s="140"/>
      <c r="Q413" s="140"/>
      <c r="R413" s="140"/>
      <c r="S413" s="140"/>
      <c r="T413" s="140"/>
      <c r="U413" s="18"/>
      <c r="V413" s="18"/>
      <c r="W413" s="18"/>
      <c r="X413" s="583" t="s">
        <v>38</v>
      </c>
      <c r="Y413" s="584"/>
      <c r="Z413" s="584"/>
      <c r="AA413" s="584"/>
      <c r="AB413" s="585"/>
      <c r="AC413" s="135"/>
      <c r="AD413" s="117"/>
      <c r="AE413" s="117"/>
      <c r="AF413" s="117"/>
      <c r="AG413" s="117"/>
      <c r="AH413" s="117"/>
      <c r="AI413" s="117"/>
      <c r="AJ413" s="117"/>
      <c r="AK413" s="117"/>
      <c r="AL413" s="18"/>
      <c r="AM413" s="18"/>
      <c r="AN413" s="18"/>
      <c r="AO413" s="18"/>
      <c r="AP413" s="18"/>
      <c r="AQ413" s="18"/>
      <c r="AR413" s="18"/>
      <c r="AS413" s="18"/>
      <c r="AT413" s="18"/>
      <c r="AU413" s="18"/>
      <c r="AV413" s="18"/>
      <c r="AW413" s="18"/>
      <c r="AX413" s="18"/>
      <c r="BA413" s="11"/>
      <c r="BB413" s="11"/>
      <c r="BC413" s="11"/>
      <c r="BD413" s="11"/>
      <c r="BE413" s="11"/>
      <c r="BF413" s="11"/>
      <c r="BG413" s="11"/>
      <c r="BH413" s="11"/>
      <c r="BI413" s="11"/>
      <c r="BJ413" s="11"/>
      <c r="BK413" s="11"/>
      <c r="BL413" s="11"/>
      <c r="BM413" s="11"/>
      <c r="BN413" s="11"/>
      <c r="BO413" s="11"/>
      <c r="BP413" s="11"/>
    </row>
    <row r="414" spans="1:68">
      <c r="A414" s="18"/>
      <c r="B414" s="18"/>
      <c r="C414" s="18"/>
      <c r="D414" s="18"/>
      <c r="E414" s="88"/>
      <c r="F414" s="88"/>
      <c r="G414" s="18"/>
      <c r="H414" s="89"/>
      <c r="I414" s="89"/>
      <c r="J414" s="18"/>
      <c r="K414" s="18"/>
      <c r="L414" s="18"/>
      <c r="M414" s="140"/>
      <c r="N414" s="140"/>
      <c r="O414" s="140"/>
      <c r="P414" s="140"/>
      <c r="Q414" s="140"/>
      <c r="R414" s="140"/>
      <c r="S414" s="140"/>
      <c r="T414" s="140"/>
      <c r="U414" s="18"/>
      <c r="V414" s="18"/>
      <c r="W414" s="18"/>
      <c r="X414" s="137" t="str">
        <f>$M$3</f>
        <v>MODAL</v>
      </c>
      <c r="Y414" s="338">
        <v>1</v>
      </c>
      <c r="Z414" s="338">
        <v>2</v>
      </c>
      <c r="AA414" s="338">
        <v>3</v>
      </c>
      <c r="AB414" s="338">
        <v>4</v>
      </c>
      <c r="AC414" s="338">
        <v>5</v>
      </c>
      <c r="AD414" s="338">
        <v>6</v>
      </c>
      <c r="AE414" s="338">
        <v>7</v>
      </c>
      <c r="AF414" s="338">
        <v>8</v>
      </c>
      <c r="AG414" s="338">
        <v>9</v>
      </c>
      <c r="AH414" s="338">
        <v>10</v>
      </c>
      <c r="AI414" s="338">
        <v>11</v>
      </c>
      <c r="AJ414" s="339">
        <v>12</v>
      </c>
      <c r="AK414" s="19" t="s">
        <v>5</v>
      </c>
      <c r="AL414" s="18"/>
      <c r="AM414" s="18"/>
      <c r="AN414" s="18"/>
      <c r="AO414" s="18"/>
      <c r="AP414" s="18"/>
      <c r="AQ414" s="18"/>
      <c r="AR414" s="18"/>
      <c r="AS414" s="18"/>
      <c r="AT414" s="18"/>
      <c r="AU414" s="18"/>
      <c r="AV414" s="18"/>
      <c r="AW414" s="18"/>
      <c r="AX414" s="18"/>
      <c r="BA414" s="11"/>
      <c r="BB414" s="11"/>
      <c r="BC414" s="11"/>
      <c r="BD414" s="11"/>
      <c r="BE414" s="11"/>
      <c r="BF414" s="11"/>
      <c r="BG414" s="11"/>
      <c r="BH414" s="11"/>
      <c r="BI414" s="11"/>
      <c r="BJ414" s="11"/>
      <c r="BK414" s="11"/>
      <c r="BL414" s="11"/>
      <c r="BM414" s="11"/>
      <c r="BN414" s="11"/>
      <c r="BO414" s="11"/>
      <c r="BP414" s="11"/>
    </row>
    <row r="415" spans="1:68">
      <c r="A415" s="18"/>
      <c r="B415" s="18"/>
      <c r="C415" s="18"/>
      <c r="D415" s="18"/>
      <c r="E415" s="88"/>
      <c r="F415" s="88"/>
      <c r="G415" s="18"/>
      <c r="H415" s="89"/>
      <c r="I415" s="89"/>
      <c r="J415" s="18"/>
      <c r="K415" s="18"/>
      <c r="L415" s="18"/>
      <c r="M415" s="140"/>
      <c r="N415" s="140"/>
      <c r="O415" s="140"/>
      <c r="P415" s="140"/>
      <c r="Q415" s="140"/>
      <c r="R415" s="140"/>
      <c r="S415" s="140"/>
      <c r="T415" s="140"/>
      <c r="U415" s="18"/>
      <c r="V415" s="18"/>
      <c r="W415" s="18"/>
      <c r="X415" s="131" t="str">
        <f>$M$4</f>
        <v>(R1-R5)</v>
      </c>
      <c r="Y415" s="352" t="s">
        <v>71</v>
      </c>
      <c r="Z415" s="340" t="s">
        <v>72</v>
      </c>
      <c r="AA415" s="340" t="s">
        <v>73</v>
      </c>
      <c r="AB415" s="340" t="s">
        <v>74</v>
      </c>
      <c r="AC415" s="340" t="s">
        <v>75</v>
      </c>
      <c r="AD415" s="340" t="s">
        <v>76</v>
      </c>
      <c r="AE415" s="340" t="s">
        <v>77</v>
      </c>
      <c r="AF415" s="340" t="s">
        <v>78</v>
      </c>
      <c r="AG415" s="340" t="s">
        <v>79</v>
      </c>
      <c r="AH415" s="340" t="s">
        <v>80</v>
      </c>
      <c r="AI415" s="340" t="s">
        <v>81</v>
      </c>
      <c r="AJ415" s="341" t="s">
        <v>82</v>
      </c>
      <c r="AK415" s="353" t="s">
        <v>14</v>
      </c>
      <c r="AL415" s="18"/>
      <c r="AM415" s="18"/>
      <c r="AN415" s="18"/>
      <c r="AO415" s="18"/>
      <c r="AP415" s="18"/>
      <c r="AQ415" s="18"/>
      <c r="AR415" s="18"/>
      <c r="AS415" s="18"/>
      <c r="AT415" s="18"/>
      <c r="AU415" s="18"/>
      <c r="AV415" s="18"/>
      <c r="AW415" s="18"/>
      <c r="AX415" s="18"/>
      <c r="BA415" s="11"/>
      <c r="BB415" s="11"/>
      <c r="BC415" s="11"/>
      <c r="BD415" s="11"/>
      <c r="BE415" s="11"/>
      <c r="BF415" s="11"/>
      <c r="BG415" s="11"/>
      <c r="BH415" s="11"/>
      <c r="BI415" s="11"/>
      <c r="BJ415" s="11"/>
      <c r="BK415" s="11"/>
      <c r="BL415" s="11"/>
      <c r="BM415" s="11"/>
      <c r="BN415" s="11"/>
      <c r="BO415" s="11"/>
      <c r="BP415" s="11"/>
    </row>
    <row r="416" spans="1:68">
      <c r="A416" s="18"/>
      <c r="B416" s="18"/>
      <c r="C416" s="18"/>
      <c r="D416" s="18"/>
      <c r="E416" s="88"/>
      <c r="F416" s="88"/>
      <c r="G416" s="18"/>
      <c r="H416" s="89"/>
      <c r="I416" s="89"/>
      <c r="J416" s="18"/>
      <c r="K416" s="18"/>
      <c r="L416" s="18"/>
      <c r="M416" s="140"/>
      <c r="N416" s="140"/>
      <c r="O416" s="140"/>
      <c r="P416" s="140"/>
      <c r="Q416" s="140"/>
      <c r="R416" s="140"/>
      <c r="S416" s="140"/>
      <c r="T416" s="140"/>
      <c r="U416" s="18"/>
      <c r="V416" s="18"/>
      <c r="W416" s="18"/>
      <c r="X416" s="233">
        <v>0</v>
      </c>
      <c r="Y416" s="354">
        <f t="array" ref="Y416">IF(COUNT(IF($M$5:$M$104=$X416,IF($G$5:$G$104=Y$414,$O$5:$O$104,""),""))=0,"-",AVERAGE(IF($M$5:$M$104=$X416,IF($G$5:$G$104=Y$414,$O$5:$O$104,""))))</f>
        <v>0</v>
      </c>
      <c r="Z416" s="354" t="str">
        <f t="array" ref="Z416">IF(COUNT(IF($M$5:$M$104=$X416,IF($G$5:$G$104=Z$414,$O$5:$O$104,""),""))=0,"-",AVERAGE(IF($M$5:$M$104=$X416,IF($G$5:$G$104=Z$414,$O$5:$O$104,""))))</f>
        <v>-</v>
      </c>
      <c r="AA416" s="354" t="str">
        <f t="array" ref="AA416">IF(COUNT(IF($M$5:$M$104=$X416,IF($G$5:$G$104=AA$414,$O$5:$O$104,""),""))=0,"-",AVERAGE(IF($M$5:$M$104=$X416,IF($G$5:$G$104=AA$414,$O$5:$O$104,""))))</f>
        <v>-</v>
      </c>
      <c r="AB416" s="354" t="str">
        <f t="array" ref="AB416">IF(COUNT(IF($M$5:$M$104=$X416,IF($G$5:$G$104=AB$414,$O$5:$O$104,""),""))=0,"-",AVERAGE(IF($M$5:$M$104=$X416,IF($G$5:$G$104=AB$414,$O$5:$O$104,""))))</f>
        <v>-</v>
      </c>
      <c r="AC416" s="354">
        <f t="array" ref="AC416">IF(COUNT(IF($M$5:$M$104=$X416,IF($G$5:$G$104=AC$414,$O$5:$O$104,""),""))=0,"-",AVERAGE(IF($M$5:$M$104=$X416,IF($G$5:$G$104=AC$414,$O$5:$O$104,""))))</f>
        <v>0.38942948991749932</v>
      </c>
      <c r="AD416" s="354" t="str">
        <f t="array" ref="AD416">IF(COUNT(IF($M$5:$M$104=$X416,IF($G$5:$G$104=AD$414,$O$5:$O$104,""),""))=0,"-",AVERAGE(IF($M$5:$M$104=$X416,IF($G$5:$G$104=AD$414,$O$5:$O$104,""))))</f>
        <v>-</v>
      </c>
      <c r="AE416" s="354">
        <f t="array" ref="AE416">IF(COUNT(IF($M$5:$M$104=$X416,IF($G$5:$G$104=AE$414,$O$5:$O$104,""),""))=0,"-",AVERAGE(IF($M$5:$M$104=$X416,IF($G$5:$G$104=AE$414,$O$5:$O$104,""))))</f>
        <v>0</v>
      </c>
      <c r="AF416" s="354" t="str">
        <f t="array" ref="AF416">IF(COUNT(IF($M$5:$M$104=$X416,IF($G$5:$G$104=AF$414,$O$5:$O$104,""),""))=0,"-",AVERAGE(IF($M$5:$M$104=$X416,IF($G$5:$G$104=AF$414,$O$5:$O$104,""))))</f>
        <v>-</v>
      </c>
      <c r="AG416" s="354" t="str">
        <f t="array" ref="AG416">IF(COUNT(IF($M$5:$M$104=$X416,IF($G$5:$G$104=AG$414,$O$5:$O$104,""),""))=0,"-",AVERAGE(IF($M$5:$M$104=$X416,IF($G$5:$G$104=AG$414,$O$5:$O$104,""))))</f>
        <v>-</v>
      </c>
      <c r="AH416" s="354" t="str">
        <f t="array" ref="AH416">IF(COUNT(IF($M$5:$M$104=$X416,IF($G$5:$G$104=AH$414,$O$5:$O$104,""),""))=0,"-",AVERAGE(IF($M$5:$M$104=$X416,IF($G$5:$G$104=AH$414,$O$5:$O$104,""))))</f>
        <v>-</v>
      </c>
      <c r="AI416" s="354" t="str">
        <f t="array" ref="AI416">IF(COUNT(IF($M$5:$M$104=$X416,IF($G$5:$G$104=AI$414,$O$5:$O$104,""),""))=0,"-",AVERAGE(IF($M$5:$M$104=$X416,IF($G$5:$G$104=AI$414,$O$5:$O$104,""))))</f>
        <v>-</v>
      </c>
      <c r="AJ416" s="354">
        <f t="array" ref="AJ416">IF(COUNT(IF($M$5:$M$104=$X416,IF($G$5:$G$104=AJ$414,$O$5:$O$104,""),""))=0,"-",AVERAGE(IF($M$5:$M$104=$X416,IF($G$5:$G$104=AJ$414,$O$5:$O$104,""))))</f>
        <v>0.24845199749997635</v>
      </c>
      <c r="AK416" s="355">
        <f t="array" ref="AK416">IF(AK394&gt;1,AVERAGE(IF($M$5:$M$104=$X416,$O$5:$O$104,"-")),"-")</f>
        <v>0.12278069409240552</v>
      </c>
      <c r="AL416" s="18"/>
      <c r="AM416" s="18"/>
      <c r="AN416" s="18"/>
      <c r="AO416" s="18"/>
      <c r="AP416" s="18"/>
      <c r="AQ416" s="18"/>
      <c r="AR416" s="18"/>
      <c r="AS416" s="18"/>
      <c r="AT416" s="18"/>
      <c r="AU416" s="18"/>
      <c r="AV416" s="18"/>
      <c r="AW416" s="18"/>
      <c r="AX416" s="18"/>
      <c r="BA416" s="11"/>
      <c r="BB416" s="11"/>
      <c r="BC416" s="11"/>
      <c r="BD416" s="11"/>
      <c r="BE416" s="11"/>
      <c r="BF416" s="11"/>
      <c r="BG416" s="11"/>
      <c r="BH416" s="11"/>
      <c r="BI416" s="11"/>
      <c r="BJ416" s="11"/>
      <c r="BK416" s="11"/>
      <c r="BL416" s="11"/>
      <c r="BM416" s="11"/>
      <c r="BN416" s="11"/>
      <c r="BO416" s="11"/>
      <c r="BP416" s="11"/>
    </row>
    <row r="417" spans="1:68">
      <c r="A417" s="18"/>
      <c r="B417" s="18"/>
      <c r="C417" s="18"/>
      <c r="D417" s="18"/>
      <c r="E417" s="88"/>
      <c r="F417" s="88"/>
      <c r="G417" s="18"/>
      <c r="H417" s="89"/>
      <c r="I417" s="89"/>
      <c r="J417" s="18"/>
      <c r="K417" s="18"/>
      <c r="L417" s="18"/>
      <c r="M417" s="140"/>
      <c r="N417" s="140"/>
      <c r="O417" s="140"/>
      <c r="P417" s="140"/>
      <c r="Q417" s="140"/>
      <c r="R417" s="140"/>
      <c r="S417" s="140"/>
      <c r="T417" s="140"/>
      <c r="U417" s="18"/>
      <c r="V417" s="18"/>
      <c r="W417" s="18"/>
      <c r="X417" s="139">
        <v>1</v>
      </c>
      <c r="Y417" s="354" t="str">
        <f t="array" ref="Y417">IF(COUNT(IF($M$5:$M$104=$X417,IF($G$5:$G$104=Y$414,$O$5:$O$104,""),""))=0,"-",AVERAGE(IF($M$5:$M$104=$X417,IF($G$5:$G$104=Y$414,$O$5:$O$104,""))))</f>
        <v>-</v>
      </c>
      <c r="Z417" s="354" t="str">
        <f t="array" ref="Z417">IF(COUNT(IF($M$5:$M$104=$X417,IF($G$5:$G$104=Z$414,$O$5:$O$104,""),""))=0,"-",AVERAGE(IF($M$5:$M$104=$X417,IF($G$5:$G$104=Z$414,$O$5:$O$104,""))))</f>
        <v>-</v>
      </c>
      <c r="AA417" s="354" t="str">
        <f t="array" ref="AA417">IF(COUNT(IF($M$5:$M$104=$X417,IF($G$5:$G$104=AA$414,$O$5:$O$104,""),""))=0,"-",AVERAGE(IF($M$5:$M$104=$X417,IF($G$5:$G$104=AA$414,$O$5:$O$104,""))))</f>
        <v>-</v>
      </c>
      <c r="AB417" s="354" t="str">
        <f t="array" ref="AB417">IF(COUNT(IF($M$5:$M$104=$X417,IF($G$5:$G$104=AB$414,$O$5:$O$104,""),""))=0,"-",AVERAGE(IF($M$5:$M$104=$X417,IF($G$5:$G$104=AB$414,$O$5:$O$104,""))))</f>
        <v>-</v>
      </c>
      <c r="AC417" s="354" t="str">
        <f t="array" ref="AC417">IF(COUNT(IF($M$5:$M$104=$X417,IF($G$5:$G$104=AC$414,$O$5:$O$104,""),""))=0,"-",AVERAGE(IF($M$5:$M$104=$X417,IF($G$5:$G$104=AC$414,$O$5:$O$104,""))))</f>
        <v>-</v>
      </c>
      <c r="AD417" s="354" t="str">
        <f t="array" ref="AD417">IF(COUNT(IF($M$5:$M$104=$X417,IF($G$5:$G$104=AD$414,$O$5:$O$104,""),""))=0,"-",AVERAGE(IF($M$5:$M$104=$X417,IF($G$5:$G$104=AD$414,$O$5:$O$104,""))))</f>
        <v>-</v>
      </c>
      <c r="AE417" s="354" t="str">
        <f t="array" ref="AE417">IF(COUNT(IF($M$5:$M$104=$X417,IF($G$5:$G$104=AE$414,$O$5:$O$104,""),""))=0,"-",AVERAGE(IF($M$5:$M$104=$X417,IF($G$5:$G$104=AE$414,$O$5:$O$104,""))))</f>
        <v>-</v>
      </c>
      <c r="AF417" s="354" t="str">
        <f t="array" ref="AF417">IF(COUNT(IF($M$5:$M$104=$X417,IF($G$5:$G$104=AF$414,$O$5:$O$104,""),""))=0,"-",AVERAGE(IF($M$5:$M$104=$X417,IF($G$5:$G$104=AF$414,$O$5:$O$104,""))))</f>
        <v>-</v>
      </c>
      <c r="AG417" s="354" t="str">
        <f t="array" ref="AG417">IF(COUNT(IF($M$5:$M$104=$X417,IF($G$5:$G$104=AG$414,$O$5:$O$104,""),""))=0,"-",AVERAGE(IF($M$5:$M$104=$X417,IF($G$5:$G$104=AG$414,$O$5:$O$104,""))))</f>
        <v>-</v>
      </c>
      <c r="AH417" s="354" t="str">
        <f t="array" ref="AH417">IF(COUNT(IF($M$5:$M$104=$X417,IF($G$5:$G$104=AH$414,$O$5:$O$104,""),""))=0,"-",AVERAGE(IF($M$5:$M$104=$X417,IF($G$5:$G$104=AH$414,$O$5:$O$104,""))))</f>
        <v>-</v>
      </c>
      <c r="AI417" s="354" t="str">
        <f t="array" ref="AI417">IF(COUNT(IF($M$5:$M$104=$X417,IF($G$5:$G$104=AI$414,$O$5:$O$104,""),""))=0,"-",AVERAGE(IF($M$5:$M$104=$X417,IF($G$5:$G$104=AI$414,$O$5:$O$104,""))))</f>
        <v>-</v>
      </c>
      <c r="AJ417" s="354" t="str">
        <f t="array" ref="AJ417">IF(COUNT(IF($M$5:$M$104=$X417,IF($G$5:$G$104=AJ$414,$O$5:$O$104,""),""))=0,"-",AVERAGE(IF($M$5:$M$104=$X417,IF($G$5:$G$104=AJ$414,$O$5:$O$104,""))))</f>
        <v>-</v>
      </c>
      <c r="AK417" s="356" t="str">
        <f t="array" ref="AK417">IF(AK395&gt;1,AVERAGE(IF($M$5:$M$104=$X417,$O$5:$O$104,"-")),"-")</f>
        <v>-</v>
      </c>
      <c r="AL417" s="18"/>
      <c r="AM417" s="18"/>
      <c r="AN417" s="18"/>
      <c r="AO417" s="18"/>
      <c r="AP417" s="18"/>
      <c r="AQ417" s="18"/>
      <c r="AR417" s="18"/>
      <c r="AS417" s="18"/>
      <c r="AT417" s="18"/>
      <c r="AU417" s="18"/>
      <c r="AV417" s="18"/>
      <c r="AW417" s="18"/>
      <c r="AX417" s="18"/>
      <c r="BA417" s="11"/>
      <c r="BB417" s="11"/>
      <c r="BC417" s="11"/>
      <c r="BD417" s="11"/>
      <c r="BE417" s="11"/>
      <c r="BF417" s="11"/>
      <c r="BG417" s="11"/>
      <c r="BH417" s="11"/>
      <c r="BI417" s="11"/>
      <c r="BJ417" s="11"/>
      <c r="BK417" s="11"/>
      <c r="BL417" s="11"/>
      <c r="BM417" s="11"/>
      <c r="BN417" s="11"/>
      <c r="BO417" s="11"/>
      <c r="BP417" s="11"/>
    </row>
    <row r="418" spans="1:68">
      <c r="A418" s="18"/>
      <c r="B418" s="18"/>
      <c r="C418" s="18"/>
      <c r="D418" s="18"/>
      <c r="E418" s="88"/>
      <c r="F418" s="88"/>
      <c r="G418" s="18"/>
      <c r="H418" s="89"/>
      <c r="I418" s="89"/>
      <c r="J418" s="18"/>
      <c r="K418" s="18"/>
      <c r="L418" s="18"/>
      <c r="M418" s="140"/>
      <c r="N418" s="140"/>
      <c r="O418" s="140"/>
      <c r="P418" s="140"/>
      <c r="Q418" s="140"/>
      <c r="R418" s="140"/>
      <c r="S418" s="140"/>
      <c r="T418" s="140"/>
      <c r="U418" s="18"/>
      <c r="V418" s="18"/>
      <c r="W418" s="18"/>
      <c r="X418" s="139">
        <v>2</v>
      </c>
      <c r="Y418" s="354" t="str">
        <f t="array" ref="Y418">IF(COUNT(IF($M$5:$M$104=$X418,IF($G$5:$G$104=Y$414,$O$5:$O$104,""),""))=0,"-",AVERAGE(IF($M$5:$M$104=$X418,IF($G$5:$G$104=Y$414,$O$5:$O$104,""))))</f>
        <v>-</v>
      </c>
      <c r="Z418" s="354" t="str">
        <f t="array" ref="Z418">IF(COUNT(IF($M$5:$M$104=$X418,IF($G$5:$G$104=Z$414,$O$5:$O$104,""),""))=0,"-",AVERAGE(IF($M$5:$M$104=$X418,IF($G$5:$G$104=Z$414,$O$5:$O$104,""))))</f>
        <v>-</v>
      </c>
      <c r="AA418" s="354" t="str">
        <f t="array" ref="AA418">IF(COUNT(IF($M$5:$M$104=$X418,IF($G$5:$G$104=AA$414,$O$5:$O$104,""),""))=0,"-",AVERAGE(IF($M$5:$M$104=$X418,IF($G$5:$G$104=AA$414,$O$5:$O$104,""))))</f>
        <v>-</v>
      </c>
      <c r="AB418" s="354" t="str">
        <f t="array" ref="AB418">IF(COUNT(IF($M$5:$M$104=$X418,IF($G$5:$G$104=AB$414,$O$5:$O$104,""),""))=0,"-",AVERAGE(IF($M$5:$M$104=$X418,IF($G$5:$G$104=AB$414,$O$5:$O$104,""))))</f>
        <v>-</v>
      </c>
      <c r="AC418" s="354" t="str">
        <f t="array" ref="AC418">IF(COUNT(IF($M$5:$M$104=$X418,IF($G$5:$G$104=AC$414,$O$5:$O$104,""),""))=0,"-",AVERAGE(IF($M$5:$M$104=$X418,IF($G$5:$G$104=AC$414,$O$5:$O$104,""))))</f>
        <v>-</v>
      </c>
      <c r="AD418" s="354" t="str">
        <f t="array" ref="AD418">IF(COUNT(IF($M$5:$M$104=$X418,IF($G$5:$G$104=AD$414,$O$5:$O$104,""),""))=0,"-",AVERAGE(IF($M$5:$M$104=$X418,IF($G$5:$G$104=AD$414,$O$5:$O$104,""))))</f>
        <v>-</v>
      </c>
      <c r="AE418" s="354" t="str">
        <f t="array" ref="AE418">IF(COUNT(IF($M$5:$M$104=$X418,IF($G$5:$G$104=AE$414,$O$5:$O$104,""),""))=0,"-",AVERAGE(IF($M$5:$M$104=$X418,IF($G$5:$G$104=AE$414,$O$5:$O$104,""))))</f>
        <v>-</v>
      </c>
      <c r="AF418" s="354" t="str">
        <f t="array" ref="AF418">IF(COUNT(IF($M$5:$M$104=$X418,IF($G$5:$G$104=AF$414,$O$5:$O$104,""),""))=0,"-",AVERAGE(IF($M$5:$M$104=$X418,IF($G$5:$G$104=AF$414,$O$5:$O$104,""))))</f>
        <v>-</v>
      </c>
      <c r="AG418" s="354" t="str">
        <f t="array" ref="AG418">IF(COUNT(IF($M$5:$M$104=$X418,IF($G$5:$G$104=AG$414,$O$5:$O$104,""),""))=0,"-",AVERAGE(IF($M$5:$M$104=$X418,IF($G$5:$G$104=AG$414,$O$5:$O$104,""))))</f>
        <v>-</v>
      </c>
      <c r="AH418" s="354" t="str">
        <f t="array" ref="AH418">IF(COUNT(IF($M$5:$M$104=$X418,IF($G$5:$G$104=AH$414,$O$5:$O$104,""),""))=0,"-",AVERAGE(IF($M$5:$M$104=$X418,IF($G$5:$G$104=AH$414,$O$5:$O$104,""))))</f>
        <v>-</v>
      </c>
      <c r="AI418" s="354" t="str">
        <f t="array" ref="AI418">IF(COUNT(IF($M$5:$M$104=$X418,IF($G$5:$G$104=AI$414,$O$5:$O$104,""),""))=0,"-",AVERAGE(IF($M$5:$M$104=$X418,IF($G$5:$G$104=AI$414,$O$5:$O$104,""))))</f>
        <v>-</v>
      </c>
      <c r="AJ418" s="354" t="str">
        <f t="array" ref="AJ418">IF(COUNT(IF($M$5:$M$104=$X418,IF($G$5:$G$104=AJ$414,$O$5:$O$104,""),""))=0,"-",AVERAGE(IF($M$5:$M$104=$X418,IF($G$5:$G$104=AJ$414,$O$5:$O$104,""))))</f>
        <v>-</v>
      </c>
      <c r="AK418" s="356" t="str">
        <f t="array" ref="AK418">IF(AK396&gt;1,AVERAGE(IF($M$5:$M$104=$X418,$O$5:$O$104,"-")),"-")</f>
        <v>-</v>
      </c>
      <c r="AL418" s="18"/>
      <c r="AM418" s="18"/>
      <c r="AN418" s="18"/>
      <c r="AO418" s="18"/>
      <c r="AP418" s="18"/>
      <c r="AQ418" s="18"/>
      <c r="AR418" s="18"/>
      <c r="AS418" s="18"/>
      <c r="AT418" s="18"/>
      <c r="AU418" s="18"/>
      <c r="AV418" s="18"/>
      <c r="AW418" s="18"/>
      <c r="AX418" s="18"/>
      <c r="BA418" s="11"/>
      <c r="BB418" s="11"/>
      <c r="BC418" s="11"/>
      <c r="BD418" s="11"/>
      <c r="BE418" s="11"/>
      <c r="BF418" s="11"/>
      <c r="BG418" s="11"/>
      <c r="BH418" s="11"/>
      <c r="BI418" s="11"/>
      <c r="BJ418" s="11"/>
      <c r="BK418" s="11"/>
      <c r="BL418" s="11"/>
      <c r="BM418" s="11"/>
      <c r="BN418" s="11"/>
      <c r="BO418" s="11"/>
      <c r="BP418" s="11"/>
    </row>
    <row r="419" spans="1:68">
      <c r="A419" s="18"/>
      <c r="B419" s="18"/>
      <c r="C419" s="18"/>
      <c r="D419" s="18"/>
      <c r="E419" s="88"/>
      <c r="F419" s="88"/>
      <c r="G419" s="18"/>
      <c r="H419" s="89"/>
      <c r="I419" s="89"/>
      <c r="J419" s="18"/>
      <c r="K419" s="18"/>
      <c r="L419" s="18"/>
      <c r="M419" s="140"/>
      <c r="N419" s="140"/>
      <c r="O419" s="140"/>
      <c r="P419" s="140"/>
      <c r="Q419" s="140"/>
      <c r="R419" s="140"/>
      <c r="S419" s="140"/>
      <c r="T419" s="140"/>
      <c r="U419" s="18"/>
      <c r="V419" s="18"/>
      <c r="W419" s="18"/>
      <c r="X419" s="139">
        <v>3</v>
      </c>
      <c r="Y419" s="354" t="str">
        <f t="array" ref="Y419">IF(COUNT(IF($M$5:$M$104=$X419,IF($G$5:$G$104=Y$414,$O$5:$O$104,""),""))=0,"-",AVERAGE(IF($M$5:$M$104=$X419,IF($G$5:$G$104=Y$414,$O$5:$O$104,""))))</f>
        <v>-</v>
      </c>
      <c r="Z419" s="354" t="str">
        <f t="array" ref="Z419">IF(COUNT(IF($M$5:$M$104=$X419,IF($G$5:$G$104=Z$414,$O$5:$O$104,""),""))=0,"-",AVERAGE(IF($M$5:$M$104=$X419,IF($G$5:$G$104=Z$414,$O$5:$O$104,""))))</f>
        <v>-</v>
      </c>
      <c r="AA419" s="354" t="str">
        <f t="array" ref="AA419">IF(COUNT(IF($M$5:$M$104=$X419,IF($G$5:$G$104=AA$414,$O$5:$O$104,""),""))=0,"-",AVERAGE(IF($M$5:$M$104=$X419,IF($G$5:$G$104=AA$414,$O$5:$O$104,""))))</f>
        <v>-</v>
      </c>
      <c r="AB419" s="354" t="str">
        <f t="array" ref="AB419">IF(COUNT(IF($M$5:$M$104=$X419,IF($G$5:$G$104=AB$414,$O$5:$O$104,""),""))=0,"-",AVERAGE(IF($M$5:$M$104=$X419,IF($G$5:$G$104=AB$414,$O$5:$O$104,""))))</f>
        <v>-</v>
      </c>
      <c r="AC419" s="354" t="str">
        <f t="array" ref="AC419">IF(COUNT(IF($M$5:$M$104=$X419,IF($G$5:$G$104=AC$414,$O$5:$O$104,""),""))=0,"-",AVERAGE(IF($M$5:$M$104=$X419,IF($G$5:$G$104=AC$414,$O$5:$O$104,""))))</f>
        <v>-</v>
      </c>
      <c r="AD419" s="354" t="str">
        <f t="array" ref="AD419">IF(COUNT(IF($M$5:$M$104=$X419,IF($G$5:$G$104=AD$414,$O$5:$O$104,""),""))=0,"-",AVERAGE(IF($M$5:$M$104=$X419,IF($G$5:$G$104=AD$414,$O$5:$O$104,""))))</f>
        <v>-</v>
      </c>
      <c r="AE419" s="354" t="str">
        <f t="array" ref="AE419">IF(COUNT(IF($M$5:$M$104=$X419,IF($G$5:$G$104=AE$414,$O$5:$O$104,""),""))=0,"-",AVERAGE(IF($M$5:$M$104=$X419,IF($G$5:$G$104=AE$414,$O$5:$O$104,""))))</f>
        <v>-</v>
      </c>
      <c r="AF419" s="354" t="str">
        <f t="array" ref="AF419">IF(COUNT(IF($M$5:$M$104=$X419,IF($G$5:$G$104=AF$414,$O$5:$O$104,""),""))=0,"-",AVERAGE(IF($M$5:$M$104=$X419,IF($G$5:$G$104=AF$414,$O$5:$O$104,""))))</f>
        <v>-</v>
      </c>
      <c r="AG419" s="354" t="str">
        <f t="array" ref="AG419">IF(COUNT(IF($M$5:$M$104=$X419,IF($G$5:$G$104=AG$414,$O$5:$O$104,""),""))=0,"-",AVERAGE(IF($M$5:$M$104=$X419,IF($G$5:$G$104=AG$414,$O$5:$O$104,""))))</f>
        <v>-</v>
      </c>
      <c r="AH419" s="354" t="str">
        <f t="array" ref="AH419">IF(COUNT(IF($M$5:$M$104=$X419,IF($G$5:$G$104=AH$414,$O$5:$O$104,""),""))=0,"-",AVERAGE(IF($M$5:$M$104=$X419,IF($G$5:$G$104=AH$414,$O$5:$O$104,""))))</f>
        <v>-</v>
      </c>
      <c r="AI419" s="354" t="str">
        <f t="array" ref="AI419">IF(COUNT(IF($M$5:$M$104=$X419,IF($G$5:$G$104=AI$414,$O$5:$O$104,""),""))=0,"-",AVERAGE(IF($M$5:$M$104=$X419,IF($G$5:$G$104=AI$414,$O$5:$O$104,""))))</f>
        <v>-</v>
      </c>
      <c r="AJ419" s="354" t="str">
        <f t="array" ref="AJ419">IF(COUNT(IF($M$5:$M$104=$X419,IF($G$5:$G$104=AJ$414,$O$5:$O$104,""),""))=0,"-",AVERAGE(IF($M$5:$M$104=$X419,IF($G$5:$G$104=AJ$414,$O$5:$O$104,""))))</f>
        <v>-</v>
      </c>
      <c r="AK419" s="356" t="str">
        <f t="array" ref="AK419">IF(AK397&gt;1,AVERAGE(IF($M$5:$M$104=$X419,$O$5:$O$104,"-")),"-")</f>
        <v>-</v>
      </c>
      <c r="AL419" s="18"/>
      <c r="AM419" s="18"/>
      <c r="AN419" s="18"/>
      <c r="AO419" s="18"/>
      <c r="AP419" s="18"/>
      <c r="AQ419" s="18"/>
      <c r="AR419" s="18"/>
      <c r="AS419" s="18"/>
      <c r="AT419" s="18"/>
      <c r="AU419" s="18"/>
      <c r="AV419" s="18"/>
      <c r="AW419" s="18"/>
      <c r="AX419" s="18"/>
      <c r="BA419" s="11"/>
      <c r="BB419" s="11"/>
      <c r="BC419" s="11"/>
      <c r="BD419" s="11"/>
      <c r="BE419" s="11"/>
      <c r="BF419" s="11"/>
      <c r="BG419" s="11"/>
      <c r="BH419" s="11"/>
      <c r="BI419" s="11"/>
      <c r="BJ419" s="11"/>
      <c r="BK419" s="11"/>
      <c r="BL419" s="11"/>
      <c r="BM419" s="11"/>
      <c r="BN419" s="11"/>
      <c r="BO419" s="11"/>
      <c r="BP419" s="11"/>
    </row>
    <row r="420" spans="1:68">
      <c r="A420" s="18"/>
      <c r="B420" s="18"/>
      <c r="C420" s="18"/>
      <c r="D420" s="18"/>
      <c r="E420" s="88"/>
      <c r="F420" s="88"/>
      <c r="G420" s="18"/>
      <c r="H420" s="89"/>
      <c r="I420" s="89"/>
      <c r="J420" s="18"/>
      <c r="K420" s="18"/>
      <c r="L420" s="18"/>
      <c r="M420" s="140"/>
      <c r="N420" s="140"/>
      <c r="O420" s="140"/>
      <c r="P420" s="140"/>
      <c r="Q420" s="140"/>
      <c r="R420" s="140"/>
      <c r="S420" s="140"/>
      <c r="T420" s="140"/>
      <c r="U420" s="18"/>
      <c r="V420" s="18"/>
      <c r="W420" s="18"/>
      <c r="X420" s="139">
        <v>4</v>
      </c>
      <c r="Y420" s="354">
        <f t="array" ref="Y420">IF(COUNT(IF($M$5:$M$104=$X420,IF($G$5:$G$104=Y$414,$O$5:$O$104,""),""))=0,"-",AVERAGE(IF($M$5:$M$104=$X420,IF($G$5:$G$104=Y$414,$O$5:$O$104,""))))</f>
        <v>0.27950849718747356</v>
      </c>
      <c r="Z420" s="354" t="str">
        <f t="array" ref="Z420">IF(COUNT(IF($M$5:$M$104=$X420,IF($G$5:$G$104=Z$414,$O$5:$O$104,""),""))=0,"-",AVERAGE(IF($M$5:$M$104=$X420,IF($G$5:$G$104=Z$414,$O$5:$O$104,""))))</f>
        <v>-</v>
      </c>
      <c r="AA420" s="354" t="str">
        <f t="array" ref="AA420">IF(COUNT(IF($M$5:$M$104=$X420,IF($G$5:$G$104=AA$414,$O$5:$O$104,""),""))=0,"-",AVERAGE(IF($M$5:$M$104=$X420,IF($G$5:$G$104=AA$414,$O$5:$O$104,""))))</f>
        <v>-</v>
      </c>
      <c r="AB420" s="354" t="str">
        <f t="array" ref="AB420">IF(COUNT(IF($M$5:$M$104=$X420,IF($G$5:$G$104=AB$414,$O$5:$O$104,""),""))=0,"-",AVERAGE(IF($M$5:$M$104=$X420,IF($G$5:$G$104=AB$414,$O$5:$O$104,""))))</f>
        <v>-</v>
      </c>
      <c r="AC420" s="354" t="str">
        <f t="array" ref="AC420">IF(COUNT(IF($M$5:$M$104=$X420,IF($G$5:$G$104=AC$414,$O$5:$O$104,""),""))=0,"-",AVERAGE(IF($M$5:$M$104=$X420,IF($G$5:$G$104=AC$414,$O$5:$O$104,""))))</f>
        <v>-</v>
      </c>
      <c r="AD420" s="354" t="str">
        <f t="array" ref="AD420">IF(COUNT(IF($M$5:$M$104=$X420,IF($G$5:$G$104=AD$414,$O$5:$O$104,""),""))=0,"-",AVERAGE(IF($M$5:$M$104=$X420,IF($G$5:$G$104=AD$414,$O$5:$O$104,""))))</f>
        <v>-</v>
      </c>
      <c r="AE420" s="354" t="str">
        <f t="array" ref="AE420">IF(COUNT(IF($M$5:$M$104=$X420,IF($G$5:$G$104=AE$414,$O$5:$O$104,""),""))=0,"-",AVERAGE(IF($M$5:$M$104=$X420,IF($G$5:$G$104=AE$414,$O$5:$O$104,""))))</f>
        <v>-</v>
      </c>
      <c r="AF420" s="354" t="str">
        <f t="array" ref="AF420">IF(COUNT(IF($M$5:$M$104=$X420,IF($G$5:$G$104=AF$414,$O$5:$O$104,""),""))=0,"-",AVERAGE(IF($M$5:$M$104=$X420,IF($G$5:$G$104=AF$414,$O$5:$O$104,""))))</f>
        <v>-</v>
      </c>
      <c r="AG420" s="354" t="str">
        <f t="array" ref="AG420">IF(COUNT(IF($M$5:$M$104=$X420,IF($G$5:$G$104=AG$414,$O$5:$O$104,""),""))=0,"-",AVERAGE(IF($M$5:$M$104=$X420,IF($G$5:$G$104=AG$414,$O$5:$O$104,""))))</f>
        <v>-</v>
      </c>
      <c r="AH420" s="354" t="str">
        <f t="array" ref="AH420">IF(COUNT(IF($M$5:$M$104=$X420,IF($G$5:$G$104=AH$414,$O$5:$O$104,""),""))=0,"-",AVERAGE(IF($M$5:$M$104=$X420,IF($G$5:$G$104=AH$414,$O$5:$O$104,""))))</f>
        <v>-</v>
      </c>
      <c r="AI420" s="354" t="str">
        <f t="array" ref="AI420">IF(COUNT(IF($M$5:$M$104=$X420,IF($G$5:$G$104=AI$414,$O$5:$O$104,""),""))=0,"-",AVERAGE(IF($M$5:$M$104=$X420,IF($G$5:$G$104=AI$414,$O$5:$O$104,""))))</f>
        <v>-</v>
      </c>
      <c r="AJ420" s="354" t="str">
        <f t="array" ref="AJ420">IF(COUNT(IF($M$5:$M$104=$X420,IF($G$5:$G$104=AJ$414,$O$5:$O$104,""),""))=0,"-",AVERAGE(IF($M$5:$M$104=$X420,IF($G$5:$G$104=AJ$414,$O$5:$O$104,""))))</f>
        <v>-</v>
      </c>
      <c r="AK420" s="356">
        <f t="array" ref="AK420">IF(AK398&gt;1,AVERAGE(IF($M$5:$M$104=$X420,$O$5:$O$104,"-")),"-")</f>
        <v>0.27950849718747356</v>
      </c>
      <c r="AL420" s="18"/>
      <c r="AM420" s="18"/>
      <c r="AN420" s="18"/>
      <c r="AO420" s="18"/>
      <c r="AP420" s="18"/>
      <c r="AQ420" s="18"/>
      <c r="AR420" s="18"/>
      <c r="AS420" s="18"/>
      <c r="AT420" s="18"/>
      <c r="AU420" s="18"/>
      <c r="AV420" s="18"/>
      <c r="AW420" s="18"/>
      <c r="AX420" s="18"/>
      <c r="BA420" s="11"/>
      <c r="BB420" s="11"/>
      <c r="BC420" s="11"/>
      <c r="BD420" s="11"/>
      <c r="BE420" s="11"/>
      <c r="BF420" s="11"/>
      <c r="BG420" s="11"/>
      <c r="BH420" s="11"/>
      <c r="BI420" s="11"/>
      <c r="BJ420" s="11"/>
      <c r="BK420" s="11"/>
      <c r="BL420" s="11"/>
      <c r="BM420" s="11"/>
      <c r="BN420" s="11"/>
      <c r="BO420" s="11"/>
      <c r="BP420" s="11"/>
    </row>
    <row r="421" spans="1:68">
      <c r="A421" s="18"/>
      <c r="B421" s="18"/>
      <c r="C421" s="18"/>
      <c r="D421" s="18"/>
      <c r="E421" s="88"/>
      <c r="F421" s="88"/>
      <c r="G421" s="18"/>
      <c r="H421" s="89"/>
      <c r="I421" s="89"/>
      <c r="J421" s="18"/>
      <c r="K421" s="18"/>
      <c r="L421" s="18"/>
      <c r="M421" s="140"/>
      <c r="N421" s="140"/>
      <c r="O421" s="140"/>
      <c r="P421" s="140"/>
      <c r="Q421" s="140"/>
      <c r="R421" s="140"/>
      <c r="S421" s="140"/>
      <c r="T421" s="140"/>
      <c r="U421" s="18"/>
      <c r="V421" s="18"/>
      <c r="W421" s="18"/>
      <c r="X421" s="139">
        <v>5</v>
      </c>
      <c r="Y421" s="354">
        <f t="array" ref="Y421">IF(COUNT(IF($M$5:$M$104=$X421,IF($G$5:$G$104=Y$414,$O$5:$O$104,""),""))=0,"-",AVERAGE(IF($M$5:$M$104=$X421,IF($G$5:$G$104=Y$414,$O$5:$O$104,""))))</f>
        <v>3.2602533184831313E-2</v>
      </c>
      <c r="Z421" s="354" t="str">
        <f t="array" ref="Z421">IF(COUNT(IF($M$5:$M$104=$X421,IF($G$5:$G$104=Z$414,$O$5:$O$104,""),""))=0,"-",AVERAGE(IF($M$5:$M$104=$X421,IF($G$5:$G$104=Z$414,$O$5:$O$104,""))))</f>
        <v>-</v>
      </c>
      <c r="AA421" s="354" t="str">
        <f t="array" ref="AA421">IF(COUNT(IF($M$5:$M$104=$X421,IF($G$5:$G$104=AA$414,$O$5:$O$104,""),""))=0,"-",AVERAGE(IF($M$5:$M$104=$X421,IF($G$5:$G$104=AA$414,$O$5:$O$104,""))))</f>
        <v>-</v>
      </c>
      <c r="AB421" s="354" t="str">
        <f t="array" ref="AB421">IF(COUNT(IF($M$5:$M$104=$X421,IF($G$5:$G$104=AB$414,$O$5:$O$104,""),""))=0,"-",AVERAGE(IF($M$5:$M$104=$X421,IF($G$5:$G$104=AB$414,$O$5:$O$104,""))))</f>
        <v>-</v>
      </c>
      <c r="AC421" s="354">
        <f t="array" ref="AC421">IF(COUNT(IF($M$5:$M$104=$X421,IF($G$5:$G$104=AC$414,$O$5:$O$104,""),""))=0,"-",AVERAGE(IF($M$5:$M$104=$X421,IF($G$5:$G$104=AC$414,$O$5:$O$104,""))))</f>
        <v>0.22821773229381914</v>
      </c>
      <c r="AD421" s="354" t="str">
        <f t="array" ref="AD421">IF(COUNT(IF($M$5:$M$104=$X421,IF($G$5:$G$104=AD$414,$O$5:$O$104,""),""))=0,"-",AVERAGE(IF($M$5:$M$104=$X421,IF($G$5:$G$104=AD$414,$O$5:$O$104,""))))</f>
        <v>-</v>
      </c>
      <c r="AE421" s="354">
        <f t="array" ref="AE421">IF(COUNT(IF($M$5:$M$104=$X421,IF($G$5:$G$104=AE$414,$O$5:$O$104,""),""))=0,"-",AVERAGE(IF($M$5:$M$104=$X421,IF($G$5:$G$104=AE$414,$O$5:$O$104,""))))</f>
        <v>0.16089615894886097</v>
      </c>
      <c r="AF421" s="354" t="str">
        <f t="array" ref="AF421">IF(COUNT(IF($M$5:$M$104=$X421,IF($G$5:$G$104=AF$414,$O$5:$O$104,""),""))=0,"-",AVERAGE(IF($M$5:$M$104=$X421,IF($G$5:$G$104=AF$414,$O$5:$O$104,""))))</f>
        <v>-</v>
      </c>
      <c r="AG421" s="354" t="str">
        <f t="array" ref="AG421">IF(COUNT(IF($M$5:$M$104=$X421,IF($G$5:$G$104=AG$414,$O$5:$O$104,""),""))=0,"-",AVERAGE(IF($M$5:$M$104=$X421,IF($G$5:$G$104=AG$414,$O$5:$O$104,""))))</f>
        <v>-</v>
      </c>
      <c r="AH421" s="354" t="str">
        <f t="array" ref="AH421">IF(COUNT(IF($M$5:$M$104=$X421,IF($G$5:$G$104=AH$414,$O$5:$O$104,""),""))=0,"-",AVERAGE(IF($M$5:$M$104=$X421,IF($G$5:$G$104=AH$414,$O$5:$O$104,""))))</f>
        <v>-</v>
      </c>
      <c r="AI421" s="354" t="str">
        <f t="array" ref="AI421">IF(COUNT(IF($M$5:$M$104=$X421,IF($G$5:$G$104=AI$414,$O$5:$O$104,""),""))=0,"-",AVERAGE(IF($M$5:$M$104=$X421,IF($G$5:$G$104=AI$414,$O$5:$O$104,""))))</f>
        <v>-</v>
      </c>
      <c r="AJ421" s="354">
        <f t="array" ref="AJ421">IF(COUNT(IF($M$5:$M$104=$X421,IF($G$5:$G$104=AJ$414,$O$5:$O$104,""),""))=0,"-",AVERAGE(IF($M$5:$M$104=$X421,IF($G$5:$G$104=AJ$414,$O$5:$O$104,""))))</f>
        <v>0.33080704444346754</v>
      </c>
      <c r="AK421" s="356">
        <f t="array" ref="AK421">IF(AK399&gt;1,AVERAGE(IF($M$5:$M$104=$X421,$O$5:$O$104,"-")),"-")</f>
        <v>0.18331887765655666</v>
      </c>
      <c r="AL421" s="18"/>
      <c r="AM421" s="18"/>
      <c r="AN421" s="18"/>
      <c r="AO421" s="18"/>
      <c r="AP421" s="18"/>
      <c r="AQ421" s="18"/>
      <c r="AR421" s="18"/>
      <c r="AS421" s="18"/>
      <c r="AT421" s="18"/>
      <c r="AU421" s="18"/>
      <c r="AV421" s="18"/>
      <c r="AW421" s="18"/>
      <c r="AX421" s="18"/>
      <c r="BA421" s="11"/>
      <c r="BB421" s="11"/>
      <c r="BC421" s="11"/>
      <c r="BD421" s="11"/>
      <c r="BE421" s="11"/>
      <c r="BF421" s="11"/>
      <c r="BG421" s="11"/>
      <c r="BH421" s="11"/>
      <c r="BI421" s="11"/>
      <c r="BJ421" s="11"/>
      <c r="BK421" s="11"/>
      <c r="BL421" s="11"/>
      <c r="BM421" s="11"/>
      <c r="BN421" s="11"/>
      <c r="BO421" s="11"/>
      <c r="BP421" s="11"/>
    </row>
    <row r="422" spans="1:68">
      <c r="A422" s="18"/>
      <c r="B422" s="18"/>
      <c r="C422" s="18"/>
      <c r="D422" s="18"/>
      <c r="E422" s="88"/>
      <c r="F422" s="88"/>
      <c r="G422" s="18"/>
      <c r="H422" s="89"/>
      <c r="I422" s="89"/>
      <c r="J422" s="18"/>
      <c r="K422" s="18"/>
      <c r="L422" s="18"/>
      <c r="M422" s="140"/>
      <c r="N422" s="140"/>
      <c r="O422" s="140"/>
      <c r="P422" s="140"/>
      <c r="Q422" s="140"/>
      <c r="R422" s="140"/>
      <c r="S422" s="140"/>
      <c r="T422" s="140"/>
      <c r="U422" s="18"/>
      <c r="V422" s="18"/>
      <c r="W422" s="18"/>
      <c r="X422" s="139">
        <v>6</v>
      </c>
      <c r="Y422" s="354">
        <f t="array" ref="Y422">IF(COUNT(IF($M$5:$M$104=$X422,IF($G$5:$G$104=Y$414,$O$5:$O$104,""),""))=0,"-",AVERAGE(IF($M$5:$M$104=$X422,IF($G$5:$G$104=Y$414,$O$5:$O$104,""))))</f>
        <v>5.3632052982953655E-2</v>
      </c>
      <c r="Z422" s="354" t="str">
        <f t="array" ref="Z422">IF(COUNT(IF($M$5:$M$104=$X422,IF($G$5:$G$104=Z$414,$O$5:$O$104,""),""))=0,"-",AVERAGE(IF($M$5:$M$104=$X422,IF($G$5:$G$104=Z$414,$O$5:$O$104,""))))</f>
        <v>-</v>
      </c>
      <c r="AA422" s="354" t="str">
        <f t="array" ref="AA422">IF(COUNT(IF($M$5:$M$104=$X422,IF($G$5:$G$104=AA$414,$O$5:$O$104,""),""))=0,"-",AVERAGE(IF($M$5:$M$104=$X422,IF($G$5:$G$104=AA$414,$O$5:$O$104,""))))</f>
        <v>-</v>
      </c>
      <c r="AB422" s="354" t="str">
        <f t="array" ref="AB422">IF(COUNT(IF($M$5:$M$104=$X422,IF($G$5:$G$104=AB$414,$O$5:$O$104,""),""))=0,"-",AVERAGE(IF($M$5:$M$104=$X422,IF($G$5:$G$104=AB$414,$O$5:$O$104,""))))</f>
        <v>-</v>
      </c>
      <c r="AC422" s="354" t="str">
        <f t="array" ref="AC422">IF(COUNT(IF($M$5:$M$104=$X422,IF($G$5:$G$104=AC$414,$O$5:$O$104,""),""))=0,"-",AVERAGE(IF($M$5:$M$104=$X422,IF($G$5:$G$104=AC$414,$O$5:$O$104,""))))</f>
        <v>-</v>
      </c>
      <c r="AD422" s="354" t="str">
        <f t="array" ref="AD422">IF(COUNT(IF($M$5:$M$104=$X422,IF($G$5:$G$104=AD$414,$O$5:$O$104,""),""))=0,"-",AVERAGE(IF($M$5:$M$104=$X422,IF($G$5:$G$104=AD$414,$O$5:$O$104,""))))</f>
        <v>-</v>
      </c>
      <c r="AE422" s="354" t="str">
        <f t="array" ref="AE422">IF(COUNT(IF($M$5:$M$104=$X422,IF($G$5:$G$104=AE$414,$O$5:$O$104,""),""))=0,"-",AVERAGE(IF($M$5:$M$104=$X422,IF($G$5:$G$104=AE$414,$O$5:$O$104,""))))</f>
        <v>-</v>
      </c>
      <c r="AF422" s="354" t="str">
        <f t="array" ref="AF422">IF(COUNT(IF($M$5:$M$104=$X422,IF($G$5:$G$104=AF$414,$O$5:$O$104,""),""))=0,"-",AVERAGE(IF($M$5:$M$104=$X422,IF($G$5:$G$104=AF$414,$O$5:$O$104,""))))</f>
        <v>-</v>
      </c>
      <c r="AG422" s="354" t="str">
        <f t="array" ref="AG422">IF(COUNT(IF($M$5:$M$104=$X422,IF($G$5:$G$104=AG$414,$O$5:$O$104,""),""))=0,"-",AVERAGE(IF($M$5:$M$104=$X422,IF($G$5:$G$104=AG$414,$O$5:$O$104,""))))</f>
        <v>-</v>
      </c>
      <c r="AH422" s="354" t="str">
        <f t="array" ref="AH422">IF(COUNT(IF($M$5:$M$104=$X422,IF($G$5:$G$104=AH$414,$O$5:$O$104,""),""))=0,"-",AVERAGE(IF($M$5:$M$104=$X422,IF($G$5:$G$104=AH$414,$O$5:$O$104,""))))</f>
        <v>-</v>
      </c>
      <c r="AI422" s="354" t="str">
        <f t="array" ref="AI422">IF(COUNT(IF($M$5:$M$104=$X422,IF($G$5:$G$104=AI$414,$O$5:$O$104,""),""))=0,"-",AVERAGE(IF($M$5:$M$104=$X422,IF($G$5:$G$104=AI$414,$O$5:$O$104,""))))</f>
        <v>-</v>
      </c>
      <c r="AJ422" s="354" t="str">
        <f t="array" ref="AJ422">IF(COUNT(IF($M$5:$M$104=$X422,IF($G$5:$G$104=AJ$414,$O$5:$O$104,""),""))=0,"-",AVERAGE(IF($M$5:$M$104=$X422,IF($G$5:$G$104=AJ$414,$O$5:$O$104,""))))</f>
        <v>-</v>
      </c>
      <c r="AK422" s="356">
        <f t="array" ref="AK422">IF(AK400&gt;1,AVERAGE(IF($M$5:$M$104=$X422,$O$5:$O$104,"-")),"-")</f>
        <v>5.3632052982953655E-2</v>
      </c>
      <c r="AL422" s="18"/>
      <c r="AM422" s="18"/>
      <c r="AN422" s="18"/>
      <c r="AO422" s="18"/>
      <c r="AP422" s="18"/>
      <c r="AQ422" s="18"/>
      <c r="AR422" s="18"/>
      <c r="AS422" s="18"/>
      <c r="AT422" s="18"/>
      <c r="AU422" s="18"/>
      <c r="AV422" s="18"/>
      <c r="AW422" s="18"/>
      <c r="AX422" s="18"/>
      <c r="BA422" s="11"/>
      <c r="BB422" s="11"/>
      <c r="BC422" s="11"/>
      <c r="BD422" s="11"/>
      <c r="BE422" s="11"/>
      <c r="BF422" s="11"/>
      <c r="BG422" s="11"/>
      <c r="BH422" s="11"/>
      <c r="BI422" s="11"/>
      <c r="BJ422" s="11"/>
      <c r="BK422" s="11"/>
      <c r="BL422" s="11"/>
      <c r="BM422" s="11"/>
      <c r="BN422" s="11"/>
      <c r="BO422" s="11"/>
      <c r="BP422" s="11"/>
    </row>
    <row r="423" spans="1:68">
      <c r="A423" s="18"/>
      <c r="B423" s="18"/>
      <c r="C423" s="18"/>
      <c r="D423" s="18"/>
      <c r="E423" s="88"/>
      <c r="F423" s="88"/>
      <c r="G423" s="18"/>
      <c r="H423" s="89"/>
      <c r="I423" s="89"/>
      <c r="J423" s="18"/>
      <c r="K423" s="18"/>
      <c r="L423" s="18"/>
      <c r="M423" s="140"/>
      <c r="N423" s="140"/>
      <c r="O423" s="140"/>
      <c r="P423" s="140"/>
      <c r="Q423" s="140"/>
      <c r="R423" s="140"/>
      <c r="S423" s="140"/>
      <c r="T423" s="140"/>
      <c r="U423" s="18"/>
      <c r="V423" s="18"/>
      <c r="W423" s="18"/>
      <c r="X423" s="139">
        <v>7</v>
      </c>
      <c r="Y423" s="354" t="str">
        <f t="array" ref="Y423">IF(COUNT(IF($M$5:$M$104=$X423,IF($G$5:$G$104=Y$414,$O$5:$O$104,""),""))=0,"-",AVERAGE(IF($M$5:$M$104=$X423,IF($G$5:$G$104=Y$414,$O$5:$O$104,""))))</f>
        <v>-</v>
      </c>
      <c r="Z423" s="354" t="str">
        <f t="array" ref="Z423">IF(COUNT(IF($M$5:$M$104=$X423,IF($G$5:$G$104=Z$414,$O$5:$O$104,""),""))=0,"-",AVERAGE(IF($M$5:$M$104=$X423,IF($G$5:$G$104=Z$414,$O$5:$O$104,""))))</f>
        <v>-</v>
      </c>
      <c r="AA423" s="354" t="str">
        <f t="array" ref="AA423">IF(COUNT(IF($M$5:$M$104=$X423,IF($G$5:$G$104=AA$414,$O$5:$O$104,""),""))=0,"-",AVERAGE(IF($M$5:$M$104=$X423,IF($G$5:$G$104=AA$414,$O$5:$O$104,""))))</f>
        <v>-</v>
      </c>
      <c r="AB423" s="354" t="str">
        <f t="array" ref="AB423">IF(COUNT(IF($M$5:$M$104=$X423,IF($G$5:$G$104=AB$414,$O$5:$O$104,""),""))=0,"-",AVERAGE(IF($M$5:$M$104=$X423,IF($G$5:$G$104=AB$414,$O$5:$O$104,""))))</f>
        <v>-</v>
      </c>
      <c r="AC423" s="354">
        <f t="array" ref="AC423">IF(COUNT(IF($M$5:$M$104=$X423,IF($G$5:$G$104=AC$414,$O$5:$O$104,""),""))=0,"-",AVERAGE(IF($M$5:$M$104=$X423,IF($G$5:$G$104=AC$414,$O$5:$O$104,""))))</f>
        <v>0.13975424859373659</v>
      </c>
      <c r="AD423" s="354" t="str">
        <f t="array" ref="AD423">IF(COUNT(IF($M$5:$M$104=$X423,IF($G$5:$G$104=AD$414,$O$5:$O$104,""),""))=0,"-",AVERAGE(IF($M$5:$M$104=$X423,IF($G$5:$G$104=AD$414,$O$5:$O$104,""))))</f>
        <v>-</v>
      </c>
      <c r="AE423" s="354" t="str">
        <f t="array" ref="AE423">IF(COUNT(IF($M$5:$M$104=$X423,IF($G$5:$G$104=AE$414,$O$5:$O$104,""),""))=0,"-",AVERAGE(IF($M$5:$M$104=$X423,IF($G$5:$G$104=AE$414,$O$5:$O$104,""))))</f>
        <v>-</v>
      </c>
      <c r="AF423" s="354" t="str">
        <f t="array" ref="AF423">IF(COUNT(IF($M$5:$M$104=$X423,IF($G$5:$G$104=AF$414,$O$5:$O$104,""),""))=0,"-",AVERAGE(IF($M$5:$M$104=$X423,IF($G$5:$G$104=AF$414,$O$5:$O$104,""))))</f>
        <v>-</v>
      </c>
      <c r="AG423" s="354" t="str">
        <f t="array" ref="AG423">IF(COUNT(IF($M$5:$M$104=$X423,IF($G$5:$G$104=AG$414,$O$5:$O$104,""),""))=0,"-",AVERAGE(IF($M$5:$M$104=$X423,IF($G$5:$G$104=AG$414,$O$5:$O$104,""))))</f>
        <v>-</v>
      </c>
      <c r="AH423" s="354" t="str">
        <f t="array" ref="AH423">IF(COUNT(IF($M$5:$M$104=$X423,IF($G$5:$G$104=AH$414,$O$5:$O$104,""),""))=0,"-",AVERAGE(IF($M$5:$M$104=$X423,IF($G$5:$G$104=AH$414,$O$5:$O$104,""))))</f>
        <v>-</v>
      </c>
      <c r="AI423" s="354" t="str">
        <f t="array" ref="AI423">IF(COUNT(IF($M$5:$M$104=$X423,IF($G$5:$G$104=AI$414,$O$5:$O$104,""),""))=0,"-",AVERAGE(IF($M$5:$M$104=$X423,IF($G$5:$G$104=AI$414,$O$5:$O$104,""))))</f>
        <v>-</v>
      </c>
      <c r="AJ423" s="354" t="str">
        <f t="array" ref="AJ423">IF(COUNT(IF($M$5:$M$104=$X423,IF($G$5:$G$104=AJ$414,$O$5:$O$104,""),""))=0,"-",AVERAGE(IF($M$5:$M$104=$X423,IF($G$5:$G$104=AJ$414,$O$5:$O$104,""))))</f>
        <v>-</v>
      </c>
      <c r="AK423" s="356" t="str">
        <f t="array" ref="AK423">IF(AK401&gt;1,AVERAGE(IF($M$5:$M$104=$X423,$O$5:$O$104,"-")),"-")</f>
        <v>-</v>
      </c>
      <c r="AL423" s="18"/>
      <c r="AM423" s="18"/>
      <c r="AN423" s="18"/>
      <c r="AO423" s="18"/>
      <c r="AP423" s="18"/>
      <c r="AQ423" s="18"/>
      <c r="AR423" s="18"/>
      <c r="AS423" s="18"/>
      <c r="AT423" s="18"/>
      <c r="AU423" s="18"/>
      <c r="AV423" s="18"/>
      <c r="AW423" s="18"/>
      <c r="AX423" s="18"/>
      <c r="BA423" s="11"/>
      <c r="BB423" s="11"/>
      <c r="BC423" s="11"/>
      <c r="BD423" s="11"/>
      <c r="BE423" s="11"/>
      <c r="BF423" s="11"/>
      <c r="BG423" s="11"/>
      <c r="BH423" s="11"/>
      <c r="BI423" s="11"/>
      <c r="BJ423" s="11"/>
      <c r="BK423" s="11"/>
      <c r="BL423" s="11"/>
      <c r="BM423" s="11"/>
      <c r="BN423" s="11"/>
      <c r="BO423" s="11"/>
      <c r="BP423" s="11"/>
    </row>
    <row r="424" spans="1:68">
      <c r="A424" s="18"/>
      <c r="B424" s="18"/>
      <c r="C424" s="18"/>
      <c r="D424" s="18"/>
      <c r="E424" s="88"/>
      <c r="F424" s="88"/>
      <c r="G424" s="18"/>
      <c r="H424" s="89"/>
      <c r="I424" s="89"/>
      <c r="J424" s="18"/>
      <c r="K424" s="18"/>
      <c r="L424" s="18"/>
      <c r="M424" s="140"/>
      <c r="N424" s="140"/>
      <c r="O424" s="140"/>
      <c r="P424" s="140"/>
      <c r="Q424" s="140"/>
      <c r="R424" s="140"/>
      <c r="S424" s="140"/>
      <c r="T424" s="140"/>
      <c r="U424" s="18"/>
      <c r="V424" s="18"/>
      <c r="W424" s="18"/>
      <c r="X424" s="139">
        <v>8</v>
      </c>
      <c r="Y424" s="354" t="str">
        <f t="array" ref="Y424">IF(COUNT(IF($M$5:$M$104=$X424,IF($G$5:$G$104=Y$414,$O$5:$O$104,""),""))=0,"-",AVERAGE(IF($M$5:$M$104=$X424,IF($G$5:$G$104=Y$414,$O$5:$O$104,""))))</f>
        <v>-</v>
      </c>
      <c r="Z424" s="354" t="str">
        <f t="array" ref="Z424">IF(COUNT(IF($M$5:$M$104=$X424,IF($G$5:$G$104=Z$414,$O$5:$O$104,""),""))=0,"-",AVERAGE(IF($M$5:$M$104=$X424,IF($G$5:$G$104=Z$414,$O$5:$O$104,""))))</f>
        <v>-</v>
      </c>
      <c r="AA424" s="354" t="str">
        <f t="array" ref="AA424">IF(COUNT(IF($M$5:$M$104=$X424,IF($G$5:$G$104=AA$414,$O$5:$O$104,""),""))=0,"-",AVERAGE(IF($M$5:$M$104=$X424,IF($G$5:$G$104=AA$414,$O$5:$O$104,""))))</f>
        <v>-</v>
      </c>
      <c r="AB424" s="354" t="str">
        <f t="array" ref="AB424">IF(COUNT(IF($M$5:$M$104=$X424,IF($G$5:$G$104=AB$414,$O$5:$O$104,""),""))=0,"-",AVERAGE(IF($M$5:$M$104=$X424,IF($G$5:$G$104=AB$414,$O$5:$O$104,""))))</f>
        <v>-</v>
      </c>
      <c r="AC424" s="354" t="str">
        <f t="array" ref="AC424">IF(COUNT(IF($M$5:$M$104=$X424,IF($G$5:$G$104=AC$414,$O$5:$O$104,""),""))=0,"-",AVERAGE(IF($M$5:$M$104=$X424,IF($G$5:$G$104=AC$414,$O$5:$O$104,""))))</f>
        <v>-</v>
      </c>
      <c r="AD424" s="354" t="str">
        <f t="array" ref="AD424">IF(COUNT(IF($M$5:$M$104=$X424,IF($G$5:$G$104=AD$414,$O$5:$O$104,""),""))=0,"-",AVERAGE(IF($M$5:$M$104=$X424,IF($G$5:$G$104=AD$414,$O$5:$O$104,""))))</f>
        <v>-</v>
      </c>
      <c r="AE424" s="354" t="str">
        <f t="array" ref="AE424">IF(COUNT(IF($M$5:$M$104=$X424,IF($G$5:$G$104=AE$414,$O$5:$O$104,""),""))=0,"-",AVERAGE(IF($M$5:$M$104=$X424,IF($G$5:$G$104=AE$414,$O$5:$O$104,""))))</f>
        <v>-</v>
      </c>
      <c r="AF424" s="354" t="str">
        <f t="array" ref="AF424">IF(COUNT(IF($M$5:$M$104=$X424,IF($G$5:$G$104=AF$414,$O$5:$O$104,""),""))=0,"-",AVERAGE(IF($M$5:$M$104=$X424,IF($G$5:$G$104=AF$414,$O$5:$O$104,""))))</f>
        <v>-</v>
      </c>
      <c r="AG424" s="354" t="str">
        <f t="array" ref="AG424">IF(COUNT(IF($M$5:$M$104=$X424,IF($G$5:$G$104=AG$414,$O$5:$O$104,""),""))=0,"-",AVERAGE(IF($M$5:$M$104=$X424,IF($G$5:$G$104=AG$414,$O$5:$O$104,""))))</f>
        <v>-</v>
      </c>
      <c r="AH424" s="354" t="str">
        <f t="array" ref="AH424">IF(COUNT(IF($M$5:$M$104=$X424,IF($G$5:$G$104=AH$414,$O$5:$O$104,""),""))=0,"-",AVERAGE(IF($M$5:$M$104=$X424,IF($G$5:$G$104=AH$414,$O$5:$O$104,""))))</f>
        <v>-</v>
      </c>
      <c r="AI424" s="354" t="str">
        <f t="array" ref="AI424">IF(COUNT(IF($M$5:$M$104=$X424,IF($G$5:$G$104=AI$414,$O$5:$O$104,""),""))=0,"-",AVERAGE(IF($M$5:$M$104=$X424,IF($G$5:$G$104=AI$414,$O$5:$O$104,""))))</f>
        <v>-</v>
      </c>
      <c r="AJ424" s="354" t="str">
        <f t="array" ref="AJ424">IF(COUNT(IF($M$5:$M$104=$X424,IF($G$5:$G$104=AJ$414,$O$5:$O$104,""),""))=0,"-",AVERAGE(IF($M$5:$M$104=$X424,IF($G$5:$G$104=AJ$414,$O$5:$O$104,""))))</f>
        <v>-</v>
      </c>
      <c r="AK424" s="356" t="str">
        <f t="array" ref="AK424">IF(AK402&gt;1,AVERAGE(IF($M$5:$M$104=$X424,$O$5:$O$104,"-")),"-")</f>
        <v>-</v>
      </c>
      <c r="AL424" s="18"/>
      <c r="AM424" s="18"/>
      <c r="AN424" s="18"/>
      <c r="AO424" s="18"/>
      <c r="AP424" s="18"/>
      <c r="AQ424" s="18"/>
      <c r="AR424" s="18"/>
      <c r="AS424" s="18"/>
      <c r="AT424" s="18"/>
      <c r="AU424" s="18"/>
      <c r="AV424" s="18"/>
      <c r="AW424" s="18"/>
      <c r="AX424" s="18"/>
      <c r="BA424" s="11"/>
      <c r="BB424" s="11"/>
      <c r="BC424" s="11"/>
      <c r="BD424" s="11"/>
      <c r="BE424" s="11"/>
      <c r="BF424" s="11"/>
      <c r="BG424" s="11"/>
      <c r="BH424" s="11"/>
      <c r="BI424" s="11"/>
      <c r="BJ424" s="11"/>
      <c r="BK424" s="11"/>
      <c r="BL424" s="11"/>
      <c r="BM424" s="11"/>
      <c r="BN424" s="11"/>
      <c r="BO424" s="11"/>
      <c r="BP424" s="11"/>
    </row>
    <row r="425" spans="1:68">
      <c r="A425" s="18"/>
      <c r="B425" s="18"/>
      <c r="C425" s="18"/>
      <c r="D425" s="18"/>
      <c r="E425" s="88"/>
      <c r="F425" s="88"/>
      <c r="G425" s="18"/>
      <c r="H425" s="89"/>
      <c r="I425" s="89"/>
      <c r="J425" s="18"/>
      <c r="K425" s="18"/>
      <c r="L425" s="18"/>
      <c r="M425" s="140"/>
      <c r="N425" s="140"/>
      <c r="O425" s="140"/>
      <c r="P425" s="140"/>
      <c r="Q425" s="140"/>
      <c r="R425" s="140"/>
      <c r="S425" s="140"/>
      <c r="T425" s="140"/>
      <c r="U425" s="18"/>
      <c r="V425" s="18"/>
      <c r="W425" s="18"/>
      <c r="X425" s="139">
        <v>9</v>
      </c>
      <c r="Y425" s="354" t="str">
        <f t="array" ref="Y425">IF(COUNT(IF($M$5:$M$104=$X425,IF($G$5:$G$104=Y$414,$O$5:$O$104,""),""))=0,"-",AVERAGE(IF($M$5:$M$104=$X425,IF($G$5:$G$104=Y$414,$O$5:$O$104,""))))</f>
        <v>-</v>
      </c>
      <c r="Z425" s="354" t="str">
        <f t="array" ref="Z425">IF(COUNT(IF($M$5:$M$104=$X425,IF($G$5:$G$104=Z$414,$O$5:$O$104,""),""))=0,"-",AVERAGE(IF($M$5:$M$104=$X425,IF($G$5:$G$104=Z$414,$O$5:$O$104,""))))</f>
        <v>-</v>
      </c>
      <c r="AA425" s="354" t="str">
        <f t="array" ref="AA425">IF(COUNT(IF($M$5:$M$104=$X425,IF($G$5:$G$104=AA$414,$O$5:$O$104,""),""))=0,"-",AVERAGE(IF($M$5:$M$104=$X425,IF($G$5:$G$104=AA$414,$O$5:$O$104,""))))</f>
        <v>-</v>
      </c>
      <c r="AB425" s="354" t="str">
        <f t="array" ref="AB425">IF(COUNT(IF($M$5:$M$104=$X425,IF($G$5:$G$104=AB$414,$O$5:$O$104,""),""))=0,"-",AVERAGE(IF($M$5:$M$104=$X425,IF($G$5:$G$104=AB$414,$O$5:$O$104,""))))</f>
        <v>-</v>
      </c>
      <c r="AC425" s="354" t="str">
        <f t="array" ref="AC425">IF(COUNT(IF($M$5:$M$104=$X425,IF($G$5:$G$104=AC$414,$O$5:$O$104,""),""))=0,"-",AVERAGE(IF($M$5:$M$104=$X425,IF($G$5:$G$104=AC$414,$O$5:$O$104,""))))</f>
        <v>-</v>
      </c>
      <c r="AD425" s="354" t="str">
        <f t="array" ref="AD425">IF(COUNT(IF($M$5:$M$104=$X425,IF($G$5:$G$104=AD$414,$O$5:$O$104,""),""))=0,"-",AVERAGE(IF($M$5:$M$104=$X425,IF($G$5:$G$104=AD$414,$O$5:$O$104,""))))</f>
        <v>-</v>
      </c>
      <c r="AE425" s="354" t="str">
        <f t="array" ref="AE425">IF(COUNT(IF($M$5:$M$104=$X425,IF($G$5:$G$104=AE$414,$O$5:$O$104,""),""))=0,"-",AVERAGE(IF($M$5:$M$104=$X425,IF($G$5:$G$104=AE$414,$O$5:$O$104,""))))</f>
        <v>-</v>
      </c>
      <c r="AF425" s="354" t="str">
        <f t="array" ref="AF425">IF(COUNT(IF($M$5:$M$104=$X425,IF($G$5:$G$104=AF$414,$O$5:$O$104,""),""))=0,"-",AVERAGE(IF($M$5:$M$104=$X425,IF($G$5:$G$104=AF$414,$O$5:$O$104,""))))</f>
        <v>-</v>
      </c>
      <c r="AG425" s="354" t="str">
        <f t="array" ref="AG425">IF(COUNT(IF($M$5:$M$104=$X425,IF($G$5:$G$104=AG$414,$O$5:$O$104,""),""))=0,"-",AVERAGE(IF($M$5:$M$104=$X425,IF($G$5:$G$104=AG$414,$O$5:$O$104,""))))</f>
        <v>-</v>
      </c>
      <c r="AH425" s="354" t="str">
        <f t="array" ref="AH425">IF(COUNT(IF($M$5:$M$104=$X425,IF($G$5:$G$104=AH$414,$O$5:$O$104,""),""))=0,"-",AVERAGE(IF($M$5:$M$104=$X425,IF($G$5:$G$104=AH$414,$O$5:$O$104,""))))</f>
        <v>-</v>
      </c>
      <c r="AI425" s="354" t="str">
        <f t="array" ref="AI425">IF(COUNT(IF($M$5:$M$104=$X425,IF($G$5:$G$104=AI$414,$O$5:$O$104,""),""))=0,"-",AVERAGE(IF($M$5:$M$104=$X425,IF($G$5:$G$104=AI$414,$O$5:$O$104,""))))</f>
        <v>-</v>
      </c>
      <c r="AJ425" s="354" t="str">
        <f t="array" ref="AJ425">IF(COUNT(IF($M$5:$M$104=$X425,IF($G$5:$G$104=AJ$414,$O$5:$O$104,""),""))=0,"-",AVERAGE(IF($M$5:$M$104=$X425,IF($G$5:$G$104=AJ$414,$O$5:$O$104,""))))</f>
        <v>-</v>
      </c>
      <c r="AK425" s="356" t="str">
        <f t="array" ref="AK425">IF(AK403&gt;1,AVERAGE(IF($M$5:$M$104=$X425,$O$5:$O$104,"-")),"-")</f>
        <v>-</v>
      </c>
      <c r="AL425" s="18"/>
      <c r="AM425" s="18"/>
      <c r="AN425" s="18"/>
      <c r="AO425" s="18"/>
      <c r="AP425" s="18"/>
      <c r="AQ425" s="18"/>
      <c r="AR425" s="18"/>
      <c r="AS425" s="18"/>
      <c r="AT425" s="18"/>
      <c r="AU425" s="18"/>
      <c r="AV425" s="18"/>
      <c r="AW425" s="18"/>
      <c r="AX425" s="18"/>
      <c r="BA425" s="11"/>
      <c r="BB425" s="11"/>
      <c r="BC425" s="11"/>
      <c r="BD425" s="11"/>
      <c r="BE425" s="11"/>
      <c r="BF425" s="11"/>
      <c r="BG425" s="11"/>
      <c r="BH425" s="11"/>
      <c r="BI425" s="11"/>
      <c r="BJ425" s="11"/>
      <c r="BK425" s="11"/>
      <c r="BL425" s="11"/>
      <c r="BM425" s="11"/>
      <c r="BN425" s="11"/>
      <c r="BO425" s="11"/>
      <c r="BP425" s="11"/>
    </row>
    <row r="426" spans="1:68">
      <c r="A426" s="18"/>
      <c r="B426" s="18"/>
      <c r="C426" s="18"/>
      <c r="D426" s="18"/>
      <c r="E426" s="88"/>
      <c r="F426" s="88"/>
      <c r="G426" s="18"/>
      <c r="H426" s="89"/>
      <c r="I426" s="89"/>
      <c r="J426" s="18"/>
      <c r="K426" s="18"/>
      <c r="L426" s="18"/>
      <c r="M426" s="140"/>
      <c r="N426" s="140"/>
      <c r="O426" s="140"/>
      <c r="P426" s="140"/>
      <c r="Q426" s="140"/>
      <c r="R426" s="140"/>
      <c r="S426" s="140"/>
      <c r="T426" s="140"/>
      <c r="U426" s="18"/>
      <c r="V426" s="18"/>
      <c r="W426" s="18"/>
      <c r="X426" s="139">
        <v>10</v>
      </c>
      <c r="Y426" s="354" t="str">
        <f t="array" ref="Y426">IF(COUNT(IF($M$5:$M$104=$X426,IF($G$5:$G$104=Y$414,$O$5:$O$104,""),""))=0,"-",AVERAGE(IF($M$5:$M$104=$X426,IF($G$5:$G$104=Y$414,$O$5:$O$104,""))))</f>
        <v>-</v>
      </c>
      <c r="Z426" s="354" t="str">
        <f t="array" ref="Z426">IF(COUNT(IF($M$5:$M$104=$X426,IF($G$5:$G$104=Z$414,$O$5:$O$104,""),""))=0,"-",AVERAGE(IF($M$5:$M$104=$X426,IF($G$5:$G$104=Z$414,$O$5:$O$104,""))))</f>
        <v>-</v>
      </c>
      <c r="AA426" s="354" t="str">
        <f t="array" ref="AA426">IF(COUNT(IF($M$5:$M$104=$X426,IF($G$5:$G$104=AA$414,$O$5:$O$104,""),""))=0,"-",AVERAGE(IF($M$5:$M$104=$X426,IF($G$5:$G$104=AA$414,$O$5:$O$104,""))))</f>
        <v>-</v>
      </c>
      <c r="AB426" s="354" t="str">
        <f t="array" ref="AB426">IF(COUNT(IF($M$5:$M$104=$X426,IF($G$5:$G$104=AB$414,$O$5:$O$104,""),""))=0,"-",AVERAGE(IF($M$5:$M$104=$X426,IF($G$5:$G$104=AB$414,$O$5:$O$104,""))))</f>
        <v>-</v>
      </c>
      <c r="AC426" s="354" t="str">
        <f t="array" ref="AC426">IF(COUNT(IF($M$5:$M$104=$X426,IF($G$5:$G$104=AC$414,$O$5:$O$104,""),""))=0,"-",AVERAGE(IF($M$5:$M$104=$X426,IF($G$5:$G$104=AC$414,$O$5:$O$104,""))))</f>
        <v>-</v>
      </c>
      <c r="AD426" s="354" t="str">
        <f t="array" ref="AD426">IF(COUNT(IF($M$5:$M$104=$X426,IF($G$5:$G$104=AD$414,$O$5:$O$104,""),""))=0,"-",AVERAGE(IF($M$5:$M$104=$X426,IF($G$5:$G$104=AD$414,$O$5:$O$104,""))))</f>
        <v>-</v>
      </c>
      <c r="AE426" s="354" t="str">
        <f t="array" ref="AE426">IF(COUNT(IF($M$5:$M$104=$X426,IF($G$5:$G$104=AE$414,$O$5:$O$104,""),""))=0,"-",AVERAGE(IF($M$5:$M$104=$X426,IF($G$5:$G$104=AE$414,$O$5:$O$104,""))))</f>
        <v>-</v>
      </c>
      <c r="AF426" s="354" t="str">
        <f t="array" ref="AF426">IF(COUNT(IF($M$5:$M$104=$X426,IF($G$5:$G$104=AF$414,$O$5:$O$104,""),""))=0,"-",AVERAGE(IF($M$5:$M$104=$X426,IF($G$5:$G$104=AF$414,$O$5:$O$104,""))))</f>
        <v>-</v>
      </c>
      <c r="AG426" s="354" t="str">
        <f t="array" ref="AG426">IF(COUNT(IF($M$5:$M$104=$X426,IF($G$5:$G$104=AG$414,$O$5:$O$104,""),""))=0,"-",AVERAGE(IF($M$5:$M$104=$X426,IF($G$5:$G$104=AG$414,$O$5:$O$104,""))))</f>
        <v>-</v>
      </c>
      <c r="AH426" s="354" t="str">
        <f t="array" ref="AH426">IF(COUNT(IF($M$5:$M$104=$X426,IF($G$5:$G$104=AH$414,$O$5:$O$104,""),""))=0,"-",AVERAGE(IF($M$5:$M$104=$X426,IF($G$5:$G$104=AH$414,$O$5:$O$104,""))))</f>
        <v>-</v>
      </c>
      <c r="AI426" s="354" t="str">
        <f t="array" ref="AI426">IF(COUNT(IF($M$5:$M$104=$X426,IF($G$5:$G$104=AI$414,$O$5:$O$104,""),""))=0,"-",AVERAGE(IF($M$5:$M$104=$X426,IF($G$5:$G$104=AI$414,$O$5:$O$104,""))))</f>
        <v>-</v>
      </c>
      <c r="AJ426" s="354" t="str">
        <f t="array" ref="AJ426">IF(COUNT(IF($M$5:$M$104=$X426,IF($G$5:$G$104=AJ$414,$O$5:$O$104,""),""))=0,"-",AVERAGE(IF($M$5:$M$104=$X426,IF($G$5:$G$104=AJ$414,$O$5:$O$104,""))))</f>
        <v>-</v>
      </c>
      <c r="AK426" s="356" t="str">
        <f t="array" ref="AK426">IF(AK404&gt;1,AVERAGE(IF($M$5:$M$104=$X426,$O$5:$O$104,"-")),"-")</f>
        <v>-</v>
      </c>
      <c r="AL426" s="18"/>
      <c r="AM426" s="18"/>
      <c r="AN426" s="18"/>
      <c r="AO426" s="18"/>
      <c r="AP426" s="18"/>
      <c r="AQ426" s="18"/>
      <c r="AR426" s="18"/>
      <c r="AS426" s="18"/>
      <c r="AT426" s="18"/>
      <c r="AU426" s="18"/>
      <c r="AV426" s="18"/>
      <c r="AW426" s="18"/>
      <c r="AX426" s="18"/>
      <c r="BA426" s="11"/>
      <c r="BB426" s="11"/>
      <c r="BC426" s="11"/>
      <c r="BD426" s="11"/>
      <c r="BE426" s="11"/>
      <c r="BF426" s="11"/>
      <c r="BG426" s="11"/>
      <c r="BH426" s="11"/>
      <c r="BI426" s="11"/>
      <c r="BJ426" s="11"/>
      <c r="BK426" s="11"/>
      <c r="BL426" s="11"/>
      <c r="BM426" s="11"/>
      <c r="BN426" s="11"/>
      <c r="BO426" s="11"/>
      <c r="BP426" s="11"/>
    </row>
    <row r="427" spans="1:68">
      <c r="A427" s="18"/>
      <c r="B427" s="18"/>
      <c r="C427" s="18"/>
      <c r="D427" s="18"/>
      <c r="E427" s="88"/>
      <c r="F427" s="88"/>
      <c r="G427" s="18"/>
      <c r="H427" s="89"/>
      <c r="I427" s="89"/>
      <c r="J427" s="18"/>
      <c r="K427" s="18"/>
      <c r="L427" s="18"/>
      <c r="M427" s="140"/>
      <c r="N427" s="140"/>
      <c r="O427" s="140"/>
      <c r="P427" s="140"/>
      <c r="Q427" s="140"/>
      <c r="R427" s="140"/>
      <c r="S427" s="140"/>
      <c r="T427" s="140"/>
      <c r="U427" s="18"/>
      <c r="V427" s="18"/>
      <c r="W427" s="18"/>
      <c r="X427" s="139">
        <v>11</v>
      </c>
      <c r="Y427" s="354" t="str">
        <f t="array" ref="Y427">IF(COUNT(IF($M$5:$M$104=$X427,IF($G$5:$G$104=Y$414,$O$5:$O$104,""),""))=0,"-",AVERAGE(IF($M$5:$M$104=$X427,IF($G$5:$G$104=Y$414,$O$5:$O$104,""))))</f>
        <v>-</v>
      </c>
      <c r="Z427" s="354" t="str">
        <f t="array" ref="Z427">IF(COUNT(IF($M$5:$M$104=$X427,IF($G$5:$G$104=Z$414,$O$5:$O$104,""),""))=0,"-",AVERAGE(IF($M$5:$M$104=$X427,IF($G$5:$G$104=Z$414,$O$5:$O$104,""))))</f>
        <v>-</v>
      </c>
      <c r="AA427" s="354" t="str">
        <f t="array" ref="AA427">IF(COUNT(IF($M$5:$M$104=$X427,IF($G$5:$G$104=AA$414,$O$5:$O$104,""),""))=0,"-",AVERAGE(IF($M$5:$M$104=$X427,IF($G$5:$G$104=AA$414,$O$5:$O$104,""))))</f>
        <v>-</v>
      </c>
      <c r="AB427" s="354" t="str">
        <f t="array" ref="AB427">IF(COUNT(IF($M$5:$M$104=$X427,IF($G$5:$G$104=AB$414,$O$5:$O$104,""),""))=0,"-",AVERAGE(IF($M$5:$M$104=$X427,IF($G$5:$G$104=AB$414,$O$5:$O$104,""))))</f>
        <v>-</v>
      </c>
      <c r="AC427" s="354" t="str">
        <f t="array" ref="AC427">IF(COUNT(IF($M$5:$M$104=$X427,IF($G$5:$G$104=AC$414,$O$5:$O$104,""),""))=0,"-",AVERAGE(IF($M$5:$M$104=$X427,IF($G$5:$G$104=AC$414,$O$5:$O$104,""))))</f>
        <v>-</v>
      </c>
      <c r="AD427" s="354" t="str">
        <f t="array" ref="AD427">IF(COUNT(IF($M$5:$M$104=$X427,IF($G$5:$G$104=AD$414,$O$5:$O$104,""),""))=0,"-",AVERAGE(IF($M$5:$M$104=$X427,IF($G$5:$G$104=AD$414,$O$5:$O$104,""))))</f>
        <v>-</v>
      </c>
      <c r="AE427" s="354" t="str">
        <f t="array" ref="AE427">IF(COUNT(IF($M$5:$M$104=$X427,IF($G$5:$G$104=AE$414,$O$5:$O$104,""),""))=0,"-",AVERAGE(IF($M$5:$M$104=$X427,IF($G$5:$G$104=AE$414,$O$5:$O$104,""))))</f>
        <v>-</v>
      </c>
      <c r="AF427" s="354" t="str">
        <f t="array" ref="AF427">IF(COUNT(IF($M$5:$M$104=$X427,IF($G$5:$G$104=AF$414,$O$5:$O$104,""),""))=0,"-",AVERAGE(IF($M$5:$M$104=$X427,IF($G$5:$G$104=AF$414,$O$5:$O$104,""))))</f>
        <v>-</v>
      </c>
      <c r="AG427" s="354" t="str">
        <f t="array" ref="AG427">IF(COUNT(IF($M$5:$M$104=$X427,IF($G$5:$G$104=AG$414,$O$5:$O$104,""),""))=0,"-",AVERAGE(IF($M$5:$M$104=$X427,IF($G$5:$G$104=AG$414,$O$5:$O$104,""))))</f>
        <v>-</v>
      </c>
      <c r="AH427" s="354" t="str">
        <f t="array" ref="AH427">IF(COUNT(IF($M$5:$M$104=$X427,IF($G$5:$G$104=AH$414,$O$5:$O$104,""),""))=0,"-",AVERAGE(IF($M$5:$M$104=$X427,IF($G$5:$G$104=AH$414,$O$5:$O$104,""))))</f>
        <v>-</v>
      </c>
      <c r="AI427" s="354" t="str">
        <f t="array" ref="AI427">IF(COUNT(IF($M$5:$M$104=$X427,IF($G$5:$G$104=AI$414,$O$5:$O$104,""),""))=0,"-",AVERAGE(IF($M$5:$M$104=$X427,IF($G$5:$G$104=AI$414,$O$5:$O$104,""))))</f>
        <v>-</v>
      </c>
      <c r="AJ427" s="354" t="str">
        <f t="array" ref="AJ427">IF(COUNT(IF($M$5:$M$104=$X427,IF($G$5:$G$104=AJ$414,$O$5:$O$104,""),""))=0,"-",AVERAGE(IF($M$5:$M$104=$X427,IF($G$5:$G$104=AJ$414,$O$5:$O$104,""))))</f>
        <v>-</v>
      </c>
      <c r="AK427" s="356" t="str">
        <f t="array" ref="AK427">IF(AK405&gt;1,AVERAGE(IF($M$5:$M$104=$X427,$O$5:$O$104,"-")),"-")</f>
        <v>-</v>
      </c>
      <c r="AL427" s="18"/>
      <c r="AM427" s="18"/>
      <c r="AN427" s="18"/>
      <c r="AO427" s="18"/>
      <c r="AP427" s="18"/>
      <c r="AQ427" s="18"/>
      <c r="AR427" s="18"/>
      <c r="AS427" s="18"/>
      <c r="AT427" s="18"/>
      <c r="AU427" s="18"/>
      <c r="AV427" s="18"/>
      <c r="AW427" s="18"/>
      <c r="AX427" s="18"/>
      <c r="BA427" s="11"/>
      <c r="BB427" s="11"/>
      <c r="BC427" s="11"/>
      <c r="BD427" s="11"/>
      <c r="BE427" s="11"/>
      <c r="BF427" s="11"/>
      <c r="BG427" s="11"/>
      <c r="BH427" s="11"/>
      <c r="BI427" s="11"/>
      <c r="BJ427" s="11"/>
      <c r="BK427" s="11"/>
      <c r="BL427" s="11"/>
      <c r="BM427" s="11"/>
      <c r="BN427" s="11"/>
      <c r="BO427" s="11"/>
      <c r="BP427" s="11"/>
    </row>
    <row r="428" spans="1:68">
      <c r="A428" s="18"/>
      <c r="B428" s="18"/>
      <c r="C428" s="18"/>
      <c r="D428" s="18"/>
      <c r="E428" s="88"/>
      <c r="F428" s="88"/>
      <c r="G428" s="18"/>
      <c r="H428" s="89"/>
      <c r="I428" s="89"/>
      <c r="J428" s="18"/>
      <c r="K428" s="18"/>
      <c r="L428" s="18"/>
      <c r="M428" s="140"/>
      <c r="N428" s="140"/>
      <c r="O428" s="140"/>
      <c r="P428" s="140"/>
      <c r="Q428" s="140"/>
      <c r="R428" s="140"/>
      <c r="S428" s="140"/>
      <c r="T428" s="140"/>
      <c r="U428" s="18"/>
      <c r="V428" s="18"/>
      <c r="W428" s="18"/>
      <c r="X428" s="139">
        <v>12</v>
      </c>
      <c r="Y428" s="354" t="str">
        <f t="array" ref="Y428">IF(COUNT(IF($M$5:$M$104=$X428,IF($G$5:$G$104=Y$414,$O$5:$O$104,""),""))=0,"-",AVERAGE(IF($M$5:$M$104=$X428,IF($G$5:$G$104=Y$414,$O$5:$O$104,""))))</f>
        <v>-</v>
      </c>
      <c r="Z428" s="354" t="str">
        <f t="array" ref="Z428">IF(COUNT(IF($M$5:$M$104=$X428,IF($G$5:$G$104=Z$414,$O$5:$O$104,""),""))=0,"-",AVERAGE(IF($M$5:$M$104=$X428,IF($G$5:$G$104=Z$414,$O$5:$O$104,""))))</f>
        <v>-</v>
      </c>
      <c r="AA428" s="354" t="str">
        <f t="array" ref="AA428">IF(COUNT(IF($M$5:$M$104=$X428,IF($G$5:$G$104=AA$414,$O$5:$O$104,""),""))=0,"-",AVERAGE(IF($M$5:$M$104=$X428,IF($G$5:$G$104=AA$414,$O$5:$O$104,""))))</f>
        <v>-</v>
      </c>
      <c r="AB428" s="354" t="str">
        <f t="array" ref="AB428">IF(COUNT(IF($M$5:$M$104=$X428,IF($G$5:$G$104=AB$414,$O$5:$O$104,""),""))=0,"-",AVERAGE(IF($M$5:$M$104=$X428,IF($G$5:$G$104=AB$414,$O$5:$O$104,""))))</f>
        <v>-</v>
      </c>
      <c r="AC428" s="354" t="str">
        <f t="array" ref="AC428">IF(COUNT(IF($M$5:$M$104=$X428,IF($G$5:$G$104=AC$414,$O$5:$O$104,""),""))=0,"-",AVERAGE(IF($M$5:$M$104=$X428,IF($G$5:$G$104=AC$414,$O$5:$O$104,""))))</f>
        <v>-</v>
      </c>
      <c r="AD428" s="354" t="str">
        <f t="array" ref="AD428">IF(COUNT(IF($M$5:$M$104=$X428,IF($G$5:$G$104=AD$414,$O$5:$O$104,""),""))=0,"-",AVERAGE(IF($M$5:$M$104=$X428,IF($G$5:$G$104=AD$414,$O$5:$O$104,""))))</f>
        <v>-</v>
      </c>
      <c r="AE428" s="354" t="str">
        <f t="array" ref="AE428">IF(COUNT(IF($M$5:$M$104=$X428,IF($G$5:$G$104=AE$414,$O$5:$O$104,""),""))=0,"-",AVERAGE(IF($M$5:$M$104=$X428,IF($G$5:$G$104=AE$414,$O$5:$O$104,""))))</f>
        <v>-</v>
      </c>
      <c r="AF428" s="354" t="str">
        <f t="array" ref="AF428">IF(COUNT(IF($M$5:$M$104=$X428,IF($G$5:$G$104=AF$414,$O$5:$O$104,""),""))=0,"-",AVERAGE(IF($M$5:$M$104=$X428,IF($G$5:$G$104=AF$414,$O$5:$O$104,""))))</f>
        <v>-</v>
      </c>
      <c r="AG428" s="354" t="str">
        <f t="array" ref="AG428">IF(COUNT(IF($M$5:$M$104=$X428,IF($G$5:$G$104=AG$414,$O$5:$O$104,""),""))=0,"-",AVERAGE(IF($M$5:$M$104=$X428,IF($G$5:$G$104=AG$414,$O$5:$O$104,""))))</f>
        <v>-</v>
      </c>
      <c r="AH428" s="354" t="str">
        <f t="array" ref="AH428">IF(COUNT(IF($M$5:$M$104=$X428,IF($G$5:$G$104=AH$414,$O$5:$O$104,""),""))=0,"-",AVERAGE(IF($M$5:$M$104=$X428,IF($G$5:$G$104=AH$414,$O$5:$O$104,""))))</f>
        <v>-</v>
      </c>
      <c r="AI428" s="354" t="str">
        <f t="array" ref="AI428">IF(COUNT(IF($M$5:$M$104=$X428,IF($G$5:$G$104=AI$414,$O$5:$O$104,""),""))=0,"-",AVERAGE(IF($M$5:$M$104=$X428,IF($G$5:$G$104=AI$414,$O$5:$O$104,""))))</f>
        <v>-</v>
      </c>
      <c r="AJ428" s="354" t="str">
        <f t="array" ref="AJ428">IF(COUNT(IF($M$5:$M$104=$X428,IF($G$5:$G$104=AJ$414,$O$5:$O$104,""),""))=0,"-",AVERAGE(IF($M$5:$M$104=$X428,IF($G$5:$G$104=AJ$414,$O$5:$O$104,""))))</f>
        <v>-</v>
      </c>
      <c r="AK428" s="356" t="str">
        <f t="array" ref="AK428">IF(AK406&gt;1,AVERAGE(IF($M$5:$M$104=$X428,$O$5:$O$104,"-")),"-")</f>
        <v>-</v>
      </c>
      <c r="AL428" s="18"/>
      <c r="AM428" s="18"/>
      <c r="AN428" s="18"/>
      <c r="AO428" s="18"/>
      <c r="AP428" s="18"/>
      <c r="AQ428" s="18"/>
      <c r="AR428" s="18"/>
      <c r="AS428" s="18"/>
      <c r="AT428" s="18"/>
      <c r="AU428" s="18"/>
      <c r="AV428" s="18"/>
      <c r="AW428" s="18"/>
      <c r="AX428" s="18"/>
      <c r="BA428" s="11"/>
      <c r="BB428" s="11"/>
      <c r="BC428" s="11"/>
      <c r="BD428" s="11"/>
      <c r="BE428" s="11"/>
      <c r="BF428" s="11"/>
      <c r="BG428" s="11"/>
      <c r="BH428" s="11"/>
      <c r="BI428" s="11"/>
      <c r="BJ428" s="11"/>
      <c r="BK428" s="11"/>
      <c r="BL428" s="11"/>
      <c r="BM428" s="11"/>
      <c r="BN428" s="11"/>
      <c r="BO428" s="11"/>
      <c r="BP428" s="11"/>
    </row>
    <row r="429" spans="1:68">
      <c r="A429" s="18"/>
      <c r="B429" s="18"/>
      <c r="C429" s="18"/>
      <c r="D429" s="18"/>
      <c r="E429" s="88"/>
      <c r="F429" s="88"/>
      <c r="G429" s="18"/>
      <c r="H429" s="89"/>
      <c r="I429" s="89"/>
      <c r="J429" s="18"/>
      <c r="K429" s="18"/>
      <c r="L429" s="18"/>
      <c r="M429" s="140"/>
      <c r="N429" s="140"/>
      <c r="O429" s="140"/>
      <c r="P429" s="140"/>
      <c r="Q429" s="140"/>
      <c r="R429" s="140"/>
      <c r="S429" s="140"/>
      <c r="T429" s="140"/>
      <c r="U429" s="18"/>
      <c r="V429" s="18"/>
      <c r="W429" s="18"/>
      <c r="X429" s="139">
        <v>13</v>
      </c>
      <c r="Y429" s="354" t="str">
        <f t="array" ref="Y429">IF(COUNT(IF($M$5:$M$104=$X429,IF($G$5:$G$104=Y$414,$O$5:$O$104,""),""))=0,"-",AVERAGE(IF($M$5:$M$104=$X429,IF($G$5:$G$104=Y$414,$O$5:$O$104,""))))</f>
        <v>-</v>
      </c>
      <c r="Z429" s="354" t="str">
        <f t="array" ref="Z429">IF(COUNT(IF($M$5:$M$104=$X429,IF($G$5:$G$104=Z$414,$O$5:$O$104,""),""))=0,"-",AVERAGE(IF($M$5:$M$104=$X429,IF($G$5:$G$104=Z$414,$O$5:$O$104,""))))</f>
        <v>-</v>
      </c>
      <c r="AA429" s="354" t="str">
        <f t="array" ref="AA429">IF(COUNT(IF($M$5:$M$104=$X429,IF($G$5:$G$104=AA$414,$O$5:$O$104,""),""))=0,"-",AVERAGE(IF($M$5:$M$104=$X429,IF($G$5:$G$104=AA$414,$O$5:$O$104,""))))</f>
        <v>-</v>
      </c>
      <c r="AB429" s="354" t="str">
        <f t="array" ref="AB429">IF(COUNT(IF($M$5:$M$104=$X429,IF($G$5:$G$104=AB$414,$O$5:$O$104,""),""))=0,"-",AVERAGE(IF($M$5:$M$104=$X429,IF($G$5:$G$104=AB$414,$O$5:$O$104,""))))</f>
        <v>-</v>
      </c>
      <c r="AC429" s="354" t="str">
        <f t="array" ref="AC429">IF(COUNT(IF($M$5:$M$104=$X429,IF($G$5:$G$104=AC$414,$O$5:$O$104,""),""))=0,"-",AVERAGE(IF($M$5:$M$104=$X429,IF($G$5:$G$104=AC$414,$O$5:$O$104,""))))</f>
        <v>-</v>
      </c>
      <c r="AD429" s="354" t="str">
        <f t="array" ref="AD429">IF(COUNT(IF($M$5:$M$104=$X429,IF($G$5:$G$104=AD$414,$O$5:$O$104,""),""))=0,"-",AVERAGE(IF($M$5:$M$104=$X429,IF($G$5:$G$104=AD$414,$O$5:$O$104,""))))</f>
        <v>-</v>
      </c>
      <c r="AE429" s="354" t="str">
        <f t="array" ref="AE429">IF(COUNT(IF($M$5:$M$104=$X429,IF($G$5:$G$104=AE$414,$O$5:$O$104,""),""))=0,"-",AVERAGE(IF($M$5:$M$104=$X429,IF($G$5:$G$104=AE$414,$O$5:$O$104,""))))</f>
        <v>-</v>
      </c>
      <c r="AF429" s="354" t="str">
        <f t="array" ref="AF429">IF(COUNT(IF($M$5:$M$104=$X429,IF($G$5:$G$104=AF$414,$O$5:$O$104,""),""))=0,"-",AVERAGE(IF($M$5:$M$104=$X429,IF($G$5:$G$104=AF$414,$O$5:$O$104,""))))</f>
        <v>-</v>
      </c>
      <c r="AG429" s="354" t="str">
        <f t="array" ref="AG429">IF(COUNT(IF($M$5:$M$104=$X429,IF($G$5:$G$104=AG$414,$O$5:$O$104,""),""))=0,"-",AVERAGE(IF($M$5:$M$104=$X429,IF($G$5:$G$104=AG$414,$O$5:$O$104,""))))</f>
        <v>-</v>
      </c>
      <c r="AH429" s="354" t="str">
        <f t="array" ref="AH429">IF(COUNT(IF($M$5:$M$104=$X429,IF($G$5:$G$104=AH$414,$O$5:$O$104,""),""))=0,"-",AVERAGE(IF($M$5:$M$104=$X429,IF($G$5:$G$104=AH$414,$O$5:$O$104,""))))</f>
        <v>-</v>
      </c>
      <c r="AI429" s="354" t="str">
        <f t="array" ref="AI429">IF(COUNT(IF($M$5:$M$104=$X429,IF($G$5:$G$104=AI$414,$O$5:$O$104,""),""))=0,"-",AVERAGE(IF($M$5:$M$104=$X429,IF($G$5:$G$104=AI$414,$O$5:$O$104,""))))</f>
        <v>-</v>
      </c>
      <c r="AJ429" s="354" t="str">
        <f t="array" ref="AJ429">IF(COUNT(IF($M$5:$M$104=$X429,IF($G$5:$G$104=AJ$414,$O$5:$O$104,""),""))=0,"-",AVERAGE(IF($M$5:$M$104=$X429,IF($G$5:$G$104=AJ$414,$O$5:$O$104,""))))</f>
        <v>-</v>
      </c>
      <c r="AK429" s="356" t="str">
        <f t="array" ref="AK429">IF(AK407&gt;1,AVERAGE(IF($M$5:$M$104=$X429,$O$5:$O$104,"-")),"-")</f>
        <v>-</v>
      </c>
      <c r="AL429" s="18"/>
      <c r="AM429" s="18"/>
      <c r="AN429" s="18"/>
      <c r="AO429" s="18"/>
      <c r="AP429" s="18"/>
      <c r="AQ429" s="18"/>
      <c r="AR429" s="18"/>
      <c r="AS429" s="18"/>
      <c r="AT429" s="18"/>
      <c r="AU429" s="18"/>
      <c r="AV429" s="18"/>
      <c r="AW429" s="18"/>
      <c r="AX429" s="18"/>
      <c r="BA429" s="11"/>
      <c r="BB429" s="11"/>
      <c r="BC429" s="11"/>
      <c r="BD429" s="11"/>
      <c r="BE429" s="11"/>
      <c r="BF429" s="11"/>
      <c r="BG429" s="11"/>
      <c r="BH429" s="11"/>
      <c r="BI429" s="11"/>
      <c r="BJ429" s="11"/>
      <c r="BK429" s="11"/>
      <c r="BL429" s="11"/>
      <c r="BM429" s="11"/>
      <c r="BN429" s="11"/>
      <c r="BO429" s="11"/>
      <c r="BP429" s="11"/>
    </row>
    <row r="430" spans="1:68">
      <c r="A430" s="18"/>
      <c r="B430" s="18"/>
      <c r="C430" s="18"/>
      <c r="D430" s="18"/>
      <c r="E430" s="88"/>
      <c r="F430" s="88"/>
      <c r="G430" s="18"/>
      <c r="H430" s="89"/>
      <c r="I430" s="89"/>
      <c r="J430" s="18"/>
      <c r="K430" s="18"/>
      <c r="L430" s="18"/>
      <c r="M430" s="140"/>
      <c r="N430" s="140"/>
      <c r="O430" s="140"/>
      <c r="P430" s="140"/>
      <c r="Q430" s="140"/>
      <c r="R430" s="140"/>
      <c r="S430" s="140"/>
      <c r="T430" s="140"/>
      <c r="U430" s="18"/>
      <c r="V430" s="18"/>
      <c r="W430" s="18"/>
      <c r="X430" s="139">
        <v>14</v>
      </c>
      <c r="Y430" s="354" t="str">
        <f t="array" ref="Y430">IF(COUNT(IF($M$5:$M$104=$X430,IF($G$5:$G$104=Y$414,$O$5:$O$104,""),""))=0,"-",AVERAGE(IF($M$5:$M$104=$X430,IF($G$5:$G$104=Y$414,$O$5:$O$104,""))))</f>
        <v>-</v>
      </c>
      <c r="Z430" s="354" t="str">
        <f t="array" ref="Z430">IF(COUNT(IF($M$5:$M$104=$X430,IF($G$5:$G$104=Z$414,$O$5:$O$104,""),""))=0,"-",AVERAGE(IF($M$5:$M$104=$X430,IF($G$5:$G$104=Z$414,$O$5:$O$104,""))))</f>
        <v>-</v>
      </c>
      <c r="AA430" s="354" t="str">
        <f t="array" ref="AA430">IF(COUNT(IF($M$5:$M$104=$X430,IF($G$5:$G$104=AA$414,$O$5:$O$104,""),""))=0,"-",AVERAGE(IF($M$5:$M$104=$X430,IF($G$5:$G$104=AA$414,$O$5:$O$104,""))))</f>
        <v>-</v>
      </c>
      <c r="AB430" s="354" t="str">
        <f t="array" ref="AB430">IF(COUNT(IF($M$5:$M$104=$X430,IF($G$5:$G$104=AB$414,$O$5:$O$104,""),""))=0,"-",AVERAGE(IF($M$5:$M$104=$X430,IF($G$5:$G$104=AB$414,$O$5:$O$104,""))))</f>
        <v>-</v>
      </c>
      <c r="AC430" s="354" t="str">
        <f t="array" ref="AC430">IF(COUNT(IF($M$5:$M$104=$X430,IF($G$5:$G$104=AC$414,$O$5:$O$104,""),""))=0,"-",AVERAGE(IF($M$5:$M$104=$X430,IF($G$5:$G$104=AC$414,$O$5:$O$104,""))))</f>
        <v>-</v>
      </c>
      <c r="AD430" s="354" t="str">
        <f t="array" ref="AD430">IF(COUNT(IF($M$5:$M$104=$X430,IF($G$5:$G$104=AD$414,$O$5:$O$104,""),""))=0,"-",AVERAGE(IF($M$5:$M$104=$X430,IF($G$5:$G$104=AD$414,$O$5:$O$104,""))))</f>
        <v>-</v>
      </c>
      <c r="AE430" s="354" t="str">
        <f t="array" ref="AE430">IF(COUNT(IF($M$5:$M$104=$X430,IF($G$5:$G$104=AE$414,$O$5:$O$104,""),""))=0,"-",AVERAGE(IF($M$5:$M$104=$X430,IF($G$5:$G$104=AE$414,$O$5:$O$104,""))))</f>
        <v>-</v>
      </c>
      <c r="AF430" s="354" t="str">
        <f t="array" ref="AF430">IF(COUNT(IF($M$5:$M$104=$X430,IF($G$5:$G$104=AF$414,$O$5:$O$104,""),""))=0,"-",AVERAGE(IF($M$5:$M$104=$X430,IF($G$5:$G$104=AF$414,$O$5:$O$104,""))))</f>
        <v>-</v>
      </c>
      <c r="AG430" s="354" t="str">
        <f t="array" ref="AG430">IF(COUNT(IF($M$5:$M$104=$X430,IF($G$5:$G$104=AG$414,$O$5:$O$104,""),""))=0,"-",AVERAGE(IF($M$5:$M$104=$X430,IF($G$5:$G$104=AG$414,$O$5:$O$104,""))))</f>
        <v>-</v>
      </c>
      <c r="AH430" s="354" t="str">
        <f t="array" ref="AH430">IF(COUNT(IF($M$5:$M$104=$X430,IF($G$5:$G$104=AH$414,$O$5:$O$104,""),""))=0,"-",AVERAGE(IF($M$5:$M$104=$X430,IF($G$5:$G$104=AH$414,$O$5:$O$104,""))))</f>
        <v>-</v>
      </c>
      <c r="AI430" s="354" t="str">
        <f t="array" ref="AI430">IF(COUNT(IF($M$5:$M$104=$X430,IF($G$5:$G$104=AI$414,$O$5:$O$104,""),""))=0,"-",AVERAGE(IF($M$5:$M$104=$X430,IF($G$5:$G$104=AI$414,$O$5:$O$104,""))))</f>
        <v>-</v>
      </c>
      <c r="AJ430" s="354" t="str">
        <f t="array" ref="AJ430">IF(COUNT(IF($M$5:$M$104=$X430,IF($G$5:$G$104=AJ$414,$O$5:$O$104,""),""))=0,"-",AVERAGE(IF($M$5:$M$104=$X430,IF($G$5:$G$104=AJ$414,$O$5:$O$104,""))))</f>
        <v>-</v>
      </c>
      <c r="AK430" s="356" t="str">
        <f t="array" ref="AK430">IF(AK408&gt;1,AVERAGE(IF($M$5:$M$104=$X430,$O$5:$O$104,"-")),"-")</f>
        <v>-</v>
      </c>
      <c r="AL430" s="18"/>
      <c r="AM430" s="18"/>
      <c r="AN430" s="18"/>
      <c r="AO430" s="18"/>
      <c r="AP430" s="18"/>
      <c r="AQ430" s="18"/>
      <c r="AR430" s="18"/>
      <c r="AS430" s="18"/>
      <c r="AT430" s="18"/>
      <c r="AU430" s="18"/>
      <c r="AV430" s="18"/>
      <c r="AW430" s="18"/>
      <c r="AX430" s="18"/>
      <c r="BA430" s="11"/>
      <c r="BB430" s="11"/>
      <c r="BC430" s="11"/>
      <c r="BD430" s="11"/>
      <c r="BE430" s="11"/>
      <c r="BF430" s="11"/>
      <c r="BG430" s="11"/>
      <c r="BH430" s="11"/>
      <c r="BI430" s="11"/>
      <c r="BJ430" s="11"/>
      <c r="BK430" s="11"/>
      <c r="BL430" s="11"/>
      <c r="BM430" s="11"/>
      <c r="BN430" s="11"/>
      <c r="BO430" s="11"/>
      <c r="BP430" s="11"/>
    </row>
    <row r="431" spans="1:68">
      <c r="A431" s="18"/>
      <c r="B431" s="18"/>
      <c r="C431" s="18"/>
      <c r="D431" s="18"/>
      <c r="E431" s="88"/>
      <c r="F431" s="88"/>
      <c r="G431" s="18"/>
      <c r="H431" s="89"/>
      <c r="I431" s="89"/>
      <c r="J431" s="18"/>
      <c r="K431" s="18"/>
      <c r="L431" s="18"/>
      <c r="M431" s="140"/>
      <c r="N431" s="140"/>
      <c r="O431" s="140"/>
      <c r="P431" s="140"/>
      <c r="Q431" s="140"/>
      <c r="R431" s="140"/>
      <c r="S431" s="140"/>
      <c r="T431" s="140"/>
      <c r="U431" s="18"/>
      <c r="V431" s="18"/>
      <c r="W431" s="18"/>
      <c r="X431" s="139">
        <v>15</v>
      </c>
      <c r="Y431" s="354" t="str">
        <f t="array" ref="Y431">IF(COUNT(IF($M$5:$M$104=$X431,IF($G$5:$G$104=Y$414,$O$5:$O$104,""),""))=0,"-",AVERAGE(IF($M$5:$M$104=$X431,IF($G$5:$G$104=Y$414,$O$5:$O$104,""))))</f>
        <v>-</v>
      </c>
      <c r="Z431" s="354" t="str">
        <f t="array" ref="Z431">IF(COUNT(IF($M$5:$M$104=$X431,IF($G$5:$G$104=Z$414,$O$5:$O$104,""),""))=0,"-",AVERAGE(IF($M$5:$M$104=$X431,IF($G$5:$G$104=Z$414,$O$5:$O$104,""))))</f>
        <v>-</v>
      </c>
      <c r="AA431" s="354" t="str">
        <f t="array" ref="AA431">IF(COUNT(IF($M$5:$M$104=$X431,IF($G$5:$G$104=AA$414,$O$5:$O$104,""),""))=0,"-",AVERAGE(IF($M$5:$M$104=$X431,IF($G$5:$G$104=AA$414,$O$5:$O$104,""))))</f>
        <v>-</v>
      </c>
      <c r="AB431" s="354" t="str">
        <f t="array" ref="AB431">IF(COUNT(IF($M$5:$M$104=$X431,IF($G$5:$G$104=AB$414,$O$5:$O$104,""),""))=0,"-",AVERAGE(IF($M$5:$M$104=$X431,IF($G$5:$G$104=AB$414,$O$5:$O$104,""))))</f>
        <v>-</v>
      </c>
      <c r="AC431" s="354" t="str">
        <f t="array" ref="AC431">IF(COUNT(IF($M$5:$M$104=$X431,IF($G$5:$G$104=AC$414,$O$5:$O$104,""),""))=0,"-",AVERAGE(IF($M$5:$M$104=$X431,IF($G$5:$G$104=AC$414,$O$5:$O$104,""))))</f>
        <v>-</v>
      </c>
      <c r="AD431" s="354" t="str">
        <f t="array" ref="AD431">IF(COUNT(IF($M$5:$M$104=$X431,IF($G$5:$G$104=AD$414,$O$5:$O$104,""),""))=0,"-",AVERAGE(IF($M$5:$M$104=$X431,IF($G$5:$G$104=AD$414,$O$5:$O$104,""))))</f>
        <v>-</v>
      </c>
      <c r="AE431" s="354" t="str">
        <f t="array" ref="AE431">IF(COUNT(IF($M$5:$M$104=$X431,IF($G$5:$G$104=AE$414,$O$5:$O$104,""),""))=0,"-",AVERAGE(IF($M$5:$M$104=$X431,IF($G$5:$G$104=AE$414,$O$5:$O$104,""))))</f>
        <v>-</v>
      </c>
      <c r="AF431" s="354" t="str">
        <f t="array" ref="AF431">IF(COUNT(IF($M$5:$M$104=$X431,IF($G$5:$G$104=AF$414,$O$5:$O$104,""),""))=0,"-",AVERAGE(IF($M$5:$M$104=$X431,IF($G$5:$G$104=AF$414,$O$5:$O$104,""))))</f>
        <v>-</v>
      </c>
      <c r="AG431" s="354" t="str">
        <f t="array" ref="AG431">IF(COUNT(IF($M$5:$M$104=$X431,IF($G$5:$G$104=AG$414,$O$5:$O$104,""),""))=0,"-",AVERAGE(IF($M$5:$M$104=$X431,IF($G$5:$G$104=AG$414,$O$5:$O$104,""))))</f>
        <v>-</v>
      </c>
      <c r="AH431" s="354" t="str">
        <f t="array" ref="AH431">IF(COUNT(IF($M$5:$M$104=$X431,IF($G$5:$G$104=AH$414,$O$5:$O$104,""),""))=0,"-",AVERAGE(IF($M$5:$M$104=$X431,IF($G$5:$G$104=AH$414,$O$5:$O$104,""))))</f>
        <v>-</v>
      </c>
      <c r="AI431" s="354" t="str">
        <f t="array" ref="AI431">IF(COUNT(IF($M$5:$M$104=$X431,IF($G$5:$G$104=AI$414,$O$5:$O$104,""),""))=0,"-",AVERAGE(IF($M$5:$M$104=$X431,IF($G$5:$G$104=AI$414,$O$5:$O$104,""))))</f>
        <v>-</v>
      </c>
      <c r="AJ431" s="354" t="str">
        <f t="array" ref="AJ431">IF(COUNT(IF($M$5:$M$104=$X431,IF($G$5:$G$104=AJ$414,$O$5:$O$104,""),""))=0,"-",AVERAGE(IF($M$5:$M$104=$X431,IF($G$5:$G$104=AJ$414,$O$5:$O$104,""))))</f>
        <v>-</v>
      </c>
      <c r="AK431" s="357" t="str">
        <f t="array" ref="AK431">IF(AK409&gt;1,AVERAGE(IF($M$5:$M$104=$X431,$O$5:$O$104,"-")),"-")</f>
        <v>-</v>
      </c>
      <c r="AL431" s="18"/>
      <c r="AM431" s="18"/>
      <c r="AN431" s="18"/>
      <c r="AO431" s="18"/>
      <c r="AP431" s="18"/>
      <c r="AQ431" s="18"/>
      <c r="AR431" s="18"/>
      <c r="AS431" s="18"/>
      <c r="AT431" s="18"/>
      <c r="AU431" s="18"/>
      <c r="AV431" s="18"/>
      <c r="AW431" s="18"/>
      <c r="AX431" s="18"/>
      <c r="BA431" s="11"/>
      <c r="BB431" s="11"/>
      <c r="BC431" s="11"/>
      <c r="BD431" s="11"/>
      <c r="BE431" s="11"/>
      <c r="BF431" s="11"/>
      <c r="BG431" s="11"/>
      <c r="BH431" s="11"/>
      <c r="BI431" s="11"/>
      <c r="BJ431" s="11"/>
      <c r="BK431" s="11"/>
      <c r="BL431" s="11"/>
      <c r="BM431" s="11"/>
      <c r="BN431" s="11"/>
      <c r="BO431" s="11"/>
      <c r="BP431" s="11"/>
    </row>
    <row r="432" spans="1:68">
      <c r="A432" s="18"/>
      <c r="B432" s="18"/>
      <c r="C432" s="18"/>
      <c r="D432" s="18"/>
      <c r="E432" s="88"/>
      <c r="F432" s="88"/>
      <c r="G432" s="18"/>
      <c r="H432" s="89"/>
      <c r="I432" s="89"/>
      <c r="J432" s="18"/>
      <c r="K432" s="18"/>
      <c r="L432" s="18"/>
      <c r="M432" s="140"/>
      <c r="N432" s="140"/>
      <c r="O432" s="140"/>
      <c r="P432" s="140"/>
      <c r="Q432" s="140"/>
      <c r="R432" s="140"/>
      <c r="S432" s="140"/>
      <c r="T432" s="140"/>
      <c r="U432" s="18"/>
      <c r="V432" s="18"/>
      <c r="W432" s="18"/>
      <c r="X432" s="358" t="s">
        <v>84</v>
      </c>
      <c r="Y432" s="359">
        <f t="shared" ref="Y432:AK432" si="48">IF(Y$410=0,"-",SUMPRODUCT(Y416:Y431,Y394:Y409)/Y410)</f>
        <v>2.7257358429276735E-2</v>
      </c>
      <c r="Z432" s="360" t="str">
        <f t="shared" si="48"/>
        <v>-</v>
      </c>
      <c r="AA432" s="360" t="str">
        <f t="shared" si="48"/>
        <v>-</v>
      </c>
      <c r="AB432" s="360" t="str">
        <f t="shared" si="48"/>
        <v>-</v>
      </c>
      <c r="AC432" s="360">
        <f t="shared" si="48"/>
        <v>0.34470337632657516</v>
      </c>
      <c r="AD432" s="360" t="str">
        <f t="shared" si="48"/>
        <v>-</v>
      </c>
      <c r="AE432" s="360">
        <f t="shared" si="48"/>
        <v>5.3632052982953661E-3</v>
      </c>
      <c r="AF432" s="360" t="str">
        <f t="shared" si="48"/>
        <v>-</v>
      </c>
      <c r="AG432" s="360" t="str">
        <f t="shared" si="48"/>
        <v>-</v>
      </c>
      <c r="AH432" s="360" t="str">
        <f t="shared" si="48"/>
        <v>-</v>
      </c>
      <c r="AI432" s="360" t="str">
        <f t="shared" si="48"/>
        <v>-</v>
      </c>
      <c r="AJ432" s="361">
        <f t="shared" si="48"/>
        <v>0.25668750219432546</v>
      </c>
      <c r="AK432" s="362">
        <f t="shared" si="48"/>
        <v>0.1286668023365144</v>
      </c>
      <c r="AL432" s="18"/>
      <c r="AM432" s="18"/>
      <c r="AN432" s="18"/>
      <c r="AO432" s="18"/>
      <c r="AP432" s="18"/>
      <c r="AQ432" s="18"/>
      <c r="AR432" s="18"/>
      <c r="AS432" s="18"/>
      <c r="AT432" s="18"/>
      <c r="AU432" s="18"/>
      <c r="AV432" s="18"/>
      <c r="AW432" s="18"/>
      <c r="AX432" s="18"/>
      <c r="BA432" s="11"/>
      <c r="BB432" s="11"/>
      <c r="BC432" s="11"/>
      <c r="BD432" s="11"/>
      <c r="BE432" s="11"/>
      <c r="BF432" s="11"/>
      <c r="BG432" s="11"/>
      <c r="BH432" s="11"/>
      <c r="BI432" s="11"/>
      <c r="BJ432" s="11"/>
      <c r="BK432" s="11"/>
      <c r="BL432" s="11"/>
      <c r="BM432" s="11"/>
      <c r="BN432" s="11"/>
      <c r="BO432" s="11"/>
      <c r="BP432" s="11"/>
    </row>
    <row r="433" spans="1:68">
      <c r="A433" s="18"/>
      <c r="B433" s="18"/>
      <c r="C433" s="18"/>
      <c r="D433" s="18"/>
      <c r="E433" s="88"/>
      <c r="F433" s="88"/>
      <c r="G433" s="18"/>
      <c r="H433" s="89"/>
      <c r="I433" s="89"/>
      <c r="J433" s="18"/>
      <c r="K433" s="18"/>
      <c r="L433" s="18"/>
      <c r="M433" s="140"/>
      <c r="N433" s="140"/>
      <c r="O433" s="140"/>
      <c r="P433" s="140"/>
      <c r="Q433" s="140"/>
      <c r="R433" s="140"/>
      <c r="S433" s="140"/>
      <c r="T433" s="140"/>
      <c r="U433" s="18"/>
      <c r="V433" s="18"/>
      <c r="W433" s="18"/>
      <c r="X433" s="363" t="s">
        <v>85</v>
      </c>
      <c r="Y433" s="117"/>
      <c r="Z433" s="364" t="s">
        <v>113</v>
      </c>
      <c r="AA433" s="117"/>
      <c r="AB433" s="117"/>
      <c r="AC433" s="117"/>
      <c r="AD433" s="117"/>
      <c r="AE433" s="117"/>
      <c r="AF433" s="117"/>
      <c r="AG433" s="117"/>
      <c r="AH433" s="117"/>
      <c r="AI433" s="117"/>
      <c r="AJ433" s="117"/>
      <c r="AK433" s="117"/>
      <c r="AL433" s="18"/>
      <c r="AM433" s="18"/>
      <c r="AN433" s="18"/>
      <c r="AO433" s="18"/>
      <c r="AP433" s="18"/>
      <c r="AQ433" s="18"/>
      <c r="AR433" s="18"/>
      <c r="AS433" s="18"/>
      <c r="AT433" s="18"/>
      <c r="AU433" s="18"/>
      <c r="AV433" s="18"/>
      <c r="AW433" s="18"/>
      <c r="AX433" s="18"/>
      <c r="BA433" s="11"/>
      <c r="BB433" s="11"/>
      <c r="BC433" s="11"/>
      <c r="BD433" s="11"/>
      <c r="BE433" s="11"/>
      <c r="BF433" s="11"/>
      <c r="BG433" s="11"/>
      <c r="BH433" s="11"/>
      <c r="BI433" s="11"/>
      <c r="BJ433" s="11"/>
      <c r="BK433" s="11"/>
      <c r="BL433" s="11"/>
      <c r="BM433" s="11"/>
      <c r="BN433" s="11"/>
      <c r="BO433" s="11"/>
      <c r="BP433" s="11"/>
    </row>
    <row r="434" spans="1:68">
      <c r="A434" s="18"/>
      <c r="B434" s="18"/>
      <c r="C434" s="18"/>
      <c r="D434" s="18"/>
      <c r="E434" s="88"/>
      <c r="F434" s="88"/>
      <c r="G434" s="18"/>
      <c r="H434" s="89"/>
      <c r="I434" s="89"/>
      <c r="J434" s="18"/>
      <c r="K434" s="18"/>
      <c r="L434" s="18"/>
      <c r="M434" s="140"/>
      <c r="N434" s="140"/>
      <c r="O434" s="140"/>
      <c r="P434" s="140"/>
      <c r="Q434" s="140"/>
      <c r="R434" s="140"/>
      <c r="S434" s="140"/>
      <c r="T434" s="140"/>
      <c r="U434" s="18"/>
      <c r="V434" s="18"/>
      <c r="W434" s="18"/>
      <c r="X434" s="167"/>
      <c r="Y434" s="350"/>
      <c r="Z434" s="350"/>
      <c r="AA434" s="350"/>
      <c r="AB434" s="350"/>
      <c r="AC434" s="350"/>
      <c r="AD434" s="350"/>
      <c r="AE434" s="350"/>
      <c r="AF434" s="350"/>
      <c r="AG434" s="350"/>
      <c r="AH434" s="350"/>
      <c r="AI434" s="350"/>
      <c r="AJ434" s="350"/>
      <c r="AK434" s="351"/>
      <c r="AL434" s="18"/>
      <c r="AM434" s="18"/>
      <c r="AN434" s="18"/>
      <c r="AO434" s="18"/>
      <c r="AP434" s="18"/>
      <c r="AQ434" s="18"/>
      <c r="AR434" s="18"/>
      <c r="AS434" s="18"/>
      <c r="AT434" s="18"/>
      <c r="AU434" s="18"/>
      <c r="AV434" s="18"/>
      <c r="AW434" s="18"/>
      <c r="AX434" s="18"/>
      <c r="BA434" s="11"/>
      <c r="BB434" s="11"/>
      <c r="BC434" s="11"/>
      <c r="BD434" s="11"/>
      <c r="BE434" s="11"/>
      <c r="BF434" s="11"/>
      <c r="BG434" s="11"/>
      <c r="BH434" s="11"/>
      <c r="BI434" s="11"/>
      <c r="BJ434" s="11"/>
      <c r="BK434" s="11"/>
      <c r="BL434" s="11"/>
      <c r="BM434" s="11"/>
      <c r="BN434" s="11"/>
      <c r="BO434" s="11"/>
      <c r="BP434" s="11"/>
    </row>
    <row r="435" spans="1:68">
      <c r="A435" s="18"/>
      <c r="B435" s="18"/>
      <c r="C435" s="18"/>
      <c r="D435" s="18"/>
      <c r="E435" s="88"/>
      <c r="F435" s="88"/>
      <c r="G435" s="18"/>
      <c r="H435" s="89"/>
      <c r="I435" s="89"/>
      <c r="J435" s="18"/>
      <c r="K435" s="18"/>
      <c r="L435" s="18"/>
      <c r="M435" s="140"/>
      <c r="N435" s="140"/>
      <c r="O435" s="140"/>
      <c r="P435" s="140"/>
      <c r="Q435" s="140"/>
      <c r="R435" s="140"/>
      <c r="S435" s="140"/>
      <c r="T435" s="140"/>
      <c r="U435" s="18"/>
      <c r="V435" s="18"/>
      <c r="W435" s="18"/>
      <c r="X435" s="583" t="s">
        <v>43</v>
      </c>
      <c r="Y435" s="584"/>
      <c r="Z435" s="584"/>
      <c r="AA435" s="584"/>
      <c r="AB435" s="585"/>
      <c r="AC435" s="135"/>
      <c r="AD435" s="117"/>
      <c r="AE435" s="117"/>
      <c r="AF435" s="117"/>
      <c r="AG435" s="117"/>
      <c r="AH435" s="117"/>
      <c r="AI435" s="117"/>
      <c r="AJ435" s="117"/>
      <c r="AK435" s="117"/>
      <c r="AL435" s="18"/>
      <c r="AM435" s="18"/>
      <c r="AN435" s="18"/>
      <c r="AO435" s="18"/>
      <c r="AP435" s="18"/>
      <c r="AQ435" s="18"/>
      <c r="AR435" s="18"/>
      <c r="AS435" s="18"/>
      <c r="AT435" s="18"/>
      <c r="AU435" s="18"/>
      <c r="AV435" s="18"/>
      <c r="AW435" s="18"/>
      <c r="AX435" s="18"/>
      <c r="BA435" s="11"/>
      <c r="BB435" s="11"/>
      <c r="BC435" s="11"/>
      <c r="BD435" s="11"/>
      <c r="BE435" s="11"/>
      <c r="BF435" s="11"/>
      <c r="BG435" s="11"/>
      <c r="BH435" s="11"/>
      <c r="BI435" s="11"/>
      <c r="BJ435" s="11"/>
      <c r="BK435" s="11"/>
      <c r="BL435" s="11"/>
      <c r="BM435" s="11"/>
      <c r="BN435" s="11"/>
      <c r="BO435" s="11"/>
      <c r="BP435" s="11"/>
    </row>
    <row r="436" spans="1:68">
      <c r="A436" s="18"/>
      <c r="B436" s="18"/>
      <c r="C436" s="18"/>
      <c r="D436" s="18"/>
      <c r="E436" s="88"/>
      <c r="F436" s="88"/>
      <c r="G436" s="18"/>
      <c r="H436" s="89"/>
      <c r="I436" s="89"/>
      <c r="J436" s="18"/>
      <c r="K436" s="18"/>
      <c r="L436" s="18"/>
      <c r="M436" s="140"/>
      <c r="N436" s="140"/>
      <c r="O436" s="140"/>
      <c r="P436" s="140"/>
      <c r="Q436" s="140"/>
      <c r="R436" s="140"/>
      <c r="S436" s="140"/>
      <c r="T436" s="140"/>
      <c r="U436" s="18"/>
      <c r="V436" s="18"/>
      <c r="W436" s="18"/>
      <c r="X436" s="365" t="str">
        <f>$M$3</f>
        <v>MODAL</v>
      </c>
      <c r="Y436" s="338">
        <v>1</v>
      </c>
      <c r="Z436" s="338">
        <v>2</v>
      </c>
      <c r="AA436" s="338">
        <v>3</v>
      </c>
      <c r="AB436" s="338">
        <v>4</v>
      </c>
      <c r="AC436" s="338">
        <v>5</v>
      </c>
      <c r="AD436" s="338">
        <v>6</v>
      </c>
      <c r="AE436" s="338">
        <v>7</v>
      </c>
      <c r="AF436" s="338">
        <v>8</v>
      </c>
      <c r="AG436" s="338">
        <v>9</v>
      </c>
      <c r="AH436" s="338">
        <v>10</v>
      </c>
      <c r="AI436" s="338">
        <v>11</v>
      </c>
      <c r="AJ436" s="339">
        <v>12</v>
      </c>
      <c r="AK436" s="366" t="s">
        <v>86</v>
      </c>
      <c r="AL436" s="18"/>
      <c r="AM436" s="18"/>
      <c r="AN436" s="18"/>
      <c r="AO436" s="18"/>
      <c r="AP436" s="18"/>
      <c r="AQ436" s="18"/>
      <c r="AR436" s="18"/>
      <c r="AS436" s="18"/>
      <c r="AT436" s="18"/>
      <c r="AU436" s="18"/>
      <c r="AV436" s="18"/>
      <c r="AW436" s="18"/>
      <c r="AX436" s="18"/>
      <c r="BA436" s="11"/>
      <c r="BB436" s="11"/>
      <c r="BC436" s="11"/>
      <c r="BD436" s="11"/>
      <c r="BE436" s="11"/>
      <c r="BF436" s="11"/>
      <c r="BG436" s="11"/>
      <c r="BH436" s="11"/>
      <c r="BI436" s="11"/>
      <c r="BJ436" s="11"/>
      <c r="BK436" s="11"/>
      <c r="BL436" s="11"/>
      <c r="BM436" s="11"/>
      <c r="BN436" s="11"/>
      <c r="BO436" s="11"/>
      <c r="BP436" s="11"/>
    </row>
    <row r="437" spans="1:68">
      <c r="A437" s="18"/>
      <c r="B437" s="18"/>
      <c r="C437" s="18"/>
      <c r="D437" s="18"/>
      <c r="E437" s="88"/>
      <c r="F437" s="88"/>
      <c r="G437" s="18"/>
      <c r="H437" s="89"/>
      <c r="I437" s="89"/>
      <c r="J437" s="18"/>
      <c r="K437" s="18"/>
      <c r="L437" s="18"/>
      <c r="M437" s="140"/>
      <c r="N437" s="140"/>
      <c r="O437" s="140"/>
      <c r="P437" s="140"/>
      <c r="Q437" s="140"/>
      <c r="R437" s="140"/>
      <c r="S437" s="140"/>
      <c r="T437" s="140"/>
      <c r="U437" s="18"/>
      <c r="V437" s="18"/>
      <c r="W437" s="18"/>
      <c r="X437" s="367" t="str">
        <f>$M$4</f>
        <v>(R1-R5)</v>
      </c>
      <c r="Y437" s="368" t="str">
        <f t="shared" ref="Y437:AJ437" si="49">Y393</f>
        <v>Jan</v>
      </c>
      <c r="Z437" s="369" t="str">
        <f t="shared" si="49"/>
        <v>Feb</v>
      </c>
      <c r="AA437" s="369" t="str">
        <f t="shared" si="49"/>
        <v>Mar</v>
      </c>
      <c r="AB437" s="369" t="str">
        <f t="shared" si="49"/>
        <v>Apr</v>
      </c>
      <c r="AC437" s="369" t="str">
        <f t="shared" si="49"/>
        <v>May</v>
      </c>
      <c r="AD437" s="369" t="str">
        <f t="shared" si="49"/>
        <v>Jun</v>
      </c>
      <c r="AE437" s="369" t="str">
        <f t="shared" si="49"/>
        <v>Jul</v>
      </c>
      <c r="AF437" s="369" t="str">
        <f t="shared" si="49"/>
        <v>Aug</v>
      </c>
      <c r="AG437" s="369" t="str">
        <f t="shared" si="49"/>
        <v>Sep</v>
      </c>
      <c r="AH437" s="369" t="str">
        <f t="shared" si="49"/>
        <v>Oct</v>
      </c>
      <c r="AI437" s="369" t="str">
        <f t="shared" si="49"/>
        <v>Nov</v>
      </c>
      <c r="AJ437" s="370" t="str">
        <f t="shared" si="49"/>
        <v>Dec</v>
      </c>
      <c r="AK437" s="371" t="s">
        <v>87</v>
      </c>
      <c r="AL437" s="18"/>
      <c r="AM437" s="18"/>
      <c r="AN437" s="18"/>
      <c r="AO437" s="18"/>
      <c r="AP437" s="18"/>
      <c r="AQ437" s="18"/>
      <c r="AR437" s="18"/>
      <c r="AS437" s="18"/>
      <c r="AT437" s="18"/>
      <c r="AU437" s="18"/>
      <c r="AV437" s="18"/>
      <c r="AW437" s="18"/>
      <c r="AX437" s="18"/>
      <c r="BA437" s="11"/>
      <c r="BB437" s="11"/>
      <c r="BC437" s="11"/>
      <c r="BD437" s="11"/>
      <c r="BE437" s="11"/>
      <c r="BF437" s="11"/>
      <c r="BG437" s="11"/>
      <c r="BH437" s="11"/>
      <c r="BI437" s="11"/>
      <c r="BJ437" s="11"/>
      <c r="BK437" s="11"/>
      <c r="BL437" s="11"/>
      <c r="BM437" s="11"/>
      <c r="BN437" s="11"/>
      <c r="BO437" s="11"/>
      <c r="BP437" s="11"/>
    </row>
    <row r="438" spans="1:68">
      <c r="A438" s="18"/>
      <c r="B438" s="18"/>
      <c r="C438" s="18"/>
      <c r="D438" s="18"/>
      <c r="E438" s="88"/>
      <c r="F438" s="88"/>
      <c r="G438" s="18"/>
      <c r="H438" s="89"/>
      <c r="I438" s="89"/>
      <c r="J438" s="18"/>
      <c r="K438" s="18"/>
      <c r="L438" s="18"/>
      <c r="M438" s="140"/>
      <c r="N438" s="140"/>
      <c r="O438" s="140"/>
      <c r="P438" s="140"/>
      <c r="Q438" s="140"/>
      <c r="R438" s="140"/>
      <c r="S438" s="140"/>
      <c r="T438" s="140"/>
      <c r="U438" s="18"/>
      <c r="V438" s="18"/>
      <c r="W438" s="18"/>
      <c r="X438" s="372">
        <v>0</v>
      </c>
      <c r="Y438" s="373">
        <f t="array" ref="Y438">IF(Y394="-","-",COUNT(IF($M$5:$M$104=$H$5:$L$104,IF($H$5:$L$104=$X438,IF($G$5:$G$104=Y$392,$H$5:$L$104,""),""),""))/COUNT(IF($M$5:$M$104=$X438,IF($G$5:$G$104=Y$392,$H$5:$L$104,""),"")))</f>
        <v>1</v>
      </c>
      <c r="Z438" s="373" t="str">
        <f t="array" ref="Z438">IF(Z394="-","-",COUNT(IF($M$5:$M$104=$H$5:$L$104,IF($H$5:$L$104=$X438,IF($G$5:$G$104=Z$392,$H$5:$L$104,""),""),""))/COUNT(IF($M$5:$M$104=$X438,IF($G$5:$G$104=Z$392,$H$5:$L$104,""),"")))</f>
        <v>-</v>
      </c>
      <c r="AA438" s="373" t="str">
        <f t="array" ref="AA438">IF(AA394="-","-",COUNT(IF($M$5:$M$104=$H$5:$L$104,IF($H$5:$L$104=$X438,IF($G$5:$G$104=AA$392,$H$5:$L$104,""),""),""))/COUNT(IF($M$5:$M$104=$X438,IF($G$5:$G$104=AA$392,$H$5:$L$104,""),"")))</f>
        <v>-</v>
      </c>
      <c r="AB438" s="373" t="str">
        <f t="array" ref="AB438">IF(AB394="-","-",COUNT(IF($M$5:$M$104=$H$5:$L$104,IF($H$5:$L$104=$X438,IF($G$5:$G$104=AB$392,$H$5:$L$104,""),""),""))/COUNT(IF($M$5:$M$104=$X438,IF($G$5:$G$104=AB$392,$H$5:$L$104,""),"")))</f>
        <v>-</v>
      </c>
      <c r="AC438" s="373">
        <f t="array" ref="AC438">IF(AC394="-","-",COUNT(IF($M$5:$M$104=$H$5:$L$104,IF($H$5:$L$104=$X438,IF($G$5:$G$104=AC$392,$H$5:$L$104,""),""),""))/COUNT(IF($M$5:$M$104=$X438,IF($G$5:$G$104=AC$392,$H$5:$L$104,""),"")))</f>
        <v>0.94666666666666666</v>
      </c>
      <c r="AD438" s="373" t="str">
        <f t="array" ref="AD438">IF(AD394="-","-",COUNT(IF($M$5:$M$104=$H$5:$L$104,IF($H$5:$L$104=$X438,IF($G$5:$G$104=AD$392,$H$5:$L$104,""),""),""))/COUNT(IF($M$5:$M$104=$X438,IF($G$5:$G$104=AD$392,$H$5:$L$104,""),"")))</f>
        <v>-</v>
      </c>
      <c r="AE438" s="373">
        <f t="array" ref="AE438">IF(AE394="-","-",COUNT(IF($M$5:$M$104=$H$5:$L$104,IF($H$5:$L$104=$X438,IF($G$5:$G$104=AE$392,$H$5:$L$104,""),""),""))/COUNT(IF($M$5:$M$104=$X438,IF($G$5:$G$104=AE$392,$H$5:$L$104,""),"")))</f>
        <v>1</v>
      </c>
      <c r="AF438" s="373" t="str">
        <f t="array" ref="AF438">IF(AF394="-","-",COUNT(IF($M$5:$M$104=$H$5:$L$104,IF($H$5:$L$104=$X438,IF($G$5:$G$104=AF$392,$H$5:$L$104,""),""),""))/COUNT(IF($M$5:$M$104=$X438,IF($G$5:$G$104=AF$392,$H$5:$L$104,""),"")))</f>
        <v>-</v>
      </c>
      <c r="AG438" s="373" t="str">
        <f t="array" ref="AG438">IF(AG394="-","-",COUNT(IF($M$5:$M$104=$H$5:$L$104,IF($H$5:$L$104=$X438,IF($G$5:$G$104=AG$392,$H$5:$L$104,""),""),""))/COUNT(IF($M$5:$M$104=$X438,IF($G$5:$G$104=AG$392,$H$5:$L$104,""),"")))</f>
        <v>-</v>
      </c>
      <c r="AH438" s="373" t="str">
        <f t="array" ref="AH438">IF(AH394="-","-",COUNT(IF($M$5:$M$104=$H$5:$L$104,IF($H$5:$L$104=$X438,IF($G$5:$G$104=AH$392,$H$5:$L$104,""),""),""))/COUNT(IF($M$5:$M$104=$X438,IF($G$5:$G$104=AH$392,$H$5:$L$104,""),"")))</f>
        <v>-</v>
      </c>
      <c r="AI438" s="373" t="str">
        <f t="array" ref="AI438">IF(AI394="-","-",COUNT(IF($M$5:$M$104=$H$5:$L$104,IF($H$5:$L$104=$X438,IF($G$5:$G$104=AI$392,$H$5:$L$104,""),""),""))/COUNT(IF($M$5:$M$104=$X438,IF($G$5:$G$104=AI$392,$H$5:$L$104,""),"")))</f>
        <v>-</v>
      </c>
      <c r="AJ438" s="373">
        <f t="array" ref="AJ438">IF(AJ394="-","-",COUNT(IF($M$5:$M$104=$H$5:$L$104,IF($H$5:$L$104=$X438,IF($G$5:$G$104=AJ$392,$H$5:$L$104,""),""),""))/COUNT(IF($M$5:$M$104=$X438,IF($G$5:$G$104=AJ$392,$H$5:$L$104,""),"")))</f>
        <v>0.97777777777777775</v>
      </c>
      <c r="AK438" s="151">
        <f t="array" ref="AK438">IF(AK394=0,"-",COUNT(IF($M$5:$M$104=$H$5:$L$104,IF($H$5:$L$104=$X438,$H$5:$L$104,""),""))/COUNT(IF($M$5:$M$104=$X438,$H$5:$L$104,"")))</f>
        <v>0.98571428571428577</v>
      </c>
      <c r="AL438" s="18"/>
      <c r="AM438" s="18"/>
      <c r="AN438" s="18"/>
      <c r="AO438" s="18"/>
      <c r="AP438" s="18"/>
      <c r="AQ438" s="18"/>
      <c r="AR438" s="18"/>
      <c r="AS438" s="18"/>
      <c r="AT438" s="18"/>
      <c r="AU438" s="18"/>
      <c r="AV438" s="18"/>
      <c r="AW438" s="18"/>
      <c r="AX438" s="18"/>
      <c r="BA438" s="11"/>
      <c r="BB438" s="11"/>
      <c r="BC438" s="11"/>
      <c r="BD438" s="11"/>
      <c r="BE438" s="11"/>
      <c r="BF438" s="11"/>
      <c r="BG438" s="11"/>
      <c r="BH438" s="11"/>
      <c r="BI438" s="11"/>
      <c r="BJ438" s="11"/>
      <c r="BK438" s="11"/>
      <c r="BL438" s="11"/>
      <c r="BM438" s="11"/>
      <c r="BN438" s="11"/>
      <c r="BO438" s="11"/>
      <c r="BP438" s="11"/>
    </row>
    <row r="439" spans="1:68">
      <c r="A439" s="18"/>
      <c r="B439" s="18"/>
      <c r="C439" s="18"/>
      <c r="D439" s="18"/>
      <c r="E439" s="88"/>
      <c r="F439" s="88"/>
      <c r="G439" s="18"/>
      <c r="H439" s="89"/>
      <c r="I439" s="89"/>
      <c r="J439" s="18"/>
      <c r="K439" s="18"/>
      <c r="L439" s="18"/>
      <c r="M439" s="140"/>
      <c r="N439" s="140"/>
      <c r="O439" s="140"/>
      <c r="P439" s="140"/>
      <c r="Q439" s="140"/>
      <c r="R439" s="140"/>
      <c r="S439" s="140"/>
      <c r="T439" s="140"/>
      <c r="U439" s="18"/>
      <c r="V439" s="18"/>
      <c r="W439" s="18"/>
      <c r="X439" s="374">
        <v>1</v>
      </c>
      <c r="Y439" s="373" t="str">
        <f t="array" ref="Y439">IF(Y395="-","-",COUNT(IF($M$5:$M$104=$H$5:$L$104,IF($H$5:$L$104=$X439,IF($G$5:$G$104=Y$392,$H$5:$L$104,""),""),""))/COUNT(IF($M$5:$M$104=$X439,IF($G$5:$G$104=Y$392,$H$5:$L$104,""),"")))</f>
        <v>-</v>
      </c>
      <c r="Z439" s="373" t="str">
        <f t="array" ref="Z439">IF(Z395="-","-",COUNT(IF($M$5:$M$104=$H$5:$L$104,IF($H$5:$L$104=$X439,IF($G$5:$G$104=Z$392,$H$5:$L$104,""),""),""))/COUNT(IF($M$5:$M$104=$X439,IF($G$5:$G$104=Z$392,$H$5:$L$104,""),"")))</f>
        <v>-</v>
      </c>
      <c r="AA439" s="373" t="str">
        <f t="array" ref="AA439">IF(AA395="-","-",COUNT(IF($M$5:$M$104=$H$5:$L$104,IF($H$5:$L$104=$X439,IF($G$5:$G$104=AA$392,$H$5:$L$104,""),""),""))/COUNT(IF($M$5:$M$104=$X439,IF($G$5:$G$104=AA$392,$H$5:$L$104,""),"")))</f>
        <v>-</v>
      </c>
      <c r="AB439" s="373" t="str">
        <f t="array" ref="AB439">IF(AB395="-","-",COUNT(IF($M$5:$M$104=$H$5:$L$104,IF($H$5:$L$104=$X439,IF($G$5:$G$104=AB$392,$H$5:$L$104,""),""),""))/COUNT(IF($M$5:$M$104=$X439,IF($G$5:$G$104=AB$392,$H$5:$L$104,""),"")))</f>
        <v>-</v>
      </c>
      <c r="AC439" s="373" t="str">
        <f t="array" ref="AC439">IF(AC395="-","-",COUNT(IF($M$5:$M$104=$H$5:$L$104,IF($H$5:$L$104=$X439,IF($G$5:$G$104=AC$392,$H$5:$L$104,""),""),""))/COUNT(IF($M$5:$M$104=$X439,IF($G$5:$G$104=AC$392,$H$5:$L$104,""),"")))</f>
        <v>-</v>
      </c>
      <c r="AD439" s="373" t="str">
        <f t="array" ref="AD439">IF(AD395="-","-",COUNT(IF($M$5:$M$104=$H$5:$L$104,IF($H$5:$L$104=$X439,IF($G$5:$G$104=AD$392,$H$5:$L$104,""),""),""))/COUNT(IF($M$5:$M$104=$X439,IF($G$5:$G$104=AD$392,$H$5:$L$104,""),"")))</f>
        <v>-</v>
      </c>
      <c r="AE439" s="373" t="str">
        <f t="array" ref="AE439">IF(AE395="-","-",COUNT(IF($M$5:$M$104=$H$5:$L$104,IF($H$5:$L$104=$X439,IF($G$5:$G$104=AE$392,$H$5:$L$104,""),""),""))/COUNT(IF($M$5:$M$104=$X439,IF($G$5:$G$104=AE$392,$H$5:$L$104,""),"")))</f>
        <v>-</v>
      </c>
      <c r="AF439" s="373" t="str">
        <f t="array" ref="AF439">IF(AF395="-","-",COUNT(IF($M$5:$M$104=$H$5:$L$104,IF($H$5:$L$104=$X439,IF($G$5:$G$104=AF$392,$H$5:$L$104,""),""),""))/COUNT(IF($M$5:$M$104=$X439,IF($G$5:$G$104=AF$392,$H$5:$L$104,""),"")))</f>
        <v>-</v>
      </c>
      <c r="AG439" s="373" t="str">
        <f t="array" ref="AG439">IF(AG395="-","-",COUNT(IF($M$5:$M$104=$H$5:$L$104,IF($H$5:$L$104=$X439,IF($G$5:$G$104=AG$392,$H$5:$L$104,""),""),""))/COUNT(IF($M$5:$M$104=$X439,IF($G$5:$G$104=AG$392,$H$5:$L$104,""),"")))</f>
        <v>-</v>
      </c>
      <c r="AH439" s="373" t="str">
        <f t="array" ref="AH439">IF(AH395="-","-",COUNT(IF($M$5:$M$104=$H$5:$L$104,IF($H$5:$L$104=$X439,IF($G$5:$G$104=AH$392,$H$5:$L$104,""),""),""))/COUNT(IF($M$5:$M$104=$X439,IF($G$5:$G$104=AH$392,$H$5:$L$104,""),"")))</f>
        <v>-</v>
      </c>
      <c r="AI439" s="373" t="str">
        <f t="array" ref="AI439">IF(AI395="-","-",COUNT(IF($M$5:$M$104=$H$5:$L$104,IF($H$5:$L$104=$X439,IF($G$5:$G$104=AI$392,$H$5:$L$104,""),""),""))/COUNT(IF($M$5:$M$104=$X439,IF($G$5:$G$104=AI$392,$H$5:$L$104,""),"")))</f>
        <v>-</v>
      </c>
      <c r="AJ439" s="373" t="str">
        <f t="array" ref="AJ439">IF(AJ395="-","-",COUNT(IF($M$5:$M$104=$H$5:$L$104,IF($H$5:$L$104=$X439,IF($G$5:$G$104=AJ$392,$H$5:$L$104,""),""),""))/COUNT(IF($M$5:$M$104=$X439,IF($G$5:$G$104=AJ$392,$H$5:$L$104,""),"")))</f>
        <v>-</v>
      </c>
      <c r="AK439" s="154" t="str">
        <f t="array" ref="AK439">IF(AK395=0,"-",COUNT(IF($M$5:$M$104=$H$5:$L$104,IF($H$5:$L$104=$X439,$H$5:$L$104,""),""))/COUNT(IF($M$5:$M$104=$X439,$H$5:$L$104,"")))</f>
        <v>-</v>
      </c>
      <c r="AL439" s="18"/>
      <c r="AM439" s="18"/>
      <c r="AN439" s="18"/>
      <c r="AO439" s="18"/>
      <c r="AP439" s="18"/>
      <c r="AQ439" s="18"/>
      <c r="AR439" s="18"/>
      <c r="AS439" s="18"/>
      <c r="AT439" s="18"/>
      <c r="AU439" s="18"/>
      <c r="AV439" s="18"/>
      <c r="AW439" s="18"/>
      <c r="AX439" s="18"/>
      <c r="BA439" s="11"/>
      <c r="BB439" s="11"/>
      <c r="BC439" s="11"/>
      <c r="BD439" s="11"/>
      <c r="BE439" s="11"/>
      <c r="BF439" s="11"/>
      <c r="BG439" s="11"/>
      <c r="BH439" s="11"/>
      <c r="BI439" s="11"/>
      <c r="BJ439" s="11"/>
      <c r="BK439" s="11"/>
      <c r="BL439" s="11"/>
      <c r="BM439" s="11"/>
      <c r="BN439" s="11"/>
      <c r="BO439" s="11"/>
      <c r="BP439" s="11"/>
    </row>
    <row r="440" spans="1:68">
      <c r="A440" s="18"/>
      <c r="B440" s="18"/>
      <c r="C440" s="18"/>
      <c r="D440" s="18"/>
      <c r="E440" s="88"/>
      <c r="F440" s="88"/>
      <c r="G440" s="18"/>
      <c r="H440" s="89"/>
      <c r="I440" s="89"/>
      <c r="J440" s="18"/>
      <c r="K440" s="18"/>
      <c r="L440" s="18"/>
      <c r="M440" s="140"/>
      <c r="N440" s="140"/>
      <c r="O440" s="140"/>
      <c r="P440" s="140"/>
      <c r="Q440" s="140"/>
      <c r="R440" s="140"/>
      <c r="S440" s="140"/>
      <c r="T440" s="140"/>
      <c r="U440" s="18"/>
      <c r="V440" s="18"/>
      <c r="W440" s="18"/>
      <c r="X440" s="374">
        <v>2</v>
      </c>
      <c r="Y440" s="373" t="str">
        <f t="array" ref="Y440">IF(Y396="-","-",COUNT(IF($M$5:$M$104=$H$5:$L$104,IF($H$5:$L$104=$X440,IF($G$5:$G$104=Y$392,$H$5:$L$104,""),""),""))/COUNT(IF($M$5:$M$104=$X440,IF($G$5:$G$104=Y$392,$H$5:$L$104,""),"")))</f>
        <v>-</v>
      </c>
      <c r="Z440" s="373" t="str">
        <f t="array" ref="Z440">IF(Z396="-","-",COUNT(IF($M$5:$M$104=$H$5:$L$104,IF($H$5:$L$104=$X440,IF($G$5:$G$104=Z$392,$H$5:$L$104,""),""),""))/COUNT(IF($M$5:$M$104=$X440,IF($G$5:$G$104=Z$392,$H$5:$L$104,""),"")))</f>
        <v>-</v>
      </c>
      <c r="AA440" s="373" t="str">
        <f t="array" ref="AA440">IF(AA396="-","-",COUNT(IF($M$5:$M$104=$H$5:$L$104,IF($H$5:$L$104=$X440,IF($G$5:$G$104=AA$392,$H$5:$L$104,""),""),""))/COUNT(IF($M$5:$M$104=$X440,IF($G$5:$G$104=AA$392,$H$5:$L$104,""),"")))</f>
        <v>-</v>
      </c>
      <c r="AB440" s="373" t="str">
        <f t="array" ref="AB440">IF(AB396="-","-",COUNT(IF($M$5:$M$104=$H$5:$L$104,IF($H$5:$L$104=$X440,IF($G$5:$G$104=AB$392,$H$5:$L$104,""),""),""))/COUNT(IF($M$5:$M$104=$X440,IF($G$5:$G$104=AB$392,$H$5:$L$104,""),"")))</f>
        <v>-</v>
      </c>
      <c r="AC440" s="373" t="str">
        <f t="array" ref="AC440">IF(AC396="-","-",COUNT(IF($M$5:$M$104=$H$5:$L$104,IF($H$5:$L$104=$X440,IF($G$5:$G$104=AC$392,$H$5:$L$104,""),""),""))/COUNT(IF($M$5:$M$104=$X440,IF($G$5:$G$104=AC$392,$H$5:$L$104,""),"")))</f>
        <v>-</v>
      </c>
      <c r="AD440" s="373" t="str">
        <f t="array" ref="AD440">IF(AD396="-","-",COUNT(IF($M$5:$M$104=$H$5:$L$104,IF($H$5:$L$104=$X440,IF($G$5:$G$104=AD$392,$H$5:$L$104,""),""),""))/COUNT(IF($M$5:$M$104=$X440,IF($G$5:$G$104=AD$392,$H$5:$L$104,""),"")))</f>
        <v>-</v>
      </c>
      <c r="AE440" s="373" t="str">
        <f t="array" ref="AE440">IF(AE396="-","-",COUNT(IF($M$5:$M$104=$H$5:$L$104,IF($H$5:$L$104=$X440,IF($G$5:$G$104=AE$392,$H$5:$L$104,""),""),""))/COUNT(IF($M$5:$M$104=$X440,IF($G$5:$G$104=AE$392,$H$5:$L$104,""),"")))</f>
        <v>-</v>
      </c>
      <c r="AF440" s="373" t="str">
        <f t="array" ref="AF440">IF(AF396="-","-",COUNT(IF($M$5:$M$104=$H$5:$L$104,IF($H$5:$L$104=$X440,IF($G$5:$G$104=AF$392,$H$5:$L$104,""),""),""))/COUNT(IF($M$5:$M$104=$X440,IF($G$5:$G$104=AF$392,$H$5:$L$104,""),"")))</f>
        <v>-</v>
      </c>
      <c r="AG440" s="373" t="str">
        <f t="array" ref="AG440">IF(AG396="-","-",COUNT(IF($M$5:$M$104=$H$5:$L$104,IF($H$5:$L$104=$X440,IF($G$5:$G$104=AG$392,$H$5:$L$104,""),""),""))/COUNT(IF($M$5:$M$104=$X440,IF($G$5:$G$104=AG$392,$H$5:$L$104,""),"")))</f>
        <v>-</v>
      </c>
      <c r="AH440" s="373" t="str">
        <f t="array" ref="AH440">IF(AH396="-","-",COUNT(IF($M$5:$M$104=$H$5:$L$104,IF($H$5:$L$104=$X440,IF($G$5:$G$104=AH$392,$H$5:$L$104,""),""),""))/COUNT(IF($M$5:$M$104=$X440,IF($G$5:$G$104=AH$392,$H$5:$L$104,""),"")))</f>
        <v>-</v>
      </c>
      <c r="AI440" s="373" t="str">
        <f t="array" ref="AI440">IF(AI396="-","-",COUNT(IF($M$5:$M$104=$H$5:$L$104,IF($H$5:$L$104=$X440,IF($G$5:$G$104=AI$392,$H$5:$L$104,""),""),""))/COUNT(IF($M$5:$M$104=$X440,IF($G$5:$G$104=AI$392,$H$5:$L$104,""),"")))</f>
        <v>-</v>
      </c>
      <c r="AJ440" s="373" t="str">
        <f t="array" ref="AJ440">IF(AJ396="-","-",COUNT(IF($M$5:$M$104=$H$5:$L$104,IF($H$5:$L$104=$X440,IF($G$5:$G$104=AJ$392,$H$5:$L$104,""),""),""))/COUNT(IF($M$5:$M$104=$X440,IF($G$5:$G$104=AJ$392,$H$5:$L$104,""),"")))</f>
        <v>-</v>
      </c>
      <c r="AK440" s="154" t="str">
        <f t="array" ref="AK440">IF(AK396=0,"-",COUNT(IF($M$5:$M$104=$H$5:$L$104,IF($H$5:$L$104=$X440,$H$5:$L$104,""),""))/COUNT(IF($M$5:$M$104=$X440,$H$5:$L$104,"")))</f>
        <v>-</v>
      </c>
      <c r="AL440" s="18"/>
      <c r="AM440" s="18"/>
      <c r="AN440" s="18"/>
      <c r="AO440" s="18"/>
      <c r="AP440" s="18"/>
      <c r="AQ440" s="18"/>
      <c r="AR440" s="18"/>
      <c r="AS440" s="18"/>
      <c r="AT440" s="18"/>
      <c r="AU440" s="18"/>
      <c r="AV440" s="18"/>
      <c r="AW440" s="18"/>
      <c r="AX440" s="18"/>
      <c r="BA440" s="11"/>
      <c r="BB440" s="11"/>
      <c r="BC440" s="11"/>
      <c r="BD440" s="11"/>
      <c r="BE440" s="11"/>
      <c r="BF440" s="11"/>
      <c r="BG440" s="11"/>
      <c r="BH440" s="11"/>
      <c r="BI440" s="11"/>
      <c r="BJ440" s="11"/>
      <c r="BK440" s="11"/>
      <c r="BL440" s="11"/>
      <c r="BM440" s="11"/>
      <c r="BN440" s="11"/>
      <c r="BO440" s="11"/>
      <c r="BP440" s="11"/>
    </row>
    <row r="441" spans="1:68">
      <c r="A441" s="18"/>
      <c r="B441" s="18"/>
      <c r="C441" s="18"/>
      <c r="D441" s="18"/>
      <c r="E441" s="88"/>
      <c r="F441" s="88"/>
      <c r="G441" s="18"/>
      <c r="H441" s="89"/>
      <c r="I441" s="89"/>
      <c r="J441" s="18"/>
      <c r="K441" s="18"/>
      <c r="L441" s="18"/>
      <c r="M441" s="140"/>
      <c r="N441" s="140"/>
      <c r="O441" s="140"/>
      <c r="P441" s="140"/>
      <c r="Q441" s="140"/>
      <c r="R441" s="140"/>
      <c r="S441" s="140"/>
      <c r="T441" s="140"/>
      <c r="U441" s="18"/>
      <c r="V441" s="18"/>
      <c r="W441" s="18"/>
      <c r="X441" s="374">
        <v>3</v>
      </c>
      <c r="Y441" s="373" t="str">
        <f t="array" ref="Y441">IF(Y397="-","-",COUNT(IF($M$5:$M$104=$H$5:$L$104,IF($H$5:$L$104=$X441,IF($G$5:$G$104=Y$392,$H$5:$L$104,""),""),""))/COUNT(IF($M$5:$M$104=$X441,IF($G$5:$G$104=Y$392,$H$5:$L$104,""),"")))</f>
        <v>-</v>
      </c>
      <c r="Z441" s="373" t="str">
        <f t="array" ref="Z441">IF(Z397="-","-",COUNT(IF($M$5:$M$104=$H$5:$L$104,IF($H$5:$L$104=$X441,IF($G$5:$G$104=Z$392,$H$5:$L$104,""),""),""))/COUNT(IF($M$5:$M$104=$X441,IF($G$5:$G$104=Z$392,$H$5:$L$104,""),"")))</f>
        <v>-</v>
      </c>
      <c r="AA441" s="373" t="str">
        <f t="array" ref="AA441">IF(AA397="-","-",COUNT(IF($M$5:$M$104=$H$5:$L$104,IF($H$5:$L$104=$X441,IF($G$5:$G$104=AA$392,$H$5:$L$104,""),""),""))/COUNT(IF($M$5:$M$104=$X441,IF($G$5:$G$104=AA$392,$H$5:$L$104,""),"")))</f>
        <v>-</v>
      </c>
      <c r="AB441" s="373" t="str">
        <f t="array" ref="AB441">IF(AB397="-","-",COUNT(IF($M$5:$M$104=$H$5:$L$104,IF($H$5:$L$104=$X441,IF($G$5:$G$104=AB$392,$H$5:$L$104,""),""),""))/COUNT(IF($M$5:$M$104=$X441,IF($G$5:$G$104=AB$392,$H$5:$L$104,""),"")))</f>
        <v>-</v>
      </c>
      <c r="AC441" s="373" t="str">
        <f t="array" ref="AC441">IF(AC397="-","-",COUNT(IF($M$5:$M$104=$H$5:$L$104,IF($H$5:$L$104=$X441,IF($G$5:$G$104=AC$392,$H$5:$L$104,""),""),""))/COUNT(IF($M$5:$M$104=$X441,IF($G$5:$G$104=AC$392,$H$5:$L$104,""),"")))</f>
        <v>-</v>
      </c>
      <c r="AD441" s="373" t="str">
        <f t="array" ref="AD441">IF(AD397="-","-",COUNT(IF($M$5:$M$104=$H$5:$L$104,IF($H$5:$L$104=$X441,IF($G$5:$G$104=AD$392,$H$5:$L$104,""),""),""))/COUNT(IF($M$5:$M$104=$X441,IF($G$5:$G$104=AD$392,$H$5:$L$104,""),"")))</f>
        <v>-</v>
      </c>
      <c r="AE441" s="373" t="str">
        <f t="array" ref="AE441">IF(AE397="-","-",COUNT(IF($M$5:$M$104=$H$5:$L$104,IF($H$5:$L$104=$X441,IF($G$5:$G$104=AE$392,$H$5:$L$104,""),""),""))/COUNT(IF($M$5:$M$104=$X441,IF($G$5:$G$104=AE$392,$H$5:$L$104,""),"")))</f>
        <v>-</v>
      </c>
      <c r="AF441" s="373" t="str">
        <f t="array" ref="AF441">IF(AF397="-","-",COUNT(IF($M$5:$M$104=$H$5:$L$104,IF($H$5:$L$104=$X441,IF($G$5:$G$104=AF$392,$H$5:$L$104,""),""),""))/COUNT(IF($M$5:$M$104=$X441,IF($G$5:$G$104=AF$392,$H$5:$L$104,""),"")))</f>
        <v>-</v>
      </c>
      <c r="AG441" s="373" t="str">
        <f t="array" ref="AG441">IF(AG397="-","-",COUNT(IF($M$5:$M$104=$H$5:$L$104,IF($H$5:$L$104=$X441,IF($G$5:$G$104=AG$392,$H$5:$L$104,""),""),""))/COUNT(IF($M$5:$M$104=$X441,IF($G$5:$G$104=AG$392,$H$5:$L$104,""),"")))</f>
        <v>-</v>
      </c>
      <c r="AH441" s="373" t="str">
        <f t="array" ref="AH441">IF(AH397="-","-",COUNT(IF($M$5:$M$104=$H$5:$L$104,IF($H$5:$L$104=$X441,IF($G$5:$G$104=AH$392,$H$5:$L$104,""),""),""))/COUNT(IF($M$5:$M$104=$X441,IF($G$5:$G$104=AH$392,$H$5:$L$104,""),"")))</f>
        <v>-</v>
      </c>
      <c r="AI441" s="373" t="str">
        <f t="array" ref="AI441">IF(AI397="-","-",COUNT(IF($M$5:$M$104=$H$5:$L$104,IF($H$5:$L$104=$X441,IF($G$5:$G$104=AI$392,$H$5:$L$104,""),""),""))/COUNT(IF($M$5:$M$104=$X441,IF($G$5:$G$104=AI$392,$H$5:$L$104,""),"")))</f>
        <v>-</v>
      </c>
      <c r="AJ441" s="373" t="str">
        <f t="array" ref="AJ441">IF(AJ397="-","-",COUNT(IF($M$5:$M$104=$H$5:$L$104,IF($H$5:$L$104=$X441,IF($G$5:$G$104=AJ$392,$H$5:$L$104,""),""),""))/COUNT(IF($M$5:$M$104=$X441,IF($G$5:$G$104=AJ$392,$H$5:$L$104,""),"")))</f>
        <v>-</v>
      </c>
      <c r="AK441" s="154" t="str">
        <f t="array" ref="AK441">IF(AK397=0,"-",COUNT(IF($M$5:$M$104=$H$5:$L$104,IF($H$5:$L$104=$X441,$H$5:$L$104,""),""))/COUNT(IF($M$5:$M$104=$X441,$H$5:$L$104,"")))</f>
        <v>-</v>
      </c>
      <c r="AL441" s="18"/>
      <c r="AM441" s="18"/>
      <c r="AN441" s="18"/>
      <c r="AO441" s="18"/>
      <c r="AP441" s="18"/>
      <c r="AQ441" s="18"/>
      <c r="AR441" s="18"/>
      <c r="AS441" s="18"/>
      <c r="AT441" s="18"/>
      <c r="AU441" s="18"/>
      <c r="AV441" s="18"/>
      <c r="AW441" s="18"/>
      <c r="AX441" s="18"/>
      <c r="BA441" s="11"/>
      <c r="BB441" s="11"/>
      <c r="BC441" s="11"/>
      <c r="BD441" s="11"/>
      <c r="BE441" s="11"/>
      <c r="BF441" s="11"/>
      <c r="BG441" s="11"/>
      <c r="BH441" s="11"/>
      <c r="BI441" s="11"/>
      <c r="BJ441" s="11"/>
      <c r="BK441" s="11"/>
      <c r="BL441" s="11"/>
      <c r="BM441" s="11"/>
      <c r="BN441" s="11"/>
      <c r="BO441" s="11"/>
      <c r="BP441" s="11"/>
    </row>
    <row r="442" spans="1:68">
      <c r="A442" s="18"/>
      <c r="B442" s="18"/>
      <c r="C442" s="18"/>
      <c r="D442" s="18"/>
      <c r="E442" s="88"/>
      <c r="F442" s="88"/>
      <c r="G442" s="18"/>
      <c r="H442" s="89"/>
      <c r="I442" s="89"/>
      <c r="J442" s="18"/>
      <c r="K442" s="18"/>
      <c r="L442" s="18"/>
      <c r="M442" s="140"/>
      <c r="N442" s="140"/>
      <c r="O442" s="140"/>
      <c r="P442" s="140"/>
      <c r="Q442" s="140"/>
      <c r="R442" s="140"/>
      <c r="S442" s="140"/>
      <c r="T442" s="140"/>
      <c r="U442" s="18"/>
      <c r="V442" s="18"/>
      <c r="W442" s="18"/>
      <c r="X442" s="374">
        <v>4</v>
      </c>
      <c r="Y442" s="373">
        <f t="array" ref="Y442">IF(Y398="-","-",COUNT(IF($M$5:$M$104=$H$5:$L$104,IF($H$5:$L$104=$X442,IF($G$5:$G$104=Y$392,$H$5:$L$104,""),""),""))/COUNT(IF($M$5:$M$104=$X442,IF($G$5:$G$104=Y$392,$H$5:$L$104,""),"")))</f>
        <v>0.9</v>
      </c>
      <c r="Z442" s="373" t="str">
        <f t="array" ref="Z442">IF(Z398="-","-",COUNT(IF($M$5:$M$104=$H$5:$L$104,IF($H$5:$L$104=$X442,IF($G$5:$G$104=Z$392,$H$5:$L$104,""),""),""))/COUNT(IF($M$5:$M$104=$X442,IF($G$5:$G$104=Z$392,$H$5:$L$104,""),"")))</f>
        <v>-</v>
      </c>
      <c r="AA442" s="373" t="str">
        <f t="array" ref="AA442">IF(AA398="-","-",COUNT(IF($M$5:$M$104=$H$5:$L$104,IF($H$5:$L$104=$X442,IF($G$5:$G$104=AA$392,$H$5:$L$104,""),""),""))/COUNT(IF($M$5:$M$104=$X442,IF($G$5:$G$104=AA$392,$H$5:$L$104,""),"")))</f>
        <v>-</v>
      </c>
      <c r="AB442" s="373" t="str">
        <f t="array" ref="AB442">IF(AB398="-","-",COUNT(IF($M$5:$M$104=$H$5:$L$104,IF($H$5:$L$104=$X442,IF($G$5:$G$104=AB$392,$H$5:$L$104,""),""),""))/COUNT(IF($M$5:$M$104=$X442,IF($G$5:$G$104=AB$392,$H$5:$L$104,""),"")))</f>
        <v>-</v>
      </c>
      <c r="AC442" s="373" t="str">
        <f t="array" ref="AC442">IF(AC398="-","-",COUNT(IF($M$5:$M$104=$H$5:$L$104,IF($H$5:$L$104=$X442,IF($G$5:$G$104=AC$392,$H$5:$L$104,""),""),""))/COUNT(IF($M$5:$M$104=$X442,IF($G$5:$G$104=AC$392,$H$5:$L$104,""),"")))</f>
        <v>-</v>
      </c>
      <c r="AD442" s="373" t="str">
        <f t="array" ref="AD442">IF(AD398="-","-",COUNT(IF($M$5:$M$104=$H$5:$L$104,IF($H$5:$L$104=$X442,IF($G$5:$G$104=AD$392,$H$5:$L$104,""),""),""))/COUNT(IF($M$5:$M$104=$X442,IF($G$5:$G$104=AD$392,$H$5:$L$104,""),"")))</f>
        <v>-</v>
      </c>
      <c r="AE442" s="373" t="str">
        <f t="array" ref="AE442">IF(AE398="-","-",COUNT(IF($M$5:$M$104=$H$5:$L$104,IF($H$5:$L$104=$X442,IF($G$5:$G$104=AE$392,$H$5:$L$104,""),""),""))/COUNT(IF($M$5:$M$104=$X442,IF($G$5:$G$104=AE$392,$H$5:$L$104,""),"")))</f>
        <v>-</v>
      </c>
      <c r="AF442" s="373" t="str">
        <f t="array" ref="AF442">IF(AF398="-","-",COUNT(IF($M$5:$M$104=$H$5:$L$104,IF($H$5:$L$104=$X442,IF($G$5:$G$104=AF$392,$H$5:$L$104,""),""),""))/COUNT(IF($M$5:$M$104=$X442,IF($G$5:$G$104=AF$392,$H$5:$L$104,""),"")))</f>
        <v>-</v>
      </c>
      <c r="AG442" s="373" t="str">
        <f t="array" ref="AG442">IF(AG398="-","-",COUNT(IF($M$5:$M$104=$H$5:$L$104,IF($H$5:$L$104=$X442,IF($G$5:$G$104=AG$392,$H$5:$L$104,""),""),""))/COUNT(IF($M$5:$M$104=$X442,IF($G$5:$G$104=AG$392,$H$5:$L$104,""),"")))</f>
        <v>-</v>
      </c>
      <c r="AH442" s="373" t="str">
        <f t="array" ref="AH442">IF(AH398="-","-",COUNT(IF($M$5:$M$104=$H$5:$L$104,IF($H$5:$L$104=$X442,IF($G$5:$G$104=AH$392,$H$5:$L$104,""),""),""))/COUNT(IF($M$5:$M$104=$X442,IF($G$5:$G$104=AH$392,$H$5:$L$104,""),"")))</f>
        <v>-</v>
      </c>
      <c r="AI442" s="373" t="str">
        <f t="array" ref="AI442">IF(AI398="-","-",COUNT(IF($M$5:$M$104=$H$5:$L$104,IF($H$5:$L$104=$X442,IF($G$5:$G$104=AI$392,$H$5:$L$104,""),""),""))/COUNT(IF($M$5:$M$104=$X442,IF($G$5:$G$104=AI$392,$H$5:$L$104,""),"")))</f>
        <v>-</v>
      </c>
      <c r="AJ442" s="373" t="str">
        <f t="array" ref="AJ442">IF(AJ398="-","-",COUNT(IF($M$5:$M$104=$H$5:$L$104,IF($H$5:$L$104=$X442,IF($G$5:$G$104=AJ$392,$H$5:$L$104,""),""),""))/COUNT(IF($M$5:$M$104=$X442,IF($G$5:$G$104=AJ$392,$H$5:$L$104,""),"")))</f>
        <v>-</v>
      </c>
      <c r="AK442" s="154">
        <f t="array" ref="AK442">IF(AK398=0,"-",COUNT(IF($M$5:$M$104=$H$5:$L$104,IF($H$5:$L$104=$X442,$H$5:$L$104,""),""))/COUNT(IF($M$5:$M$104=$X442,$H$5:$L$104,"")))</f>
        <v>0.9</v>
      </c>
      <c r="AL442" s="18"/>
      <c r="AM442" s="18"/>
      <c r="AN442" s="18"/>
      <c r="AO442" s="18"/>
      <c r="AP442" s="18"/>
      <c r="AQ442" s="18"/>
      <c r="AR442" s="18"/>
      <c r="AS442" s="18"/>
      <c r="AT442" s="18"/>
      <c r="AU442" s="18"/>
      <c r="AV442" s="18"/>
      <c r="AW442" s="18"/>
      <c r="AX442" s="18"/>
      <c r="BA442" s="11"/>
      <c r="BB442" s="11"/>
      <c r="BC442" s="11"/>
      <c r="BD442" s="11"/>
      <c r="BE442" s="11"/>
      <c r="BF442" s="11"/>
      <c r="BG442" s="11"/>
      <c r="BH442" s="11"/>
      <c r="BI442" s="11"/>
      <c r="BJ442" s="11"/>
      <c r="BK442" s="11"/>
      <c r="BL442" s="11"/>
      <c r="BM442" s="11"/>
      <c r="BN442" s="11"/>
      <c r="BO442" s="11"/>
      <c r="BP442" s="11"/>
    </row>
    <row r="443" spans="1:68">
      <c r="A443" s="18"/>
      <c r="B443" s="18"/>
      <c r="C443" s="18"/>
      <c r="D443" s="18"/>
      <c r="E443" s="88"/>
      <c r="F443" s="88"/>
      <c r="G443" s="18"/>
      <c r="H443" s="89"/>
      <c r="I443" s="89"/>
      <c r="J443" s="18"/>
      <c r="K443" s="18"/>
      <c r="L443" s="18"/>
      <c r="M443" s="140"/>
      <c r="N443" s="140"/>
      <c r="O443" s="140"/>
      <c r="P443" s="140"/>
      <c r="Q443" s="140"/>
      <c r="R443" s="140"/>
      <c r="S443" s="140"/>
      <c r="T443" s="140"/>
      <c r="U443" s="18"/>
      <c r="V443" s="18"/>
      <c r="W443" s="18"/>
      <c r="X443" s="374">
        <v>5</v>
      </c>
      <c r="Y443" s="373">
        <f t="array" ref="Y443">IF(Y399="-","-",COUNT(IF($M$5:$M$104=$H$5:$L$104,IF($H$5:$L$104=$X443,IF($G$5:$G$104=Y$392,$H$5:$L$104,""),""),""))/COUNT(IF($M$5:$M$104=$X443,IF($G$5:$G$104=Y$392,$H$5:$L$104,""),"")))</f>
        <v>0.8</v>
      </c>
      <c r="Z443" s="373" t="str">
        <f t="array" ref="Z443">IF(Z399="-","-",COUNT(IF($M$5:$M$104=$H$5:$L$104,IF($H$5:$L$104=$X443,IF($G$5:$G$104=Z$392,$H$5:$L$104,""),""),""))/COUNT(IF($M$5:$M$104=$X443,IF($G$5:$G$104=Z$392,$H$5:$L$104,""),"")))</f>
        <v>-</v>
      </c>
      <c r="AA443" s="373" t="str">
        <f t="array" ref="AA443">IF(AA399="-","-",COUNT(IF($M$5:$M$104=$H$5:$L$104,IF($H$5:$L$104=$X443,IF($G$5:$G$104=AA$392,$H$5:$L$104,""),""),""))/COUNT(IF($M$5:$M$104=$X443,IF($G$5:$G$104=AA$392,$H$5:$L$104,""),"")))</f>
        <v>-</v>
      </c>
      <c r="AB443" s="373" t="str">
        <f t="array" ref="AB443">IF(AB399="-","-",COUNT(IF($M$5:$M$104=$H$5:$L$104,IF($H$5:$L$104=$X443,IF($G$5:$G$104=AB$392,$H$5:$L$104,""),""),""))/COUNT(IF($M$5:$M$104=$X443,IF($G$5:$G$104=AB$392,$H$5:$L$104,""),"")))</f>
        <v>-</v>
      </c>
      <c r="AC443" s="373">
        <f t="array" ref="AC443">IF(AC399="-","-",COUNT(IF($M$5:$M$104=$H$5:$L$104,IF($H$5:$L$104=$X443,IF($G$5:$G$104=AC$392,$H$5:$L$104,""),""),""))/COUNT(IF($M$5:$M$104=$X443,IF($G$5:$G$104=AC$392,$H$5:$L$104,""),"")))</f>
        <v>0.9</v>
      </c>
      <c r="AD443" s="373" t="str">
        <f t="array" ref="AD443">IF(AD399="-","-",COUNT(IF($M$5:$M$104=$H$5:$L$104,IF($H$5:$L$104=$X443,IF($G$5:$G$104=AD$392,$H$5:$L$104,""),""),""))/COUNT(IF($M$5:$M$104=$X443,IF($G$5:$G$104=AD$392,$H$5:$L$104,""),"")))</f>
        <v>-</v>
      </c>
      <c r="AE443" s="373">
        <f t="array" ref="AE443">IF(AE399="-","-",COUNT(IF($M$5:$M$104=$H$5:$L$104,IF($H$5:$L$104=$X443,IF($G$5:$G$104=AE$392,$H$5:$L$104,""),""),""))/COUNT(IF($M$5:$M$104=$X443,IF($G$5:$G$104=AE$392,$H$5:$L$104,""),"")))</f>
        <v>0.4</v>
      </c>
      <c r="AF443" s="373" t="str">
        <f t="array" ref="AF443">IF(AF399="-","-",COUNT(IF($M$5:$M$104=$H$5:$L$104,IF($H$5:$L$104=$X443,IF($G$5:$G$104=AF$392,$H$5:$L$104,""),""),""))/COUNT(IF($M$5:$M$104=$X443,IF($G$5:$G$104=AF$392,$H$5:$L$104,""),"")))</f>
        <v>-</v>
      </c>
      <c r="AG443" s="373" t="str">
        <f t="array" ref="AG443">IF(AG399="-","-",COUNT(IF($M$5:$M$104=$H$5:$L$104,IF($H$5:$L$104=$X443,IF($G$5:$G$104=AG$392,$H$5:$L$104,""),""),""))/COUNT(IF($M$5:$M$104=$X443,IF($G$5:$G$104=AG$392,$H$5:$L$104,""),"")))</f>
        <v>-</v>
      </c>
      <c r="AH443" s="373" t="str">
        <f t="array" ref="AH443">IF(AH399="-","-",COUNT(IF($M$5:$M$104=$H$5:$L$104,IF($H$5:$L$104=$X443,IF($G$5:$G$104=AH$392,$H$5:$L$104,""),""),""))/COUNT(IF($M$5:$M$104=$X443,IF($G$5:$G$104=AH$392,$H$5:$L$104,""),"")))</f>
        <v>-</v>
      </c>
      <c r="AI443" s="373" t="str">
        <f t="array" ref="AI443">IF(AI399="-","-",COUNT(IF($M$5:$M$104=$H$5:$L$104,IF($H$5:$L$104=$X443,IF($G$5:$G$104=AI$392,$H$5:$L$104,""),""),""))/COUNT(IF($M$5:$M$104=$X443,IF($G$5:$G$104=AI$392,$H$5:$L$104,""),"")))</f>
        <v>-</v>
      </c>
      <c r="AJ443" s="373">
        <f t="array" ref="AJ443">IF(AJ399="-","-",COUNT(IF($M$5:$M$104=$H$5:$L$104,IF($H$5:$L$104=$X443,IF($G$5:$G$104=AJ$392,$H$5:$L$104,""),""),""))/COUNT(IF($M$5:$M$104=$X443,IF($G$5:$G$104=AJ$392,$H$5:$L$104,""),"")))</f>
        <v>0.7</v>
      </c>
      <c r="AK443" s="154">
        <f t="array" ref="AK443">IF(AK399=0,"-",COUNT(IF($M$5:$M$104=$H$5:$L$104,IF($H$5:$L$104=$X443,$H$5:$L$104,""),""))/COUNT(IF($M$5:$M$104=$X443,$H$5:$L$104,"")))</f>
        <v>0.78</v>
      </c>
      <c r="AL443" s="18"/>
      <c r="AM443" s="18"/>
      <c r="AN443" s="18"/>
      <c r="AO443" s="18"/>
      <c r="AP443" s="18"/>
      <c r="AQ443" s="18"/>
      <c r="AR443" s="18"/>
      <c r="AS443" s="18"/>
      <c r="AT443" s="18"/>
      <c r="AU443" s="18"/>
      <c r="AV443" s="18"/>
      <c r="AW443" s="18"/>
      <c r="AX443" s="18"/>
      <c r="BA443" s="11"/>
      <c r="BB443" s="11"/>
      <c r="BC443" s="11"/>
      <c r="BD443" s="11"/>
      <c r="BE443" s="11"/>
      <c r="BF443" s="11"/>
      <c r="BG443" s="11"/>
      <c r="BH443" s="11"/>
      <c r="BI443" s="11"/>
      <c r="BJ443" s="11"/>
      <c r="BK443" s="11"/>
      <c r="BL443" s="11"/>
      <c r="BM443" s="11"/>
      <c r="BN443" s="11"/>
      <c r="BO443" s="11"/>
      <c r="BP443" s="11"/>
    </row>
    <row r="444" spans="1:68">
      <c r="A444" s="18"/>
      <c r="B444" s="18"/>
      <c r="C444" s="18"/>
      <c r="D444" s="18"/>
      <c r="E444" s="88"/>
      <c r="F444" s="88"/>
      <c r="G444" s="18"/>
      <c r="H444" s="89"/>
      <c r="I444" s="89"/>
      <c r="J444" s="18"/>
      <c r="K444" s="18"/>
      <c r="L444" s="18"/>
      <c r="M444" s="140"/>
      <c r="N444" s="140"/>
      <c r="O444" s="140"/>
      <c r="P444" s="140"/>
      <c r="Q444" s="140"/>
      <c r="R444" s="140"/>
      <c r="S444" s="140"/>
      <c r="T444" s="140"/>
      <c r="U444" s="18"/>
      <c r="V444" s="18"/>
      <c r="W444" s="18"/>
      <c r="X444" s="374">
        <v>6</v>
      </c>
      <c r="Y444" s="373">
        <f t="array" ref="Y444">IF(Y400="-","-",COUNT(IF($M$5:$M$104=$H$5:$L$104,IF($H$5:$L$104=$X444,IF($G$5:$G$104=Y$392,$H$5:$L$104,""),""),""))/COUNT(IF($M$5:$M$104=$X444,IF($G$5:$G$104=Y$392,$H$5:$L$104,""),"")))</f>
        <v>0.8</v>
      </c>
      <c r="Z444" s="373" t="str">
        <f t="array" ref="Z444">IF(Z400="-","-",COUNT(IF($M$5:$M$104=$H$5:$L$104,IF($H$5:$L$104=$X444,IF($G$5:$G$104=Z$392,$H$5:$L$104,""),""),""))/COUNT(IF($M$5:$M$104=$X444,IF($G$5:$G$104=Z$392,$H$5:$L$104,""),"")))</f>
        <v>-</v>
      </c>
      <c r="AA444" s="373" t="str">
        <f t="array" ref="AA444">IF(AA400="-","-",COUNT(IF($M$5:$M$104=$H$5:$L$104,IF($H$5:$L$104=$X444,IF($G$5:$G$104=AA$392,$H$5:$L$104,""),""),""))/COUNT(IF($M$5:$M$104=$X444,IF($G$5:$G$104=AA$392,$H$5:$L$104,""),"")))</f>
        <v>-</v>
      </c>
      <c r="AB444" s="373" t="str">
        <f t="array" ref="AB444">IF(AB400="-","-",COUNT(IF($M$5:$M$104=$H$5:$L$104,IF($H$5:$L$104=$X444,IF($G$5:$G$104=AB$392,$H$5:$L$104,""),""),""))/COUNT(IF($M$5:$M$104=$X444,IF($G$5:$G$104=AB$392,$H$5:$L$104,""),"")))</f>
        <v>-</v>
      </c>
      <c r="AC444" s="373" t="str">
        <f t="array" ref="AC444">IF(AC400="-","-",COUNT(IF($M$5:$M$104=$H$5:$L$104,IF($H$5:$L$104=$X444,IF($G$5:$G$104=AC$392,$H$5:$L$104,""),""),""))/COUNT(IF($M$5:$M$104=$X444,IF($G$5:$G$104=AC$392,$H$5:$L$104,""),"")))</f>
        <v>-</v>
      </c>
      <c r="AD444" s="373" t="str">
        <f t="array" ref="AD444">IF(AD400="-","-",COUNT(IF($M$5:$M$104=$H$5:$L$104,IF($H$5:$L$104=$X444,IF($G$5:$G$104=AD$392,$H$5:$L$104,""),""),""))/COUNT(IF($M$5:$M$104=$X444,IF($G$5:$G$104=AD$392,$H$5:$L$104,""),"")))</f>
        <v>-</v>
      </c>
      <c r="AE444" s="373" t="str">
        <f t="array" ref="AE444">IF(AE400="-","-",COUNT(IF($M$5:$M$104=$H$5:$L$104,IF($H$5:$L$104=$X444,IF($G$5:$G$104=AE$392,$H$5:$L$104,""),""),""))/COUNT(IF($M$5:$M$104=$X444,IF($G$5:$G$104=AE$392,$H$5:$L$104,""),"")))</f>
        <v>-</v>
      </c>
      <c r="AF444" s="373" t="str">
        <f t="array" ref="AF444">IF(AF400="-","-",COUNT(IF($M$5:$M$104=$H$5:$L$104,IF($H$5:$L$104=$X444,IF($G$5:$G$104=AF$392,$H$5:$L$104,""),""),""))/COUNT(IF($M$5:$M$104=$X444,IF($G$5:$G$104=AF$392,$H$5:$L$104,""),"")))</f>
        <v>-</v>
      </c>
      <c r="AG444" s="373" t="str">
        <f t="array" ref="AG444">IF(AG400="-","-",COUNT(IF($M$5:$M$104=$H$5:$L$104,IF($H$5:$L$104=$X444,IF($G$5:$G$104=AG$392,$H$5:$L$104,""),""),""))/COUNT(IF($M$5:$M$104=$X444,IF($G$5:$G$104=AG$392,$H$5:$L$104,""),"")))</f>
        <v>-</v>
      </c>
      <c r="AH444" s="373" t="str">
        <f t="array" ref="AH444">IF(AH400="-","-",COUNT(IF($M$5:$M$104=$H$5:$L$104,IF($H$5:$L$104=$X444,IF($G$5:$G$104=AH$392,$H$5:$L$104,""),""),""))/COUNT(IF($M$5:$M$104=$X444,IF($G$5:$G$104=AH$392,$H$5:$L$104,""),"")))</f>
        <v>-</v>
      </c>
      <c r="AI444" s="373" t="str">
        <f t="array" ref="AI444">IF(AI400="-","-",COUNT(IF($M$5:$M$104=$H$5:$L$104,IF($H$5:$L$104=$X444,IF($G$5:$G$104=AI$392,$H$5:$L$104,""),""),""))/COUNT(IF($M$5:$M$104=$X444,IF($G$5:$G$104=AI$392,$H$5:$L$104,""),"")))</f>
        <v>-</v>
      </c>
      <c r="AJ444" s="373" t="str">
        <f t="array" ref="AJ444">IF(AJ400="-","-",COUNT(IF($M$5:$M$104=$H$5:$L$104,IF($H$5:$L$104=$X444,IF($G$5:$G$104=AJ$392,$H$5:$L$104,""),""),""))/COUNT(IF($M$5:$M$104=$X444,IF($G$5:$G$104=AJ$392,$H$5:$L$104,""),"")))</f>
        <v>-</v>
      </c>
      <c r="AK444" s="154">
        <f t="array" ref="AK444">IF(AK400=0,"-",COUNT(IF($M$5:$M$104=$H$5:$L$104,IF($H$5:$L$104=$X444,$H$5:$L$104,""),""))/COUNT(IF($M$5:$M$104=$X444,$H$5:$L$104,"")))</f>
        <v>0.8</v>
      </c>
      <c r="AL444" s="18"/>
      <c r="AM444" s="18"/>
      <c r="AN444" s="18"/>
      <c r="AO444" s="18"/>
      <c r="AP444" s="18"/>
      <c r="AQ444" s="18"/>
      <c r="AR444" s="18"/>
      <c r="AS444" s="18"/>
      <c r="AT444" s="18"/>
      <c r="AU444" s="18"/>
      <c r="AV444" s="18"/>
      <c r="AW444" s="18"/>
      <c r="AX444" s="18"/>
      <c r="BA444" s="11"/>
      <c r="BB444" s="11"/>
      <c r="BC444" s="11"/>
      <c r="BD444" s="11"/>
      <c r="BE444" s="11"/>
      <c r="BF444" s="11"/>
      <c r="BG444" s="11"/>
      <c r="BH444" s="11"/>
      <c r="BI444" s="11"/>
      <c r="BJ444" s="11"/>
      <c r="BK444" s="11"/>
      <c r="BL444" s="11"/>
      <c r="BM444" s="11"/>
      <c r="BN444" s="11"/>
      <c r="BO444" s="11"/>
      <c r="BP444" s="11"/>
    </row>
    <row r="445" spans="1:68">
      <c r="A445" s="18"/>
      <c r="B445" s="18"/>
      <c r="C445" s="18"/>
      <c r="D445" s="18"/>
      <c r="E445" s="88"/>
      <c r="F445" s="88"/>
      <c r="G445" s="18"/>
      <c r="H445" s="89"/>
      <c r="I445" s="89"/>
      <c r="J445" s="18"/>
      <c r="K445" s="18"/>
      <c r="L445" s="18"/>
      <c r="M445" s="140"/>
      <c r="N445" s="140"/>
      <c r="O445" s="140"/>
      <c r="P445" s="140"/>
      <c r="Q445" s="140"/>
      <c r="R445" s="140"/>
      <c r="S445" s="140"/>
      <c r="T445" s="140"/>
      <c r="U445" s="18"/>
      <c r="V445" s="18"/>
      <c r="W445" s="18"/>
      <c r="X445" s="374">
        <v>7</v>
      </c>
      <c r="Y445" s="373" t="str">
        <f t="array" ref="Y445">IF(Y401="-","-",COUNT(IF($M$5:$M$104=$H$5:$L$104,IF($H$5:$L$104=$X445,IF($G$5:$G$104=Y$392,$H$5:$L$104,""),""),""))/COUNT(IF($M$5:$M$104=$X445,IF($G$5:$G$104=Y$392,$H$5:$L$104,""),"")))</f>
        <v>-</v>
      </c>
      <c r="Z445" s="373" t="str">
        <f t="array" ref="Z445">IF(Z401="-","-",COUNT(IF($M$5:$M$104=$H$5:$L$104,IF($H$5:$L$104=$X445,IF($G$5:$G$104=Z$392,$H$5:$L$104,""),""),""))/COUNT(IF($M$5:$M$104=$X445,IF($G$5:$G$104=Z$392,$H$5:$L$104,""),"")))</f>
        <v>-</v>
      </c>
      <c r="AA445" s="373" t="str">
        <f t="array" ref="AA445">IF(AA401="-","-",COUNT(IF($M$5:$M$104=$H$5:$L$104,IF($H$5:$L$104=$X445,IF($G$5:$G$104=AA$392,$H$5:$L$104,""),""),""))/COUNT(IF($M$5:$M$104=$X445,IF($G$5:$G$104=AA$392,$H$5:$L$104,""),"")))</f>
        <v>-</v>
      </c>
      <c r="AB445" s="373" t="str">
        <f t="array" ref="AB445">IF(AB401="-","-",COUNT(IF($M$5:$M$104=$H$5:$L$104,IF($H$5:$L$104=$X445,IF($G$5:$G$104=AB$392,$H$5:$L$104,""),""),""))/COUNT(IF($M$5:$M$104=$X445,IF($G$5:$G$104=AB$392,$H$5:$L$104,""),"")))</f>
        <v>-</v>
      </c>
      <c r="AC445" s="373">
        <f t="array" ref="AC445">IF(AC401="-","-",COUNT(IF($M$5:$M$104=$H$5:$L$104,IF($H$5:$L$104=$X445,IF($G$5:$G$104=AC$392,$H$5:$L$104,""),""),""))/COUNT(IF($M$5:$M$104=$X445,IF($G$5:$G$104=AC$392,$H$5:$L$104,""),"")))</f>
        <v>0.6</v>
      </c>
      <c r="AD445" s="373" t="str">
        <f t="array" ref="AD445">IF(AD401="-","-",COUNT(IF($M$5:$M$104=$H$5:$L$104,IF($H$5:$L$104=$X445,IF($G$5:$G$104=AD$392,$H$5:$L$104,""),""),""))/COUNT(IF($M$5:$M$104=$X445,IF($G$5:$G$104=AD$392,$H$5:$L$104,""),"")))</f>
        <v>-</v>
      </c>
      <c r="AE445" s="373" t="str">
        <f t="array" ref="AE445">IF(AE401="-","-",COUNT(IF($M$5:$M$104=$H$5:$L$104,IF($H$5:$L$104=$X445,IF($G$5:$G$104=AE$392,$H$5:$L$104,""),""),""))/COUNT(IF($M$5:$M$104=$X445,IF($G$5:$G$104=AE$392,$H$5:$L$104,""),"")))</f>
        <v>-</v>
      </c>
      <c r="AF445" s="373" t="str">
        <f t="array" ref="AF445">IF(AF401="-","-",COUNT(IF($M$5:$M$104=$H$5:$L$104,IF($H$5:$L$104=$X445,IF($G$5:$G$104=AF$392,$H$5:$L$104,""),""),""))/COUNT(IF($M$5:$M$104=$X445,IF($G$5:$G$104=AF$392,$H$5:$L$104,""),"")))</f>
        <v>-</v>
      </c>
      <c r="AG445" s="373" t="str">
        <f t="array" ref="AG445">IF(AG401="-","-",COUNT(IF($M$5:$M$104=$H$5:$L$104,IF($H$5:$L$104=$X445,IF($G$5:$G$104=AG$392,$H$5:$L$104,""),""),""))/COUNT(IF($M$5:$M$104=$X445,IF($G$5:$G$104=AG$392,$H$5:$L$104,""),"")))</f>
        <v>-</v>
      </c>
      <c r="AH445" s="373" t="str">
        <f t="array" ref="AH445">IF(AH401="-","-",COUNT(IF($M$5:$M$104=$H$5:$L$104,IF($H$5:$L$104=$X445,IF($G$5:$G$104=AH$392,$H$5:$L$104,""),""),""))/COUNT(IF($M$5:$M$104=$X445,IF($G$5:$G$104=AH$392,$H$5:$L$104,""),"")))</f>
        <v>-</v>
      </c>
      <c r="AI445" s="373" t="str">
        <f t="array" ref="AI445">IF(AI401="-","-",COUNT(IF($M$5:$M$104=$H$5:$L$104,IF($H$5:$L$104=$X445,IF($G$5:$G$104=AI$392,$H$5:$L$104,""),""),""))/COUNT(IF($M$5:$M$104=$X445,IF($G$5:$G$104=AI$392,$H$5:$L$104,""),"")))</f>
        <v>-</v>
      </c>
      <c r="AJ445" s="373" t="str">
        <f t="array" ref="AJ445">IF(AJ401="-","-",COUNT(IF($M$5:$M$104=$H$5:$L$104,IF($H$5:$L$104=$X445,IF($G$5:$G$104=AJ$392,$H$5:$L$104,""),""),""))/COUNT(IF($M$5:$M$104=$X445,IF($G$5:$G$104=AJ$392,$H$5:$L$104,""),"")))</f>
        <v>-</v>
      </c>
      <c r="AK445" s="154">
        <f t="array" ref="AK445">IF(AK401=0,"-",COUNT(IF($M$5:$M$104=$H$5:$L$104,IF($H$5:$L$104=$X445,$H$5:$L$104,""),""))/COUNT(IF($M$5:$M$104=$X445,$H$5:$L$104,"")))</f>
        <v>0.6</v>
      </c>
      <c r="AL445" s="18"/>
      <c r="AM445" s="18"/>
      <c r="AN445" s="18"/>
      <c r="AO445" s="18"/>
      <c r="AP445" s="18"/>
      <c r="AQ445" s="18"/>
      <c r="AR445" s="18"/>
      <c r="AS445" s="18"/>
      <c r="AT445" s="18"/>
      <c r="AU445" s="18"/>
      <c r="AV445" s="18"/>
      <c r="AW445" s="18"/>
      <c r="AX445" s="18"/>
      <c r="BA445" s="11"/>
      <c r="BB445" s="11"/>
      <c r="BC445" s="11"/>
      <c r="BD445" s="11"/>
      <c r="BE445" s="11"/>
      <c r="BF445" s="11"/>
      <c r="BG445" s="11"/>
      <c r="BH445" s="11"/>
      <c r="BI445" s="11"/>
      <c r="BJ445" s="11"/>
      <c r="BK445" s="11"/>
      <c r="BL445" s="11"/>
      <c r="BM445" s="11"/>
      <c r="BN445" s="11"/>
      <c r="BO445" s="11"/>
      <c r="BP445" s="11"/>
    </row>
    <row r="446" spans="1:68">
      <c r="A446" s="18"/>
      <c r="B446" s="18"/>
      <c r="C446" s="18"/>
      <c r="D446" s="18"/>
      <c r="E446" s="88"/>
      <c r="F446" s="88"/>
      <c r="G446" s="18"/>
      <c r="H446" s="89"/>
      <c r="I446" s="89"/>
      <c r="J446" s="18"/>
      <c r="K446" s="18"/>
      <c r="L446" s="18"/>
      <c r="M446" s="140"/>
      <c r="N446" s="140"/>
      <c r="O446" s="140"/>
      <c r="P446" s="140"/>
      <c r="Q446" s="140"/>
      <c r="R446" s="140"/>
      <c r="S446" s="140"/>
      <c r="T446" s="140"/>
      <c r="U446" s="18"/>
      <c r="V446" s="18"/>
      <c r="W446" s="18"/>
      <c r="X446" s="374">
        <v>8</v>
      </c>
      <c r="Y446" s="373" t="str">
        <f t="array" ref="Y446">IF(Y402="-","-",COUNT(IF($M$5:$M$104=$H$5:$L$104,IF($H$5:$L$104=$X446,IF($G$5:$G$104=Y$392,$H$5:$L$104,""),""),""))/COUNT(IF($M$5:$M$104=$X446,IF($G$5:$G$104=Y$392,$H$5:$L$104,""),"")))</f>
        <v>-</v>
      </c>
      <c r="Z446" s="373" t="str">
        <f t="array" ref="Z446">IF(Z402="-","-",COUNT(IF($M$5:$M$104=$H$5:$L$104,IF($H$5:$L$104=$X446,IF($G$5:$G$104=Z$392,$H$5:$L$104,""),""),""))/COUNT(IF($M$5:$M$104=$X446,IF($G$5:$G$104=Z$392,$H$5:$L$104,""),"")))</f>
        <v>-</v>
      </c>
      <c r="AA446" s="373" t="str">
        <f t="array" ref="AA446">IF(AA402="-","-",COUNT(IF($M$5:$M$104=$H$5:$L$104,IF($H$5:$L$104=$X446,IF($G$5:$G$104=AA$392,$H$5:$L$104,""),""),""))/COUNT(IF($M$5:$M$104=$X446,IF($G$5:$G$104=AA$392,$H$5:$L$104,""),"")))</f>
        <v>-</v>
      </c>
      <c r="AB446" s="373" t="str">
        <f t="array" ref="AB446">IF(AB402="-","-",COUNT(IF($M$5:$M$104=$H$5:$L$104,IF($H$5:$L$104=$X446,IF($G$5:$G$104=AB$392,$H$5:$L$104,""),""),""))/COUNT(IF($M$5:$M$104=$X446,IF($G$5:$G$104=AB$392,$H$5:$L$104,""),"")))</f>
        <v>-</v>
      </c>
      <c r="AC446" s="373" t="str">
        <f t="array" ref="AC446">IF(AC402="-","-",COUNT(IF($M$5:$M$104=$H$5:$L$104,IF($H$5:$L$104=$X446,IF($G$5:$G$104=AC$392,$H$5:$L$104,""),""),""))/COUNT(IF($M$5:$M$104=$X446,IF($G$5:$G$104=AC$392,$H$5:$L$104,""),"")))</f>
        <v>-</v>
      </c>
      <c r="AD446" s="373" t="str">
        <f t="array" ref="AD446">IF(AD402="-","-",COUNT(IF($M$5:$M$104=$H$5:$L$104,IF($H$5:$L$104=$X446,IF($G$5:$G$104=AD$392,$H$5:$L$104,""),""),""))/COUNT(IF($M$5:$M$104=$X446,IF($G$5:$G$104=AD$392,$H$5:$L$104,""),"")))</f>
        <v>-</v>
      </c>
      <c r="AE446" s="373" t="str">
        <f t="array" ref="AE446">IF(AE402="-","-",COUNT(IF($M$5:$M$104=$H$5:$L$104,IF($H$5:$L$104=$X446,IF($G$5:$G$104=AE$392,$H$5:$L$104,""),""),""))/COUNT(IF($M$5:$M$104=$X446,IF($G$5:$G$104=AE$392,$H$5:$L$104,""),"")))</f>
        <v>-</v>
      </c>
      <c r="AF446" s="373" t="str">
        <f t="array" ref="AF446">IF(AF402="-","-",COUNT(IF($M$5:$M$104=$H$5:$L$104,IF($H$5:$L$104=$X446,IF($G$5:$G$104=AF$392,$H$5:$L$104,""),""),""))/COUNT(IF($M$5:$M$104=$X446,IF($G$5:$G$104=AF$392,$H$5:$L$104,""),"")))</f>
        <v>-</v>
      </c>
      <c r="AG446" s="373" t="str">
        <f t="array" ref="AG446">IF(AG402="-","-",COUNT(IF($M$5:$M$104=$H$5:$L$104,IF($H$5:$L$104=$X446,IF($G$5:$G$104=AG$392,$H$5:$L$104,""),""),""))/COUNT(IF($M$5:$M$104=$X446,IF($G$5:$G$104=AG$392,$H$5:$L$104,""),"")))</f>
        <v>-</v>
      </c>
      <c r="AH446" s="373" t="str">
        <f t="array" ref="AH446">IF(AH402="-","-",COUNT(IF($M$5:$M$104=$H$5:$L$104,IF($H$5:$L$104=$X446,IF($G$5:$G$104=AH$392,$H$5:$L$104,""),""),""))/COUNT(IF($M$5:$M$104=$X446,IF($G$5:$G$104=AH$392,$H$5:$L$104,""),"")))</f>
        <v>-</v>
      </c>
      <c r="AI446" s="373" t="str">
        <f t="array" ref="AI446">IF(AI402="-","-",COUNT(IF($M$5:$M$104=$H$5:$L$104,IF($H$5:$L$104=$X446,IF($G$5:$G$104=AI$392,$H$5:$L$104,""),""),""))/COUNT(IF($M$5:$M$104=$X446,IF($G$5:$G$104=AI$392,$H$5:$L$104,""),"")))</f>
        <v>-</v>
      </c>
      <c r="AJ446" s="373" t="str">
        <f t="array" ref="AJ446">IF(AJ402="-","-",COUNT(IF($M$5:$M$104=$H$5:$L$104,IF($H$5:$L$104=$X446,IF($G$5:$G$104=AJ$392,$H$5:$L$104,""),""),""))/COUNT(IF($M$5:$M$104=$X446,IF($G$5:$G$104=AJ$392,$H$5:$L$104,""),"")))</f>
        <v>-</v>
      </c>
      <c r="AK446" s="154" t="str">
        <f t="array" ref="AK446">IF(AK402=0,"-",COUNT(IF($M$5:$M$104=$H$5:$L$104,IF($H$5:$L$104=$X446,$H$5:$L$104,""),""))/COUNT(IF($M$5:$M$104=$X446,$H$5:$L$104,"")))</f>
        <v>-</v>
      </c>
      <c r="AL446" s="18"/>
      <c r="AM446" s="18"/>
      <c r="AN446" s="18"/>
      <c r="AO446" s="18"/>
      <c r="AP446" s="18"/>
      <c r="AQ446" s="18"/>
      <c r="AR446" s="18"/>
      <c r="AS446" s="18"/>
      <c r="AT446" s="18"/>
      <c r="AU446" s="18"/>
      <c r="AV446" s="18"/>
      <c r="AW446" s="18"/>
      <c r="AX446" s="18"/>
      <c r="BA446" s="11"/>
      <c r="BB446" s="11"/>
      <c r="BC446" s="11"/>
      <c r="BD446" s="11"/>
      <c r="BE446" s="11"/>
      <c r="BF446" s="11"/>
      <c r="BG446" s="11"/>
      <c r="BH446" s="11"/>
      <c r="BI446" s="11"/>
      <c r="BJ446" s="11"/>
      <c r="BK446" s="11"/>
      <c r="BL446" s="11"/>
      <c r="BM446" s="11"/>
      <c r="BN446" s="11"/>
      <c r="BO446" s="11"/>
      <c r="BP446" s="11"/>
    </row>
    <row r="447" spans="1:68">
      <c r="A447" s="18"/>
      <c r="B447" s="18"/>
      <c r="C447" s="18"/>
      <c r="D447" s="18"/>
      <c r="E447" s="88"/>
      <c r="F447" s="88"/>
      <c r="G447" s="18"/>
      <c r="H447" s="89"/>
      <c r="I447" s="89"/>
      <c r="J447" s="18"/>
      <c r="K447" s="18"/>
      <c r="L447" s="18"/>
      <c r="M447" s="140"/>
      <c r="N447" s="140"/>
      <c r="O447" s="140"/>
      <c r="P447" s="140"/>
      <c r="Q447" s="140"/>
      <c r="R447" s="140"/>
      <c r="S447" s="140"/>
      <c r="T447" s="140"/>
      <c r="U447" s="18"/>
      <c r="V447" s="18"/>
      <c r="W447" s="18"/>
      <c r="X447" s="374">
        <v>9</v>
      </c>
      <c r="Y447" s="373" t="str">
        <f t="array" ref="Y447">IF(Y403="-","-",COUNT(IF($M$5:$M$104=$H$5:$L$104,IF($H$5:$L$104=$X447,IF($G$5:$G$104=Y$392,$H$5:$L$104,""),""),""))/COUNT(IF($M$5:$M$104=$X447,IF($G$5:$G$104=Y$392,$H$5:$L$104,""),"")))</f>
        <v>-</v>
      </c>
      <c r="Z447" s="373" t="str">
        <f t="array" ref="Z447">IF(Z403="-","-",COUNT(IF($M$5:$M$104=$H$5:$L$104,IF($H$5:$L$104=$X447,IF($G$5:$G$104=Z$392,$H$5:$L$104,""),""),""))/COUNT(IF($M$5:$M$104=$X447,IF($G$5:$G$104=Z$392,$H$5:$L$104,""),"")))</f>
        <v>-</v>
      </c>
      <c r="AA447" s="373" t="str">
        <f t="array" ref="AA447">IF(AA403="-","-",COUNT(IF($M$5:$M$104=$H$5:$L$104,IF($H$5:$L$104=$X447,IF($G$5:$G$104=AA$392,$H$5:$L$104,""),""),""))/COUNT(IF($M$5:$M$104=$X447,IF($G$5:$G$104=AA$392,$H$5:$L$104,""),"")))</f>
        <v>-</v>
      </c>
      <c r="AB447" s="373" t="str">
        <f t="array" ref="AB447">IF(AB403="-","-",COUNT(IF($M$5:$M$104=$H$5:$L$104,IF($H$5:$L$104=$X447,IF($G$5:$G$104=AB$392,$H$5:$L$104,""),""),""))/COUNT(IF($M$5:$M$104=$X447,IF($G$5:$G$104=AB$392,$H$5:$L$104,""),"")))</f>
        <v>-</v>
      </c>
      <c r="AC447" s="373" t="str">
        <f t="array" ref="AC447">IF(AC403="-","-",COUNT(IF($M$5:$M$104=$H$5:$L$104,IF($H$5:$L$104=$X447,IF($G$5:$G$104=AC$392,$H$5:$L$104,""),""),""))/COUNT(IF($M$5:$M$104=$X447,IF($G$5:$G$104=AC$392,$H$5:$L$104,""),"")))</f>
        <v>-</v>
      </c>
      <c r="AD447" s="373" t="str">
        <f t="array" ref="AD447">IF(AD403="-","-",COUNT(IF($M$5:$M$104=$H$5:$L$104,IF($H$5:$L$104=$X447,IF($G$5:$G$104=AD$392,$H$5:$L$104,""),""),""))/COUNT(IF($M$5:$M$104=$X447,IF($G$5:$G$104=AD$392,$H$5:$L$104,""),"")))</f>
        <v>-</v>
      </c>
      <c r="AE447" s="373" t="str">
        <f t="array" ref="AE447">IF(AE403="-","-",COUNT(IF($M$5:$M$104=$H$5:$L$104,IF($H$5:$L$104=$X447,IF($G$5:$G$104=AE$392,$H$5:$L$104,""),""),""))/COUNT(IF($M$5:$M$104=$X447,IF($G$5:$G$104=AE$392,$H$5:$L$104,""),"")))</f>
        <v>-</v>
      </c>
      <c r="AF447" s="373" t="str">
        <f t="array" ref="AF447">IF(AF403="-","-",COUNT(IF($M$5:$M$104=$H$5:$L$104,IF($H$5:$L$104=$X447,IF($G$5:$G$104=AF$392,$H$5:$L$104,""),""),""))/COUNT(IF($M$5:$M$104=$X447,IF($G$5:$G$104=AF$392,$H$5:$L$104,""),"")))</f>
        <v>-</v>
      </c>
      <c r="AG447" s="373" t="str">
        <f t="array" ref="AG447">IF(AG403="-","-",COUNT(IF($M$5:$M$104=$H$5:$L$104,IF($H$5:$L$104=$X447,IF($G$5:$G$104=AG$392,$H$5:$L$104,""),""),""))/COUNT(IF($M$5:$M$104=$X447,IF($G$5:$G$104=AG$392,$H$5:$L$104,""),"")))</f>
        <v>-</v>
      </c>
      <c r="AH447" s="373" t="str">
        <f t="array" ref="AH447">IF(AH403="-","-",COUNT(IF($M$5:$M$104=$H$5:$L$104,IF($H$5:$L$104=$X447,IF($G$5:$G$104=AH$392,$H$5:$L$104,""),""),""))/COUNT(IF($M$5:$M$104=$X447,IF($G$5:$G$104=AH$392,$H$5:$L$104,""),"")))</f>
        <v>-</v>
      </c>
      <c r="AI447" s="373" t="str">
        <f t="array" ref="AI447">IF(AI403="-","-",COUNT(IF($M$5:$M$104=$H$5:$L$104,IF($H$5:$L$104=$X447,IF($G$5:$G$104=AI$392,$H$5:$L$104,""),""),""))/COUNT(IF($M$5:$M$104=$X447,IF($G$5:$G$104=AI$392,$H$5:$L$104,""),"")))</f>
        <v>-</v>
      </c>
      <c r="AJ447" s="373" t="str">
        <f t="array" ref="AJ447">IF(AJ403="-","-",COUNT(IF($M$5:$M$104=$H$5:$L$104,IF($H$5:$L$104=$X447,IF($G$5:$G$104=AJ$392,$H$5:$L$104,""),""),""))/COUNT(IF($M$5:$M$104=$X447,IF($G$5:$G$104=AJ$392,$H$5:$L$104,""),"")))</f>
        <v>-</v>
      </c>
      <c r="AK447" s="154" t="str">
        <f t="array" ref="AK447">IF(AK403=0,"-",COUNT(IF($M$5:$M$104=$H$5:$L$104,IF($H$5:$L$104=$X447,$H$5:$L$104,""),""))/COUNT(IF($M$5:$M$104=$X447,$H$5:$L$104,"")))</f>
        <v>-</v>
      </c>
      <c r="AL447" s="18"/>
      <c r="AM447" s="18"/>
      <c r="AN447" s="18"/>
      <c r="AO447" s="18"/>
      <c r="AP447" s="18"/>
      <c r="AQ447" s="18"/>
      <c r="AR447" s="18"/>
      <c r="AS447" s="18"/>
      <c r="AT447" s="18"/>
      <c r="AU447" s="18"/>
      <c r="AV447" s="18"/>
      <c r="AW447" s="18"/>
      <c r="AX447" s="18"/>
      <c r="BA447" s="11"/>
      <c r="BB447" s="11"/>
      <c r="BC447" s="11"/>
      <c r="BD447" s="11"/>
      <c r="BE447" s="11"/>
      <c r="BF447" s="11"/>
      <c r="BG447" s="11"/>
      <c r="BH447" s="11"/>
      <c r="BI447" s="11"/>
      <c r="BJ447" s="11"/>
      <c r="BK447" s="11"/>
      <c r="BL447" s="11"/>
      <c r="BM447" s="11"/>
      <c r="BN447" s="11"/>
      <c r="BO447" s="11"/>
      <c r="BP447" s="11"/>
    </row>
    <row r="448" spans="1:68">
      <c r="A448" s="18"/>
      <c r="B448" s="18"/>
      <c r="C448" s="18"/>
      <c r="D448" s="18"/>
      <c r="E448" s="88"/>
      <c r="F448" s="88"/>
      <c r="G448" s="18"/>
      <c r="H448" s="89"/>
      <c r="I448" s="89"/>
      <c r="J448" s="18"/>
      <c r="K448" s="18"/>
      <c r="L448" s="18"/>
      <c r="M448" s="140"/>
      <c r="N448" s="140"/>
      <c r="O448" s="140"/>
      <c r="P448" s="140"/>
      <c r="Q448" s="140"/>
      <c r="R448" s="140"/>
      <c r="S448" s="140"/>
      <c r="T448" s="140"/>
      <c r="U448" s="18"/>
      <c r="V448" s="18"/>
      <c r="W448" s="18"/>
      <c r="X448" s="374">
        <v>10</v>
      </c>
      <c r="Y448" s="373" t="str">
        <f t="array" ref="Y448">IF(Y404="-","-",COUNT(IF($M$5:$M$104=$H$5:$L$104,IF($H$5:$L$104=$X448,IF($G$5:$G$104=Y$392,$H$5:$L$104,""),""),""))/COUNT(IF($M$5:$M$104=$X448,IF($G$5:$G$104=Y$392,$H$5:$L$104,""),"")))</f>
        <v>-</v>
      </c>
      <c r="Z448" s="373" t="str">
        <f t="array" ref="Z448">IF(Z404="-","-",COUNT(IF($M$5:$M$104=$H$5:$L$104,IF($H$5:$L$104=$X448,IF($G$5:$G$104=Z$392,$H$5:$L$104,""),""),""))/COUNT(IF($M$5:$M$104=$X448,IF($G$5:$G$104=Z$392,$H$5:$L$104,""),"")))</f>
        <v>-</v>
      </c>
      <c r="AA448" s="373" t="str">
        <f t="array" ref="AA448">IF(AA404="-","-",COUNT(IF($M$5:$M$104=$H$5:$L$104,IF($H$5:$L$104=$X448,IF($G$5:$G$104=AA$392,$H$5:$L$104,""),""),""))/COUNT(IF($M$5:$M$104=$X448,IF($G$5:$G$104=AA$392,$H$5:$L$104,""),"")))</f>
        <v>-</v>
      </c>
      <c r="AB448" s="373" t="str">
        <f t="array" ref="AB448">IF(AB404="-","-",COUNT(IF($M$5:$M$104=$H$5:$L$104,IF($H$5:$L$104=$X448,IF($G$5:$G$104=AB$392,$H$5:$L$104,""),""),""))/COUNT(IF($M$5:$M$104=$X448,IF($G$5:$G$104=AB$392,$H$5:$L$104,""),"")))</f>
        <v>-</v>
      </c>
      <c r="AC448" s="373" t="str">
        <f t="array" ref="AC448">IF(AC404="-","-",COUNT(IF($M$5:$M$104=$H$5:$L$104,IF($H$5:$L$104=$X448,IF($G$5:$G$104=AC$392,$H$5:$L$104,""),""),""))/COUNT(IF($M$5:$M$104=$X448,IF($G$5:$G$104=AC$392,$H$5:$L$104,""),"")))</f>
        <v>-</v>
      </c>
      <c r="AD448" s="373" t="str">
        <f t="array" ref="AD448">IF(AD404="-","-",COUNT(IF($M$5:$M$104=$H$5:$L$104,IF($H$5:$L$104=$X448,IF($G$5:$G$104=AD$392,$H$5:$L$104,""),""),""))/COUNT(IF($M$5:$M$104=$X448,IF($G$5:$G$104=AD$392,$H$5:$L$104,""),"")))</f>
        <v>-</v>
      </c>
      <c r="AE448" s="373" t="str">
        <f t="array" ref="AE448">IF(AE404="-","-",COUNT(IF($M$5:$M$104=$H$5:$L$104,IF($H$5:$L$104=$X448,IF($G$5:$G$104=AE$392,$H$5:$L$104,""),""),""))/COUNT(IF($M$5:$M$104=$X448,IF($G$5:$G$104=AE$392,$H$5:$L$104,""),"")))</f>
        <v>-</v>
      </c>
      <c r="AF448" s="373" t="str">
        <f t="array" ref="AF448">IF(AF404="-","-",COUNT(IF($M$5:$M$104=$H$5:$L$104,IF($H$5:$L$104=$X448,IF($G$5:$G$104=AF$392,$H$5:$L$104,""),""),""))/COUNT(IF($M$5:$M$104=$X448,IF($G$5:$G$104=AF$392,$H$5:$L$104,""),"")))</f>
        <v>-</v>
      </c>
      <c r="AG448" s="373" t="str">
        <f t="array" ref="AG448">IF(AG404="-","-",COUNT(IF($M$5:$M$104=$H$5:$L$104,IF($H$5:$L$104=$X448,IF($G$5:$G$104=AG$392,$H$5:$L$104,""),""),""))/COUNT(IF($M$5:$M$104=$X448,IF($G$5:$G$104=AG$392,$H$5:$L$104,""),"")))</f>
        <v>-</v>
      </c>
      <c r="AH448" s="373" t="str">
        <f t="array" ref="AH448">IF(AH404="-","-",COUNT(IF($M$5:$M$104=$H$5:$L$104,IF($H$5:$L$104=$X448,IF($G$5:$G$104=AH$392,$H$5:$L$104,""),""),""))/COUNT(IF($M$5:$M$104=$X448,IF($G$5:$G$104=AH$392,$H$5:$L$104,""),"")))</f>
        <v>-</v>
      </c>
      <c r="AI448" s="373" t="str">
        <f t="array" ref="AI448">IF(AI404="-","-",COUNT(IF($M$5:$M$104=$H$5:$L$104,IF($H$5:$L$104=$X448,IF($G$5:$G$104=AI$392,$H$5:$L$104,""),""),""))/COUNT(IF($M$5:$M$104=$X448,IF($G$5:$G$104=AI$392,$H$5:$L$104,""),"")))</f>
        <v>-</v>
      </c>
      <c r="AJ448" s="373" t="str">
        <f t="array" ref="AJ448">IF(AJ404="-","-",COUNT(IF($M$5:$M$104=$H$5:$L$104,IF($H$5:$L$104=$X448,IF($G$5:$G$104=AJ$392,$H$5:$L$104,""),""),""))/COUNT(IF($M$5:$M$104=$X448,IF($G$5:$G$104=AJ$392,$H$5:$L$104,""),"")))</f>
        <v>-</v>
      </c>
      <c r="AK448" s="154" t="str">
        <f t="array" ref="AK448">IF(AK404=0,"-",COUNT(IF($M$5:$M$104=$H$5:$L$104,IF($H$5:$L$104=$X448,$H$5:$L$104,""),""))/COUNT(IF($M$5:$M$104=$X448,$H$5:$L$104,"")))</f>
        <v>-</v>
      </c>
      <c r="AL448" s="18"/>
      <c r="AM448" s="18"/>
      <c r="AN448" s="18"/>
      <c r="AO448" s="18"/>
      <c r="AP448" s="18"/>
      <c r="AQ448" s="18"/>
      <c r="AR448" s="18"/>
      <c r="AS448" s="18"/>
      <c r="AT448" s="18"/>
      <c r="AU448" s="18"/>
      <c r="AV448" s="18"/>
      <c r="AW448" s="18"/>
      <c r="AX448" s="18"/>
      <c r="BA448" s="11"/>
      <c r="BB448" s="11"/>
      <c r="BC448" s="11"/>
      <c r="BD448" s="11"/>
      <c r="BE448" s="11"/>
      <c r="BF448" s="11"/>
      <c r="BG448" s="11"/>
      <c r="BH448" s="11"/>
      <c r="BI448" s="11"/>
      <c r="BJ448" s="11"/>
      <c r="BK448" s="11"/>
      <c r="BL448" s="11"/>
      <c r="BM448" s="11"/>
      <c r="BN448" s="11"/>
      <c r="BO448" s="11"/>
      <c r="BP448" s="11"/>
    </row>
    <row r="449" spans="1:68">
      <c r="A449" s="18"/>
      <c r="B449" s="18"/>
      <c r="C449" s="18"/>
      <c r="D449" s="18"/>
      <c r="E449" s="88"/>
      <c r="F449" s="88"/>
      <c r="G449" s="18"/>
      <c r="H449" s="89"/>
      <c r="I449" s="89"/>
      <c r="J449" s="18"/>
      <c r="K449" s="18"/>
      <c r="L449" s="18"/>
      <c r="M449" s="140"/>
      <c r="N449" s="140"/>
      <c r="O449" s="140"/>
      <c r="P449" s="140"/>
      <c r="Q449" s="140"/>
      <c r="R449" s="140"/>
      <c r="S449" s="140"/>
      <c r="T449" s="140"/>
      <c r="U449" s="18"/>
      <c r="V449" s="18"/>
      <c r="W449" s="18"/>
      <c r="X449" s="374">
        <v>11</v>
      </c>
      <c r="Y449" s="373" t="str">
        <f t="array" ref="Y449">IF(Y405="-","-",COUNT(IF($M$5:$M$104=$H$5:$L$104,IF($H$5:$L$104=$X449,IF($G$5:$G$104=Y$392,$H$5:$L$104,""),""),""))/COUNT(IF($M$5:$M$104=$X449,IF($G$5:$G$104=Y$392,$H$5:$L$104,""),"")))</f>
        <v>-</v>
      </c>
      <c r="Z449" s="373" t="str">
        <f t="array" ref="Z449">IF(Z405="-","-",COUNT(IF($M$5:$M$104=$H$5:$L$104,IF($H$5:$L$104=$X449,IF($G$5:$G$104=Z$392,$H$5:$L$104,""),""),""))/COUNT(IF($M$5:$M$104=$X449,IF($G$5:$G$104=Z$392,$H$5:$L$104,""),"")))</f>
        <v>-</v>
      </c>
      <c r="AA449" s="373" t="str">
        <f t="array" ref="AA449">IF(AA405="-","-",COUNT(IF($M$5:$M$104=$H$5:$L$104,IF($H$5:$L$104=$X449,IF($G$5:$G$104=AA$392,$H$5:$L$104,""),""),""))/COUNT(IF($M$5:$M$104=$X449,IF($G$5:$G$104=AA$392,$H$5:$L$104,""),"")))</f>
        <v>-</v>
      </c>
      <c r="AB449" s="373" t="str">
        <f t="array" ref="AB449">IF(AB405="-","-",COUNT(IF($M$5:$M$104=$H$5:$L$104,IF($H$5:$L$104=$X449,IF($G$5:$G$104=AB$392,$H$5:$L$104,""),""),""))/COUNT(IF($M$5:$M$104=$X449,IF($G$5:$G$104=AB$392,$H$5:$L$104,""),"")))</f>
        <v>-</v>
      </c>
      <c r="AC449" s="373" t="str">
        <f t="array" ref="AC449">IF(AC405="-","-",COUNT(IF($M$5:$M$104=$H$5:$L$104,IF($H$5:$L$104=$X449,IF($G$5:$G$104=AC$392,$H$5:$L$104,""),""),""))/COUNT(IF($M$5:$M$104=$X449,IF($G$5:$G$104=AC$392,$H$5:$L$104,""),"")))</f>
        <v>-</v>
      </c>
      <c r="AD449" s="373" t="str">
        <f t="array" ref="AD449">IF(AD405="-","-",COUNT(IF($M$5:$M$104=$H$5:$L$104,IF($H$5:$L$104=$X449,IF($G$5:$G$104=AD$392,$H$5:$L$104,""),""),""))/COUNT(IF($M$5:$M$104=$X449,IF($G$5:$G$104=AD$392,$H$5:$L$104,""),"")))</f>
        <v>-</v>
      </c>
      <c r="AE449" s="373" t="str">
        <f t="array" ref="AE449">IF(AE405="-","-",COUNT(IF($M$5:$M$104=$H$5:$L$104,IF($H$5:$L$104=$X449,IF($G$5:$G$104=AE$392,$H$5:$L$104,""),""),""))/COUNT(IF($M$5:$M$104=$X449,IF($G$5:$G$104=AE$392,$H$5:$L$104,""),"")))</f>
        <v>-</v>
      </c>
      <c r="AF449" s="373" t="str">
        <f t="array" ref="AF449">IF(AF405="-","-",COUNT(IF($M$5:$M$104=$H$5:$L$104,IF($H$5:$L$104=$X449,IF($G$5:$G$104=AF$392,$H$5:$L$104,""),""),""))/COUNT(IF($M$5:$M$104=$X449,IF($G$5:$G$104=AF$392,$H$5:$L$104,""),"")))</f>
        <v>-</v>
      </c>
      <c r="AG449" s="373" t="str">
        <f t="array" ref="AG449">IF(AG405="-","-",COUNT(IF($M$5:$M$104=$H$5:$L$104,IF($H$5:$L$104=$X449,IF($G$5:$G$104=AG$392,$H$5:$L$104,""),""),""))/COUNT(IF($M$5:$M$104=$X449,IF($G$5:$G$104=AG$392,$H$5:$L$104,""),"")))</f>
        <v>-</v>
      </c>
      <c r="AH449" s="373" t="str">
        <f t="array" ref="AH449">IF(AH405="-","-",COUNT(IF($M$5:$M$104=$H$5:$L$104,IF($H$5:$L$104=$X449,IF($G$5:$G$104=AH$392,$H$5:$L$104,""),""),""))/COUNT(IF($M$5:$M$104=$X449,IF($G$5:$G$104=AH$392,$H$5:$L$104,""),"")))</f>
        <v>-</v>
      </c>
      <c r="AI449" s="373" t="str">
        <f t="array" ref="AI449">IF(AI405="-","-",COUNT(IF($M$5:$M$104=$H$5:$L$104,IF($H$5:$L$104=$X449,IF($G$5:$G$104=AI$392,$H$5:$L$104,""),""),""))/COUNT(IF($M$5:$M$104=$X449,IF($G$5:$G$104=AI$392,$H$5:$L$104,""),"")))</f>
        <v>-</v>
      </c>
      <c r="AJ449" s="373" t="str">
        <f t="array" ref="AJ449">IF(AJ405="-","-",COUNT(IF($M$5:$M$104=$H$5:$L$104,IF($H$5:$L$104=$X449,IF($G$5:$G$104=AJ$392,$H$5:$L$104,""),""),""))/COUNT(IF($M$5:$M$104=$X449,IF($G$5:$G$104=AJ$392,$H$5:$L$104,""),"")))</f>
        <v>-</v>
      </c>
      <c r="AK449" s="154" t="str">
        <f t="array" ref="AK449">IF(AK405=0,"-",COUNT(IF($M$5:$M$104=$H$5:$L$104,IF($H$5:$L$104=$X449,$H$5:$L$104,""),""))/COUNT(IF($M$5:$M$104=$X449,$H$5:$L$104,"")))</f>
        <v>-</v>
      </c>
      <c r="AL449" s="18"/>
      <c r="AM449" s="18"/>
      <c r="AN449" s="18"/>
      <c r="AO449" s="18"/>
      <c r="AP449" s="18"/>
      <c r="AQ449" s="18"/>
      <c r="AR449" s="18"/>
      <c r="AS449" s="18"/>
      <c r="AT449" s="18"/>
      <c r="AU449" s="18"/>
      <c r="AV449" s="18"/>
      <c r="AW449" s="18"/>
      <c r="AX449" s="18"/>
      <c r="BA449" s="11"/>
      <c r="BB449" s="11"/>
      <c r="BC449" s="11"/>
      <c r="BD449" s="11"/>
      <c r="BE449" s="11"/>
      <c r="BF449" s="11"/>
      <c r="BG449" s="11"/>
      <c r="BH449" s="11"/>
      <c r="BI449" s="11"/>
      <c r="BJ449" s="11"/>
      <c r="BK449" s="11"/>
      <c r="BL449" s="11"/>
      <c r="BM449" s="11"/>
      <c r="BN449" s="11"/>
      <c r="BO449" s="11"/>
      <c r="BP449" s="11"/>
    </row>
    <row r="450" spans="1:68">
      <c r="A450" s="18"/>
      <c r="B450" s="18"/>
      <c r="C450" s="18"/>
      <c r="D450" s="18"/>
      <c r="E450" s="88"/>
      <c r="F450" s="88"/>
      <c r="G450" s="18"/>
      <c r="H450" s="89"/>
      <c r="I450" s="89"/>
      <c r="J450" s="18"/>
      <c r="K450" s="18"/>
      <c r="L450" s="18"/>
      <c r="M450" s="140"/>
      <c r="N450" s="140"/>
      <c r="O450" s="140"/>
      <c r="P450" s="140"/>
      <c r="Q450" s="140"/>
      <c r="R450" s="140"/>
      <c r="S450" s="140"/>
      <c r="T450" s="140"/>
      <c r="U450" s="18"/>
      <c r="V450" s="18"/>
      <c r="W450" s="18"/>
      <c r="X450" s="374">
        <v>12</v>
      </c>
      <c r="Y450" s="373" t="str">
        <f t="array" ref="Y450">IF(Y406="-","-",COUNT(IF($M$5:$M$104=$H$5:$L$104,IF($H$5:$L$104=$X450,IF($G$5:$G$104=Y$392,$H$5:$L$104,""),""),""))/COUNT(IF($M$5:$M$104=$X450,IF($G$5:$G$104=Y$392,$H$5:$L$104,""),"")))</f>
        <v>-</v>
      </c>
      <c r="Z450" s="373" t="str">
        <f t="array" ref="Z450">IF(Z406="-","-",COUNT(IF($M$5:$M$104=$H$5:$L$104,IF($H$5:$L$104=$X450,IF($G$5:$G$104=Z$392,$H$5:$L$104,""),""),""))/COUNT(IF($M$5:$M$104=$X450,IF($G$5:$G$104=Z$392,$H$5:$L$104,""),"")))</f>
        <v>-</v>
      </c>
      <c r="AA450" s="373" t="str">
        <f t="array" ref="AA450">IF(AA406="-","-",COUNT(IF($M$5:$M$104=$H$5:$L$104,IF($H$5:$L$104=$X450,IF($G$5:$G$104=AA$392,$H$5:$L$104,""),""),""))/COUNT(IF($M$5:$M$104=$X450,IF($G$5:$G$104=AA$392,$H$5:$L$104,""),"")))</f>
        <v>-</v>
      </c>
      <c r="AB450" s="373" t="str">
        <f t="array" ref="AB450">IF(AB406="-","-",COUNT(IF($M$5:$M$104=$H$5:$L$104,IF($H$5:$L$104=$X450,IF($G$5:$G$104=AB$392,$H$5:$L$104,""),""),""))/COUNT(IF($M$5:$M$104=$X450,IF($G$5:$G$104=AB$392,$H$5:$L$104,""),"")))</f>
        <v>-</v>
      </c>
      <c r="AC450" s="373" t="str">
        <f t="array" ref="AC450">IF(AC406="-","-",COUNT(IF($M$5:$M$104=$H$5:$L$104,IF($H$5:$L$104=$X450,IF($G$5:$G$104=AC$392,$H$5:$L$104,""),""),""))/COUNT(IF($M$5:$M$104=$X450,IF($G$5:$G$104=AC$392,$H$5:$L$104,""),"")))</f>
        <v>-</v>
      </c>
      <c r="AD450" s="373" t="str">
        <f t="array" ref="AD450">IF(AD406="-","-",COUNT(IF($M$5:$M$104=$H$5:$L$104,IF($H$5:$L$104=$X450,IF($G$5:$G$104=AD$392,$H$5:$L$104,""),""),""))/COUNT(IF($M$5:$M$104=$X450,IF($G$5:$G$104=AD$392,$H$5:$L$104,""),"")))</f>
        <v>-</v>
      </c>
      <c r="AE450" s="373" t="str">
        <f t="array" ref="AE450">IF(AE406="-","-",COUNT(IF($M$5:$M$104=$H$5:$L$104,IF($H$5:$L$104=$X450,IF($G$5:$G$104=AE$392,$H$5:$L$104,""),""),""))/COUNT(IF($M$5:$M$104=$X450,IF($G$5:$G$104=AE$392,$H$5:$L$104,""),"")))</f>
        <v>-</v>
      </c>
      <c r="AF450" s="373" t="str">
        <f t="array" ref="AF450">IF(AF406="-","-",COUNT(IF($M$5:$M$104=$H$5:$L$104,IF($H$5:$L$104=$X450,IF($G$5:$G$104=AF$392,$H$5:$L$104,""),""),""))/COUNT(IF($M$5:$M$104=$X450,IF($G$5:$G$104=AF$392,$H$5:$L$104,""),"")))</f>
        <v>-</v>
      </c>
      <c r="AG450" s="373" t="str">
        <f t="array" ref="AG450">IF(AG406="-","-",COUNT(IF($M$5:$M$104=$H$5:$L$104,IF($H$5:$L$104=$X450,IF($G$5:$G$104=AG$392,$H$5:$L$104,""),""),""))/COUNT(IF($M$5:$M$104=$X450,IF($G$5:$G$104=AG$392,$H$5:$L$104,""),"")))</f>
        <v>-</v>
      </c>
      <c r="AH450" s="373" t="str">
        <f t="array" ref="AH450">IF(AH406="-","-",COUNT(IF($M$5:$M$104=$H$5:$L$104,IF($H$5:$L$104=$X450,IF($G$5:$G$104=AH$392,$H$5:$L$104,""),""),""))/COUNT(IF($M$5:$M$104=$X450,IF($G$5:$G$104=AH$392,$H$5:$L$104,""),"")))</f>
        <v>-</v>
      </c>
      <c r="AI450" s="373" t="str">
        <f t="array" ref="AI450">IF(AI406="-","-",COUNT(IF($M$5:$M$104=$H$5:$L$104,IF($H$5:$L$104=$X450,IF($G$5:$G$104=AI$392,$H$5:$L$104,""),""),""))/COUNT(IF($M$5:$M$104=$X450,IF($G$5:$G$104=AI$392,$H$5:$L$104,""),"")))</f>
        <v>-</v>
      </c>
      <c r="AJ450" s="373" t="str">
        <f t="array" ref="AJ450">IF(AJ406="-","-",COUNT(IF($M$5:$M$104=$H$5:$L$104,IF($H$5:$L$104=$X450,IF($G$5:$G$104=AJ$392,$H$5:$L$104,""),""),""))/COUNT(IF($M$5:$M$104=$X450,IF($G$5:$G$104=AJ$392,$H$5:$L$104,""),"")))</f>
        <v>-</v>
      </c>
      <c r="AK450" s="154" t="str">
        <f t="array" ref="AK450">IF(AK406=0,"-",COUNT(IF($M$5:$M$104=$H$5:$L$104,IF($H$5:$L$104=$X450,$H$5:$L$104,""),""))/COUNT(IF($M$5:$M$104=$X450,$H$5:$L$104,"")))</f>
        <v>-</v>
      </c>
      <c r="AL450" s="18"/>
      <c r="AM450" s="18"/>
      <c r="AN450" s="18"/>
      <c r="AO450" s="18"/>
      <c r="AP450" s="18"/>
      <c r="AQ450" s="18"/>
      <c r="AR450" s="18"/>
      <c r="AS450" s="18"/>
      <c r="AT450" s="18"/>
      <c r="AU450" s="18"/>
      <c r="AV450" s="18"/>
      <c r="AW450" s="18"/>
      <c r="AX450" s="18"/>
      <c r="BA450" s="11"/>
      <c r="BB450" s="11"/>
      <c r="BC450" s="11"/>
      <c r="BD450" s="11"/>
      <c r="BE450" s="11"/>
      <c r="BF450" s="11"/>
      <c r="BG450" s="11"/>
      <c r="BH450" s="11"/>
      <c r="BI450" s="11"/>
      <c r="BJ450" s="11"/>
      <c r="BK450" s="11"/>
      <c r="BL450" s="11"/>
      <c r="BM450" s="11"/>
      <c r="BN450" s="11"/>
      <c r="BO450" s="11"/>
      <c r="BP450" s="11"/>
    </row>
    <row r="451" spans="1:68">
      <c r="A451" s="18"/>
      <c r="B451" s="18"/>
      <c r="C451" s="18"/>
      <c r="D451" s="18"/>
      <c r="E451" s="88"/>
      <c r="F451" s="88"/>
      <c r="G451" s="18"/>
      <c r="H451" s="89"/>
      <c r="I451" s="89"/>
      <c r="J451" s="18"/>
      <c r="K451" s="18"/>
      <c r="L451" s="18"/>
      <c r="M451" s="140"/>
      <c r="N451" s="140"/>
      <c r="O451" s="140"/>
      <c r="P451" s="140"/>
      <c r="Q451" s="140"/>
      <c r="R451" s="140"/>
      <c r="S451" s="140"/>
      <c r="T451" s="140"/>
      <c r="U451" s="18"/>
      <c r="V451" s="18"/>
      <c r="W451" s="18"/>
      <c r="X451" s="374">
        <v>13</v>
      </c>
      <c r="Y451" s="373" t="str">
        <f t="array" ref="Y451">IF(Y407="-","-",COUNT(IF($M$5:$M$104=$H$5:$L$104,IF($H$5:$L$104=$X451,IF($G$5:$G$104=Y$392,$H$5:$L$104,""),""),""))/COUNT(IF($M$5:$M$104=$X451,IF($G$5:$G$104=Y$392,$H$5:$L$104,""),"")))</f>
        <v>-</v>
      </c>
      <c r="Z451" s="373" t="str">
        <f t="array" ref="Z451">IF(Z407="-","-",COUNT(IF($M$5:$M$104=$H$5:$L$104,IF($H$5:$L$104=$X451,IF($G$5:$G$104=Z$392,$H$5:$L$104,""),""),""))/COUNT(IF($M$5:$M$104=$X451,IF($G$5:$G$104=Z$392,$H$5:$L$104,""),"")))</f>
        <v>-</v>
      </c>
      <c r="AA451" s="373" t="str">
        <f t="array" ref="AA451">IF(AA407="-","-",COUNT(IF($M$5:$M$104=$H$5:$L$104,IF($H$5:$L$104=$X451,IF($G$5:$G$104=AA$392,$H$5:$L$104,""),""),""))/COUNT(IF($M$5:$M$104=$X451,IF($G$5:$G$104=AA$392,$H$5:$L$104,""),"")))</f>
        <v>-</v>
      </c>
      <c r="AB451" s="373" t="str">
        <f t="array" ref="AB451">IF(AB407="-","-",COUNT(IF($M$5:$M$104=$H$5:$L$104,IF($H$5:$L$104=$X451,IF($G$5:$G$104=AB$392,$H$5:$L$104,""),""),""))/COUNT(IF($M$5:$M$104=$X451,IF($G$5:$G$104=AB$392,$H$5:$L$104,""),"")))</f>
        <v>-</v>
      </c>
      <c r="AC451" s="373" t="str">
        <f t="array" ref="AC451">IF(AC407="-","-",COUNT(IF($M$5:$M$104=$H$5:$L$104,IF($H$5:$L$104=$X451,IF($G$5:$G$104=AC$392,$H$5:$L$104,""),""),""))/COUNT(IF($M$5:$M$104=$X451,IF($G$5:$G$104=AC$392,$H$5:$L$104,""),"")))</f>
        <v>-</v>
      </c>
      <c r="AD451" s="373" t="str">
        <f t="array" ref="AD451">IF(AD407="-","-",COUNT(IF($M$5:$M$104=$H$5:$L$104,IF($H$5:$L$104=$X451,IF($G$5:$G$104=AD$392,$H$5:$L$104,""),""),""))/COUNT(IF($M$5:$M$104=$X451,IF($G$5:$G$104=AD$392,$H$5:$L$104,""),"")))</f>
        <v>-</v>
      </c>
      <c r="AE451" s="373" t="str">
        <f t="array" ref="AE451">IF(AE407="-","-",COUNT(IF($M$5:$M$104=$H$5:$L$104,IF($H$5:$L$104=$X451,IF($G$5:$G$104=AE$392,$H$5:$L$104,""),""),""))/COUNT(IF($M$5:$M$104=$X451,IF($G$5:$G$104=AE$392,$H$5:$L$104,""),"")))</f>
        <v>-</v>
      </c>
      <c r="AF451" s="373" t="str">
        <f t="array" ref="AF451">IF(AF407="-","-",COUNT(IF($M$5:$M$104=$H$5:$L$104,IF($H$5:$L$104=$X451,IF($G$5:$G$104=AF$392,$H$5:$L$104,""),""),""))/COUNT(IF($M$5:$M$104=$X451,IF($G$5:$G$104=AF$392,$H$5:$L$104,""),"")))</f>
        <v>-</v>
      </c>
      <c r="AG451" s="373" t="str">
        <f t="array" ref="AG451">IF(AG407="-","-",COUNT(IF($M$5:$M$104=$H$5:$L$104,IF($H$5:$L$104=$X451,IF($G$5:$G$104=AG$392,$H$5:$L$104,""),""),""))/COUNT(IF($M$5:$M$104=$X451,IF($G$5:$G$104=AG$392,$H$5:$L$104,""),"")))</f>
        <v>-</v>
      </c>
      <c r="AH451" s="373" t="str">
        <f t="array" ref="AH451">IF(AH407="-","-",COUNT(IF($M$5:$M$104=$H$5:$L$104,IF($H$5:$L$104=$X451,IF($G$5:$G$104=AH$392,$H$5:$L$104,""),""),""))/COUNT(IF($M$5:$M$104=$X451,IF($G$5:$G$104=AH$392,$H$5:$L$104,""),"")))</f>
        <v>-</v>
      </c>
      <c r="AI451" s="373" t="str">
        <f t="array" ref="AI451">IF(AI407="-","-",COUNT(IF($M$5:$M$104=$H$5:$L$104,IF($H$5:$L$104=$X451,IF($G$5:$G$104=AI$392,$H$5:$L$104,""),""),""))/COUNT(IF($M$5:$M$104=$X451,IF($G$5:$G$104=AI$392,$H$5:$L$104,""),"")))</f>
        <v>-</v>
      </c>
      <c r="AJ451" s="373" t="str">
        <f t="array" ref="AJ451">IF(AJ407="-","-",COUNT(IF($M$5:$M$104=$H$5:$L$104,IF($H$5:$L$104=$X451,IF($G$5:$G$104=AJ$392,$H$5:$L$104,""),""),""))/COUNT(IF($M$5:$M$104=$X451,IF($G$5:$G$104=AJ$392,$H$5:$L$104,""),"")))</f>
        <v>-</v>
      </c>
      <c r="AK451" s="154" t="str">
        <f t="array" ref="AK451">IF(AK407=0,"-",COUNT(IF($M$5:$M$104=$H$5:$L$104,IF($H$5:$L$104=$X451,$H$5:$L$104,""),""))/COUNT(IF($M$5:$M$104=$X451,$H$5:$L$104,"")))</f>
        <v>-</v>
      </c>
      <c r="AL451" s="18"/>
      <c r="AM451" s="18"/>
      <c r="AN451" s="18"/>
      <c r="AO451" s="18"/>
      <c r="AP451" s="18"/>
      <c r="AQ451" s="18"/>
      <c r="AR451" s="18"/>
      <c r="AS451" s="18"/>
      <c r="AT451" s="18"/>
      <c r="AU451" s="18"/>
      <c r="AV451" s="18"/>
      <c r="AW451" s="18"/>
      <c r="AX451" s="18"/>
      <c r="BA451" s="11"/>
      <c r="BB451" s="11"/>
      <c r="BC451" s="11"/>
      <c r="BD451" s="11"/>
      <c r="BE451" s="11"/>
      <c r="BF451" s="11"/>
      <c r="BG451" s="11"/>
      <c r="BH451" s="11"/>
      <c r="BI451" s="11"/>
      <c r="BJ451" s="11"/>
      <c r="BK451" s="11"/>
      <c r="BL451" s="11"/>
      <c r="BM451" s="11"/>
      <c r="BN451" s="11"/>
      <c r="BO451" s="11"/>
      <c r="BP451" s="11"/>
    </row>
    <row r="452" spans="1:68">
      <c r="A452" s="18"/>
      <c r="B452" s="18"/>
      <c r="C452" s="18"/>
      <c r="D452" s="18"/>
      <c r="E452" s="88"/>
      <c r="F452" s="88"/>
      <c r="G452" s="18"/>
      <c r="H452" s="89"/>
      <c r="I452" s="89"/>
      <c r="J452" s="18"/>
      <c r="K452" s="18"/>
      <c r="L452" s="18"/>
      <c r="M452" s="140"/>
      <c r="N452" s="140"/>
      <c r="O452" s="140"/>
      <c r="P452" s="140"/>
      <c r="Q452" s="140"/>
      <c r="R452" s="140"/>
      <c r="S452" s="140"/>
      <c r="T452" s="140"/>
      <c r="U452" s="18"/>
      <c r="V452" s="18"/>
      <c r="W452" s="18"/>
      <c r="X452" s="374">
        <v>14</v>
      </c>
      <c r="Y452" s="373" t="str">
        <f t="array" ref="Y452">IF(Y408="-","-",COUNT(IF($M$5:$M$104=$H$5:$L$104,IF($H$5:$L$104=$X452,IF($G$5:$G$104=Y$392,$H$5:$L$104,""),""),""))/COUNT(IF($M$5:$M$104=$X452,IF($G$5:$G$104=Y$392,$H$5:$L$104,""),"")))</f>
        <v>-</v>
      </c>
      <c r="Z452" s="373" t="str">
        <f t="array" ref="Z452">IF(Z408="-","-",COUNT(IF($M$5:$M$104=$H$5:$L$104,IF($H$5:$L$104=$X452,IF($G$5:$G$104=Z$392,$H$5:$L$104,""),""),""))/COUNT(IF($M$5:$M$104=$X452,IF($G$5:$G$104=Z$392,$H$5:$L$104,""),"")))</f>
        <v>-</v>
      </c>
      <c r="AA452" s="373" t="str">
        <f t="array" ref="AA452">IF(AA408="-","-",COUNT(IF($M$5:$M$104=$H$5:$L$104,IF($H$5:$L$104=$X452,IF($G$5:$G$104=AA$392,$H$5:$L$104,""),""),""))/COUNT(IF($M$5:$M$104=$X452,IF($G$5:$G$104=AA$392,$H$5:$L$104,""),"")))</f>
        <v>-</v>
      </c>
      <c r="AB452" s="373" t="str">
        <f t="array" ref="AB452">IF(AB408="-","-",COUNT(IF($M$5:$M$104=$H$5:$L$104,IF($H$5:$L$104=$X452,IF($G$5:$G$104=AB$392,$H$5:$L$104,""),""),""))/COUNT(IF($M$5:$M$104=$X452,IF($G$5:$G$104=AB$392,$H$5:$L$104,""),"")))</f>
        <v>-</v>
      </c>
      <c r="AC452" s="373" t="str">
        <f t="array" ref="AC452">IF(AC408="-","-",COUNT(IF($M$5:$M$104=$H$5:$L$104,IF($H$5:$L$104=$X452,IF($G$5:$G$104=AC$392,$H$5:$L$104,""),""),""))/COUNT(IF($M$5:$M$104=$X452,IF($G$5:$G$104=AC$392,$H$5:$L$104,""),"")))</f>
        <v>-</v>
      </c>
      <c r="AD452" s="373" t="str">
        <f t="array" ref="AD452">IF(AD408="-","-",COUNT(IF($M$5:$M$104=$H$5:$L$104,IF($H$5:$L$104=$X452,IF($G$5:$G$104=AD$392,$H$5:$L$104,""),""),""))/COUNT(IF($M$5:$M$104=$X452,IF($G$5:$G$104=AD$392,$H$5:$L$104,""),"")))</f>
        <v>-</v>
      </c>
      <c r="AE452" s="373" t="str">
        <f t="array" ref="AE452">IF(AE408="-","-",COUNT(IF($M$5:$M$104=$H$5:$L$104,IF($H$5:$L$104=$X452,IF($G$5:$G$104=AE$392,$H$5:$L$104,""),""),""))/COUNT(IF($M$5:$M$104=$X452,IF($G$5:$G$104=AE$392,$H$5:$L$104,""),"")))</f>
        <v>-</v>
      </c>
      <c r="AF452" s="373" t="str">
        <f t="array" ref="AF452">IF(AF408="-","-",COUNT(IF($M$5:$M$104=$H$5:$L$104,IF($H$5:$L$104=$X452,IF($G$5:$G$104=AF$392,$H$5:$L$104,""),""),""))/COUNT(IF($M$5:$M$104=$X452,IF($G$5:$G$104=AF$392,$H$5:$L$104,""),"")))</f>
        <v>-</v>
      </c>
      <c r="AG452" s="373" t="str">
        <f t="array" ref="AG452">IF(AG408="-","-",COUNT(IF($M$5:$M$104=$H$5:$L$104,IF($H$5:$L$104=$X452,IF($G$5:$G$104=AG$392,$H$5:$L$104,""),""),""))/COUNT(IF($M$5:$M$104=$X452,IF($G$5:$G$104=AG$392,$H$5:$L$104,""),"")))</f>
        <v>-</v>
      </c>
      <c r="AH452" s="373" t="str">
        <f t="array" ref="AH452">IF(AH408="-","-",COUNT(IF($M$5:$M$104=$H$5:$L$104,IF($H$5:$L$104=$X452,IF($G$5:$G$104=AH$392,$H$5:$L$104,""),""),""))/COUNT(IF($M$5:$M$104=$X452,IF($G$5:$G$104=AH$392,$H$5:$L$104,""),"")))</f>
        <v>-</v>
      </c>
      <c r="AI452" s="373" t="str">
        <f t="array" ref="AI452">IF(AI408="-","-",COUNT(IF($M$5:$M$104=$H$5:$L$104,IF($H$5:$L$104=$X452,IF($G$5:$G$104=AI$392,$H$5:$L$104,""),""),""))/COUNT(IF($M$5:$M$104=$X452,IF($G$5:$G$104=AI$392,$H$5:$L$104,""),"")))</f>
        <v>-</v>
      </c>
      <c r="AJ452" s="373" t="str">
        <f t="array" ref="AJ452">IF(AJ408="-","-",COUNT(IF($M$5:$M$104=$H$5:$L$104,IF($H$5:$L$104=$X452,IF($G$5:$G$104=AJ$392,$H$5:$L$104,""),""),""))/COUNT(IF($M$5:$M$104=$X452,IF($G$5:$G$104=AJ$392,$H$5:$L$104,""),"")))</f>
        <v>-</v>
      </c>
      <c r="AK452" s="154" t="str">
        <f t="array" ref="AK452">IF(AK408=0,"-",COUNT(IF($M$5:$M$104=$H$5:$L$104,IF($H$5:$L$104=$X452,$H$5:$L$104,""),""))/COUNT(IF($M$5:$M$104=$X452,$H$5:$L$104,"")))</f>
        <v>-</v>
      </c>
      <c r="AL452" s="18"/>
      <c r="AM452" s="18"/>
      <c r="AN452" s="18"/>
      <c r="AO452" s="18"/>
      <c r="AP452" s="18"/>
      <c r="AQ452" s="18"/>
      <c r="AR452" s="18"/>
      <c r="AS452" s="18"/>
      <c r="AT452" s="18"/>
      <c r="AU452" s="18"/>
      <c r="AV452" s="18"/>
      <c r="AW452" s="18"/>
      <c r="AX452" s="18"/>
      <c r="BA452" s="11"/>
      <c r="BB452" s="11"/>
      <c r="BC452" s="11"/>
      <c r="BD452" s="11"/>
      <c r="BE452" s="11"/>
      <c r="BF452" s="11"/>
      <c r="BG452" s="11"/>
      <c r="BH452" s="11"/>
      <c r="BI452" s="11"/>
      <c r="BJ452" s="11"/>
      <c r="BK452" s="11"/>
      <c r="BL452" s="11"/>
      <c r="BM452" s="11"/>
      <c r="BN452" s="11"/>
      <c r="BO452" s="11"/>
      <c r="BP452" s="11"/>
    </row>
    <row r="453" spans="1:68">
      <c r="A453" s="18"/>
      <c r="B453" s="18"/>
      <c r="C453" s="18"/>
      <c r="D453" s="18"/>
      <c r="E453" s="88"/>
      <c r="F453" s="88"/>
      <c r="G453" s="18"/>
      <c r="H453" s="89"/>
      <c r="I453" s="89"/>
      <c r="J453" s="18"/>
      <c r="K453" s="18"/>
      <c r="L453" s="18"/>
      <c r="M453" s="140"/>
      <c r="N453" s="140"/>
      <c r="O453" s="140"/>
      <c r="P453" s="140"/>
      <c r="Q453" s="140"/>
      <c r="R453" s="140"/>
      <c r="S453" s="140"/>
      <c r="T453" s="140"/>
      <c r="U453" s="18"/>
      <c r="V453" s="18"/>
      <c r="W453" s="18"/>
      <c r="X453" s="375">
        <v>15</v>
      </c>
      <c r="Y453" s="373" t="str">
        <f t="array" ref="Y453">IF(Y409="-","-",COUNT(IF($M$5:$M$104=$H$5:$L$104,IF($H$5:$L$104=$X453,IF($G$5:$G$104=Y$392,$H$5:$L$104,""),""),""))/COUNT(IF($M$5:$M$104=$X453,IF($G$5:$G$104=Y$392,$H$5:$L$104,""),"")))</f>
        <v>-</v>
      </c>
      <c r="Z453" s="373" t="str">
        <f t="array" ref="Z453">IF(Z409="-","-",COUNT(IF($M$5:$M$104=$H$5:$L$104,IF($H$5:$L$104=$X453,IF($G$5:$G$104=Z$392,$H$5:$L$104,""),""),""))/COUNT(IF($M$5:$M$104=$X453,IF($G$5:$G$104=Z$392,$H$5:$L$104,""),"")))</f>
        <v>-</v>
      </c>
      <c r="AA453" s="373" t="str">
        <f t="array" ref="AA453">IF(AA409="-","-",COUNT(IF($M$5:$M$104=$H$5:$L$104,IF($H$5:$L$104=$X453,IF($G$5:$G$104=AA$392,$H$5:$L$104,""),""),""))/COUNT(IF($M$5:$M$104=$X453,IF($G$5:$G$104=AA$392,$H$5:$L$104,""),"")))</f>
        <v>-</v>
      </c>
      <c r="AB453" s="373" t="str">
        <f t="array" ref="AB453">IF(AB409="-","-",COUNT(IF($M$5:$M$104=$H$5:$L$104,IF($H$5:$L$104=$X453,IF($G$5:$G$104=AB$392,$H$5:$L$104,""),""),""))/COUNT(IF($M$5:$M$104=$X453,IF($G$5:$G$104=AB$392,$H$5:$L$104,""),"")))</f>
        <v>-</v>
      </c>
      <c r="AC453" s="373" t="str">
        <f t="array" ref="AC453">IF(AC409="-","-",COUNT(IF($M$5:$M$104=$H$5:$L$104,IF($H$5:$L$104=$X453,IF($G$5:$G$104=AC$392,$H$5:$L$104,""),""),""))/COUNT(IF($M$5:$M$104=$X453,IF($G$5:$G$104=AC$392,$H$5:$L$104,""),"")))</f>
        <v>-</v>
      </c>
      <c r="AD453" s="373" t="str">
        <f t="array" ref="AD453">IF(AD409="-","-",COUNT(IF($M$5:$M$104=$H$5:$L$104,IF($H$5:$L$104=$X453,IF($G$5:$G$104=AD$392,$H$5:$L$104,""),""),""))/COUNT(IF($M$5:$M$104=$X453,IF($G$5:$G$104=AD$392,$H$5:$L$104,""),"")))</f>
        <v>-</v>
      </c>
      <c r="AE453" s="373" t="str">
        <f t="array" ref="AE453">IF(AE409="-","-",COUNT(IF($M$5:$M$104=$H$5:$L$104,IF($H$5:$L$104=$X453,IF($G$5:$G$104=AE$392,$H$5:$L$104,""),""),""))/COUNT(IF($M$5:$M$104=$X453,IF($G$5:$G$104=AE$392,$H$5:$L$104,""),"")))</f>
        <v>-</v>
      </c>
      <c r="AF453" s="373" t="str">
        <f t="array" ref="AF453">IF(AF409="-","-",COUNT(IF($M$5:$M$104=$H$5:$L$104,IF($H$5:$L$104=$X453,IF($G$5:$G$104=AF$392,$H$5:$L$104,""),""),""))/COUNT(IF($M$5:$M$104=$X453,IF($G$5:$G$104=AF$392,$H$5:$L$104,""),"")))</f>
        <v>-</v>
      </c>
      <c r="AG453" s="373" t="str">
        <f t="array" ref="AG453">IF(AG409="-","-",COUNT(IF($M$5:$M$104=$H$5:$L$104,IF($H$5:$L$104=$X453,IF($G$5:$G$104=AG$392,$H$5:$L$104,""),""),""))/COUNT(IF($M$5:$M$104=$X453,IF($G$5:$G$104=AG$392,$H$5:$L$104,""),"")))</f>
        <v>-</v>
      </c>
      <c r="AH453" s="373" t="str">
        <f t="array" ref="AH453">IF(AH409="-","-",COUNT(IF($M$5:$M$104=$H$5:$L$104,IF($H$5:$L$104=$X453,IF($G$5:$G$104=AH$392,$H$5:$L$104,""),""),""))/COUNT(IF($M$5:$M$104=$X453,IF($G$5:$G$104=AH$392,$H$5:$L$104,""),"")))</f>
        <v>-</v>
      </c>
      <c r="AI453" s="373" t="str">
        <f t="array" ref="AI453">IF(AI409="-","-",COUNT(IF($M$5:$M$104=$H$5:$L$104,IF($H$5:$L$104=$X453,IF($G$5:$G$104=AI$392,$H$5:$L$104,""),""),""))/COUNT(IF($M$5:$M$104=$X453,IF($G$5:$G$104=AI$392,$H$5:$L$104,""),"")))</f>
        <v>-</v>
      </c>
      <c r="AJ453" s="373" t="str">
        <f t="array" ref="AJ453">IF(AJ409="-","-",COUNT(IF($M$5:$M$104=$H$5:$L$104,IF($H$5:$L$104=$X453,IF($G$5:$G$104=AJ$392,$H$5:$L$104,""),""),""))/COUNT(IF($M$5:$M$104=$X453,IF($G$5:$G$104=AJ$392,$H$5:$L$104,""),"")))</f>
        <v>-</v>
      </c>
      <c r="AK453" s="154" t="str">
        <f t="array" ref="AK453">IF(AK409=0,"-",COUNT(IF($M$5:$M$104=$H$5:$L$104,IF($H$5:$L$104=$X453,$H$5:$L$104,""),""))/COUNT(IF($M$5:$M$104=$X453,$H$5:$L$104,"")))</f>
        <v>-</v>
      </c>
      <c r="AL453" s="18"/>
      <c r="AM453" s="18"/>
      <c r="AN453" s="18"/>
      <c r="AO453" s="18"/>
      <c r="AP453" s="18"/>
      <c r="AQ453" s="18"/>
      <c r="AR453" s="18"/>
      <c r="AS453" s="18"/>
      <c r="AT453" s="18"/>
      <c r="AU453" s="18"/>
      <c r="AV453" s="18"/>
      <c r="AW453" s="18"/>
      <c r="AX453" s="18"/>
      <c r="BA453" s="11"/>
      <c r="BB453" s="11"/>
      <c r="BC453" s="11"/>
      <c r="BD453" s="11"/>
      <c r="BE453" s="11"/>
      <c r="BF453" s="11"/>
      <c r="BG453" s="11"/>
      <c r="BH453" s="11"/>
      <c r="BI453" s="11"/>
      <c r="BJ453" s="11"/>
      <c r="BK453" s="11"/>
      <c r="BL453" s="11"/>
      <c r="BM453" s="11"/>
      <c r="BN453" s="11"/>
      <c r="BO453" s="11"/>
      <c r="BP453" s="11"/>
    </row>
    <row r="454" spans="1:68">
      <c r="A454" s="18"/>
      <c r="B454" s="18"/>
      <c r="C454" s="18"/>
      <c r="D454" s="18"/>
      <c r="E454" s="88"/>
      <c r="F454" s="88"/>
      <c r="G454" s="18"/>
      <c r="H454" s="89"/>
      <c r="I454" s="89"/>
      <c r="J454" s="18"/>
      <c r="K454" s="18"/>
      <c r="L454" s="18"/>
      <c r="M454" s="140"/>
      <c r="N454" s="140"/>
      <c r="O454" s="140"/>
      <c r="P454" s="140"/>
      <c r="Q454" s="140"/>
      <c r="R454" s="140"/>
      <c r="S454" s="140"/>
      <c r="T454" s="140"/>
      <c r="U454" s="18"/>
      <c r="V454" s="18"/>
      <c r="W454" s="18"/>
      <c r="X454" s="376" t="s">
        <v>114</v>
      </c>
      <c r="Y454" s="377">
        <f t="shared" ref="Y454:AK454" si="50">IF(Y410=0,"-",SUMPRODUCT(Y438:Y453,Y394:Y409)/Y410)</f>
        <v>0.95333333333333337</v>
      </c>
      <c r="Z454" s="378" t="str">
        <f t="shared" si="50"/>
        <v>-</v>
      </c>
      <c r="AA454" s="378" t="str">
        <f t="shared" si="50"/>
        <v>-</v>
      </c>
      <c r="AB454" s="378" t="str">
        <f t="shared" si="50"/>
        <v>-</v>
      </c>
      <c r="AC454" s="378">
        <f t="shared" si="50"/>
        <v>0.92000000000000015</v>
      </c>
      <c r="AD454" s="378" t="str">
        <f t="shared" si="50"/>
        <v>-</v>
      </c>
      <c r="AE454" s="378">
        <f t="shared" si="50"/>
        <v>0.98</v>
      </c>
      <c r="AF454" s="378" t="str">
        <f t="shared" si="50"/>
        <v>-</v>
      </c>
      <c r="AG454" s="378" t="str">
        <f t="shared" si="50"/>
        <v>-</v>
      </c>
      <c r="AH454" s="378" t="str">
        <f t="shared" si="50"/>
        <v>-</v>
      </c>
      <c r="AI454" s="378" t="str">
        <f t="shared" si="50"/>
        <v>-</v>
      </c>
      <c r="AJ454" s="379">
        <f t="shared" si="50"/>
        <v>0.94999999999999984</v>
      </c>
      <c r="AK454" s="380">
        <f t="shared" si="50"/>
        <v>0.95400000000000007</v>
      </c>
      <c r="AL454" s="123"/>
      <c r="AM454" s="18"/>
      <c r="AN454" s="18"/>
      <c r="AO454" s="18"/>
      <c r="AP454" s="18"/>
      <c r="AQ454" s="18"/>
      <c r="AR454" s="18"/>
      <c r="AS454" s="18"/>
      <c r="AT454" s="18"/>
      <c r="AU454" s="18"/>
      <c r="AV454" s="18"/>
      <c r="AW454" s="18"/>
      <c r="AX454" s="18"/>
      <c r="BA454" s="11"/>
      <c r="BB454" s="11"/>
      <c r="BC454" s="11"/>
      <c r="BD454" s="11"/>
      <c r="BE454" s="11"/>
      <c r="BF454" s="11"/>
      <c r="BG454" s="11"/>
      <c r="BH454" s="11"/>
      <c r="BI454" s="11"/>
      <c r="BJ454" s="11"/>
      <c r="BK454" s="11"/>
      <c r="BL454" s="11"/>
      <c r="BM454" s="11"/>
      <c r="BN454" s="11"/>
      <c r="BO454" s="11"/>
      <c r="BP454" s="11"/>
    </row>
    <row r="455" spans="1:68">
      <c r="A455" s="18"/>
      <c r="B455" s="18"/>
      <c r="C455" s="18"/>
      <c r="D455" s="18"/>
      <c r="E455" s="88"/>
      <c r="F455" s="88"/>
      <c r="G455" s="18"/>
      <c r="H455" s="89"/>
      <c r="I455" s="89"/>
      <c r="J455" s="18"/>
      <c r="K455" s="18"/>
      <c r="L455" s="18"/>
      <c r="M455" s="140"/>
      <c r="N455" s="140"/>
      <c r="O455" s="140"/>
      <c r="P455" s="140"/>
      <c r="Q455" s="140"/>
      <c r="R455" s="140"/>
      <c r="S455" s="140"/>
      <c r="T455" s="140"/>
      <c r="U455" s="18"/>
      <c r="V455" s="18"/>
      <c r="W455" s="18"/>
      <c r="X455" s="381" t="s">
        <v>85</v>
      </c>
      <c r="Y455" s="231"/>
      <c r="Z455" s="231"/>
      <c r="AA455" s="231"/>
      <c r="AB455" s="231"/>
      <c r="AC455" s="231"/>
      <c r="AD455" s="231"/>
      <c r="AE455" s="231"/>
      <c r="AF455" s="231"/>
      <c r="AG455" s="231"/>
      <c r="AH455" s="231"/>
      <c r="AI455" s="231"/>
      <c r="AJ455" s="231"/>
      <c r="AK455" s="351"/>
      <c r="AL455" s="18"/>
      <c r="AM455" s="18"/>
      <c r="AN455" s="18"/>
      <c r="AO455" s="18"/>
      <c r="AP455" s="18"/>
      <c r="AQ455" s="18"/>
      <c r="AR455" s="18"/>
      <c r="AS455" s="18"/>
      <c r="AT455" s="18"/>
      <c r="AU455" s="18"/>
      <c r="AV455" s="18"/>
      <c r="AW455" s="18"/>
      <c r="AX455" s="18"/>
      <c r="BA455" s="11"/>
      <c r="BB455" s="11"/>
      <c r="BC455" s="11"/>
      <c r="BD455" s="11"/>
      <c r="BE455" s="11"/>
      <c r="BF455" s="11"/>
      <c r="BG455" s="11"/>
      <c r="BH455" s="11"/>
      <c r="BI455" s="11"/>
      <c r="BJ455" s="11"/>
      <c r="BK455" s="11"/>
      <c r="BL455" s="11"/>
      <c r="BM455" s="11"/>
      <c r="BN455" s="11"/>
      <c r="BO455" s="11"/>
      <c r="BP455" s="11"/>
    </row>
    <row r="456" spans="1:68">
      <c r="A456" s="18"/>
      <c r="B456" s="18"/>
      <c r="C456" s="18"/>
      <c r="D456" s="18"/>
      <c r="E456" s="88"/>
      <c r="F456" s="88"/>
      <c r="G456" s="18"/>
      <c r="H456" s="89"/>
      <c r="I456" s="89"/>
      <c r="J456" s="18"/>
      <c r="K456" s="18"/>
      <c r="L456" s="18"/>
      <c r="M456" s="140"/>
      <c r="N456" s="140"/>
      <c r="O456" s="140"/>
      <c r="P456" s="140"/>
      <c r="Q456" s="140"/>
      <c r="R456" s="140"/>
      <c r="S456" s="140"/>
      <c r="T456" s="140"/>
      <c r="U456" s="18"/>
      <c r="V456" s="18"/>
      <c r="W456" s="18"/>
      <c r="X456" s="117"/>
      <c r="Y456" s="117"/>
      <c r="Z456" s="117"/>
      <c r="AA456" s="117"/>
      <c r="AB456" s="117"/>
      <c r="AC456" s="117"/>
      <c r="AD456" s="117"/>
      <c r="AE456" s="117"/>
      <c r="AF456" s="117"/>
      <c r="AG456" s="117"/>
      <c r="AH456" s="117"/>
      <c r="AI456" s="117"/>
      <c r="AJ456" s="117"/>
      <c r="AK456" s="117"/>
      <c r="AL456" s="18"/>
      <c r="AM456" s="18"/>
      <c r="AN456" s="18"/>
      <c r="AO456" s="18"/>
      <c r="AP456" s="18"/>
      <c r="AQ456" s="18"/>
      <c r="AR456" s="18"/>
      <c r="AS456" s="18"/>
      <c r="AT456" s="18"/>
      <c r="AU456" s="18"/>
      <c r="AV456" s="18"/>
      <c r="AW456" s="18"/>
      <c r="AX456" s="18"/>
      <c r="BA456" s="11"/>
      <c r="BB456" s="11"/>
      <c r="BC456" s="11"/>
      <c r="BD456" s="11"/>
      <c r="BE456" s="11"/>
      <c r="BF456" s="11"/>
      <c r="BG456" s="11"/>
      <c r="BH456" s="11"/>
      <c r="BI456" s="11"/>
      <c r="BJ456" s="11"/>
      <c r="BK456" s="11"/>
      <c r="BL456" s="11"/>
      <c r="BM456" s="11"/>
      <c r="BN456" s="11"/>
    </row>
    <row r="457" spans="1:68">
      <c r="A457" s="18"/>
      <c r="B457" s="18"/>
      <c r="C457" s="18"/>
      <c r="D457" s="18"/>
      <c r="E457" s="88"/>
      <c r="F457" s="88"/>
      <c r="G457" s="18"/>
      <c r="H457" s="89"/>
      <c r="I457" s="89"/>
      <c r="J457" s="18"/>
      <c r="K457" s="18"/>
      <c r="L457" s="18"/>
      <c r="M457" s="140"/>
      <c r="N457" s="140"/>
      <c r="O457" s="140"/>
      <c r="P457" s="140"/>
      <c r="Q457" s="140"/>
      <c r="R457" s="140"/>
      <c r="S457" s="140"/>
      <c r="T457" s="140"/>
      <c r="U457" s="18"/>
      <c r="V457" s="18"/>
      <c r="W457" s="18"/>
      <c r="X457" s="583" t="str">
        <f>IF(M3="modal","RELATIVE BIAS","ABSOLUTE BIAS")</f>
        <v>RELATIVE BIAS</v>
      </c>
      <c r="Y457" s="584"/>
      <c r="Z457" s="585"/>
      <c r="AA457" s="117"/>
      <c r="AB457" s="117"/>
      <c r="AC457" s="117"/>
      <c r="AD457" s="117"/>
      <c r="AE457" s="117"/>
      <c r="AF457" s="117"/>
      <c r="AG457" s="117"/>
      <c r="AH457" s="117"/>
      <c r="AI457" s="117"/>
      <c r="AJ457" s="117"/>
      <c r="AK457" s="117"/>
      <c r="AL457" s="18"/>
      <c r="AM457" s="7"/>
      <c r="AN457" s="18"/>
      <c r="AO457" s="18"/>
      <c r="AP457" s="18"/>
      <c r="AQ457" s="18"/>
      <c r="AR457" s="18"/>
      <c r="AS457" s="18"/>
      <c r="AT457" s="18"/>
      <c r="AU457" s="18"/>
      <c r="AV457" s="18"/>
      <c r="AW457" s="18"/>
      <c r="AX457" s="18"/>
      <c r="BA457" s="11"/>
      <c r="BB457" s="11"/>
      <c r="BC457" s="11"/>
      <c r="BD457" s="11"/>
      <c r="BE457" s="11"/>
      <c r="BF457" s="11"/>
      <c r="BG457" s="11"/>
      <c r="BH457" s="11"/>
      <c r="BI457" s="11"/>
      <c r="BJ457" s="11"/>
      <c r="BK457" s="11"/>
      <c r="BL457" s="11"/>
      <c r="BM457" s="11"/>
      <c r="BN457" s="11"/>
    </row>
    <row r="458" spans="1:68">
      <c r="A458" s="18"/>
      <c r="B458" s="18"/>
      <c r="C458" s="18"/>
      <c r="D458" s="18"/>
      <c r="E458" s="88"/>
      <c r="F458" s="88"/>
      <c r="G458" s="18"/>
      <c r="H458" s="89"/>
      <c r="I458" s="89"/>
      <c r="J458" s="18"/>
      <c r="K458" s="18"/>
      <c r="L458" s="18"/>
      <c r="M458" s="140"/>
      <c r="N458" s="140"/>
      <c r="O458" s="140"/>
      <c r="P458" s="140"/>
      <c r="Q458" s="140"/>
      <c r="R458" s="140"/>
      <c r="S458" s="140"/>
      <c r="T458" s="140"/>
      <c r="U458" s="18"/>
      <c r="V458" s="18"/>
      <c r="W458" s="18"/>
      <c r="X458" s="137" t="str">
        <f>$M$3</f>
        <v>MODAL</v>
      </c>
      <c r="Y458" s="338">
        <v>1</v>
      </c>
      <c r="Z458" s="338">
        <v>2</v>
      </c>
      <c r="AA458" s="338">
        <v>3</v>
      </c>
      <c r="AB458" s="338">
        <v>4</v>
      </c>
      <c r="AC458" s="338">
        <v>5</v>
      </c>
      <c r="AD458" s="338">
        <v>6</v>
      </c>
      <c r="AE458" s="338">
        <v>7</v>
      </c>
      <c r="AF458" s="338">
        <v>8</v>
      </c>
      <c r="AG458" s="338">
        <v>9</v>
      </c>
      <c r="AH458" s="338">
        <v>10</v>
      </c>
      <c r="AI458" s="338">
        <v>11</v>
      </c>
      <c r="AJ458" s="339">
        <v>12</v>
      </c>
      <c r="AK458" s="19" t="s">
        <v>5</v>
      </c>
      <c r="AL458" s="18"/>
      <c r="AM458" s="7"/>
      <c r="AN458" s="18"/>
      <c r="AO458" s="18"/>
      <c r="AP458" s="18"/>
      <c r="AQ458" s="18"/>
      <c r="AR458" s="18"/>
      <c r="AS458" s="18"/>
      <c r="AT458" s="18"/>
      <c r="AU458" s="18"/>
      <c r="AV458" s="18"/>
      <c r="AW458" s="18"/>
      <c r="AX458" s="18"/>
      <c r="BA458" s="11"/>
      <c r="BB458" s="11"/>
      <c r="BC458" s="11"/>
      <c r="BD458" s="11"/>
      <c r="BE458" s="11"/>
      <c r="BF458" s="11"/>
      <c r="BG458" s="11"/>
      <c r="BH458" s="11"/>
      <c r="BI458" s="11"/>
      <c r="BJ458" s="11"/>
      <c r="BK458" s="11"/>
      <c r="BL458" s="11"/>
      <c r="BM458" s="11"/>
      <c r="BN458" s="11"/>
    </row>
    <row r="459" spans="1:68">
      <c r="A459" s="18"/>
      <c r="B459" s="18"/>
      <c r="C459" s="18"/>
      <c r="D459" s="18"/>
      <c r="E459" s="88"/>
      <c r="F459" s="88"/>
      <c r="G459" s="18"/>
      <c r="H459" s="89"/>
      <c r="I459" s="89"/>
      <c r="J459" s="18"/>
      <c r="K459" s="18"/>
      <c r="L459" s="18"/>
      <c r="M459" s="140"/>
      <c r="N459" s="140"/>
      <c r="O459" s="140"/>
      <c r="P459" s="140"/>
      <c r="Q459" s="140"/>
      <c r="R459" s="140"/>
      <c r="S459" s="140"/>
      <c r="T459" s="140"/>
      <c r="U459" s="18"/>
      <c r="V459" s="18"/>
      <c r="W459" s="18"/>
      <c r="X459" s="131" t="str">
        <f>$M$4</f>
        <v>(R1-R5)</v>
      </c>
      <c r="Y459" s="352" t="s">
        <v>71</v>
      </c>
      <c r="Z459" s="340" t="s">
        <v>72</v>
      </c>
      <c r="AA459" s="340" t="s">
        <v>73</v>
      </c>
      <c r="AB459" s="340" t="s">
        <v>74</v>
      </c>
      <c r="AC459" s="340" t="s">
        <v>75</v>
      </c>
      <c r="AD459" s="340" t="s">
        <v>76</v>
      </c>
      <c r="AE459" s="340" t="s">
        <v>77</v>
      </c>
      <c r="AF459" s="340" t="s">
        <v>78</v>
      </c>
      <c r="AG459" s="340" t="s">
        <v>79</v>
      </c>
      <c r="AH459" s="340" t="s">
        <v>80</v>
      </c>
      <c r="AI459" s="340" t="s">
        <v>81</v>
      </c>
      <c r="AJ459" s="341" t="s">
        <v>82</v>
      </c>
      <c r="AK459" s="353" t="s">
        <v>88</v>
      </c>
      <c r="AL459" s="18"/>
      <c r="AM459" s="7"/>
      <c r="AN459" s="18"/>
      <c r="AO459" s="18"/>
      <c r="AP459" s="18"/>
      <c r="AQ459" s="18"/>
      <c r="AR459" s="18"/>
      <c r="AS459" s="18"/>
      <c r="AT459" s="18"/>
      <c r="AU459" s="18"/>
      <c r="AV459" s="18"/>
      <c r="AW459" s="18"/>
      <c r="AX459" s="18"/>
      <c r="BA459" s="11"/>
      <c r="BB459" s="11"/>
      <c r="BC459" s="11"/>
      <c r="BD459" s="11"/>
      <c r="BE459" s="11"/>
      <c r="BF459" s="11"/>
      <c r="BG459" s="11"/>
      <c r="BH459" s="11"/>
      <c r="BI459" s="11"/>
      <c r="BJ459" s="11"/>
      <c r="BK459" s="11"/>
      <c r="BL459" s="11"/>
      <c r="BM459" s="11"/>
      <c r="BN459" s="11"/>
    </row>
    <row r="460" spans="1:68">
      <c r="A460" s="18"/>
      <c r="B460" s="18"/>
      <c r="C460" s="18"/>
      <c r="D460" s="18"/>
      <c r="E460" s="88"/>
      <c r="F460" s="88"/>
      <c r="G460" s="18"/>
      <c r="H460" s="89"/>
      <c r="I460" s="89"/>
      <c r="J460" s="18"/>
      <c r="K460" s="18"/>
      <c r="L460" s="18"/>
      <c r="M460" s="140"/>
      <c r="N460" s="140"/>
      <c r="O460" s="140"/>
      <c r="P460" s="140"/>
      <c r="Q460" s="140"/>
      <c r="R460" s="140"/>
      <c r="S460" s="140"/>
      <c r="T460" s="140"/>
      <c r="U460" s="18"/>
      <c r="V460" s="18"/>
      <c r="W460" s="18"/>
      <c r="X460" s="233">
        <v>0</v>
      </c>
      <c r="Y460" s="382">
        <f t="array" ref="Y460">IF(COUNT(IF($M$5:$M$104=$X460,IF($G$5:$G$104=Y$458,$M$5:$M$104,""),""))=0,"-",AVERAGE(IF($M$5:$M$104=$X460,IF($G$5:$G$104=Y$458,$H$5:$L$104,"")))-$X460)</f>
        <v>0</v>
      </c>
      <c r="Z460" s="382" t="str">
        <f t="array" ref="Z460">IF(COUNT(IF($M$5:$M$104=$X460,IF($G$5:$G$104=Z$458,$M$5:$M$104,""),""))=0,"-",AVERAGE(IF($M$5:$M$104=$X460,IF($G$5:$G$104=Z$458,$H$5:$L$104,"")))-$X460)</f>
        <v>-</v>
      </c>
      <c r="AA460" s="382" t="str">
        <f t="array" ref="AA460">IF(COUNT(IF($M$5:$M$104=$X460,IF($G$5:$G$104=AA$458,$M$5:$M$104,""),""))=0,"-",AVERAGE(IF($M$5:$M$104=$X460,IF($G$5:$G$104=AA$458,$H$5:$L$104,"")))-$X460)</f>
        <v>-</v>
      </c>
      <c r="AB460" s="382" t="str">
        <f t="array" ref="AB460">IF(COUNT(IF($M$5:$M$104=$X460,IF($G$5:$G$104=AB$458,$M$5:$M$104,""),""))=0,"-",AVERAGE(IF($M$5:$M$104=$X460,IF($G$5:$G$104=AB$458,$H$5:$L$104,"")))-$X460)</f>
        <v>-</v>
      </c>
      <c r="AC460" s="382">
        <f t="array" ref="AC460">IF(COUNT(IF($M$5:$M$104=$X460,IF($G$5:$G$104=AC$458,$M$5:$M$104,""),""))=0,"-",AVERAGE(IF($M$5:$M$104=$X460,IF($G$5:$G$104=AC$458,$H$5:$L$104,"")))-$X460)</f>
        <v>0.25333333333333335</v>
      </c>
      <c r="AD460" s="382" t="str">
        <f t="array" ref="AD460">IF(COUNT(IF($M$5:$M$104=$X460,IF($G$5:$G$104=AD$458,$M$5:$M$104,""),""))=0,"-",AVERAGE(IF($M$5:$M$104=$X460,IF($G$5:$G$104=AD$458,$H$5:$L$104,"")))-$X460)</f>
        <v>-</v>
      </c>
      <c r="AE460" s="382">
        <f t="array" ref="AE460">IF(COUNT(IF($M$5:$M$104=$X460,IF($G$5:$G$104=AE$458,$M$5:$M$104,""),""))=0,"-",AVERAGE(IF($M$5:$M$104=$X460,IF($G$5:$G$104=AE$458,$H$5:$L$104,"")))-$X460)</f>
        <v>0</v>
      </c>
      <c r="AF460" s="382" t="str">
        <f t="array" ref="AF460">IF(COUNT(IF($M$5:$M$104=$X460,IF($G$5:$G$104=AF$458,$M$5:$M$104,""),""))=0,"-",AVERAGE(IF($M$5:$M$104=$X460,IF($G$5:$G$104=AF$458,$H$5:$L$104,"")))-$X460)</f>
        <v>-</v>
      </c>
      <c r="AG460" s="382" t="str">
        <f t="array" ref="AG460">IF(COUNT(IF($M$5:$M$104=$X460,IF($G$5:$G$104=AG$458,$M$5:$M$104,""),""))=0,"-",AVERAGE(IF($M$5:$M$104=$X460,IF($G$5:$G$104=AG$458,$H$5:$L$104,"")))-$X460)</f>
        <v>-</v>
      </c>
      <c r="AH460" s="382" t="str">
        <f t="array" ref="AH460">IF(COUNT(IF($M$5:$M$104=$X460,IF($G$5:$G$104=AH$458,$M$5:$M$104,""),""))=0,"-",AVERAGE(IF($M$5:$M$104=$X460,IF($G$5:$G$104=AH$458,$H$5:$L$104,"")))-$X460)</f>
        <v>-</v>
      </c>
      <c r="AI460" s="382" t="str">
        <f t="array" ref="AI460">IF(COUNT(IF($M$5:$M$104=$X460,IF($G$5:$G$104=AI$458,$M$5:$M$104,""),""))=0,"-",AVERAGE(IF($M$5:$M$104=$X460,IF($G$5:$G$104=AI$458,$H$5:$L$104,"")))-$X460)</f>
        <v>-</v>
      </c>
      <c r="AJ460" s="382">
        <f t="array" ref="AJ460">IF(COUNT(IF($M$5:$M$104=$X460,IF($G$5:$G$104=AJ$458,$M$5:$M$104,""),""))=0,"-",AVERAGE(IF($M$5:$M$104=$X460,IF($G$5:$G$104=AJ$458,$H$5:$L$104,"")))-$X460)</f>
        <v>8.8888888888888892E-2</v>
      </c>
      <c r="AK460" s="383">
        <f t="array" ref="AK460">IF(COUNT(Y460:AJ460)=0,"-",AVERAGE(IF($M$5:$M$104=$X460,$H$5:$L$104,""))-$X460)</f>
        <v>6.4285714285714279E-2</v>
      </c>
      <c r="AL460" s="18"/>
      <c r="AM460" s="7"/>
      <c r="AN460" s="18"/>
      <c r="AO460" s="18"/>
      <c r="AP460" s="18"/>
      <c r="AQ460" s="18"/>
      <c r="AR460" s="18"/>
      <c r="AS460" s="18"/>
      <c r="AT460" s="18"/>
      <c r="AU460" s="18"/>
      <c r="AV460" s="18"/>
      <c r="AW460" s="18"/>
      <c r="AX460" s="18"/>
      <c r="BA460" s="11"/>
      <c r="BB460" s="11"/>
      <c r="BC460" s="11"/>
      <c r="BD460" s="11"/>
      <c r="BE460" s="11"/>
      <c r="BF460" s="11"/>
      <c r="BG460" s="11"/>
      <c r="BH460" s="11"/>
      <c r="BI460" s="11"/>
      <c r="BJ460" s="11"/>
      <c r="BK460" s="11"/>
      <c r="BL460" s="11"/>
      <c r="BM460" s="11"/>
      <c r="BN460" s="11"/>
    </row>
    <row r="461" spans="1:68">
      <c r="A461" s="18"/>
      <c r="B461" s="18"/>
      <c r="C461" s="18"/>
      <c r="D461" s="18"/>
      <c r="E461" s="88"/>
      <c r="F461" s="88"/>
      <c r="G461" s="18"/>
      <c r="H461" s="89"/>
      <c r="I461" s="89"/>
      <c r="J461" s="18"/>
      <c r="K461" s="18"/>
      <c r="L461" s="18"/>
      <c r="M461" s="140"/>
      <c r="N461" s="140"/>
      <c r="O461" s="140"/>
      <c r="P461" s="140"/>
      <c r="Q461" s="140"/>
      <c r="R461" s="140"/>
      <c r="S461" s="140"/>
      <c r="T461" s="140"/>
      <c r="U461" s="18"/>
      <c r="V461" s="18"/>
      <c r="W461" s="18"/>
      <c r="X461" s="139">
        <v>1</v>
      </c>
      <c r="Y461" s="382" t="str">
        <f t="array" ref="Y461">IF(COUNT(IF($M$5:$M$104=$X461,IF($G$5:$G$104=Y$458,$M$5:$M$104,""),""))=0,"-",AVERAGE(IF($M$5:$M$104=$X461,IF($G$5:$G$104=Y$458,$H$5:$L$104,"")))-$X461)</f>
        <v>-</v>
      </c>
      <c r="Z461" s="382" t="str">
        <f t="array" ref="Z461">IF(COUNT(IF($M$5:$M$104=$X461,IF($G$5:$G$104=Z$458,$M$5:$M$104,""),""))=0,"-",AVERAGE(IF($M$5:$M$104=$X461,IF($G$5:$G$104=Z$458,$H$5:$L$104,"")))-$X461)</f>
        <v>-</v>
      </c>
      <c r="AA461" s="382" t="str">
        <f t="array" ref="AA461">IF(COUNT(IF($M$5:$M$104=$X461,IF($G$5:$G$104=AA$458,$M$5:$M$104,""),""))=0,"-",AVERAGE(IF($M$5:$M$104=$X461,IF($G$5:$G$104=AA$458,$H$5:$L$104,"")))-$X461)</f>
        <v>-</v>
      </c>
      <c r="AB461" s="382" t="str">
        <f t="array" ref="AB461">IF(COUNT(IF($M$5:$M$104=$X461,IF($G$5:$G$104=AB$458,$M$5:$M$104,""),""))=0,"-",AVERAGE(IF($M$5:$M$104=$X461,IF($G$5:$G$104=AB$458,$H$5:$L$104,"")))-$X461)</f>
        <v>-</v>
      </c>
      <c r="AC461" s="382" t="str">
        <f t="array" ref="AC461">IF(COUNT(IF($M$5:$M$104=$X461,IF($G$5:$G$104=AC$458,$M$5:$M$104,""),""))=0,"-",AVERAGE(IF($M$5:$M$104=$X461,IF($G$5:$G$104=AC$458,$H$5:$L$104,"")))-$X461)</f>
        <v>-</v>
      </c>
      <c r="AD461" s="382" t="str">
        <f t="array" ref="AD461">IF(COUNT(IF($M$5:$M$104=$X461,IF($G$5:$G$104=AD$458,$M$5:$M$104,""),""))=0,"-",AVERAGE(IF($M$5:$M$104=$X461,IF($G$5:$G$104=AD$458,$H$5:$L$104,"")))-$X461)</f>
        <v>-</v>
      </c>
      <c r="AE461" s="382" t="str">
        <f t="array" ref="AE461">IF(COUNT(IF($M$5:$M$104=$X461,IF($G$5:$G$104=AE$458,$M$5:$M$104,""),""))=0,"-",AVERAGE(IF($M$5:$M$104=$X461,IF($G$5:$G$104=AE$458,$H$5:$L$104,"")))-$X461)</f>
        <v>-</v>
      </c>
      <c r="AF461" s="382" t="str">
        <f t="array" ref="AF461">IF(COUNT(IF($M$5:$M$104=$X461,IF($G$5:$G$104=AF$458,$M$5:$M$104,""),""))=0,"-",AVERAGE(IF($M$5:$M$104=$X461,IF($G$5:$G$104=AF$458,$H$5:$L$104,"")))-$X461)</f>
        <v>-</v>
      </c>
      <c r="AG461" s="382" t="str">
        <f t="array" ref="AG461">IF(COUNT(IF($M$5:$M$104=$X461,IF($G$5:$G$104=AG$458,$M$5:$M$104,""),""))=0,"-",AVERAGE(IF($M$5:$M$104=$X461,IF($G$5:$G$104=AG$458,$H$5:$L$104,"")))-$X461)</f>
        <v>-</v>
      </c>
      <c r="AH461" s="382" t="str">
        <f t="array" ref="AH461">IF(COUNT(IF($M$5:$M$104=$X461,IF($G$5:$G$104=AH$458,$M$5:$M$104,""),""))=0,"-",AVERAGE(IF($M$5:$M$104=$X461,IF($G$5:$G$104=AH$458,$H$5:$L$104,"")))-$X461)</f>
        <v>-</v>
      </c>
      <c r="AI461" s="382" t="str">
        <f t="array" ref="AI461">IF(COUNT(IF($M$5:$M$104=$X461,IF($G$5:$G$104=AI$458,$M$5:$M$104,""),""))=0,"-",AVERAGE(IF($M$5:$M$104=$X461,IF($G$5:$G$104=AI$458,$H$5:$L$104,"")))-$X461)</f>
        <v>-</v>
      </c>
      <c r="AJ461" s="382" t="str">
        <f t="array" ref="AJ461">IF(COUNT(IF($M$5:$M$104=$X461,IF($G$5:$G$104=AJ$458,$M$5:$M$104,""),""))=0,"-",AVERAGE(IF($M$5:$M$104=$X461,IF($G$5:$G$104=AJ$458,$H$5:$L$104,"")))-$X461)</f>
        <v>-</v>
      </c>
      <c r="AK461" s="384" t="str">
        <f t="array" ref="AK461">IF(COUNT(Y461:AJ461)=0,"-",AVERAGE(IF($M$5:$M$104=$X461,$H$5:$L$104,""))-$X461)</f>
        <v>-</v>
      </c>
      <c r="AL461" s="18"/>
      <c r="AM461" s="7"/>
      <c r="AN461" s="18"/>
      <c r="AO461" s="18"/>
      <c r="AP461" s="18"/>
      <c r="AQ461" s="18"/>
      <c r="AR461" s="18"/>
      <c r="AS461" s="18"/>
      <c r="AT461" s="18"/>
      <c r="AU461" s="18"/>
      <c r="AV461" s="18"/>
      <c r="AW461" s="18"/>
      <c r="AX461" s="18"/>
      <c r="BA461" s="11"/>
      <c r="BB461" s="11"/>
      <c r="BC461" s="11"/>
      <c r="BD461" s="11"/>
      <c r="BE461" s="11"/>
      <c r="BF461" s="11"/>
      <c r="BG461" s="11"/>
      <c r="BH461" s="11"/>
      <c r="BI461" s="11"/>
      <c r="BJ461" s="11"/>
      <c r="BK461" s="11"/>
      <c r="BL461" s="11"/>
      <c r="BM461" s="11"/>
      <c r="BN461" s="11"/>
      <c r="BO461" s="75"/>
      <c r="BP461" s="75"/>
    </row>
    <row r="462" spans="1:68">
      <c r="A462" s="18"/>
      <c r="B462" s="18"/>
      <c r="C462" s="18"/>
      <c r="D462" s="18"/>
      <c r="E462" s="88"/>
      <c r="F462" s="88"/>
      <c r="G462" s="18"/>
      <c r="H462" s="89"/>
      <c r="I462" s="89"/>
      <c r="J462" s="18"/>
      <c r="K462" s="18"/>
      <c r="L462" s="18"/>
      <c r="M462" s="140"/>
      <c r="N462" s="140"/>
      <c r="O462" s="140"/>
      <c r="P462" s="140"/>
      <c r="Q462" s="140"/>
      <c r="R462" s="140"/>
      <c r="S462" s="140"/>
      <c r="T462" s="140"/>
      <c r="U462" s="18"/>
      <c r="V462" s="18"/>
      <c r="W462" s="18"/>
      <c r="X462" s="139">
        <v>2</v>
      </c>
      <c r="Y462" s="382" t="str">
        <f t="array" ref="Y462">IF(COUNT(IF($M$5:$M$104=$X462,IF($G$5:$G$104=Y$458,$M$5:$M$104,""),""))=0,"-",AVERAGE(IF($M$5:$M$104=$X462,IF($G$5:$G$104=Y$458,$H$5:$L$104,"")))-$X462)</f>
        <v>-</v>
      </c>
      <c r="Z462" s="382" t="str">
        <f t="array" ref="Z462">IF(COUNT(IF($M$5:$M$104=$X462,IF($G$5:$G$104=Z$458,$M$5:$M$104,""),""))=0,"-",AVERAGE(IF($M$5:$M$104=$X462,IF($G$5:$G$104=Z$458,$H$5:$L$104,"")))-$X462)</f>
        <v>-</v>
      </c>
      <c r="AA462" s="382" t="str">
        <f t="array" ref="AA462">IF(COUNT(IF($M$5:$M$104=$X462,IF($G$5:$G$104=AA$458,$M$5:$M$104,""),""))=0,"-",AVERAGE(IF($M$5:$M$104=$X462,IF($G$5:$G$104=AA$458,$H$5:$L$104,"")))-$X462)</f>
        <v>-</v>
      </c>
      <c r="AB462" s="382" t="str">
        <f t="array" ref="AB462">IF(COUNT(IF($M$5:$M$104=$X462,IF($G$5:$G$104=AB$458,$M$5:$M$104,""),""))=0,"-",AVERAGE(IF($M$5:$M$104=$X462,IF($G$5:$G$104=AB$458,$H$5:$L$104,"")))-$X462)</f>
        <v>-</v>
      </c>
      <c r="AC462" s="382" t="str">
        <f t="array" ref="AC462">IF(COUNT(IF($M$5:$M$104=$X462,IF($G$5:$G$104=AC$458,$M$5:$M$104,""),""))=0,"-",AVERAGE(IF($M$5:$M$104=$X462,IF($G$5:$G$104=AC$458,$H$5:$L$104,"")))-$X462)</f>
        <v>-</v>
      </c>
      <c r="AD462" s="382" t="str">
        <f t="array" ref="AD462">IF(COUNT(IF($M$5:$M$104=$X462,IF($G$5:$G$104=AD$458,$M$5:$M$104,""),""))=0,"-",AVERAGE(IF($M$5:$M$104=$X462,IF($G$5:$G$104=AD$458,$H$5:$L$104,"")))-$X462)</f>
        <v>-</v>
      </c>
      <c r="AE462" s="382" t="str">
        <f t="array" ref="AE462">IF(COUNT(IF($M$5:$M$104=$X462,IF($G$5:$G$104=AE$458,$M$5:$M$104,""),""))=0,"-",AVERAGE(IF($M$5:$M$104=$X462,IF($G$5:$G$104=AE$458,$H$5:$L$104,"")))-$X462)</f>
        <v>-</v>
      </c>
      <c r="AF462" s="382" t="str">
        <f t="array" ref="AF462">IF(COUNT(IF($M$5:$M$104=$X462,IF($G$5:$G$104=AF$458,$M$5:$M$104,""),""))=0,"-",AVERAGE(IF($M$5:$M$104=$X462,IF($G$5:$G$104=AF$458,$H$5:$L$104,"")))-$X462)</f>
        <v>-</v>
      </c>
      <c r="AG462" s="382" t="str">
        <f t="array" ref="AG462">IF(COUNT(IF($M$5:$M$104=$X462,IF($G$5:$G$104=AG$458,$M$5:$M$104,""),""))=0,"-",AVERAGE(IF($M$5:$M$104=$X462,IF($G$5:$G$104=AG$458,$H$5:$L$104,"")))-$X462)</f>
        <v>-</v>
      </c>
      <c r="AH462" s="382" t="str">
        <f t="array" ref="AH462">IF(COUNT(IF($M$5:$M$104=$X462,IF($G$5:$G$104=AH$458,$M$5:$M$104,""),""))=0,"-",AVERAGE(IF($M$5:$M$104=$X462,IF($G$5:$G$104=AH$458,$H$5:$L$104,"")))-$X462)</f>
        <v>-</v>
      </c>
      <c r="AI462" s="382" t="str">
        <f t="array" ref="AI462">IF(COUNT(IF($M$5:$M$104=$X462,IF($G$5:$G$104=AI$458,$M$5:$M$104,""),""))=0,"-",AVERAGE(IF($M$5:$M$104=$X462,IF($G$5:$G$104=AI$458,$H$5:$L$104,"")))-$X462)</f>
        <v>-</v>
      </c>
      <c r="AJ462" s="382" t="str">
        <f t="array" ref="AJ462">IF(COUNT(IF($M$5:$M$104=$X462,IF($G$5:$G$104=AJ$458,$M$5:$M$104,""),""))=0,"-",AVERAGE(IF($M$5:$M$104=$X462,IF($G$5:$G$104=AJ$458,$H$5:$L$104,"")))-$X462)</f>
        <v>-</v>
      </c>
      <c r="AK462" s="384" t="str">
        <f t="array" ref="AK462">IF(COUNT(Y462:AJ462)=0,"-",AVERAGE(IF($M$5:$M$104=$X462,$H$5:$L$104,""))-$X462)</f>
        <v>-</v>
      </c>
      <c r="AL462" s="18"/>
      <c r="AM462" s="7"/>
      <c r="AN462" s="18"/>
      <c r="AO462" s="18"/>
      <c r="AP462" s="18"/>
      <c r="AQ462" s="18"/>
      <c r="AR462" s="18"/>
      <c r="AS462" s="18"/>
      <c r="AT462" s="18"/>
      <c r="AU462" s="18"/>
      <c r="AV462" s="18"/>
      <c r="AW462" s="18"/>
      <c r="AX462" s="18"/>
      <c r="BA462" s="11"/>
      <c r="BB462" s="11"/>
      <c r="BC462" s="11"/>
      <c r="BD462" s="11"/>
      <c r="BE462" s="11"/>
      <c r="BF462" s="11"/>
      <c r="BG462" s="11"/>
      <c r="BH462" s="11"/>
      <c r="BI462" s="11"/>
      <c r="BJ462" s="11"/>
      <c r="BK462" s="11"/>
      <c r="BL462" s="11"/>
      <c r="BM462" s="11"/>
      <c r="BN462" s="11"/>
      <c r="BO462" s="75"/>
      <c r="BP462" s="75"/>
    </row>
    <row r="463" spans="1:68">
      <c r="A463" s="18"/>
      <c r="B463" s="18"/>
      <c r="C463" s="18"/>
      <c r="D463" s="18"/>
      <c r="E463" s="88"/>
      <c r="F463" s="88"/>
      <c r="G463" s="18"/>
      <c r="H463" s="89"/>
      <c r="I463" s="89"/>
      <c r="J463" s="18"/>
      <c r="K463" s="18"/>
      <c r="L463" s="18"/>
      <c r="M463" s="140"/>
      <c r="N463" s="140"/>
      <c r="O463" s="140"/>
      <c r="P463" s="140"/>
      <c r="Q463" s="140"/>
      <c r="R463" s="140"/>
      <c r="S463" s="140"/>
      <c r="T463" s="140"/>
      <c r="U463" s="18"/>
      <c r="V463" s="18"/>
      <c r="W463" s="18"/>
      <c r="X463" s="139">
        <v>3</v>
      </c>
      <c r="Y463" s="382" t="str">
        <f t="array" ref="Y463">IF(COUNT(IF($M$5:$M$104=$X463,IF($G$5:$G$104=Y$458,$M$5:$M$104,""),""))=0,"-",AVERAGE(IF($M$5:$M$104=$X463,IF($G$5:$G$104=Y$458,$H$5:$L$104,"")))-$X463)</f>
        <v>-</v>
      </c>
      <c r="Z463" s="382" t="str">
        <f t="array" ref="Z463">IF(COUNT(IF($M$5:$M$104=$X463,IF($G$5:$G$104=Z$458,$M$5:$M$104,""),""))=0,"-",AVERAGE(IF($M$5:$M$104=$X463,IF($G$5:$G$104=Z$458,$H$5:$L$104,"")))-$X463)</f>
        <v>-</v>
      </c>
      <c r="AA463" s="382" t="str">
        <f t="array" ref="AA463">IF(COUNT(IF($M$5:$M$104=$X463,IF($G$5:$G$104=AA$458,$M$5:$M$104,""),""))=0,"-",AVERAGE(IF($M$5:$M$104=$X463,IF($G$5:$G$104=AA$458,$H$5:$L$104,"")))-$X463)</f>
        <v>-</v>
      </c>
      <c r="AB463" s="382" t="str">
        <f t="array" ref="AB463">IF(COUNT(IF($M$5:$M$104=$X463,IF($G$5:$G$104=AB$458,$M$5:$M$104,""),""))=0,"-",AVERAGE(IF($M$5:$M$104=$X463,IF($G$5:$G$104=AB$458,$H$5:$L$104,"")))-$X463)</f>
        <v>-</v>
      </c>
      <c r="AC463" s="382" t="str">
        <f t="array" ref="AC463">IF(COUNT(IF($M$5:$M$104=$X463,IF($G$5:$G$104=AC$458,$M$5:$M$104,""),""))=0,"-",AVERAGE(IF($M$5:$M$104=$X463,IF($G$5:$G$104=AC$458,$H$5:$L$104,"")))-$X463)</f>
        <v>-</v>
      </c>
      <c r="AD463" s="382" t="str">
        <f t="array" ref="AD463">IF(COUNT(IF($M$5:$M$104=$X463,IF($G$5:$G$104=AD$458,$M$5:$M$104,""),""))=0,"-",AVERAGE(IF($M$5:$M$104=$X463,IF($G$5:$G$104=AD$458,$H$5:$L$104,"")))-$X463)</f>
        <v>-</v>
      </c>
      <c r="AE463" s="382" t="str">
        <f t="array" ref="AE463">IF(COUNT(IF($M$5:$M$104=$X463,IF($G$5:$G$104=AE$458,$M$5:$M$104,""),""))=0,"-",AVERAGE(IF($M$5:$M$104=$X463,IF($G$5:$G$104=AE$458,$H$5:$L$104,"")))-$X463)</f>
        <v>-</v>
      </c>
      <c r="AF463" s="382" t="str">
        <f t="array" ref="AF463">IF(COUNT(IF($M$5:$M$104=$X463,IF($G$5:$G$104=AF$458,$M$5:$M$104,""),""))=0,"-",AVERAGE(IF($M$5:$M$104=$X463,IF($G$5:$G$104=AF$458,$H$5:$L$104,"")))-$X463)</f>
        <v>-</v>
      </c>
      <c r="AG463" s="382" t="str">
        <f t="array" ref="AG463">IF(COUNT(IF($M$5:$M$104=$X463,IF($G$5:$G$104=AG$458,$M$5:$M$104,""),""))=0,"-",AVERAGE(IF($M$5:$M$104=$X463,IF($G$5:$G$104=AG$458,$H$5:$L$104,"")))-$X463)</f>
        <v>-</v>
      </c>
      <c r="AH463" s="382" t="str">
        <f t="array" ref="AH463">IF(COUNT(IF($M$5:$M$104=$X463,IF($G$5:$G$104=AH$458,$M$5:$M$104,""),""))=0,"-",AVERAGE(IF($M$5:$M$104=$X463,IF($G$5:$G$104=AH$458,$H$5:$L$104,"")))-$X463)</f>
        <v>-</v>
      </c>
      <c r="AI463" s="382" t="str">
        <f t="array" ref="AI463">IF(COUNT(IF($M$5:$M$104=$X463,IF($G$5:$G$104=AI$458,$M$5:$M$104,""),""))=0,"-",AVERAGE(IF($M$5:$M$104=$X463,IF($G$5:$G$104=AI$458,$H$5:$L$104,"")))-$X463)</f>
        <v>-</v>
      </c>
      <c r="AJ463" s="382" t="str">
        <f t="array" ref="AJ463">IF(COUNT(IF($M$5:$M$104=$X463,IF($G$5:$G$104=AJ$458,$M$5:$M$104,""),""))=0,"-",AVERAGE(IF($M$5:$M$104=$X463,IF($G$5:$G$104=AJ$458,$H$5:$L$104,"")))-$X463)</f>
        <v>-</v>
      </c>
      <c r="AK463" s="384" t="str">
        <f t="array" ref="AK463">IF(COUNT(Y463:AJ463)=0,"-",AVERAGE(IF($M$5:$M$104=$X463,$H$5:$L$104,""))-$X463)</f>
        <v>-</v>
      </c>
      <c r="AL463" s="18"/>
      <c r="AM463" s="7"/>
      <c r="AN463" s="18"/>
      <c r="AO463" s="18"/>
      <c r="AP463" s="18"/>
      <c r="AQ463" s="18"/>
      <c r="AR463" s="18"/>
      <c r="AS463" s="18"/>
      <c r="AT463" s="18"/>
      <c r="AU463" s="18"/>
      <c r="AV463" s="18"/>
      <c r="AW463" s="18"/>
      <c r="AX463" s="18"/>
      <c r="BA463" s="11"/>
      <c r="BB463" s="11"/>
      <c r="BC463" s="11"/>
      <c r="BD463" s="11"/>
      <c r="BE463" s="11"/>
      <c r="BF463" s="11"/>
      <c r="BG463" s="11"/>
      <c r="BH463" s="11"/>
      <c r="BI463" s="11"/>
      <c r="BJ463" s="11"/>
      <c r="BK463" s="11"/>
      <c r="BL463" s="11"/>
      <c r="BM463" s="11"/>
      <c r="BN463" s="11"/>
      <c r="BO463" s="75"/>
      <c r="BP463" s="75"/>
    </row>
    <row r="464" spans="1:68">
      <c r="A464" s="18"/>
      <c r="B464" s="18"/>
      <c r="C464" s="18"/>
      <c r="D464" s="18"/>
      <c r="E464" s="88"/>
      <c r="F464" s="88"/>
      <c r="G464" s="18"/>
      <c r="H464" s="89"/>
      <c r="I464" s="89"/>
      <c r="J464" s="18"/>
      <c r="K464" s="18"/>
      <c r="L464" s="18"/>
      <c r="M464" s="140"/>
      <c r="N464" s="140"/>
      <c r="O464" s="140"/>
      <c r="P464" s="140"/>
      <c r="Q464" s="140"/>
      <c r="R464" s="140"/>
      <c r="S464" s="140"/>
      <c r="T464" s="140"/>
      <c r="U464" s="18"/>
      <c r="V464" s="18"/>
      <c r="W464" s="18"/>
      <c r="X464" s="139">
        <v>4</v>
      </c>
      <c r="Y464" s="382">
        <f t="array" ref="Y464">IF(COUNT(IF($M$5:$M$104=$X464,IF($G$5:$G$104=Y$458,$M$5:$M$104,""),""))=0,"-",AVERAGE(IF($M$5:$M$104=$X464,IF($G$5:$G$104=Y$458,$H$5:$L$104,"")))-$X464)</f>
        <v>-0.39999999999999991</v>
      </c>
      <c r="Z464" s="382" t="str">
        <f t="array" ref="Z464">IF(COUNT(IF($M$5:$M$104=$X464,IF($G$5:$G$104=Z$458,$M$5:$M$104,""),""))=0,"-",AVERAGE(IF($M$5:$M$104=$X464,IF($G$5:$G$104=Z$458,$H$5:$L$104,"")))-$X464)</f>
        <v>-</v>
      </c>
      <c r="AA464" s="382" t="str">
        <f t="array" ref="AA464">IF(COUNT(IF($M$5:$M$104=$X464,IF($G$5:$G$104=AA$458,$M$5:$M$104,""),""))=0,"-",AVERAGE(IF($M$5:$M$104=$X464,IF($G$5:$G$104=AA$458,$H$5:$L$104,"")))-$X464)</f>
        <v>-</v>
      </c>
      <c r="AB464" s="382" t="str">
        <f t="array" ref="AB464">IF(COUNT(IF($M$5:$M$104=$X464,IF($G$5:$G$104=AB$458,$M$5:$M$104,""),""))=0,"-",AVERAGE(IF($M$5:$M$104=$X464,IF($G$5:$G$104=AB$458,$H$5:$L$104,"")))-$X464)</f>
        <v>-</v>
      </c>
      <c r="AC464" s="382" t="str">
        <f t="array" ref="AC464">IF(COUNT(IF($M$5:$M$104=$X464,IF($G$5:$G$104=AC$458,$M$5:$M$104,""),""))=0,"-",AVERAGE(IF($M$5:$M$104=$X464,IF($G$5:$G$104=AC$458,$H$5:$L$104,"")))-$X464)</f>
        <v>-</v>
      </c>
      <c r="AD464" s="382" t="str">
        <f t="array" ref="AD464">IF(COUNT(IF($M$5:$M$104=$X464,IF($G$5:$G$104=AD$458,$M$5:$M$104,""),""))=0,"-",AVERAGE(IF($M$5:$M$104=$X464,IF($G$5:$G$104=AD$458,$H$5:$L$104,"")))-$X464)</f>
        <v>-</v>
      </c>
      <c r="AE464" s="382" t="str">
        <f t="array" ref="AE464">IF(COUNT(IF($M$5:$M$104=$X464,IF($G$5:$G$104=AE$458,$M$5:$M$104,""),""))=0,"-",AVERAGE(IF($M$5:$M$104=$X464,IF($G$5:$G$104=AE$458,$H$5:$L$104,"")))-$X464)</f>
        <v>-</v>
      </c>
      <c r="AF464" s="382" t="str">
        <f t="array" ref="AF464">IF(COUNT(IF($M$5:$M$104=$X464,IF($G$5:$G$104=AF$458,$M$5:$M$104,""),""))=0,"-",AVERAGE(IF($M$5:$M$104=$X464,IF($G$5:$G$104=AF$458,$H$5:$L$104,"")))-$X464)</f>
        <v>-</v>
      </c>
      <c r="AG464" s="382" t="str">
        <f t="array" ref="AG464">IF(COUNT(IF($M$5:$M$104=$X464,IF($G$5:$G$104=AG$458,$M$5:$M$104,""),""))=0,"-",AVERAGE(IF($M$5:$M$104=$X464,IF($G$5:$G$104=AG$458,$H$5:$L$104,"")))-$X464)</f>
        <v>-</v>
      </c>
      <c r="AH464" s="382" t="str">
        <f t="array" ref="AH464">IF(COUNT(IF($M$5:$M$104=$X464,IF($G$5:$G$104=AH$458,$M$5:$M$104,""),""))=0,"-",AVERAGE(IF($M$5:$M$104=$X464,IF($G$5:$G$104=AH$458,$H$5:$L$104,"")))-$X464)</f>
        <v>-</v>
      </c>
      <c r="AI464" s="382" t="str">
        <f t="array" ref="AI464">IF(COUNT(IF($M$5:$M$104=$X464,IF($G$5:$G$104=AI$458,$M$5:$M$104,""),""))=0,"-",AVERAGE(IF($M$5:$M$104=$X464,IF($G$5:$G$104=AI$458,$H$5:$L$104,"")))-$X464)</f>
        <v>-</v>
      </c>
      <c r="AJ464" s="382" t="str">
        <f t="array" ref="AJ464">IF(COUNT(IF($M$5:$M$104=$X464,IF($G$5:$G$104=AJ$458,$M$5:$M$104,""),""))=0,"-",AVERAGE(IF($M$5:$M$104=$X464,IF($G$5:$G$104=AJ$458,$H$5:$L$104,"")))-$X464)</f>
        <v>-</v>
      </c>
      <c r="AK464" s="384">
        <f t="array" ref="AK464">IF(COUNT(Y464:AJ464)=0,"-",AVERAGE(IF($M$5:$M$104=$X464,$H$5:$L$104,""))-$X464)</f>
        <v>-0.39999999999999991</v>
      </c>
      <c r="AL464" s="18"/>
      <c r="AM464" s="7"/>
      <c r="AN464" s="18"/>
      <c r="AO464" s="18"/>
      <c r="AP464" s="18"/>
      <c r="AQ464" s="18"/>
      <c r="AR464" s="18"/>
      <c r="AS464" s="18"/>
      <c r="AT464" s="18"/>
      <c r="AU464" s="18"/>
      <c r="AV464" s="18"/>
      <c r="AW464" s="18"/>
      <c r="AX464" s="18"/>
      <c r="BA464" s="11"/>
      <c r="BB464" s="11"/>
      <c r="BC464" s="11"/>
      <c r="BD464" s="11"/>
      <c r="BE464" s="11"/>
      <c r="BF464" s="11"/>
      <c r="BG464" s="11"/>
      <c r="BH464" s="11"/>
      <c r="BI464" s="11"/>
      <c r="BJ464" s="11"/>
      <c r="BK464" s="11"/>
      <c r="BL464" s="11"/>
      <c r="BM464" s="11"/>
      <c r="BN464" s="11"/>
      <c r="BO464" s="75"/>
      <c r="BP464" s="75"/>
    </row>
    <row r="465" spans="1:68">
      <c r="A465" s="18"/>
      <c r="B465" s="18"/>
      <c r="C465" s="18"/>
      <c r="D465" s="18"/>
      <c r="E465" s="88"/>
      <c r="F465" s="88"/>
      <c r="G465" s="18"/>
      <c r="H465" s="89"/>
      <c r="I465" s="89"/>
      <c r="J465" s="18"/>
      <c r="K465" s="18"/>
      <c r="L465" s="18"/>
      <c r="M465" s="140"/>
      <c r="N465" s="140"/>
      <c r="O465" s="140"/>
      <c r="P465" s="140"/>
      <c r="Q465" s="140"/>
      <c r="R465" s="140"/>
      <c r="S465" s="140"/>
      <c r="T465" s="140"/>
      <c r="U465" s="18"/>
      <c r="V465" s="18"/>
      <c r="W465" s="18"/>
      <c r="X465" s="139">
        <v>5</v>
      </c>
      <c r="Y465" s="382">
        <f t="array" ref="Y465">IF(COUNT(IF($M$5:$M$104=$X465,IF($G$5:$G$104=Y$458,$M$5:$M$104,""),""))=0,"-",AVERAGE(IF($M$5:$M$104=$X465,IF($G$5:$G$104=Y$458,$H$5:$L$104,"")))-$X465)</f>
        <v>0.20000000000000018</v>
      </c>
      <c r="Z465" s="382" t="str">
        <f t="array" ref="Z465">IF(COUNT(IF($M$5:$M$104=$X465,IF($G$5:$G$104=Z$458,$M$5:$M$104,""),""))=0,"-",AVERAGE(IF($M$5:$M$104=$X465,IF($G$5:$G$104=Z$458,$H$5:$L$104,"")))-$X465)</f>
        <v>-</v>
      </c>
      <c r="AA465" s="382" t="str">
        <f t="array" ref="AA465">IF(COUNT(IF($M$5:$M$104=$X465,IF($G$5:$G$104=AA$458,$M$5:$M$104,""),""))=0,"-",AVERAGE(IF($M$5:$M$104=$X465,IF($G$5:$G$104=AA$458,$H$5:$L$104,"")))-$X465)</f>
        <v>-</v>
      </c>
      <c r="AB465" s="382" t="str">
        <f t="array" ref="AB465">IF(COUNT(IF($M$5:$M$104=$X465,IF($G$5:$G$104=AB$458,$M$5:$M$104,""),""))=0,"-",AVERAGE(IF($M$5:$M$104=$X465,IF($G$5:$G$104=AB$458,$H$5:$L$104,"")))-$X465)</f>
        <v>-</v>
      </c>
      <c r="AC465" s="382">
        <f t="array" ref="AC465">IF(COUNT(IF($M$5:$M$104=$X465,IF($G$5:$G$104=AC$458,$M$5:$M$104,""),""))=0,"-",AVERAGE(IF($M$5:$M$104=$X465,IF($G$5:$G$104=AC$458,$H$5:$L$104,"")))-$X465)</f>
        <v>-0.5</v>
      </c>
      <c r="AD465" s="382" t="str">
        <f t="array" ref="AD465">IF(COUNT(IF($M$5:$M$104=$X465,IF($G$5:$G$104=AD$458,$M$5:$M$104,""),""))=0,"-",AVERAGE(IF($M$5:$M$104=$X465,IF($G$5:$G$104=AD$458,$H$5:$L$104,"")))-$X465)</f>
        <v>-</v>
      </c>
      <c r="AE465" s="382">
        <f t="array" ref="AE465">IF(COUNT(IF($M$5:$M$104=$X465,IF($G$5:$G$104=AE$458,$M$5:$M$104,""),""))=0,"-",AVERAGE(IF($M$5:$M$104=$X465,IF($G$5:$G$104=AE$458,$H$5:$L$104,"")))-$X465)</f>
        <v>0.20000000000000018</v>
      </c>
      <c r="AF465" s="382" t="str">
        <f t="array" ref="AF465">IF(COUNT(IF($M$5:$M$104=$X465,IF($G$5:$G$104=AF$458,$M$5:$M$104,""),""))=0,"-",AVERAGE(IF($M$5:$M$104=$X465,IF($G$5:$G$104=AF$458,$H$5:$L$104,"")))-$X465)</f>
        <v>-</v>
      </c>
      <c r="AG465" s="382" t="str">
        <f t="array" ref="AG465">IF(COUNT(IF($M$5:$M$104=$X465,IF($G$5:$G$104=AG$458,$M$5:$M$104,""),""))=0,"-",AVERAGE(IF($M$5:$M$104=$X465,IF($G$5:$G$104=AG$458,$H$5:$L$104,"")))-$X465)</f>
        <v>-</v>
      </c>
      <c r="AH465" s="382" t="str">
        <f t="array" ref="AH465">IF(COUNT(IF($M$5:$M$104=$X465,IF($G$5:$G$104=AH$458,$M$5:$M$104,""),""))=0,"-",AVERAGE(IF($M$5:$M$104=$X465,IF($G$5:$G$104=AH$458,$H$5:$L$104,"")))-$X465)</f>
        <v>-</v>
      </c>
      <c r="AI465" s="382" t="str">
        <f t="array" ref="AI465">IF(COUNT(IF($M$5:$M$104=$X465,IF($G$5:$G$104=AI$458,$M$5:$M$104,""),""))=0,"-",AVERAGE(IF($M$5:$M$104=$X465,IF($G$5:$G$104=AI$458,$H$5:$L$104,"")))-$X465)</f>
        <v>-</v>
      </c>
      <c r="AJ465" s="382">
        <f t="array" ref="AJ465">IF(COUNT(IF($M$5:$M$104=$X465,IF($G$5:$G$104=AJ$458,$M$5:$M$104,""),""))=0,"-",AVERAGE(IF($M$5:$M$104=$X465,IF($G$5:$G$104=AJ$458,$H$5:$L$104,"")))-$X465)</f>
        <v>-0.5</v>
      </c>
      <c r="AK465" s="384">
        <f t="array" ref="AK465">IF(COUNT(Y465:AJ465)=0,"-",AVERAGE(IF($M$5:$M$104=$X465,$H$5:$L$104,""))-$X465)</f>
        <v>-0.21999999999999975</v>
      </c>
      <c r="AL465" s="18"/>
      <c r="AM465" s="7"/>
      <c r="AN465" s="18"/>
      <c r="AO465" s="18"/>
      <c r="AP465" s="18"/>
      <c r="AQ465" s="18"/>
      <c r="AR465" s="18"/>
      <c r="AS465" s="18"/>
      <c r="AT465" s="18"/>
      <c r="AU465" s="18"/>
      <c r="AV465" s="18"/>
      <c r="AW465" s="18"/>
      <c r="AX465" s="18"/>
      <c r="BA465" s="11"/>
      <c r="BB465" s="11"/>
      <c r="BC465" s="11"/>
      <c r="BD465" s="11"/>
      <c r="BE465" s="11"/>
      <c r="BF465" s="11"/>
      <c r="BG465" s="11"/>
      <c r="BH465" s="11"/>
      <c r="BI465" s="11"/>
      <c r="BJ465" s="11"/>
      <c r="BK465" s="11"/>
      <c r="BL465" s="11"/>
      <c r="BM465" s="11"/>
      <c r="BN465" s="11"/>
      <c r="BO465" s="75"/>
      <c r="BP465" s="75"/>
    </row>
    <row r="466" spans="1:68">
      <c r="A466" s="18"/>
      <c r="B466" s="18"/>
      <c r="C466" s="18"/>
      <c r="D466" s="18"/>
      <c r="E466" s="88"/>
      <c r="F466" s="88"/>
      <c r="G466" s="18"/>
      <c r="H466" s="89"/>
      <c r="I466" s="89"/>
      <c r="J466" s="18"/>
      <c r="K466" s="18"/>
      <c r="L466" s="18"/>
      <c r="M466" s="140"/>
      <c r="N466" s="140"/>
      <c r="O466" s="140"/>
      <c r="P466" s="140"/>
      <c r="Q466" s="140"/>
      <c r="R466" s="140"/>
      <c r="S466" s="140"/>
      <c r="T466" s="140"/>
      <c r="U466" s="18"/>
      <c r="V466" s="18"/>
      <c r="W466" s="18"/>
      <c r="X466" s="139">
        <v>6</v>
      </c>
      <c r="Y466" s="382">
        <f t="array" ref="Y466">IF(COUNT(IF($M$5:$M$104=$X466,IF($G$5:$G$104=Y$458,$M$5:$M$104,""),""))=0,"-",AVERAGE(IF($M$5:$M$104=$X466,IF($G$5:$G$104=Y$458,$H$5:$L$104,"")))-$X466)</f>
        <v>-0.26666666666666661</v>
      </c>
      <c r="Z466" s="382" t="str">
        <f t="array" ref="Z466">IF(COUNT(IF($M$5:$M$104=$X466,IF($G$5:$G$104=Z$458,$M$5:$M$104,""),""))=0,"-",AVERAGE(IF($M$5:$M$104=$X466,IF($G$5:$G$104=Z$458,$H$5:$L$104,"")))-$X466)</f>
        <v>-</v>
      </c>
      <c r="AA466" s="382" t="str">
        <f t="array" ref="AA466">IF(COUNT(IF($M$5:$M$104=$X466,IF($G$5:$G$104=AA$458,$M$5:$M$104,""),""))=0,"-",AVERAGE(IF($M$5:$M$104=$X466,IF($G$5:$G$104=AA$458,$H$5:$L$104,"")))-$X466)</f>
        <v>-</v>
      </c>
      <c r="AB466" s="382" t="str">
        <f t="array" ref="AB466">IF(COUNT(IF($M$5:$M$104=$X466,IF($G$5:$G$104=AB$458,$M$5:$M$104,""),""))=0,"-",AVERAGE(IF($M$5:$M$104=$X466,IF($G$5:$G$104=AB$458,$H$5:$L$104,"")))-$X466)</f>
        <v>-</v>
      </c>
      <c r="AC466" s="382" t="str">
        <f t="array" ref="AC466">IF(COUNT(IF($M$5:$M$104=$X466,IF($G$5:$G$104=AC$458,$M$5:$M$104,""),""))=0,"-",AVERAGE(IF($M$5:$M$104=$X466,IF($G$5:$G$104=AC$458,$H$5:$L$104,"")))-$X466)</f>
        <v>-</v>
      </c>
      <c r="AD466" s="382" t="str">
        <f t="array" ref="AD466">IF(COUNT(IF($M$5:$M$104=$X466,IF($G$5:$G$104=AD$458,$M$5:$M$104,""),""))=0,"-",AVERAGE(IF($M$5:$M$104=$X466,IF($G$5:$G$104=AD$458,$H$5:$L$104,"")))-$X466)</f>
        <v>-</v>
      </c>
      <c r="AE466" s="382" t="str">
        <f t="array" ref="AE466">IF(COUNT(IF($M$5:$M$104=$X466,IF($G$5:$G$104=AE$458,$M$5:$M$104,""),""))=0,"-",AVERAGE(IF($M$5:$M$104=$X466,IF($G$5:$G$104=AE$458,$H$5:$L$104,"")))-$X466)</f>
        <v>-</v>
      </c>
      <c r="AF466" s="382" t="str">
        <f t="array" ref="AF466">IF(COUNT(IF($M$5:$M$104=$X466,IF($G$5:$G$104=AF$458,$M$5:$M$104,""),""))=0,"-",AVERAGE(IF($M$5:$M$104=$X466,IF($G$5:$G$104=AF$458,$H$5:$L$104,"")))-$X466)</f>
        <v>-</v>
      </c>
      <c r="AG466" s="382" t="str">
        <f t="array" ref="AG466">IF(COUNT(IF($M$5:$M$104=$X466,IF($G$5:$G$104=AG$458,$M$5:$M$104,""),""))=0,"-",AVERAGE(IF($M$5:$M$104=$X466,IF($G$5:$G$104=AG$458,$H$5:$L$104,"")))-$X466)</f>
        <v>-</v>
      </c>
      <c r="AH466" s="382" t="str">
        <f t="array" ref="AH466">IF(COUNT(IF($M$5:$M$104=$X466,IF($G$5:$G$104=AH$458,$M$5:$M$104,""),""))=0,"-",AVERAGE(IF($M$5:$M$104=$X466,IF($G$5:$G$104=AH$458,$H$5:$L$104,"")))-$X466)</f>
        <v>-</v>
      </c>
      <c r="AI466" s="382" t="str">
        <f t="array" ref="AI466">IF(COUNT(IF($M$5:$M$104=$X466,IF($G$5:$G$104=AI$458,$M$5:$M$104,""),""))=0,"-",AVERAGE(IF($M$5:$M$104=$X466,IF($G$5:$G$104=AI$458,$H$5:$L$104,"")))-$X466)</f>
        <v>-</v>
      </c>
      <c r="AJ466" s="382" t="str">
        <f t="array" ref="AJ466">IF(COUNT(IF($M$5:$M$104=$X466,IF($G$5:$G$104=AJ$458,$M$5:$M$104,""),""))=0,"-",AVERAGE(IF($M$5:$M$104=$X466,IF($G$5:$G$104=AJ$458,$H$5:$L$104,"")))-$X466)</f>
        <v>-</v>
      </c>
      <c r="AK466" s="384">
        <f t="array" ref="AK466">IF(COUNT(Y466:AJ466)=0,"-",AVERAGE(IF($M$5:$M$104=$X466,$H$5:$L$104,""))-$X466)</f>
        <v>-0.26666666666666661</v>
      </c>
      <c r="AL466" s="18"/>
      <c r="AM466" s="7"/>
      <c r="AN466" s="18"/>
      <c r="AO466" s="18"/>
      <c r="AP466" s="18"/>
      <c r="AQ466" s="18"/>
      <c r="AR466" s="18"/>
      <c r="AS466" s="18"/>
      <c r="AT466" s="18"/>
      <c r="AU466" s="18"/>
      <c r="AV466" s="18"/>
      <c r="AW466" s="18"/>
      <c r="AX466" s="18"/>
      <c r="BA466" s="11"/>
      <c r="BB466" s="11"/>
      <c r="BC466" s="11"/>
      <c r="BD466" s="11"/>
      <c r="BE466" s="11"/>
      <c r="BF466" s="11"/>
      <c r="BG466" s="11"/>
      <c r="BH466" s="11"/>
      <c r="BI466" s="11"/>
      <c r="BJ466" s="11"/>
      <c r="BK466" s="11"/>
      <c r="BL466" s="11"/>
      <c r="BM466" s="11"/>
      <c r="BN466" s="11"/>
      <c r="BO466" s="75"/>
      <c r="BP466" s="75"/>
    </row>
    <row r="467" spans="1:68">
      <c r="A467" s="18"/>
      <c r="B467" s="18"/>
      <c r="C467" s="18"/>
      <c r="D467" s="18"/>
      <c r="E467" s="88"/>
      <c r="F467" s="88"/>
      <c r="G467" s="18"/>
      <c r="H467" s="89"/>
      <c r="I467" s="89"/>
      <c r="J467" s="18"/>
      <c r="K467" s="18"/>
      <c r="L467" s="18"/>
      <c r="M467" s="140"/>
      <c r="N467" s="140"/>
      <c r="O467" s="140"/>
      <c r="P467" s="140"/>
      <c r="Q467" s="140"/>
      <c r="R467" s="140"/>
      <c r="S467" s="140"/>
      <c r="T467" s="140"/>
      <c r="U467" s="18"/>
      <c r="V467" s="18"/>
      <c r="W467" s="18"/>
      <c r="X467" s="139">
        <v>7</v>
      </c>
      <c r="Y467" s="382" t="str">
        <f t="array" ref="Y467">IF(COUNT(IF($M$5:$M$104=$X467,IF($G$5:$G$104=Y$458,$M$5:$M$104,""),""))=0,"-",AVERAGE(IF($M$5:$M$104=$X467,IF($G$5:$G$104=Y$458,$H$5:$L$104,"")))-$X467)</f>
        <v>-</v>
      </c>
      <c r="Z467" s="382" t="str">
        <f t="array" ref="Z467">IF(COUNT(IF($M$5:$M$104=$X467,IF($G$5:$G$104=Z$458,$M$5:$M$104,""),""))=0,"-",AVERAGE(IF($M$5:$M$104=$X467,IF($G$5:$G$104=Z$458,$H$5:$L$104,"")))-$X467)</f>
        <v>-</v>
      </c>
      <c r="AA467" s="382" t="str">
        <f t="array" ref="AA467">IF(COUNT(IF($M$5:$M$104=$X467,IF($G$5:$G$104=AA$458,$M$5:$M$104,""),""))=0,"-",AVERAGE(IF($M$5:$M$104=$X467,IF($G$5:$G$104=AA$458,$H$5:$L$104,"")))-$X467)</f>
        <v>-</v>
      </c>
      <c r="AB467" s="382" t="str">
        <f t="array" ref="AB467">IF(COUNT(IF($M$5:$M$104=$X467,IF($G$5:$G$104=AB$458,$M$5:$M$104,""),""))=0,"-",AVERAGE(IF($M$5:$M$104=$X467,IF($G$5:$G$104=AB$458,$H$5:$L$104,"")))-$X467)</f>
        <v>-</v>
      </c>
      <c r="AC467" s="382">
        <f t="array" ref="AC467">IF(COUNT(IF($M$5:$M$104=$X467,IF($G$5:$G$104=AC$458,$M$5:$M$104,""),""))=0,"-",AVERAGE(IF($M$5:$M$104=$X467,IF($G$5:$G$104=AC$458,$H$5:$L$104,"")))-$X467)</f>
        <v>-0.59999999999999964</v>
      </c>
      <c r="AD467" s="382" t="str">
        <f t="array" ref="AD467">IF(COUNT(IF($M$5:$M$104=$X467,IF($G$5:$G$104=AD$458,$M$5:$M$104,""),""))=0,"-",AVERAGE(IF($M$5:$M$104=$X467,IF($G$5:$G$104=AD$458,$H$5:$L$104,"")))-$X467)</f>
        <v>-</v>
      </c>
      <c r="AE467" s="382" t="str">
        <f t="array" ref="AE467">IF(COUNT(IF($M$5:$M$104=$X467,IF($G$5:$G$104=AE$458,$M$5:$M$104,""),""))=0,"-",AVERAGE(IF($M$5:$M$104=$X467,IF($G$5:$G$104=AE$458,$H$5:$L$104,"")))-$X467)</f>
        <v>-</v>
      </c>
      <c r="AF467" s="382" t="str">
        <f t="array" ref="AF467">IF(COUNT(IF($M$5:$M$104=$X467,IF($G$5:$G$104=AF$458,$M$5:$M$104,""),""))=0,"-",AVERAGE(IF($M$5:$M$104=$X467,IF($G$5:$G$104=AF$458,$H$5:$L$104,"")))-$X467)</f>
        <v>-</v>
      </c>
      <c r="AG467" s="382" t="str">
        <f t="array" ref="AG467">IF(COUNT(IF($M$5:$M$104=$X467,IF($G$5:$G$104=AG$458,$M$5:$M$104,""),""))=0,"-",AVERAGE(IF($M$5:$M$104=$X467,IF($G$5:$G$104=AG$458,$H$5:$L$104,"")))-$X467)</f>
        <v>-</v>
      </c>
      <c r="AH467" s="382" t="str">
        <f t="array" ref="AH467">IF(COUNT(IF($M$5:$M$104=$X467,IF($G$5:$G$104=AH$458,$M$5:$M$104,""),""))=0,"-",AVERAGE(IF($M$5:$M$104=$X467,IF($G$5:$G$104=AH$458,$H$5:$L$104,"")))-$X467)</f>
        <v>-</v>
      </c>
      <c r="AI467" s="382" t="str">
        <f t="array" ref="AI467">IF(COUNT(IF($M$5:$M$104=$X467,IF($G$5:$G$104=AI$458,$M$5:$M$104,""),""))=0,"-",AVERAGE(IF($M$5:$M$104=$X467,IF($G$5:$G$104=AI$458,$H$5:$L$104,"")))-$X467)</f>
        <v>-</v>
      </c>
      <c r="AJ467" s="382" t="str">
        <f t="array" ref="AJ467">IF(COUNT(IF($M$5:$M$104=$X467,IF($G$5:$G$104=AJ$458,$M$5:$M$104,""),""))=0,"-",AVERAGE(IF($M$5:$M$104=$X467,IF($G$5:$G$104=AJ$458,$H$5:$L$104,"")))-$X467)</f>
        <v>-</v>
      </c>
      <c r="AK467" s="384">
        <f t="array" ref="AK467">IF(COUNT(Y467:AJ467)=0,"-",AVERAGE(IF($M$5:$M$104=$X467,$H$5:$L$104,""))-$X467)</f>
        <v>-0.59999999999999964</v>
      </c>
      <c r="AL467" s="18"/>
      <c r="AM467" s="7"/>
      <c r="AN467" s="18"/>
      <c r="AO467" s="18"/>
      <c r="AP467" s="18"/>
      <c r="AQ467" s="18"/>
      <c r="AR467" s="18"/>
      <c r="AS467" s="18"/>
      <c r="AT467" s="18"/>
      <c r="AU467" s="18"/>
      <c r="AV467" s="18"/>
      <c r="AW467" s="18"/>
      <c r="AX467" s="18"/>
      <c r="BA467" s="11"/>
      <c r="BB467" s="11"/>
      <c r="BC467" s="11"/>
      <c r="BD467" s="11"/>
      <c r="BE467" s="11"/>
      <c r="BF467" s="11"/>
      <c r="BG467" s="11"/>
      <c r="BH467" s="11"/>
      <c r="BI467" s="11"/>
      <c r="BJ467" s="11"/>
      <c r="BK467" s="11"/>
      <c r="BL467" s="11"/>
      <c r="BM467" s="11"/>
      <c r="BN467" s="11"/>
      <c r="BO467" s="75"/>
      <c r="BP467" s="75"/>
    </row>
    <row r="468" spans="1:68">
      <c r="A468" s="18"/>
      <c r="B468" s="18"/>
      <c r="C468" s="18"/>
      <c r="D468" s="18"/>
      <c r="E468" s="88"/>
      <c r="F468" s="88"/>
      <c r="G468" s="18"/>
      <c r="H468" s="89"/>
      <c r="I468" s="89"/>
      <c r="J468" s="18"/>
      <c r="K468" s="18"/>
      <c r="L468" s="18"/>
      <c r="M468" s="140"/>
      <c r="N468" s="140"/>
      <c r="O468" s="140"/>
      <c r="P468" s="140"/>
      <c r="Q468" s="140"/>
      <c r="R468" s="140"/>
      <c r="S468" s="140"/>
      <c r="T468" s="140"/>
      <c r="U468" s="18"/>
      <c r="V468" s="18"/>
      <c r="W468" s="18"/>
      <c r="X468" s="139">
        <v>8</v>
      </c>
      <c r="Y468" s="382" t="str">
        <f t="array" ref="Y468">IF(COUNT(IF($M$5:$M$104=$X468,IF($G$5:$G$104=Y$458,$M$5:$M$104,""),""))=0,"-",AVERAGE(IF($M$5:$M$104=$X468,IF($G$5:$G$104=Y$458,$H$5:$L$104,"")))-$X468)</f>
        <v>-</v>
      </c>
      <c r="Z468" s="382" t="str">
        <f t="array" ref="Z468">IF(COUNT(IF($M$5:$M$104=$X468,IF($G$5:$G$104=Z$458,$M$5:$M$104,""),""))=0,"-",AVERAGE(IF($M$5:$M$104=$X468,IF($G$5:$G$104=Z$458,$H$5:$L$104,"")))-$X468)</f>
        <v>-</v>
      </c>
      <c r="AA468" s="382" t="str">
        <f t="array" ref="AA468">IF(COUNT(IF($M$5:$M$104=$X468,IF($G$5:$G$104=AA$458,$M$5:$M$104,""),""))=0,"-",AVERAGE(IF($M$5:$M$104=$X468,IF($G$5:$G$104=AA$458,$H$5:$L$104,"")))-$X468)</f>
        <v>-</v>
      </c>
      <c r="AB468" s="382" t="str">
        <f t="array" ref="AB468">IF(COUNT(IF($M$5:$M$104=$X468,IF($G$5:$G$104=AB$458,$M$5:$M$104,""),""))=0,"-",AVERAGE(IF($M$5:$M$104=$X468,IF($G$5:$G$104=AB$458,$H$5:$L$104,"")))-$X468)</f>
        <v>-</v>
      </c>
      <c r="AC468" s="382" t="str">
        <f t="array" ref="AC468">IF(COUNT(IF($M$5:$M$104=$X468,IF($G$5:$G$104=AC$458,$M$5:$M$104,""),""))=0,"-",AVERAGE(IF($M$5:$M$104=$X468,IF($G$5:$G$104=AC$458,$H$5:$L$104,"")))-$X468)</f>
        <v>-</v>
      </c>
      <c r="AD468" s="382" t="str">
        <f t="array" ref="AD468">IF(COUNT(IF($M$5:$M$104=$X468,IF($G$5:$G$104=AD$458,$M$5:$M$104,""),""))=0,"-",AVERAGE(IF($M$5:$M$104=$X468,IF($G$5:$G$104=AD$458,$H$5:$L$104,"")))-$X468)</f>
        <v>-</v>
      </c>
      <c r="AE468" s="382" t="str">
        <f t="array" ref="AE468">IF(COUNT(IF($M$5:$M$104=$X468,IF($G$5:$G$104=AE$458,$M$5:$M$104,""),""))=0,"-",AVERAGE(IF($M$5:$M$104=$X468,IF($G$5:$G$104=AE$458,$H$5:$L$104,"")))-$X468)</f>
        <v>-</v>
      </c>
      <c r="AF468" s="382" t="str">
        <f t="array" ref="AF468">IF(COUNT(IF($M$5:$M$104=$X468,IF($G$5:$G$104=AF$458,$M$5:$M$104,""),""))=0,"-",AVERAGE(IF($M$5:$M$104=$X468,IF($G$5:$G$104=AF$458,$H$5:$L$104,"")))-$X468)</f>
        <v>-</v>
      </c>
      <c r="AG468" s="382" t="str">
        <f t="array" ref="AG468">IF(COUNT(IF($M$5:$M$104=$X468,IF($G$5:$G$104=AG$458,$M$5:$M$104,""),""))=0,"-",AVERAGE(IF($M$5:$M$104=$X468,IF($G$5:$G$104=AG$458,$H$5:$L$104,"")))-$X468)</f>
        <v>-</v>
      </c>
      <c r="AH468" s="382" t="str">
        <f t="array" ref="AH468">IF(COUNT(IF($M$5:$M$104=$X468,IF($G$5:$G$104=AH$458,$M$5:$M$104,""),""))=0,"-",AVERAGE(IF($M$5:$M$104=$X468,IF($G$5:$G$104=AH$458,$H$5:$L$104,"")))-$X468)</f>
        <v>-</v>
      </c>
      <c r="AI468" s="382" t="str">
        <f t="array" ref="AI468">IF(COUNT(IF($M$5:$M$104=$X468,IF($G$5:$G$104=AI$458,$M$5:$M$104,""),""))=0,"-",AVERAGE(IF($M$5:$M$104=$X468,IF($G$5:$G$104=AI$458,$H$5:$L$104,"")))-$X468)</f>
        <v>-</v>
      </c>
      <c r="AJ468" s="382" t="str">
        <f t="array" ref="AJ468">IF(COUNT(IF($M$5:$M$104=$X468,IF($G$5:$G$104=AJ$458,$M$5:$M$104,""),""))=0,"-",AVERAGE(IF($M$5:$M$104=$X468,IF($G$5:$G$104=AJ$458,$H$5:$L$104,"")))-$X468)</f>
        <v>-</v>
      </c>
      <c r="AK468" s="384" t="str">
        <f t="array" ref="AK468">IF(COUNT(Y468:AJ468)=0,"-",AVERAGE(IF($M$5:$M$104=$X468,$H$5:$L$104,""))-$X468)</f>
        <v>-</v>
      </c>
      <c r="AL468" s="18"/>
      <c r="AM468" s="7"/>
      <c r="AN468" s="18"/>
      <c r="AO468" s="18"/>
      <c r="AP468" s="18"/>
      <c r="AQ468" s="18"/>
      <c r="AR468" s="18"/>
      <c r="AS468" s="18"/>
      <c r="AT468" s="18"/>
      <c r="AU468" s="18"/>
      <c r="AV468" s="18"/>
      <c r="AW468" s="18"/>
      <c r="AX468" s="18"/>
      <c r="BA468" s="11"/>
      <c r="BB468" s="11"/>
      <c r="BC468" s="11"/>
      <c r="BD468" s="11"/>
      <c r="BE468" s="11"/>
      <c r="BF468" s="11"/>
      <c r="BG468" s="11"/>
      <c r="BH468" s="11"/>
      <c r="BI468" s="11"/>
      <c r="BJ468" s="11"/>
      <c r="BK468" s="11"/>
      <c r="BL468" s="11"/>
      <c r="BM468" s="11"/>
      <c r="BN468" s="11"/>
      <c r="BO468" s="75"/>
      <c r="BP468" s="75"/>
    </row>
    <row r="469" spans="1:68">
      <c r="A469" s="18"/>
      <c r="B469" s="18"/>
      <c r="C469" s="18"/>
      <c r="D469" s="18"/>
      <c r="E469" s="88"/>
      <c r="F469" s="88"/>
      <c r="G469" s="18"/>
      <c r="H469" s="89"/>
      <c r="I469" s="89"/>
      <c r="J469" s="18"/>
      <c r="K469" s="18"/>
      <c r="L469" s="18"/>
      <c r="M469" s="140"/>
      <c r="N469" s="140"/>
      <c r="O469" s="140"/>
      <c r="P469" s="140"/>
      <c r="Q469" s="140"/>
      <c r="R469" s="140"/>
      <c r="S469" s="140"/>
      <c r="T469" s="140"/>
      <c r="U469" s="18"/>
      <c r="V469" s="18"/>
      <c r="W469" s="18"/>
      <c r="X469" s="139">
        <v>9</v>
      </c>
      <c r="Y469" s="382" t="str">
        <f t="array" ref="Y469">IF(COUNT(IF($M$5:$M$104=$X469,IF($G$5:$G$104=Y$458,$M$5:$M$104,""),""))=0,"-",AVERAGE(IF($M$5:$M$104=$X469,IF($G$5:$G$104=Y$458,$H$5:$L$104,"")))-$X469)</f>
        <v>-</v>
      </c>
      <c r="Z469" s="382" t="str">
        <f t="array" ref="Z469">IF(COUNT(IF($M$5:$M$104=$X469,IF($G$5:$G$104=Z$458,$M$5:$M$104,""),""))=0,"-",AVERAGE(IF($M$5:$M$104=$X469,IF($G$5:$G$104=Z$458,$H$5:$L$104,"")))-$X469)</f>
        <v>-</v>
      </c>
      <c r="AA469" s="382" t="str">
        <f t="array" ref="AA469">IF(COUNT(IF($M$5:$M$104=$X469,IF($G$5:$G$104=AA$458,$M$5:$M$104,""),""))=0,"-",AVERAGE(IF($M$5:$M$104=$X469,IF($G$5:$G$104=AA$458,$H$5:$L$104,"")))-$X469)</f>
        <v>-</v>
      </c>
      <c r="AB469" s="382" t="str">
        <f t="array" ref="AB469">IF(COUNT(IF($M$5:$M$104=$X469,IF($G$5:$G$104=AB$458,$M$5:$M$104,""),""))=0,"-",AVERAGE(IF($M$5:$M$104=$X469,IF($G$5:$G$104=AB$458,$H$5:$L$104,"")))-$X469)</f>
        <v>-</v>
      </c>
      <c r="AC469" s="382" t="str">
        <f t="array" ref="AC469">IF(COUNT(IF($M$5:$M$104=$X469,IF($G$5:$G$104=AC$458,$M$5:$M$104,""),""))=0,"-",AVERAGE(IF($M$5:$M$104=$X469,IF($G$5:$G$104=AC$458,$H$5:$L$104,"")))-$X469)</f>
        <v>-</v>
      </c>
      <c r="AD469" s="382" t="str">
        <f t="array" ref="AD469">IF(COUNT(IF($M$5:$M$104=$X469,IF($G$5:$G$104=AD$458,$M$5:$M$104,""),""))=0,"-",AVERAGE(IF($M$5:$M$104=$X469,IF($G$5:$G$104=AD$458,$H$5:$L$104,"")))-$X469)</f>
        <v>-</v>
      </c>
      <c r="AE469" s="382" t="str">
        <f t="array" ref="AE469">IF(COUNT(IF($M$5:$M$104=$X469,IF($G$5:$G$104=AE$458,$M$5:$M$104,""),""))=0,"-",AVERAGE(IF($M$5:$M$104=$X469,IF($G$5:$G$104=AE$458,$H$5:$L$104,"")))-$X469)</f>
        <v>-</v>
      </c>
      <c r="AF469" s="382" t="str">
        <f t="array" ref="AF469">IF(COUNT(IF($M$5:$M$104=$X469,IF($G$5:$G$104=AF$458,$M$5:$M$104,""),""))=0,"-",AVERAGE(IF($M$5:$M$104=$X469,IF($G$5:$G$104=AF$458,$H$5:$L$104,"")))-$X469)</f>
        <v>-</v>
      </c>
      <c r="AG469" s="382" t="str">
        <f t="array" ref="AG469">IF(COUNT(IF($M$5:$M$104=$X469,IF($G$5:$G$104=AG$458,$M$5:$M$104,""),""))=0,"-",AVERAGE(IF($M$5:$M$104=$X469,IF($G$5:$G$104=AG$458,$H$5:$L$104,"")))-$X469)</f>
        <v>-</v>
      </c>
      <c r="AH469" s="382" t="str">
        <f t="array" ref="AH469">IF(COUNT(IF($M$5:$M$104=$X469,IF($G$5:$G$104=AH$458,$M$5:$M$104,""),""))=0,"-",AVERAGE(IF($M$5:$M$104=$X469,IF($G$5:$G$104=AH$458,$H$5:$L$104,"")))-$X469)</f>
        <v>-</v>
      </c>
      <c r="AI469" s="382" t="str">
        <f t="array" ref="AI469">IF(COUNT(IF($M$5:$M$104=$X469,IF($G$5:$G$104=AI$458,$M$5:$M$104,""),""))=0,"-",AVERAGE(IF($M$5:$M$104=$X469,IF($G$5:$G$104=AI$458,$H$5:$L$104,"")))-$X469)</f>
        <v>-</v>
      </c>
      <c r="AJ469" s="382" t="str">
        <f t="array" ref="AJ469">IF(COUNT(IF($M$5:$M$104=$X469,IF($G$5:$G$104=AJ$458,$M$5:$M$104,""),""))=0,"-",AVERAGE(IF($M$5:$M$104=$X469,IF($G$5:$G$104=AJ$458,$H$5:$L$104,"")))-$X469)</f>
        <v>-</v>
      </c>
      <c r="AK469" s="384" t="str">
        <f t="array" ref="AK469">IF(COUNT(Y469:AJ469)=0,"-",AVERAGE(IF($M$5:$M$104=$X469,$H$5:$L$104,""))-$X469)</f>
        <v>-</v>
      </c>
      <c r="AL469" s="18"/>
      <c r="AM469" s="7"/>
      <c r="AN469" s="18"/>
      <c r="AO469" s="18"/>
      <c r="AP469" s="18"/>
      <c r="AQ469" s="18"/>
      <c r="AR469" s="18"/>
      <c r="AS469" s="18"/>
      <c r="AT469" s="18"/>
      <c r="AU469" s="18"/>
      <c r="AV469" s="18"/>
      <c r="AW469" s="18"/>
      <c r="AX469" s="18"/>
      <c r="BA469" s="11"/>
      <c r="BB469" s="11"/>
      <c r="BC469" s="11"/>
      <c r="BD469" s="11"/>
      <c r="BE469" s="11"/>
      <c r="BF469" s="11"/>
      <c r="BG469" s="11"/>
      <c r="BH469" s="11"/>
      <c r="BI469" s="11"/>
      <c r="BJ469" s="11"/>
      <c r="BK469" s="11"/>
      <c r="BL469" s="11"/>
      <c r="BM469" s="11"/>
      <c r="BN469" s="11"/>
      <c r="BO469" s="75"/>
      <c r="BP469" s="75"/>
    </row>
    <row r="470" spans="1:68">
      <c r="A470" s="18"/>
      <c r="B470" s="18"/>
      <c r="C470" s="18"/>
      <c r="D470" s="18"/>
      <c r="E470" s="88"/>
      <c r="F470" s="88"/>
      <c r="G470" s="18"/>
      <c r="H470" s="89"/>
      <c r="I470" s="89"/>
      <c r="J470" s="18"/>
      <c r="K470" s="18"/>
      <c r="L470" s="18"/>
      <c r="M470" s="140"/>
      <c r="N470" s="140"/>
      <c r="O470" s="140"/>
      <c r="P470" s="140"/>
      <c r="Q470" s="140"/>
      <c r="R470" s="140"/>
      <c r="S470" s="140"/>
      <c r="T470" s="140"/>
      <c r="U470" s="18"/>
      <c r="V470" s="18"/>
      <c r="W470" s="18"/>
      <c r="X470" s="139">
        <v>10</v>
      </c>
      <c r="Y470" s="382" t="str">
        <f t="array" ref="Y470">IF(COUNT(IF($M$5:$M$104=$X470,IF($G$5:$G$104=Y$458,$M$5:$M$104,""),""))=0,"-",AVERAGE(IF($M$5:$M$104=$X470,IF($G$5:$G$104=Y$458,$H$5:$L$104,"")))-$X470)</f>
        <v>-</v>
      </c>
      <c r="Z470" s="382" t="str">
        <f t="array" ref="Z470">IF(COUNT(IF($M$5:$M$104=$X470,IF($G$5:$G$104=Z$458,$M$5:$M$104,""),""))=0,"-",AVERAGE(IF($M$5:$M$104=$X470,IF($G$5:$G$104=Z$458,$H$5:$L$104,"")))-$X470)</f>
        <v>-</v>
      </c>
      <c r="AA470" s="382" t="str">
        <f t="array" ref="AA470">IF(COUNT(IF($M$5:$M$104=$X470,IF($G$5:$G$104=AA$458,$M$5:$M$104,""),""))=0,"-",AVERAGE(IF($M$5:$M$104=$X470,IF($G$5:$G$104=AA$458,$H$5:$L$104,"")))-$X470)</f>
        <v>-</v>
      </c>
      <c r="AB470" s="382" t="str">
        <f t="array" ref="AB470">IF(COUNT(IF($M$5:$M$104=$X470,IF($G$5:$G$104=AB$458,$M$5:$M$104,""),""))=0,"-",AVERAGE(IF($M$5:$M$104=$X470,IF($G$5:$G$104=AB$458,$H$5:$L$104,"")))-$X470)</f>
        <v>-</v>
      </c>
      <c r="AC470" s="382" t="str">
        <f t="array" ref="AC470">IF(COUNT(IF($M$5:$M$104=$X470,IF($G$5:$G$104=AC$458,$M$5:$M$104,""),""))=0,"-",AVERAGE(IF($M$5:$M$104=$X470,IF($G$5:$G$104=AC$458,$H$5:$L$104,"")))-$X470)</f>
        <v>-</v>
      </c>
      <c r="AD470" s="382" t="str">
        <f t="array" ref="AD470">IF(COUNT(IF($M$5:$M$104=$X470,IF($G$5:$G$104=AD$458,$M$5:$M$104,""),""))=0,"-",AVERAGE(IF($M$5:$M$104=$X470,IF($G$5:$G$104=AD$458,$H$5:$L$104,"")))-$X470)</f>
        <v>-</v>
      </c>
      <c r="AE470" s="382" t="str">
        <f t="array" ref="AE470">IF(COUNT(IF($M$5:$M$104=$X470,IF($G$5:$G$104=AE$458,$M$5:$M$104,""),""))=0,"-",AVERAGE(IF($M$5:$M$104=$X470,IF($G$5:$G$104=AE$458,$H$5:$L$104,"")))-$X470)</f>
        <v>-</v>
      </c>
      <c r="AF470" s="382" t="str">
        <f t="array" ref="AF470">IF(COUNT(IF($M$5:$M$104=$X470,IF($G$5:$G$104=AF$458,$M$5:$M$104,""),""))=0,"-",AVERAGE(IF($M$5:$M$104=$X470,IF($G$5:$G$104=AF$458,$H$5:$L$104,"")))-$X470)</f>
        <v>-</v>
      </c>
      <c r="AG470" s="382" t="str">
        <f t="array" ref="AG470">IF(COUNT(IF($M$5:$M$104=$X470,IF($G$5:$G$104=AG$458,$M$5:$M$104,""),""))=0,"-",AVERAGE(IF($M$5:$M$104=$X470,IF($G$5:$G$104=AG$458,$H$5:$L$104,"")))-$X470)</f>
        <v>-</v>
      </c>
      <c r="AH470" s="382" t="str">
        <f t="array" ref="AH470">IF(COUNT(IF($M$5:$M$104=$X470,IF($G$5:$G$104=AH$458,$M$5:$M$104,""),""))=0,"-",AVERAGE(IF($M$5:$M$104=$X470,IF($G$5:$G$104=AH$458,$H$5:$L$104,"")))-$X470)</f>
        <v>-</v>
      </c>
      <c r="AI470" s="382" t="str">
        <f t="array" ref="AI470">IF(COUNT(IF($M$5:$M$104=$X470,IF($G$5:$G$104=AI$458,$M$5:$M$104,""),""))=0,"-",AVERAGE(IF($M$5:$M$104=$X470,IF($G$5:$G$104=AI$458,$H$5:$L$104,"")))-$X470)</f>
        <v>-</v>
      </c>
      <c r="AJ470" s="382" t="str">
        <f t="array" ref="AJ470">IF(COUNT(IF($M$5:$M$104=$X470,IF($G$5:$G$104=AJ$458,$M$5:$M$104,""),""))=0,"-",AVERAGE(IF($M$5:$M$104=$X470,IF($G$5:$G$104=AJ$458,$H$5:$L$104,"")))-$X470)</f>
        <v>-</v>
      </c>
      <c r="AK470" s="384" t="str">
        <f t="array" ref="AK470">IF(COUNT(Y470:AJ470)=0,"-",AVERAGE(IF($M$5:$M$104=$X470,$H$5:$L$104,""))-$X470)</f>
        <v>-</v>
      </c>
      <c r="AL470" s="18"/>
      <c r="AM470" s="7"/>
      <c r="AN470" s="18"/>
      <c r="AO470" s="18"/>
      <c r="AP470" s="18"/>
      <c r="AQ470" s="18"/>
      <c r="AR470" s="18"/>
      <c r="AS470" s="18"/>
      <c r="AT470" s="18"/>
      <c r="AU470" s="18"/>
      <c r="AV470" s="18"/>
      <c r="AW470" s="18"/>
      <c r="AX470" s="18"/>
      <c r="BA470" s="11"/>
      <c r="BB470" s="11"/>
      <c r="BC470" s="11"/>
      <c r="BD470" s="11"/>
      <c r="BE470" s="11"/>
      <c r="BF470" s="11"/>
      <c r="BG470" s="11"/>
      <c r="BH470" s="11"/>
      <c r="BI470" s="11"/>
      <c r="BJ470" s="11"/>
      <c r="BK470" s="11"/>
      <c r="BL470" s="11"/>
      <c r="BM470" s="11"/>
      <c r="BN470" s="11"/>
      <c r="BO470" s="75"/>
      <c r="BP470" s="75"/>
    </row>
    <row r="471" spans="1:68">
      <c r="A471" s="18"/>
      <c r="B471" s="18"/>
      <c r="C471" s="18"/>
      <c r="D471" s="18"/>
      <c r="E471" s="88"/>
      <c r="F471" s="88"/>
      <c r="G471" s="18"/>
      <c r="H471" s="89"/>
      <c r="I471" s="89"/>
      <c r="J471" s="18"/>
      <c r="K471" s="18"/>
      <c r="L471" s="18"/>
      <c r="M471" s="140"/>
      <c r="N471" s="140"/>
      <c r="O471" s="140"/>
      <c r="P471" s="140"/>
      <c r="Q471" s="140"/>
      <c r="R471" s="140"/>
      <c r="S471" s="140"/>
      <c r="T471" s="140"/>
      <c r="U471" s="18"/>
      <c r="V471" s="18"/>
      <c r="W471" s="18"/>
      <c r="X471" s="139">
        <v>11</v>
      </c>
      <c r="Y471" s="382" t="str">
        <f t="array" ref="Y471">IF(COUNT(IF($M$5:$M$104=$X471,IF($G$5:$G$104=Y$458,$M$5:$M$104,""),""))=0,"-",AVERAGE(IF($M$5:$M$104=$X471,IF($G$5:$G$104=Y$458,$H$5:$L$104,"")))-$X471)</f>
        <v>-</v>
      </c>
      <c r="Z471" s="382" t="str">
        <f t="array" ref="Z471">IF(COUNT(IF($M$5:$M$104=$X471,IF($G$5:$G$104=Z$458,$M$5:$M$104,""),""))=0,"-",AVERAGE(IF($M$5:$M$104=$X471,IF($G$5:$G$104=Z$458,$H$5:$L$104,"")))-$X471)</f>
        <v>-</v>
      </c>
      <c r="AA471" s="382" t="str">
        <f t="array" ref="AA471">IF(COUNT(IF($M$5:$M$104=$X471,IF($G$5:$G$104=AA$458,$M$5:$M$104,""),""))=0,"-",AVERAGE(IF($M$5:$M$104=$X471,IF($G$5:$G$104=AA$458,$H$5:$L$104,"")))-$X471)</f>
        <v>-</v>
      </c>
      <c r="AB471" s="382" t="str">
        <f t="array" ref="AB471">IF(COUNT(IF($M$5:$M$104=$X471,IF($G$5:$G$104=AB$458,$M$5:$M$104,""),""))=0,"-",AVERAGE(IF($M$5:$M$104=$X471,IF($G$5:$G$104=AB$458,$H$5:$L$104,"")))-$X471)</f>
        <v>-</v>
      </c>
      <c r="AC471" s="382" t="str">
        <f t="array" ref="AC471">IF(COUNT(IF($M$5:$M$104=$X471,IF($G$5:$G$104=AC$458,$M$5:$M$104,""),""))=0,"-",AVERAGE(IF($M$5:$M$104=$X471,IF($G$5:$G$104=AC$458,$H$5:$L$104,"")))-$X471)</f>
        <v>-</v>
      </c>
      <c r="AD471" s="382" t="str">
        <f t="array" ref="AD471">IF(COUNT(IF($M$5:$M$104=$X471,IF($G$5:$G$104=AD$458,$M$5:$M$104,""),""))=0,"-",AVERAGE(IF($M$5:$M$104=$X471,IF($G$5:$G$104=AD$458,$H$5:$L$104,"")))-$X471)</f>
        <v>-</v>
      </c>
      <c r="AE471" s="382" t="str">
        <f t="array" ref="AE471">IF(COUNT(IF($M$5:$M$104=$X471,IF($G$5:$G$104=AE$458,$M$5:$M$104,""),""))=0,"-",AVERAGE(IF($M$5:$M$104=$X471,IF($G$5:$G$104=AE$458,$H$5:$L$104,"")))-$X471)</f>
        <v>-</v>
      </c>
      <c r="AF471" s="382" t="str">
        <f t="array" ref="AF471">IF(COUNT(IF($M$5:$M$104=$X471,IF($G$5:$G$104=AF$458,$M$5:$M$104,""),""))=0,"-",AVERAGE(IF($M$5:$M$104=$X471,IF($G$5:$G$104=AF$458,$H$5:$L$104,"")))-$X471)</f>
        <v>-</v>
      </c>
      <c r="AG471" s="382" t="str">
        <f t="array" ref="AG471">IF(COUNT(IF($M$5:$M$104=$X471,IF($G$5:$G$104=AG$458,$M$5:$M$104,""),""))=0,"-",AVERAGE(IF($M$5:$M$104=$X471,IF($G$5:$G$104=AG$458,$H$5:$L$104,"")))-$X471)</f>
        <v>-</v>
      </c>
      <c r="AH471" s="382" t="str">
        <f t="array" ref="AH471">IF(COUNT(IF($M$5:$M$104=$X471,IF($G$5:$G$104=AH$458,$M$5:$M$104,""),""))=0,"-",AVERAGE(IF($M$5:$M$104=$X471,IF($G$5:$G$104=AH$458,$H$5:$L$104,"")))-$X471)</f>
        <v>-</v>
      </c>
      <c r="AI471" s="382" t="str">
        <f t="array" ref="AI471">IF(COUNT(IF($M$5:$M$104=$X471,IF($G$5:$G$104=AI$458,$M$5:$M$104,""),""))=0,"-",AVERAGE(IF($M$5:$M$104=$X471,IF($G$5:$G$104=AI$458,$H$5:$L$104,"")))-$X471)</f>
        <v>-</v>
      </c>
      <c r="AJ471" s="382" t="str">
        <f t="array" ref="AJ471">IF(COUNT(IF($M$5:$M$104=$X471,IF($G$5:$G$104=AJ$458,$M$5:$M$104,""),""))=0,"-",AVERAGE(IF($M$5:$M$104=$X471,IF($G$5:$G$104=AJ$458,$H$5:$L$104,"")))-$X471)</f>
        <v>-</v>
      </c>
      <c r="AK471" s="384" t="str">
        <f t="array" ref="AK471">IF(COUNT(Y471:AJ471)=0,"-",AVERAGE(IF($M$5:$M$104=$X471,$H$5:$L$104,""))-$X471)</f>
        <v>-</v>
      </c>
      <c r="AL471" s="18"/>
      <c r="AM471" s="7"/>
      <c r="AN471" s="18"/>
      <c r="AO471" s="18"/>
      <c r="AP471" s="18"/>
      <c r="AQ471" s="18"/>
      <c r="AR471" s="18"/>
      <c r="AS471" s="18"/>
      <c r="AT471" s="18"/>
      <c r="AU471" s="18"/>
      <c r="AV471" s="18"/>
      <c r="AW471" s="18"/>
      <c r="AX471" s="18"/>
      <c r="BA471" s="11"/>
      <c r="BB471" s="11"/>
      <c r="BC471" s="11"/>
      <c r="BD471" s="11"/>
      <c r="BE471" s="11"/>
      <c r="BF471" s="11"/>
      <c r="BG471" s="11"/>
      <c r="BH471" s="11"/>
      <c r="BI471" s="11"/>
      <c r="BJ471" s="11"/>
      <c r="BK471" s="11"/>
      <c r="BL471" s="11"/>
      <c r="BM471" s="11"/>
      <c r="BN471" s="11"/>
      <c r="BO471" s="75"/>
      <c r="BP471" s="75"/>
    </row>
    <row r="472" spans="1:68">
      <c r="A472" s="18"/>
      <c r="B472" s="18"/>
      <c r="C472" s="18"/>
      <c r="D472" s="18"/>
      <c r="E472" s="88"/>
      <c r="F472" s="88"/>
      <c r="G472" s="18"/>
      <c r="H472" s="89"/>
      <c r="I472" s="89"/>
      <c r="J472" s="18"/>
      <c r="K472" s="18"/>
      <c r="L472" s="18"/>
      <c r="M472" s="140"/>
      <c r="N472" s="140"/>
      <c r="O472" s="140"/>
      <c r="P472" s="140"/>
      <c r="Q472" s="140"/>
      <c r="R472" s="140"/>
      <c r="S472" s="140"/>
      <c r="T472" s="140"/>
      <c r="U472" s="18"/>
      <c r="V472" s="18"/>
      <c r="W472" s="18"/>
      <c r="X472" s="139">
        <v>12</v>
      </c>
      <c r="Y472" s="382" t="str">
        <f t="array" ref="Y472">IF(COUNT(IF($M$5:$M$104=$X472,IF($G$5:$G$104=Y$458,$M$5:$M$104,""),""))=0,"-",AVERAGE(IF($M$5:$M$104=$X472,IF($G$5:$G$104=Y$458,$H$5:$L$104,"")))-$X472)</f>
        <v>-</v>
      </c>
      <c r="Z472" s="382" t="str">
        <f t="array" ref="Z472">IF(COUNT(IF($M$5:$M$104=$X472,IF($G$5:$G$104=Z$458,$M$5:$M$104,""),""))=0,"-",AVERAGE(IF($M$5:$M$104=$X472,IF($G$5:$G$104=Z$458,$H$5:$L$104,"")))-$X472)</f>
        <v>-</v>
      </c>
      <c r="AA472" s="382" t="str">
        <f t="array" ref="AA472">IF(COUNT(IF($M$5:$M$104=$X472,IF($G$5:$G$104=AA$458,$M$5:$M$104,""),""))=0,"-",AVERAGE(IF($M$5:$M$104=$X472,IF($G$5:$G$104=AA$458,$H$5:$L$104,"")))-$X472)</f>
        <v>-</v>
      </c>
      <c r="AB472" s="382" t="str">
        <f t="array" ref="AB472">IF(COUNT(IF($M$5:$M$104=$X472,IF($G$5:$G$104=AB$458,$M$5:$M$104,""),""))=0,"-",AVERAGE(IF($M$5:$M$104=$X472,IF($G$5:$G$104=AB$458,$H$5:$L$104,"")))-$X472)</f>
        <v>-</v>
      </c>
      <c r="AC472" s="382" t="str">
        <f t="array" ref="AC472">IF(COUNT(IF($M$5:$M$104=$X472,IF($G$5:$G$104=AC$458,$M$5:$M$104,""),""))=0,"-",AVERAGE(IF($M$5:$M$104=$X472,IF($G$5:$G$104=AC$458,$H$5:$L$104,"")))-$X472)</f>
        <v>-</v>
      </c>
      <c r="AD472" s="382" t="str">
        <f t="array" ref="AD472">IF(COUNT(IF($M$5:$M$104=$X472,IF($G$5:$G$104=AD$458,$M$5:$M$104,""),""))=0,"-",AVERAGE(IF($M$5:$M$104=$X472,IF($G$5:$G$104=AD$458,$H$5:$L$104,"")))-$X472)</f>
        <v>-</v>
      </c>
      <c r="AE472" s="382" t="str">
        <f t="array" ref="AE472">IF(COUNT(IF($M$5:$M$104=$X472,IF($G$5:$G$104=AE$458,$M$5:$M$104,""),""))=0,"-",AVERAGE(IF($M$5:$M$104=$X472,IF($G$5:$G$104=AE$458,$H$5:$L$104,"")))-$X472)</f>
        <v>-</v>
      </c>
      <c r="AF472" s="382" t="str">
        <f t="array" ref="AF472">IF(COUNT(IF($M$5:$M$104=$X472,IF($G$5:$G$104=AF$458,$M$5:$M$104,""),""))=0,"-",AVERAGE(IF($M$5:$M$104=$X472,IF($G$5:$G$104=AF$458,$H$5:$L$104,"")))-$X472)</f>
        <v>-</v>
      </c>
      <c r="AG472" s="382" t="str">
        <f t="array" ref="AG472">IF(COUNT(IF($M$5:$M$104=$X472,IF($G$5:$G$104=AG$458,$M$5:$M$104,""),""))=0,"-",AVERAGE(IF($M$5:$M$104=$X472,IF($G$5:$G$104=AG$458,$H$5:$L$104,"")))-$X472)</f>
        <v>-</v>
      </c>
      <c r="AH472" s="382" t="str">
        <f t="array" ref="AH472">IF(COUNT(IF($M$5:$M$104=$X472,IF($G$5:$G$104=AH$458,$M$5:$M$104,""),""))=0,"-",AVERAGE(IF($M$5:$M$104=$X472,IF($G$5:$G$104=AH$458,$H$5:$L$104,"")))-$X472)</f>
        <v>-</v>
      </c>
      <c r="AI472" s="382" t="str">
        <f t="array" ref="AI472">IF(COUNT(IF($M$5:$M$104=$X472,IF($G$5:$G$104=AI$458,$M$5:$M$104,""),""))=0,"-",AVERAGE(IF($M$5:$M$104=$X472,IF($G$5:$G$104=AI$458,$H$5:$L$104,"")))-$X472)</f>
        <v>-</v>
      </c>
      <c r="AJ472" s="382" t="str">
        <f t="array" ref="AJ472">IF(COUNT(IF($M$5:$M$104=$X472,IF($G$5:$G$104=AJ$458,$M$5:$M$104,""),""))=0,"-",AVERAGE(IF($M$5:$M$104=$X472,IF($G$5:$G$104=AJ$458,$H$5:$L$104,"")))-$X472)</f>
        <v>-</v>
      </c>
      <c r="AK472" s="384" t="str">
        <f t="array" ref="AK472">IF(COUNT(Y472:AJ472)=0,"-",AVERAGE(IF($M$5:$M$104=$X472,$H$5:$L$104,""))-$X472)</f>
        <v>-</v>
      </c>
      <c r="AL472" s="18"/>
      <c r="AM472" s="7"/>
      <c r="AN472" s="18"/>
      <c r="AO472" s="18"/>
      <c r="AP472" s="18"/>
      <c r="AQ472" s="18"/>
      <c r="AR472" s="18"/>
      <c r="AS472" s="18"/>
      <c r="AT472" s="18"/>
      <c r="AU472" s="18"/>
      <c r="AV472" s="18"/>
      <c r="AW472" s="18"/>
      <c r="AX472" s="18"/>
      <c r="BA472" s="11"/>
      <c r="BB472" s="11"/>
      <c r="BC472" s="11"/>
      <c r="BD472" s="11"/>
      <c r="BE472" s="11"/>
      <c r="BF472" s="11"/>
      <c r="BG472" s="11"/>
      <c r="BH472" s="11"/>
      <c r="BI472" s="11"/>
      <c r="BJ472" s="11"/>
      <c r="BK472" s="11"/>
      <c r="BL472" s="11"/>
      <c r="BM472" s="11"/>
      <c r="BN472" s="11"/>
      <c r="BO472" s="75"/>
      <c r="BP472" s="75"/>
    </row>
    <row r="473" spans="1:68">
      <c r="A473" s="18"/>
      <c r="B473" s="18"/>
      <c r="C473" s="18"/>
      <c r="D473" s="18"/>
      <c r="E473" s="88"/>
      <c r="F473" s="88"/>
      <c r="G473" s="18"/>
      <c r="H473" s="89"/>
      <c r="I473" s="89"/>
      <c r="J473" s="18"/>
      <c r="K473" s="18"/>
      <c r="L473" s="18"/>
      <c r="M473" s="140"/>
      <c r="N473" s="140"/>
      <c r="O473" s="140"/>
      <c r="P473" s="140"/>
      <c r="Q473" s="140"/>
      <c r="R473" s="140"/>
      <c r="S473" s="140"/>
      <c r="T473" s="140"/>
      <c r="U473" s="18"/>
      <c r="V473" s="18"/>
      <c r="W473" s="18"/>
      <c r="X473" s="139">
        <v>13</v>
      </c>
      <c r="Y473" s="382" t="str">
        <f t="array" ref="Y473">IF(COUNT(IF($M$5:$M$104=$X473,IF($G$5:$G$104=Y$458,$M$5:$M$104,""),""))=0,"-",AVERAGE(IF($M$5:$M$104=$X473,IF($G$5:$G$104=Y$458,$H$5:$L$104,"")))-$X473)</f>
        <v>-</v>
      </c>
      <c r="Z473" s="382" t="str">
        <f t="array" ref="Z473">IF(COUNT(IF($M$5:$M$104=$X473,IF($G$5:$G$104=Z$458,$M$5:$M$104,""),""))=0,"-",AVERAGE(IF($M$5:$M$104=$X473,IF($G$5:$G$104=Z$458,$H$5:$L$104,"")))-$X473)</f>
        <v>-</v>
      </c>
      <c r="AA473" s="382" t="str">
        <f t="array" ref="AA473">IF(COUNT(IF($M$5:$M$104=$X473,IF($G$5:$G$104=AA$458,$M$5:$M$104,""),""))=0,"-",AVERAGE(IF($M$5:$M$104=$X473,IF($G$5:$G$104=AA$458,$H$5:$L$104,"")))-$X473)</f>
        <v>-</v>
      </c>
      <c r="AB473" s="382" t="str">
        <f t="array" ref="AB473">IF(COUNT(IF($M$5:$M$104=$X473,IF($G$5:$G$104=AB$458,$M$5:$M$104,""),""))=0,"-",AVERAGE(IF($M$5:$M$104=$X473,IF($G$5:$G$104=AB$458,$H$5:$L$104,"")))-$X473)</f>
        <v>-</v>
      </c>
      <c r="AC473" s="382" t="str">
        <f t="array" ref="AC473">IF(COUNT(IF($M$5:$M$104=$X473,IF($G$5:$G$104=AC$458,$M$5:$M$104,""),""))=0,"-",AVERAGE(IF($M$5:$M$104=$X473,IF($G$5:$G$104=AC$458,$H$5:$L$104,"")))-$X473)</f>
        <v>-</v>
      </c>
      <c r="AD473" s="382" t="str">
        <f t="array" ref="AD473">IF(COUNT(IF($M$5:$M$104=$X473,IF($G$5:$G$104=AD$458,$M$5:$M$104,""),""))=0,"-",AVERAGE(IF($M$5:$M$104=$X473,IF($G$5:$G$104=AD$458,$H$5:$L$104,"")))-$X473)</f>
        <v>-</v>
      </c>
      <c r="AE473" s="382" t="str">
        <f t="array" ref="AE473">IF(COUNT(IF($M$5:$M$104=$X473,IF($G$5:$G$104=AE$458,$M$5:$M$104,""),""))=0,"-",AVERAGE(IF($M$5:$M$104=$X473,IF($G$5:$G$104=AE$458,$H$5:$L$104,"")))-$X473)</f>
        <v>-</v>
      </c>
      <c r="AF473" s="382" t="str">
        <f t="array" ref="AF473">IF(COUNT(IF($M$5:$M$104=$X473,IF($G$5:$G$104=AF$458,$M$5:$M$104,""),""))=0,"-",AVERAGE(IF($M$5:$M$104=$X473,IF($G$5:$G$104=AF$458,$H$5:$L$104,"")))-$X473)</f>
        <v>-</v>
      </c>
      <c r="AG473" s="382" t="str">
        <f t="array" ref="AG473">IF(COUNT(IF($M$5:$M$104=$X473,IF($G$5:$G$104=AG$458,$M$5:$M$104,""),""))=0,"-",AVERAGE(IF($M$5:$M$104=$X473,IF($G$5:$G$104=AG$458,$H$5:$L$104,"")))-$X473)</f>
        <v>-</v>
      </c>
      <c r="AH473" s="382" t="str">
        <f t="array" ref="AH473">IF(COUNT(IF($M$5:$M$104=$X473,IF($G$5:$G$104=AH$458,$M$5:$M$104,""),""))=0,"-",AVERAGE(IF($M$5:$M$104=$X473,IF($G$5:$G$104=AH$458,$H$5:$L$104,"")))-$X473)</f>
        <v>-</v>
      </c>
      <c r="AI473" s="382" t="str">
        <f t="array" ref="AI473">IF(COUNT(IF($M$5:$M$104=$X473,IF($G$5:$G$104=AI$458,$M$5:$M$104,""),""))=0,"-",AVERAGE(IF($M$5:$M$104=$X473,IF($G$5:$G$104=AI$458,$H$5:$L$104,"")))-$X473)</f>
        <v>-</v>
      </c>
      <c r="AJ473" s="382" t="str">
        <f t="array" ref="AJ473">IF(COUNT(IF($M$5:$M$104=$X473,IF($G$5:$G$104=AJ$458,$M$5:$M$104,""),""))=0,"-",AVERAGE(IF($M$5:$M$104=$X473,IF($G$5:$G$104=AJ$458,$H$5:$L$104,"")))-$X473)</f>
        <v>-</v>
      </c>
      <c r="AK473" s="384" t="str">
        <f t="array" ref="AK473">IF(COUNT(Y473:AJ473)=0,"-",AVERAGE(IF($M$5:$M$104=$X473,$H$5:$L$104,""))-$X473)</f>
        <v>-</v>
      </c>
      <c r="AL473" s="18"/>
      <c r="AM473" s="7"/>
      <c r="AN473" s="18"/>
      <c r="AO473" s="18"/>
      <c r="AP473" s="18"/>
      <c r="AQ473" s="18"/>
      <c r="AR473" s="18"/>
      <c r="AS473" s="18"/>
      <c r="AT473" s="18"/>
      <c r="AU473" s="18"/>
      <c r="AV473" s="18"/>
      <c r="AW473" s="18"/>
      <c r="AX473" s="18"/>
      <c r="BA473" s="11"/>
      <c r="BB473" s="11"/>
      <c r="BC473" s="11"/>
      <c r="BD473" s="11"/>
      <c r="BE473" s="11"/>
      <c r="BF473" s="11"/>
      <c r="BG473" s="11"/>
      <c r="BH473" s="11"/>
      <c r="BI473" s="11"/>
      <c r="BJ473" s="11"/>
      <c r="BK473" s="11"/>
      <c r="BL473" s="11"/>
      <c r="BM473" s="11"/>
      <c r="BN473" s="11"/>
      <c r="BO473" s="75"/>
      <c r="BP473" s="75"/>
    </row>
    <row r="474" spans="1:68">
      <c r="A474" s="18"/>
      <c r="B474" s="18"/>
      <c r="C474" s="18"/>
      <c r="D474" s="18"/>
      <c r="E474" s="88"/>
      <c r="F474" s="88"/>
      <c r="G474" s="18"/>
      <c r="H474" s="89"/>
      <c r="I474" s="89"/>
      <c r="J474" s="18"/>
      <c r="K474" s="18"/>
      <c r="L474" s="18"/>
      <c r="M474" s="140"/>
      <c r="N474" s="140"/>
      <c r="O474" s="140"/>
      <c r="P474" s="140"/>
      <c r="Q474" s="140"/>
      <c r="R474" s="140"/>
      <c r="S474" s="140"/>
      <c r="T474" s="140"/>
      <c r="U474" s="18"/>
      <c r="V474" s="18"/>
      <c r="W474" s="18"/>
      <c r="X474" s="139">
        <v>14</v>
      </c>
      <c r="Y474" s="382" t="str">
        <f t="array" ref="Y474">IF(COUNT(IF($M$5:$M$104=$X474,IF($G$5:$G$104=Y$458,$M$5:$M$104,""),""))=0,"-",AVERAGE(IF($M$5:$M$104=$X474,IF($G$5:$G$104=Y$458,$H$5:$L$104,"")))-$X474)</f>
        <v>-</v>
      </c>
      <c r="Z474" s="382" t="str">
        <f t="array" ref="Z474">IF(COUNT(IF($M$5:$M$104=$X474,IF($G$5:$G$104=Z$458,$M$5:$M$104,""),""))=0,"-",AVERAGE(IF($M$5:$M$104=$X474,IF($G$5:$G$104=Z$458,$H$5:$L$104,"")))-$X474)</f>
        <v>-</v>
      </c>
      <c r="AA474" s="382" t="str">
        <f t="array" ref="AA474">IF(COUNT(IF($M$5:$M$104=$X474,IF($G$5:$G$104=AA$458,$M$5:$M$104,""),""))=0,"-",AVERAGE(IF($M$5:$M$104=$X474,IF($G$5:$G$104=AA$458,$H$5:$L$104,"")))-$X474)</f>
        <v>-</v>
      </c>
      <c r="AB474" s="382" t="str">
        <f t="array" ref="AB474">IF(COUNT(IF($M$5:$M$104=$X474,IF($G$5:$G$104=AB$458,$M$5:$M$104,""),""))=0,"-",AVERAGE(IF($M$5:$M$104=$X474,IF($G$5:$G$104=AB$458,$H$5:$L$104,"")))-$X474)</f>
        <v>-</v>
      </c>
      <c r="AC474" s="382" t="str">
        <f t="array" ref="AC474">IF(COUNT(IF($M$5:$M$104=$X474,IF($G$5:$G$104=AC$458,$M$5:$M$104,""),""))=0,"-",AVERAGE(IF($M$5:$M$104=$X474,IF($G$5:$G$104=AC$458,$H$5:$L$104,"")))-$X474)</f>
        <v>-</v>
      </c>
      <c r="AD474" s="382" t="str">
        <f t="array" ref="AD474">IF(COUNT(IF($M$5:$M$104=$X474,IF($G$5:$G$104=AD$458,$M$5:$M$104,""),""))=0,"-",AVERAGE(IF($M$5:$M$104=$X474,IF($G$5:$G$104=AD$458,$H$5:$L$104,"")))-$X474)</f>
        <v>-</v>
      </c>
      <c r="AE474" s="382" t="str">
        <f t="array" ref="AE474">IF(COUNT(IF($M$5:$M$104=$X474,IF($G$5:$G$104=AE$458,$M$5:$M$104,""),""))=0,"-",AVERAGE(IF($M$5:$M$104=$X474,IF($G$5:$G$104=AE$458,$H$5:$L$104,"")))-$X474)</f>
        <v>-</v>
      </c>
      <c r="AF474" s="382" t="str">
        <f t="array" ref="AF474">IF(COUNT(IF($M$5:$M$104=$X474,IF($G$5:$G$104=AF$458,$M$5:$M$104,""),""))=0,"-",AVERAGE(IF($M$5:$M$104=$X474,IF($G$5:$G$104=AF$458,$H$5:$L$104,"")))-$X474)</f>
        <v>-</v>
      </c>
      <c r="AG474" s="382" t="str">
        <f t="array" ref="AG474">IF(COUNT(IF($M$5:$M$104=$X474,IF($G$5:$G$104=AG$458,$M$5:$M$104,""),""))=0,"-",AVERAGE(IF($M$5:$M$104=$X474,IF($G$5:$G$104=AG$458,$H$5:$L$104,"")))-$X474)</f>
        <v>-</v>
      </c>
      <c r="AH474" s="382" t="str">
        <f t="array" ref="AH474">IF(COUNT(IF($M$5:$M$104=$X474,IF($G$5:$G$104=AH$458,$M$5:$M$104,""),""))=0,"-",AVERAGE(IF($M$5:$M$104=$X474,IF($G$5:$G$104=AH$458,$H$5:$L$104,"")))-$X474)</f>
        <v>-</v>
      </c>
      <c r="AI474" s="382" t="str">
        <f t="array" ref="AI474">IF(COUNT(IF($M$5:$M$104=$X474,IF($G$5:$G$104=AI$458,$M$5:$M$104,""),""))=0,"-",AVERAGE(IF($M$5:$M$104=$X474,IF($G$5:$G$104=AI$458,$H$5:$L$104,"")))-$X474)</f>
        <v>-</v>
      </c>
      <c r="AJ474" s="382" t="str">
        <f t="array" ref="AJ474">IF(COUNT(IF($M$5:$M$104=$X474,IF($G$5:$G$104=AJ$458,$M$5:$M$104,""),""))=0,"-",AVERAGE(IF($M$5:$M$104=$X474,IF($G$5:$G$104=AJ$458,$H$5:$L$104,"")))-$X474)</f>
        <v>-</v>
      </c>
      <c r="AK474" s="384" t="str">
        <f t="array" ref="AK474">IF(COUNT(Y474:AJ474)=0,"-",AVERAGE(IF($M$5:$M$104=$X474,$H$5:$L$104,""))-$X474)</f>
        <v>-</v>
      </c>
      <c r="AL474" s="18"/>
      <c r="AM474" s="7"/>
      <c r="AN474" s="18"/>
      <c r="AO474" s="18"/>
      <c r="AP474" s="18"/>
      <c r="AQ474" s="18"/>
      <c r="AR474" s="18"/>
      <c r="AS474" s="18"/>
      <c r="AT474" s="18"/>
      <c r="AU474" s="18"/>
      <c r="AV474" s="18"/>
      <c r="AW474" s="18"/>
      <c r="AX474" s="18"/>
      <c r="BA474" s="11"/>
      <c r="BB474" s="11"/>
      <c r="BC474" s="11"/>
      <c r="BD474" s="11"/>
      <c r="BE474" s="11"/>
      <c r="BF474" s="11"/>
      <c r="BG474" s="11"/>
      <c r="BH474" s="11"/>
      <c r="BI474" s="11"/>
      <c r="BJ474" s="11"/>
      <c r="BK474" s="11"/>
      <c r="BL474" s="11"/>
      <c r="BM474" s="11"/>
      <c r="BN474" s="11"/>
      <c r="BO474" s="75"/>
      <c r="BP474" s="75"/>
    </row>
    <row r="475" spans="1:68">
      <c r="A475" s="18"/>
      <c r="B475" s="18"/>
      <c r="C475" s="18"/>
      <c r="D475" s="18"/>
      <c r="E475" s="88"/>
      <c r="F475" s="88"/>
      <c r="G475" s="18"/>
      <c r="H475" s="89"/>
      <c r="I475" s="89"/>
      <c r="J475" s="18"/>
      <c r="K475" s="18"/>
      <c r="L475" s="18"/>
      <c r="M475" s="140"/>
      <c r="N475" s="140"/>
      <c r="O475" s="140"/>
      <c r="P475" s="140"/>
      <c r="Q475" s="140"/>
      <c r="R475" s="140"/>
      <c r="S475" s="140"/>
      <c r="T475" s="140"/>
      <c r="U475" s="18"/>
      <c r="V475" s="18"/>
      <c r="W475" s="18"/>
      <c r="X475" s="139">
        <v>15</v>
      </c>
      <c r="Y475" s="382" t="str">
        <f t="array" ref="Y475">IF(COUNT(IF($M$5:$M$104=$X475,IF($G$5:$G$104=Y$458,$M$5:$M$104,""),""))=0,"-",AVERAGE(IF($M$5:$M$104=$X475,IF($G$5:$G$104=Y$458,$H$5:$L$104,"")))-$X475)</f>
        <v>-</v>
      </c>
      <c r="Z475" s="382" t="str">
        <f t="array" ref="Z475">IF(COUNT(IF($M$5:$M$104=$X475,IF($G$5:$G$104=Z$458,$M$5:$M$104,""),""))=0,"-",AVERAGE(IF($M$5:$M$104=$X475,IF($G$5:$G$104=Z$458,$H$5:$L$104,"")))-$X475)</f>
        <v>-</v>
      </c>
      <c r="AA475" s="382" t="str">
        <f t="array" ref="AA475">IF(COUNT(IF($M$5:$M$104=$X475,IF($G$5:$G$104=AA$458,$M$5:$M$104,""),""))=0,"-",AVERAGE(IF($M$5:$M$104=$X475,IF($G$5:$G$104=AA$458,$H$5:$L$104,"")))-$X475)</f>
        <v>-</v>
      </c>
      <c r="AB475" s="382" t="str">
        <f t="array" ref="AB475">IF(COUNT(IF($M$5:$M$104=$X475,IF($G$5:$G$104=AB$458,$M$5:$M$104,""),""))=0,"-",AVERAGE(IF($M$5:$M$104=$X475,IF($G$5:$G$104=AB$458,$H$5:$L$104,"")))-$X475)</f>
        <v>-</v>
      </c>
      <c r="AC475" s="382" t="str">
        <f t="array" ref="AC475">IF(COUNT(IF($M$5:$M$104=$X475,IF($G$5:$G$104=AC$458,$M$5:$M$104,""),""))=0,"-",AVERAGE(IF($M$5:$M$104=$X475,IF($G$5:$G$104=AC$458,$H$5:$L$104,"")))-$X475)</f>
        <v>-</v>
      </c>
      <c r="AD475" s="382" t="str">
        <f t="array" ref="AD475">IF(COUNT(IF($M$5:$M$104=$X475,IF($G$5:$G$104=AD$458,$M$5:$M$104,""),""))=0,"-",AVERAGE(IF($M$5:$M$104=$X475,IF($G$5:$G$104=AD$458,$H$5:$L$104,"")))-$X475)</f>
        <v>-</v>
      </c>
      <c r="AE475" s="382" t="str">
        <f t="array" ref="AE475">IF(COUNT(IF($M$5:$M$104=$X475,IF($G$5:$G$104=AE$458,$M$5:$M$104,""),""))=0,"-",AVERAGE(IF($M$5:$M$104=$X475,IF($G$5:$G$104=AE$458,$H$5:$L$104,"")))-$X475)</f>
        <v>-</v>
      </c>
      <c r="AF475" s="382" t="str">
        <f t="array" ref="AF475">IF(COUNT(IF($M$5:$M$104=$X475,IF($G$5:$G$104=AF$458,$M$5:$M$104,""),""))=0,"-",AVERAGE(IF($M$5:$M$104=$X475,IF($G$5:$G$104=AF$458,$H$5:$L$104,"")))-$X475)</f>
        <v>-</v>
      </c>
      <c r="AG475" s="382" t="str">
        <f t="array" ref="AG475">IF(COUNT(IF($M$5:$M$104=$X475,IF($G$5:$G$104=AG$458,$M$5:$M$104,""),""))=0,"-",AVERAGE(IF($M$5:$M$104=$X475,IF($G$5:$G$104=AG$458,$H$5:$L$104,"")))-$X475)</f>
        <v>-</v>
      </c>
      <c r="AH475" s="382" t="str">
        <f t="array" ref="AH475">IF(COUNT(IF($M$5:$M$104=$X475,IF($G$5:$G$104=AH$458,$M$5:$M$104,""),""))=0,"-",AVERAGE(IF($M$5:$M$104=$X475,IF($G$5:$G$104=AH$458,$H$5:$L$104,"")))-$X475)</f>
        <v>-</v>
      </c>
      <c r="AI475" s="382" t="str">
        <f t="array" ref="AI475">IF(COUNT(IF($M$5:$M$104=$X475,IF($G$5:$G$104=AI$458,$M$5:$M$104,""),""))=0,"-",AVERAGE(IF($M$5:$M$104=$X475,IF($G$5:$G$104=AI$458,$H$5:$L$104,"")))-$X475)</f>
        <v>-</v>
      </c>
      <c r="AJ475" s="382" t="str">
        <f t="array" ref="AJ475">IF(COUNT(IF($M$5:$M$104=$X475,IF($G$5:$G$104=AJ$458,$M$5:$M$104,""),""))=0,"-",AVERAGE(IF($M$5:$M$104=$X475,IF($G$5:$G$104=AJ$458,$H$5:$L$104,"")))-$X475)</f>
        <v>-</v>
      </c>
      <c r="AK475" s="385" t="str">
        <f t="array" ref="AK475">IF(COUNT(Y475:AJ475)=0,"-",AVERAGE(IF($M$5:$M$104=$X475,$H$5:$L$104,""))-$X475)</f>
        <v>-</v>
      </c>
      <c r="AL475" s="18"/>
      <c r="AM475" s="7"/>
      <c r="AN475" s="18"/>
      <c r="AO475" s="18"/>
      <c r="AP475" s="18"/>
      <c r="AQ475" s="18"/>
      <c r="AR475" s="18"/>
      <c r="AS475" s="18"/>
      <c r="AT475" s="18"/>
      <c r="AU475" s="18"/>
      <c r="AV475" s="18"/>
      <c r="AW475" s="18"/>
      <c r="AX475" s="18"/>
      <c r="BA475" s="11"/>
      <c r="BB475" s="11"/>
      <c r="BC475" s="11"/>
      <c r="BD475" s="11"/>
      <c r="BE475" s="11"/>
      <c r="BF475" s="11"/>
      <c r="BG475" s="11"/>
      <c r="BH475" s="11"/>
      <c r="BI475" s="11"/>
      <c r="BJ475" s="11"/>
      <c r="BK475" s="11"/>
      <c r="BL475" s="11"/>
      <c r="BM475" s="11"/>
      <c r="BN475" s="11"/>
      <c r="BO475" s="75"/>
      <c r="BP475" s="75"/>
    </row>
    <row r="476" spans="1:68">
      <c r="A476" s="18"/>
      <c r="B476" s="18"/>
      <c r="C476" s="18"/>
      <c r="D476" s="18"/>
      <c r="E476" s="88"/>
      <c r="F476" s="88"/>
      <c r="G476" s="18"/>
      <c r="H476" s="89"/>
      <c r="I476" s="89"/>
      <c r="J476" s="18"/>
      <c r="K476" s="18"/>
      <c r="L476" s="18"/>
      <c r="M476" s="140"/>
      <c r="N476" s="140"/>
      <c r="O476" s="140"/>
      <c r="P476" s="140"/>
      <c r="Q476" s="140"/>
      <c r="R476" s="140"/>
      <c r="S476" s="140"/>
      <c r="T476" s="140"/>
      <c r="U476" s="18"/>
      <c r="V476" s="18"/>
      <c r="W476" s="18"/>
      <c r="X476" s="386" t="s">
        <v>5</v>
      </c>
      <c r="Y476" s="387">
        <f t="shared" ref="Y476:AK476" si="51">IF(Y$410=0,"-",SUMPRODUCT(Y460:Y475,Y394:Y409)/Y410)</f>
        <v>-3.3333333333333305E-2</v>
      </c>
      <c r="Z476" s="388" t="str">
        <f t="shared" si="51"/>
        <v>-</v>
      </c>
      <c r="AA476" s="388" t="str">
        <f t="shared" si="51"/>
        <v>-</v>
      </c>
      <c r="AB476" s="388" t="str">
        <f t="shared" si="51"/>
        <v>-</v>
      </c>
      <c r="AC476" s="388">
        <f t="shared" si="51"/>
        <v>6.0000000000000032E-2</v>
      </c>
      <c r="AD476" s="388" t="str">
        <f t="shared" si="51"/>
        <v>-</v>
      </c>
      <c r="AE476" s="388">
        <f t="shared" si="51"/>
        <v>6.6666666666666723E-3</v>
      </c>
      <c r="AF476" s="388" t="str">
        <f t="shared" si="51"/>
        <v>-</v>
      </c>
      <c r="AG476" s="388" t="str">
        <f t="shared" si="51"/>
        <v>-</v>
      </c>
      <c r="AH476" s="388" t="str">
        <f t="shared" si="51"/>
        <v>-</v>
      </c>
      <c r="AI476" s="388" t="str">
        <f t="shared" si="51"/>
        <v>-</v>
      </c>
      <c r="AJ476" s="389">
        <f t="shared" si="51"/>
        <v>3.0000000000000006E-2</v>
      </c>
      <c r="AK476" s="390">
        <f t="shared" si="51"/>
        <v>1.0000000000000026E-2</v>
      </c>
      <c r="AL476" s="391"/>
      <c r="AM476" s="7"/>
      <c r="AN476" s="18"/>
      <c r="AO476" s="18"/>
      <c r="AP476" s="18"/>
      <c r="AQ476" s="18"/>
      <c r="AR476" s="18"/>
      <c r="AS476" s="18"/>
      <c r="AT476" s="18"/>
      <c r="AU476" s="18"/>
      <c r="AV476" s="18"/>
      <c r="AW476" s="18"/>
      <c r="AX476" s="18"/>
      <c r="BA476" s="11"/>
      <c r="BB476" s="11"/>
      <c r="BC476" s="11"/>
      <c r="BD476" s="11"/>
      <c r="BE476" s="11"/>
      <c r="BF476" s="11"/>
      <c r="BG476" s="11"/>
      <c r="BH476" s="11"/>
      <c r="BI476" s="11"/>
      <c r="BJ476" s="11"/>
      <c r="BK476" s="11"/>
      <c r="BL476" s="11"/>
      <c r="BM476" s="11"/>
      <c r="BN476" s="11"/>
      <c r="BO476" s="75"/>
      <c r="BP476" s="75"/>
    </row>
    <row r="477" spans="1:68">
      <c r="A477" s="18"/>
      <c r="B477" s="18"/>
      <c r="C477" s="18"/>
      <c r="D477" s="18"/>
      <c r="E477" s="88"/>
      <c r="F477" s="88"/>
      <c r="G477" s="18"/>
      <c r="H477" s="89"/>
      <c r="I477" s="89"/>
      <c r="J477" s="18"/>
      <c r="K477" s="18"/>
      <c r="L477" s="18"/>
      <c r="M477" s="140"/>
      <c r="N477" s="140"/>
      <c r="O477" s="140"/>
      <c r="P477" s="140"/>
      <c r="Q477" s="140"/>
      <c r="R477" s="140"/>
      <c r="S477" s="140"/>
      <c r="T477" s="140"/>
      <c r="U477" s="18"/>
      <c r="V477" s="18"/>
      <c r="W477" s="18"/>
      <c r="X477" s="364" t="s">
        <v>85</v>
      </c>
      <c r="Y477" s="117"/>
      <c r="Z477" s="117"/>
      <c r="AA477" s="117"/>
      <c r="AB477" s="117"/>
      <c r="AC477" s="117"/>
      <c r="AD477" s="117"/>
      <c r="AE477" s="117"/>
      <c r="AF477" s="117"/>
      <c r="AG477" s="117"/>
      <c r="AH477" s="117"/>
      <c r="AI477" s="117"/>
      <c r="AJ477" s="117"/>
      <c r="AK477" s="117"/>
      <c r="AL477" s="18"/>
      <c r="AM477" s="7"/>
      <c r="AN477" s="18"/>
      <c r="AO477" s="18"/>
      <c r="AP477" s="18"/>
      <c r="AQ477" s="18"/>
      <c r="AR477" s="18"/>
      <c r="AS477" s="18"/>
      <c r="AT477" s="18"/>
      <c r="AU477" s="18"/>
      <c r="AV477" s="18"/>
      <c r="AW477" s="18"/>
      <c r="AX477" s="18"/>
      <c r="BA477" s="11"/>
      <c r="BB477" s="11"/>
      <c r="BC477" s="11"/>
      <c r="BD477" s="11"/>
      <c r="BE477" s="11"/>
      <c r="BF477" s="11"/>
      <c r="BG477" s="11"/>
      <c r="BH477" s="11"/>
      <c r="BI477" s="11"/>
      <c r="BJ477" s="11"/>
      <c r="BK477" s="11"/>
      <c r="BL477" s="11"/>
      <c r="BM477" s="11"/>
      <c r="BN477" s="11"/>
    </row>
    <row r="478" spans="1:68">
      <c r="A478" s="18"/>
      <c r="B478" s="18"/>
      <c r="C478" s="18"/>
      <c r="D478" s="18"/>
      <c r="E478" s="88"/>
      <c r="F478" s="88"/>
      <c r="G478" s="18"/>
      <c r="H478" s="89"/>
      <c r="I478" s="89"/>
      <c r="J478" s="18"/>
      <c r="K478" s="18"/>
      <c r="L478" s="18"/>
      <c r="M478" s="140"/>
      <c r="N478" s="140"/>
      <c r="O478" s="140"/>
      <c r="P478" s="140"/>
      <c r="Q478" s="140"/>
      <c r="R478" s="140"/>
      <c r="S478" s="140"/>
      <c r="T478" s="140"/>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BA478" s="11"/>
      <c r="BB478" s="11"/>
      <c r="BC478" s="11"/>
      <c r="BD478" s="11"/>
      <c r="BE478" s="11"/>
      <c r="BF478" s="11"/>
      <c r="BG478" s="11"/>
      <c r="BH478" s="11"/>
      <c r="BI478" s="11"/>
      <c r="BJ478" s="11"/>
      <c r="BK478" s="11"/>
      <c r="BL478" s="11"/>
      <c r="BM478" s="11"/>
      <c r="BN478" s="11"/>
    </row>
    <row r="479" spans="1:68">
      <c r="A479" s="18"/>
      <c r="B479" s="18"/>
      <c r="C479" s="18"/>
      <c r="D479" s="18"/>
      <c r="E479" s="88"/>
      <c r="F479" s="88"/>
      <c r="G479" s="18"/>
      <c r="H479" s="89"/>
      <c r="I479" s="89"/>
      <c r="J479" s="18"/>
      <c r="K479" s="18"/>
      <c r="L479" s="18"/>
      <c r="M479" s="140"/>
      <c r="N479" s="140"/>
      <c r="O479" s="140"/>
      <c r="P479" s="140"/>
      <c r="Q479" s="140"/>
      <c r="R479" s="140"/>
      <c r="S479" s="140"/>
      <c r="T479" s="140"/>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BL479" s="11"/>
      <c r="BM479" s="11"/>
      <c r="BN479" s="11"/>
    </row>
    <row r="480" spans="1:68" ht="20.25">
      <c r="A480" s="18"/>
      <c r="B480" s="18"/>
      <c r="C480" s="18"/>
      <c r="D480" s="18"/>
      <c r="E480" s="329"/>
      <c r="F480" s="329"/>
      <c r="G480" s="213"/>
      <c r="H480" s="330"/>
      <c r="I480" s="330"/>
      <c r="J480" s="213"/>
      <c r="K480" s="213"/>
      <c r="L480" s="213"/>
      <c r="M480" s="247"/>
      <c r="N480" s="140"/>
      <c r="O480" s="140"/>
      <c r="P480" s="140"/>
      <c r="Q480" s="140"/>
      <c r="R480" s="140"/>
      <c r="S480" s="140"/>
      <c r="T480" s="140"/>
      <c r="U480" s="18"/>
      <c r="V480" s="18"/>
      <c r="W480" s="18"/>
      <c r="X480" s="91" t="str">
        <f>$H$1</f>
        <v>Torsklesing HI 2016, ALDER</v>
      </c>
      <c r="Y480" s="219"/>
      <c r="Z480" s="328"/>
      <c r="AA480" s="110"/>
      <c r="AB480" s="110"/>
      <c r="AC480" s="110"/>
      <c r="AD480" s="110"/>
      <c r="AE480" s="110"/>
      <c r="AF480" s="110"/>
      <c r="AG480" s="110"/>
      <c r="AH480" s="110"/>
      <c r="AI480" s="110"/>
      <c r="AJ480" s="110"/>
      <c r="AK480" s="110"/>
      <c r="AL480" s="18"/>
      <c r="AM480" s="7"/>
      <c r="AN480" s="18"/>
      <c r="AO480" s="18"/>
      <c r="AP480" s="18"/>
      <c r="AQ480" s="18"/>
      <c r="AR480" s="18"/>
      <c r="AS480" s="18"/>
      <c r="AT480" s="18"/>
      <c r="AU480" s="18"/>
      <c r="AV480" s="18"/>
      <c r="AW480" s="18"/>
      <c r="AX480" s="18"/>
      <c r="BL480" s="11"/>
      <c r="BM480" s="11"/>
      <c r="BN480" s="11"/>
    </row>
    <row r="481" spans="1:68" ht="12.75" customHeight="1">
      <c r="A481" s="213"/>
      <c r="B481" s="213"/>
      <c r="C481" s="213"/>
      <c r="D481" s="213"/>
      <c r="E481" s="335"/>
      <c r="F481" s="333" t="s">
        <v>67</v>
      </c>
      <c r="G481" s="334"/>
      <c r="H481" s="333" t="s">
        <v>67</v>
      </c>
      <c r="I481" s="333"/>
      <c r="J481" s="334"/>
      <c r="K481" s="334"/>
      <c r="L481" s="334"/>
      <c r="M481" s="336"/>
      <c r="N481" s="247"/>
      <c r="O481" s="247"/>
      <c r="P481" s="247"/>
      <c r="Q481" s="247"/>
      <c r="R481" s="247"/>
      <c r="S481" s="247"/>
      <c r="T481" s="247"/>
      <c r="U481" s="213"/>
      <c r="V481" s="213"/>
      <c r="W481" s="18"/>
      <c r="X481" s="331"/>
      <c r="Y481" s="331"/>
      <c r="Z481" s="331"/>
      <c r="AA481" s="110"/>
      <c r="AB481" s="110"/>
      <c r="AC481" s="110"/>
      <c r="AD481" s="110"/>
      <c r="AE481" s="110"/>
      <c r="AF481" s="110"/>
      <c r="AG481" s="110"/>
      <c r="AH481" s="110"/>
      <c r="AI481" s="110"/>
      <c r="AJ481" s="110"/>
      <c r="AK481" s="110"/>
      <c r="AL481" s="18"/>
      <c r="AM481" s="7"/>
      <c r="AN481" s="18"/>
      <c r="AO481" s="18"/>
      <c r="AP481" s="18"/>
      <c r="AQ481" s="18"/>
      <c r="AR481" s="18"/>
      <c r="AS481" s="18"/>
      <c r="AT481" s="18"/>
      <c r="AU481" s="18"/>
      <c r="AV481" s="18"/>
      <c r="AW481" s="18"/>
      <c r="AX481" s="18"/>
      <c r="BL481" s="11"/>
      <c r="BM481" s="11"/>
      <c r="BN481" s="11"/>
    </row>
    <row r="482" spans="1:68" ht="18">
      <c r="A482" s="332" t="s">
        <v>89</v>
      </c>
      <c r="B482" s="213"/>
      <c r="C482" s="334"/>
      <c r="D482" s="333" t="s">
        <v>67</v>
      </c>
      <c r="E482" s="329"/>
      <c r="F482" s="329"/>
      <c r="G482" s="213"/>
      <c r="H482" s="330"/>
      <c r="I482" s="330"/>
      <c r="J482" s="213"/>
      <c r="K482" s="213"/>
      <c r="L482" s="213"/>
      <c r="M482" s="213"/>
      <c r="N482" s="333" t="s">
        <v>67</v>
      </c>
      <c r="O482" s="336"/>
      <c r="P482" s="333" t="s">
        <v>67</v>
      </c>
      <c r="Q482" s="336"/>
      <c r="R482" s="333" t="s">
        <v>67</v>
      </c>
      <c r="S482" s="336"/>
      <c r="T482" s="336"/>
      <c r="U482" s="333" t="s">
        <v>67</v>
      </c>
      <c r="V482" s="334"/>
      <c r="W482" s="18"/>
      <c r="X482" s="219" t="s">
        <v>90</v>
      </c>
      <c r="Y482" s="331"/>
      <c r="Z482" s="331" t="str">
        <f>IF(M3="modal","Otoliths read, CV's, percentage agreement and RELATIVE bias by stratum and MODAL age.","Otoliths read, CV's, percentage agreement and ABSOLUTE bias by stratum and ACTUAL age.")</f>
        <v>Otoliths read, CV's, percentage agreement and RELATIVE bias by stratum and MODAL age.</v>
      </c>
      <c r="AA482" s="110"/>
      <c r="AB482" s="110"/>
      <c r="AC482" s="110"/>
      <c r="AD482" s="110"/>
      <c r="AE482" s="110"/>
      <c r="AF482" s="110"/>
      <c r="AG482" s="110"/>
      <c r="AH482" s="110"/>
      <c r="AI482" s="110"/>
      <c r="AJ482" s="110"/>
      <c r="AK482" s="110"/>
      <c r="AL482" s="18"/>
      <c r="AM482" s="7"/>
      <c r="AN482" s="18"/>
      <c r="AO482" s="18"/>
      <c r="AP482" s="18"/>
      <c r="AQ482" s="18"/>
      <c r="AR482" s="18"/>
      <c r="AS482" s="18"/>
      <c r="AT482" s="18"/>
      <c r="AU482" s="18"/>
      <c r="AV482" s="18"/>
      <c r="AW482" s="18"/>
      <c r="AX482" s="18"/>
      <c r="BL482" s="11"/>
      <c r="BM482" s="11"/>
      <c r="BN482" s="11"/>
    </row>
    <row r="483" spans="1:68" ht="15">
      <c r="A483" s="213"/>
      <c r="B483" s="213"/>
      <c r="C483" s="213"/>
      <c r="D483" s="213"/>
      <c r="E483" s="88"/>
      <c r="F483" s="88"/>
      <c r="G483" s="18"/>
      <c r="H483" s="89"/>
      <c r="I483" s="89"/>
      <c r="J483" s="18"/>
      <c r="K483" s="18"/>
      <c r="L483" s="18"/>
      <c r="M483" s="140"/>
      <c r="N483" s="213"/>
      <c r="O483" s="213"/>
      <c r="P483" s="213"/>
      <c r="Q483" s="213"/>
      <c r="R483" s="213"/>
      <c r="S483" s="213"/>
      <c r="T483" s="213"/>
      <c r="U483" s="213"/>
      <c r="V483" s="213"/>
      <c r="W483" s="18"/>
      <c r="X483" s="331"/>
      <c r="Y483" s="331"/>
      <c r="Z483" s="331"/>
      <c r="AA483" s="110"/>
      <c r="AB483" s="110"/>
      <c r="AC483" s="110"/>
      <c r="AD483" s="110"/>
      <c r="AE483" s="110"/>
      <c r="AF483" s="110"/>
      <c r="AG483" s="110"/>
      <c r="AH483" s="110"/>
      <c r="AI483" s="110"/>
      <c r="AJ483" s="110"/>
      <c r="AK483" s="110"/>
      <c r="AL483" s="18"/>
      <c r="AM483" s="7"/>
      <c r="AN483" s="18"/>
      <c r="AO483" s="18"/>
      <c r="AP483" s="18"/>
      <c r="AQ483" s="18"/>
      <c r="AR483" s="18"/>
      <c r="AS483" s="18"/>
      <c r="AT483" s="18"/>
      <c r="AU483" s="18"/>
      <c r="AV483" s="18"/>
      <c r="AW483" s="18"/>
      <c r="AX483" s="18"/>
      <c r="BL483" s="11"/>
      <c r="BM483" s="11"/>
      <c r="BN483" s="11"/>
    </row>
    <row r="484" spans="1:68" ht="15.75">
      <c r="A484" s="18"/>
      <c r="B484" s="18"/>
      <c r="C484" s="18"/>
      <c r="D484" s="18"/>
      <c r="E484" s="88"/>
      <c r="F484" s="88"/>
      <c r="G484" s="18"/>
      <c r="H484" s="89"/>
      <c r="I484" s="89"/>
      <c r="J484" s="18"/>
      <c r="K484" s="18"/>
      <c r="L484" s="18"/>
      <c r="M484" s="140"/>
      <c r="N484" s="140"/>
      <c r="O484" s="140"/>
      <c r="P484" s="140"/>
      <c r="Q484" s="140"/>
      <c r="R484" s="140"/>
      <c r="S484" s="140"/>
      <c r="T484" s="140"/>
      <c r="U484" s="18"/>
      <c r="V484" s="18"/>
      <c r="W484" s="18"/>
      <c r="X484" s="580" t="s">
        <v>69</v>
      </c>
      <c r="Y484" s="581"/>
      <c r="Z484" s="581"/>
      <c r="AA484" s="582"/>
      <c r="AB484" s="110"/>
      <c r="AC484" s="110"/>
      <c r="AD484" s="110"/>
      <c r="AE484" s="110"/>
      <c r="AF484" s="110"/>
      <c r="AG484" s="110"/>
      <c r="AH484" s="110"/>
      <c r="AI484" s="110"/>
      <c r="AJ484" s="110"/>
      <c r="AK484" s="110"/>
      <c r="AL484" s="18"/>
      <c r="AM484" s="7"/>
      <c r="AN484" s="18"/>
      <c r="AO484" s="18"/>
      <c r="AP484" s="18"/>
      <c r="AQ484" s="18"/>
      <c r="AR484" s="18"/>
      <c r="AS484" s="18"/>
      <c r="AT484" s="18"/>
      <c r="AU484" s="18"/>
      <c r="AV484" s="18"/>
      <c r="AW484" s="18"/>
      <c r="AX484" s="18"/>
      <c r="BL484" s="11"/>
      <c r="BM484" s="11"/>
      <c r="BN484" s="11"/>
    </row>
    <row r="485" spans="1:68">
      <c r="A485" s="18"/>
      <c r="B485" s="18"/>
      <c r="C485" s="18"/>
      <c r="D485" s="18"/>
      <c r="E485" s="88"/>
      <c r="F485" s="88"/>
      <c r="G485" s="18"/>
      <c r="H485" s="89"/>
      <c r="I485" s="89"/>
      <c r="J485" s="18"/>
      <c r="K485" s="18"/>
      <c r="L485" s="18"/>
      <c r="M485" s="140"/>
      <c r="N485" s="140"/>
      <c r="O485" s="140"/>
      <c r="P485" s="140"/>
      <c r="Q485" s="140"/>
      <c r="R485" s="140"/>
      <c r="S485" s="140"/>
      <c r="T485" s="140"/>
      <c r="U485" s="18"/>
      <c r="V485" s="18"/>
      <c r="W485" s="18"/>
      <c r="X485" s="128" t="str">
        <f>$M$3</f>
        <v>MODAL</v>
      </c>
      <c r="Y485" s="392"/>
      <c r="Z485" s="392"/>
      <c r="AA485" s="392"/>
      <c r="AB485" s="392"/>
      <c r="AC485" s="392"/>
      <c r="AD485" s="392" t="s">
        <v>91</v>
      </c>
      <c r="AE485" s="392"/>
      <c r="AF485" s="392"/>
      <c r="AG485" s="392"/>
      <c r="AH485" s="392"/>
      <c r="AI485" s="392"/>
      <c r="AJ485" s="393"/>
      <c r="AK485" s="394" t="s">
        <v>70</v>
      </c>
      <c r="AL485" s="67"/>
      <c r="AM485" s="213"/>
      <c r="AN485" s="213"/>
      <c r="AO485" s="213"/>
      <c r="AP485" s="18"/>
      <c r="AQ485" s="18"/>
      <c r="AR485" s="18"/>
      <c r="AS485" s="18"/>
      <c r="AT485" s="18"/>
      <c r="AU485" s="18"/>
      <c r="AV485" s="18"/>
      <c r="AW485" s="18"/>
      <c r="AX485" s="18"/>
      <c r="BK485" s="11"/>
      <c r="BL485" s="11"/>
      <c r="BM485" s="11"/>
      <c r="BP485" s="75"/>
    </row>
    <row r="486" spans="1:68" ht="15">
      <c r="A486" s="18"/>
      <c r="B486" s="18"/>
      <c r="C486" s="18"/>
      <c r="D486" s="18"/>
      <c r="E486" s="88"/>
      <c r="F486" s="88"/>
      <c r="G486" s="18"/>
      <c r="H486" s="89"/>
      <c r="I486" s="89"/>
      <c r="J486" s="18"/>
      <c r="K486" s="18"/>
      <c r="L486" s="18"/>
      <c r="M486" s="140"/>
      <c r="N486" s="140"/>
      <c r="O486" s="140"/>
      <c r="P486" s="140"/>
      <c r="Q486" s="140"/>
      <c r="R486" s="140"/>
      <c r="S486" s="140"/>
      <c r="T486" s="140"/>
      <c r="U486" s="18"/>
      <c r="V486" s="18"/>
      <c r="W486" s="18"/>
      <c r="X486" s="132" t="str">
        <f>$M$4</f>
        <v>(R1-R5)</v>
      </c>
      <c r="Y486" s="552" t="s">
        <v>126</v>
      </c>
      <c r="Z486" s="552" t="s">
        <v>127</v>
      </c>
      <c r="AA486" s="552" t="s">
        <v>128</v>
      </c>
      <c r="AB486" s="552" t="s">
        <v>129</v>
      </c>
      <c r="AC486" s="552" t="s">
        <v>130</v>
      </c>
      <c r="AD486" s="536" t="s">
        <v>92</v>
      </c>
      <c r="AE486" s="536" t="s">
        <v>93</v>
      </c>
      <c r="AF486" s="536" t="s">
        <v>92</v>
      </c>
      <c r="AG486" s="536" t="s">
        <v>93</v>
      </c>
      <c r="AH486" s="536" t="s">
        <v>94</v>
      </c>
      <c r="AI486" s="536" t="s">
        <v>95</v>
      </c>
      <c r="AJ486" s="537" t="s">
        <v>96</v>
      </c>
      <c r="AK486" s="395" t="s">
        <v>83</v>
      </c>
      <c r="AL486" s="67"/>
      <c r="AM486" s="213"/>
      <c r="AN486" s="213"/>
      <c r="AO486" s="213"/>
      <c r="AP486" s="18"/>
      <c r="AQ486" s="18"/>
      <c r="AR486" s="18"/>
      <c r="AS486" s="18"/>
      <c r="AT486" s="18"/>
      <c r="AU486" s="18"/>
      <c r="AV486" s="18"/>
      <c r="AW486" s="18"/>
      <c r="AX486" s="18"/>
      <c r="BK486" s="11"/>
      <c r="BL486" s="11"/>
      <c r="BM486" s="11"/>
      <c r="BP486" s="75"/>
    </row>
    <row r="487" spans="1:68">
      <c r="A487" s="18"/>
      <c r="B487" s="18"/>
      <c r="C487" s="18"/>
      <c r="D487" s="18"/>
      <c r="E487" s="88"/>
      <c r="F487" s="88"/>
      <c r="G487" s="18"/>
      <c r="H487" s="89"/>
      <c r="I487" s="89"/>
      <c r="J487" s="18"/>
      <c r="K487" s="18"/>
      <c r="L487" s="18"/>
      <c r="M487" s="140"/>
      <c r="N487" s="140"/>
      <c r="O487" s="140"/>
      <c r="P487" s="140"/>
      <c r="Q487" s="140"/>
      <c r="R487" s="140"/>
      <c r="S487" s="140"/>
      <c r="T487" s="140"/>
      <c r="U487" s="18"/>
      <c r="V487" s="18"/>
      <c r="W487" s="18"/>
      <c r="X487" s="396">
        <v>0</v>
      </c>
      <c r="Y487" s="342">
        <f t="array" ref="Y487">IF(COUNT(IF($M$5:$M$104=$X487,IF($A$5:$A$104=Y$486,$O$5:$O$104,"-")))=0,"-",COUNT(IF($M$5:$M$104=$X487,IF($A$5:$A$104=Y$486,$O$5:$O$104,"-"))))</f>
        <v>22</v>
      </c>
      <c r="Z487" s="342">
        <f t="array" ref="Z487">IF(COUNT(IF($M$5:$M$104=$X487,IF($A$5:$A$104=Z$486,$O$5:$O$104,"-")))=0,"-",COUNT(IF($M$5:$M$104=$X487,IF($A$5:$A$104=Z$486,$O$5:$O$104,"-"))))</f>
        <v>15</v>
      </c>
      <c r="AA487" s="342">
        <f t="array" ref="AA487">IF(COUNT(IF($M$5:$M$104=$X487,IF($A$5:$A$104=AA$486,$O$5:$O$104,"-")))=0,"-",COUNT(IF($M$5:$M$104=$X487,IF($A$5:$A$104=AA$486,$O$5:$O$104,"-"))))</f>
        <v>10</v>
      </c>
      <c r="AB487" s="342">
        <f t="array" ref="AB487">IF(COUNT(IF($M$5:$M$104=$X487,IF($A$5:$A$104=AB$486,$O$5:$O$104,"-")))=0,"-",COUNT(IF($M$5:$M$104=$X487,IF($A$5:$A$104=AB$486,$O$5:$O$104,"-"))))</f>
        <v>19</v>
      </c>
      <c r="AC487" s="342">
        <f t="array" ref="AC487">IF(COUNT(IF($M$5:$M$104=$X487,IF($A$5:$A$104=AC$486,$O$5:$O$104,"-")))=0,"-",COUNT(IF($M$5:$M$104=$X487,IF($A$5:$A$104=AC$486,$O$5:$O$104,"-"))))</f>
        <v>18</v>
      </c>
      <c r="AD487" s="342" t="str">
        <f t="array" ref="AD487">IF(COUNT(IF($M$5:$M$104=$X487,IF($A$5:$A$104=AD$486,$O$5:$O$104,"-")))=0,"-",COUNT(IF($M$5:$M$104=$X487,IF($A$5:$A$104=AD$486,$O$5:$O$104,"-"))))</f>
        <v>-</v>
      </c>
      <c r="AE487" s="342" t="str">
        <f t="array" ref="AE487">IF(COUNT(IF($M$5:$M$104=$X487,IF($A$5:$A$104=AE$486,$O$5:$O$104,"-")))=0,"-",COUNT(IF($M$5:$M$104=$X487,IF($A$5:$A$104=AE$486,$O$5:$O$104,"-"))))</f>
        <v>-</v>
      </c>
      <c r="AF487" s="342" t="str">
        <f t="array" ref="AF487">IF(COUNT(IF($M$5:$M$104=$X487,IF($A$5:$A$104=AF$486,$O$5:$O$104,"-")))=0,"-",COUNT(IF($M$5:$M$104=$X487,IF($A$5:$A$104=AF$486,$O$5:$O$104,"-"))))</f>
        <v>-</v>
      </c>
      <c r="AG487" s="342" t="str">
        <f t="array" ref="AG487">IF(COUNT(IF($M$5:$M$104=$X487,IF($A$5:$A$104=AG$486,$O$5:$O$104,"-")))=0,"-",COUNT(IF($M$5:$M$104=$X487,IF($A$5:$A$104=AG$486,$O$5:$O$104,"-"))))</f>
        <v>-</v>
      </c>
      <c r="AH487" s="342" t="str">
        <f t="array" ref="AH487">IF(COUNT(IF($M$5:$M$104=$X487,IF($A$5:$A$104=AH$486,$O$5:$O$104,"-")))=0,"-",COUNT(IF($M$5:$M$104=$X487,IF($A$5:$A$104=AH$486,$O$5:$O$104,"-"))))</f>
        <v>-</v>
      </c>
      <c r="AI487" s="342" t="str">
        <f t="array" ref="AI487">IF(COUNT(IF($M$5:$M$104=$X487,IF($A$5:$A$104=AI$486,$O$5:$O$104,"-")))=0,"-",COUNT(IF($M$5:$M$104=$X487,IF($A$5:$A$104=AI$486,$O$5:$O$104,"-"))))</f>
        <v>-</v>
      </c>
      <c r="AJ487" s="342" t="str">
        <f t="array" ref="AJ487">IF(COUNT(IF($M$5:$M$104=$X487,IF($A$5:$A$104=AJ$486,$O$5:$O$104,"-")))=0,"-",COUNT(IF($M$5:$M$104=$X487,IF($A$5:$A$104=AJ$486,$O$5:$O$104,"-"))))</f>
        <v>-</v>
      </c>
      <c r="AK487" s="397">
        <f t="shared" ref="AK487" si="52">SUM(Y487:AJ487)</f>
        <v>84</v>
      </c>
      <c r="AL487" s="67"/>
      <c r="AM487" s="213"/>
      <c r="AN487" s="213"/>
      <c r="AO487" s="213"/>
      <c r="AP487" s="18"/>
      <c r="AQ487" s="18"/>
      <c r="AR487" s="18"/>
      <c r="AS487" s="18"/>
      <c r="AT487" s="18"/>
      <c r="AU487" s="18"/>
      <c r="AV487" s="18"/>
      <c r="AW487" s="18"/>
      <c r="AX487" s="18"/>
      <c r="BK487" s="11"/>
      <c r="BL487" s="11"/>
      <c r="BM487" s="11"/>
      <c r="BP487" s="75"/>
    </row>
    <row r="488" spans="1:68">
      <c r="A488" s="18"/>
      <c r="B488" s="18"/>
      <c r="C488" s="18"/>
      <c r="D488" s="18"/>
      <c r="E488" s="88"/>
      <c r="F488" s="88"/>
      <c r="G488" s="18"/>
      <c r="H488" s="89"/>
      <c r="I488" s="89"/>
      <c r="J488" s="18"/>
      <c r="K488" s="18"/>
      <c r="L488" s="18"/>
      <c r="M488" s="140"/>
      <c r="N488" s="140"/>
      <c r="O488" s="140"/>
      <c r="P488" s="140"/>
      <c r="Q488" s="140"/>
      <c r="R488" s="140"/>
      <c r="S488" s="140"/>
      <c r="T488" s="140"/>
      <c r="U488" s="18"/>
      <c r="V488" s="18"/>
      <c r="W488" s="18"/>
      <c r="X488" s="374">
        <v>1</v>
      </c>
      <c r="Y488" s="342" t="str">
        <f t="array" ref="Y488">IF(COUNT(IF($M$5:$M$104=$X488,IF($A$5:$A$104=Y$486,$O$5:$O$104,"-")))=0,"-",COUNT(IF($M$5:$M$104=$X488,IF($A$5:$A$104=Y$486,$O$5:$O$104,"-"))))</f>
        <v>-</v>
      </c>
      <c r="Z488" s="342" t="str">
        <f t="array" ref="Z488">IF(COUNT(IF($M$5:$M$104=$X488,IF($A$5:$A$104=Z$486,$O$5:$O$104,"-")))=0,"-",COUNT(IF($M$5:$M$104=$X488,IF($A$5:$A$104=Z$486,$O$5:$O$104,"-"))))</f>
        <v>-</v>
      </c>
      <c r="AA488" s="342" t="str">
        <f t="array" ref="AA488">IF(COUNT(IF($M$5:$M$104=$X488,IF($A$5:$A$104=AA$486,$O$5:$O$104,"-")))=0,"-",COUNT(IF($M$5:$M$104=$X488,IF($A$5:$A$104=AA$486,$O$5:$O$104,"-"))))</f>
        <v>-</v>
      </c>
      <c r="AB488" s="342" t="str">
        <f t="array" ref="AB488">IF(COUNT(IF($M$5:$M$104=$X488,IF($A$5:$A$104=AB$486,$O$5:$O$104,"-")))=0,"-",COUNT(IF($M$5:$M$104=$X488,IF($A$5:$A$104=AB$486,$O$5:$O$104,"-"))))</f>
        <v>-</v>
      </c>
      <c r="AC488" s="342" t="str">
        <f t="array" ref="AC488">IF(COUNT(IF($M$5:$M$104=$X488,IF($A$5:$A$104=AC$486,$O$5:$O$104,"-")))=0,"-",COUNT(IF($M$5:$M$104=$X488,IF($A$5:$A$104=AC$486,$O$5:$O$104,"-"))))</f>
        <v>-</v>
      </c>
      <c r="AD488" s="342" t="str">
        <f t="array" ref="AD488">IF(COUNT(IF($M$5:$M$104=$X488,IF($A$5:$A$104=AD$486,$O$5:$O$104,"-")))=0,"-",COUNT(IF($M$5:$M$104=$X488,IF($A$5:$A$104=AD$486,$O$5:$O$104,"-"))))</f>
        <v>-</v>
      </c>
      <c r="AE488" s="342" t="str">
        <f t="array" ref="AE488">IF(COUNT(IF($M$5:$M$104=$X488,IF($A$5:$A$104=AE$486,$O$5:$O$104,"-")))=0,"-",COUNT(IF($M$5:$M$104=$X488,IF($A$5:$A$104=AE$486,$O$5:$O$104,"-"))))</f>
        <v>-</v>
      </c>
      <c r="AF488" s="342" t="str">
        <f t="array" ref="AF488">IF(COUNT(IF($M$5:$M$104=$X488,IF($A$5:$A$104=AF$486,$O$5:$O$104,"-")))=0,"-",COUNT(IF($M$5:$M$104=$X488,IF($A$5:$A$104=AF$486,$O$5:$O$104,"-"))))</f>
        <v>-</v>
      </c>
      <c r="AG488" s="342" t="str">
        <f t="array" ref="AG488">IF(COUNT(IF($M$5:$M$104=$X488,IF($A$5:$A$104=AG$486,$O$5:$O$104,"-")))=0,"-",COUNT(IF($M$5:$M$104=$X488,IF($A$5:$A$104=AG$486,$O$5:$O$104,"-"))))</f>
        <v>-</v>
      </c>
      <c r="AH488" s="342" t="str">
        <f t="array" ref="AH488">IF(COUNT(IF($M$5:$M$104=$X488,IF($A$5:$A$104=AH$486,$O$5:$O$104,"-")))=0,"-",COUNT(IF($M$5:$M$104=$X488,IF($A$5:$A$104=AH$486,$O$5:$O$104,"-"))))</f>
        <v>-</v>
      </c>
      <c r="AI488" s="342" t="str">
        <f t="array" ref="AI488">IF(COUNT(IF($M$5:$M$104=$X488,IF($A$5:$A$104=AI$486,$O$5:$O$104,"-")))=0,"-",COUNT(IF($M$5:$M$104=$X488,IF($A$5:$A$104=AI$486,$O$5:$O$104,"-"))))</f>
        <v>-</v>
      </c>
      <c r="AJ488" s="342" t="str">
        <f t="array" ref="AJ488">IF(COUNT(IF($M$5:$M$104=$X488,IF($A$5:$A$104=AJ$486,$O$5:$O$104,"-")))=0,"-",COUNT(IF($M$5:$M$104=$X488,IF($A$5:$A$104=AJ$486,$O$5:$O$104,"-"))))</f>
        <v>-</v>
      </c>
      <c r="AK488" s="398">
        <f>SUM(Y488:AJ488)</f>
        <v>0</v>
      </c>
      <c r="AL488" s="67"/>
      <c r="AM488" s="213"/>
      <c r="AN488" s="213"/>
      <c r="AO488" s="213"/>
      <c r="AP488" s="18"/>
      <c r="AQ488" s="18"/>
      <c r="AR488" s="18"/>
      <c r="AS488" s="18"/>
      <c r="AT488" s="18"/>
      <c r="AU488" s="18"/>
      <c r="AV488" s="18"/>
      <c r="AW488" s="18"/>
      <c r="AX488" s="18"/>
      <c r="BK488" s="11"/>
      <c r="BL488" s="11"/>
      <c r="BM488" s="11"/>
      <c r="BP488" s="75"/>
    </row>
    <row r="489" spans="1:68">
      <c r="A489" s="18"/>
      <c r="B489" s="18"/>
      <c r="C489" s="18"/>
      <c r="D489" s="18"/>
      <c r="E489" s="88"/>
      <c r="F489" s="88"/>
      <c r="G489" s="18"/>
      <c r="H489" s="89"/>
      <c r="I489" s="89"/>
      <c r="J489" s="18"/>
      <c r="K489" s="18"/>
      <c r="L489" s="18"/>
      <c r="M489" s="140"/>
      <c r="N489" s="140"/>
      <c r="O489" s="140"/>
      <c r="P489" s="140"/>
      <c r="Q489" s="140"/>
      <c r="R489" s="140"/>
      <c r="S489" s="140"/>
      <c r="T489" s="140"/>
      <c r="U489" s="18"/>
      <c r="V489" s="18"/>
      <c r="W489" s="18"/>
      <c r="X489" s="374">
        <v>2</v>
      </c>
      <c r="Y489" s="342" t="str">
        <f t="array" ref="Y489">IF(COUNT(IF($M$5:$M$104=$X489,IF($A$5:$A$104=Y$486,$O$5:$O$104,"-")))=0,"-",COUNT(IF($M$5:$M$104=$X489,IF($A$5:$A$104=Y$486,$O$5:$O$104,"-"))))</f>
        <v>-</v>
      </c>
      <c r="Z489" s="342" t="str">
        <f t="array" ref="Z489">IF(COUNT(IF($M$5:$M$104=$X489,IF($A$5:$A$104=Z$486,$O$5:$O$104,"-")))=0,"-",COUNT(IF($M$5:$M$104=$X489,IF($A$5:$A$104=Z$486,$O$5:$O$104,"-"))))</f>
        <v>-</v>
      </c>
      <c r="AA489" s="342" t="str">
        <f t="array" ref="AA489">IF(COUNT(IF($M$5:$M$104=$X489,IF($A$5:$A$104=AA$486,$O$5:$O$104,"-")))=0,"-",COUNT(IF($M$5:$M$104=$X489,IF($A$5:$A$104=AA$486,$O$5:$O$104,"-"))))</f>
        <v>-</v>
      </c>
      <c r="AB489" s="342" t="str">
        <f t="array" ref="AB489">IF(COUNT(IF($M$5:$M$104=$X489,IF($A$5:$A$104=AB$486,$O$5:$O$104,"-")))=0,"-",COUNT(IF($M$5:$M$104=$X489,IF($A$5:$A$104=AB$486,$O$5:$O$104,"-"))))</f>
        <v>-</v>
      </c>
      <c r="AC489" s="342" t="str">
        <f t="array" ref="AC489">IF(COUNT(IF($M$5:$M$104=$X489,IF($A$5:$A$104=AC$486,$O$5:$O$104,"-")))=0,"-",COUNT(IF($M$5:$M$104=$X489,IF($A$5:$A$104=AC$486,$O$5:$O$104,"-"))))</f>
        <v>-</v>
      </c>
      <c r="AD489" s="342" t="str">
        <f t="array" ref="AD489">IF(COUNT(IF($M$5:$M$104=$X489,IF($A$5:$A$104=AD$486,$O$5:$O$104,"-")))=0,"-",COUNT(IF($M$5:$M$104=$X489,IF($A$5:$A$104=AD$486,$O$5:$O$104,"-"))))</f>
        <v>-</v>
      </c>
      <c r="AE489" s="342" t="str">
        <f t="array" ref="AE489">IF(COUNT(IF($M$5:$M$104=$X489,IF($A$5:$A$104=AE$486,$O$5:$O$104,"-")))=0,"-",COUNT(IF($M$5:$M$104=$X489,IF($A$5:$A$104=AE$486,$O$5:$O$104,"-"))))</f>
        <v>-</v>
      </c>
      <c r="AF489" s="342" t="str">
        <f t="array" ref="AF489">IF(COUNT(IF($M$5:$M$104=$X489,IF($A$5:$A$104=AF$486,$O$5:$O$104,"-")))=0,"-",COUNT(IF($M$5:$M$104=$X489,IF($A$5:$A$104=AF$486,$O$5:$O$104,"-"))))</f>
        <v>-</v>
      </c>
      <c r="AG489" s="342" t="str">
        <f t="array" ref="AG489">IF(COUNT(IF($M$5:$M$104=$X489,IF($A$5:$A$104=AG$486,$O$5:$O$104,"-")))=0,"-",COUNT(IF($M$5:$M$104=$X489,IF($A$5:$A$104=AG$486,$O$5:$O$104,"-"))))</f>
        <v>-</v>
      </c>
      <c r="AH489" s="342" t="str">
        <f t="array" ref="AH489">IF(COUNT(IF($M$5:$M$104=$X489,IF($A$5:$A$104=AH$486,$O$5:$O$104,"-")))=0,"-",COUNT(IF($M$5:$M$104=$X489,IF($A$5:$A$104=AH$486,$O$5:$O$104,"-"))))</f>
        <v>-</v>
      </c>
      <c r="AI489" s="342" t="str">
        <f t="array" ref="AI489">IF(COUNT(IF($M$5:$M$104=$X489,IF($A$5:$A$104=AI$486,$O$5:$O$104,"-")))=0,"-",COUNT(IF($M$5:$M$104=$X489,IF($A$5:$A$104=AI$486,$O$5:$O$104,"-"))))</f>
        <v>-</v>
      </c>
      <c r="AJ489" s="342" t="str">
        <f t="array" ref="AJ489">IF(COUNT(IF($M$5:$M$104=$X489,IF($A$5:$A$104=AJ$486,$O$5:$O$104,"-")))=0,"-",COUNT(IF($M$5:$M$104=$X489,IF($A$5:$A$104=AJ$486,$O$5:$O$104,"-"))))</f>
        <v>-</v>
      </c>
      <c r="AK489" s="398">
        <f t="shared" ref="AK489:AK502" si="53">SUM(Y489:AJ489)</f>
        <v>0</v>
      </c>
      <c r="AL489" s="67"/>
      <c r="AM489" s="213"/>
      <c r="AN489" s="213"/>
      <c r="AO489" s="213"/>
      <c r="AP489" s="18"/>
      <c r="AQ489" s="18"/>
      <c r="AR489" s="18"/>
      <c r="AS489" s="18"/>
      <c r="AT489" s="18"/>
      <c r="AU489" s="18"/>
      <c r="AV489" s="18"/>
      <c r="AW489" s="18"/>
      <c r="AX489" s="18"/>
      <c r="BK489" s="11"/>
      <c r="BL489" s="11"/>
      <c r="BM489" s="11"/>
      <c r="BP489" s="75"/>
    </row>
    <row r="490" spans="1:68">
      <c r="A490" s="18"/>
      <c r="B490" s="18"/>
      <c r="C490" s="18"/>
      <c r="D490" s="18"/>
      <c r="E490" s="88"/>
      <c r="F490" s="88"/>
      <c r="G490" s="18"/>
      <c r="H490" s="89"/>
      <c r="I490" s="89"/>
      <c r="J490" s="18"/>
      <c r="K490" s="18"/>
      <c r="L490" s="18"/>
      <c r="M490" s="140"/>
      <c r="N490" s="140"/>
      <c r="O490" s="140"/>
      <c r="P490" s="140"/>
      <c r="Q490" s="140"/>
      <c r="R490" s="140"/>
      <c r="S490" s="140"/>
      <c r="T490" s="140"/>
      <c r="U490" s="18"/>
      <c r="V490" s="18"/>
      <c r="W490" s="18"/>
      <c r="X490" s="374">
        <v>3</v>
      </c>
      <c r="Y490" s="342" t="str">
        <f t="array" ref="Y490">IF(COUNT(IF($M$5:$M$104=$X490,IF($A$5:$A$104=Y$486,$O$5:$O$104,"-")))=0,"-",COUNT(IF($M$5:$M$104=$X490,IF($A$5:$A$104=Y$486,$O$5:$O$104,"-"))))</f>
        <v>-</v>
      </c>
      <c r="Z490" s="342" t="str">
        <f t="array" ref="Z490">IF(COUNT(IF($M$5:$M$104=$X490,IF($A$5:$A$104=Z$486,$O$5:$O$104,"-")))=0,"-",COUNT(IF($M$5:$M$104=$X490,IF($A$5:$A$104=Z$486,$O$5:$O$104,"-"))))</f>
        <v>-</v>
      </c>
      <c r="AA490" s="342" t="str">
        <f t="array" ref="AA490">IF(COUNT(IF($M$5:$M$104=$X490,IF($A$5:$A$104=AA$486,$O$5:$O$104,"-")))=0,"-",COUNT(IF($M$5:$M$104=$X490,IF($A$5:$A$104=AA$486,$O$5:$O$104,"-"))))</f>
        <v>-</v>
      </c>
      <c r="AB490" s="342" t="str">
        <f t="array" ref="AB490">IF(COUNT(IF($M$5:$M$104=$X490,IF($A$5:$A$104=AB$486,$O$5:$O$104,"-")))=0,"-",COUNT(IF($M$5:$M$104=$X490,IF($A$5:$A$104=AB$486,$O$5:$O$104,"-"))))</f>
        <v>-</v>
      </c>
      <c r="AC490" s="342" t="str">
        <f t="array" ref="AC490">IF(COUNT(IF($M$5:$M$104=$X490,IF($A$5:$A$104=AC$486,$O$5:$O$104,"-")))=0,"-",COUNT(IF($M$5:$M$104=$X490,IF($A$5:$A$104=AC$486,$O$5:$O$104,"-"))))</f>
        <v>-</v>
      </c>
      <c r="AD490" s="342" t="str">
        <f t="array" ref="AD490">IF(COUNT(IF($M$5:$M$104=$X490,IF($A$5:$A$104=AD$486,$O$5:$O$104,"-")))=0,"-",COUNT(IF($M$5:$M$104=$X490,IF($A$5:$A$104=AD$486,$O$5:$O$104,"-"))))</f>
        <v>-</v>
      </c>
      <c r="AE490" s="342" t="str">
        <f t="array" ref="AE490">IF(COUNT(IF($M$5:$M$104=$X490,IF($A$5:$A$104=AE$486,$O$5:$O$104,"-")))=0,"-",COUNT(IF($M$5:$M$104=$X490,IF($A$5:$A$104=AE$486,$O$5:$O$104,"-"))))</f>
        <v>-</v>
      </c>
      <c r="AF490" s="342" t="str">
        <f t="array" ref="AF490">IF(COUNT(IF($M$5:$M$104=$X490,IF($A$5:$A$104=AF$486,$O$5:$O$104,"-")))=0,"-",COUNT(IF($M$5:$M$104=$X490,IF($A$5:$A$104=AF$486,$O$5:$O$104,"-"))))</f>
        <v>-</v>
      </c>
      <c r="AG490" s="342" t="str">
        <f t="array" ref="AG490">IF(COUNT(IF($M$5:$M$104=$X490,IF($A$5:$A$104=AG$486,$O$5:$O$104,"-")))=0,"-",COUNT(IF($M$5:$M$104=$X490,IF($A$5:$A$104=AG$486,$O$5:$O$104,"-"))))</f>
        <v>-</v>
      </c>
      <c r="AH490" s="342" t="str">
        <f t="array" ref="AH490">IF(COUNT(IF($M$5:$M$104=$X490,IF($A$5:$A$104=AH$486,$O$5:$O$104,"-")))=0,"-",COUNT(IF($M$5:$M$104=$X490,IF($A$5:$A$104=AH$486,$O$5:$O$104,"-"))))</f>
        <v>-</v>
      </c>
      <c r="AI490" s="342" t="str">
        <f t="array" ref="AI490">IF(COUNT(IF($M$5:$M$104=$X490,IF($A$5:$A$104=AI$486,$O$5:$O$104,"-")))=0,"-",COUNT(IF($M$5:$M$104=$X490,IF($A$5:$A$104=AI$486,$O$5:$O$104,"-"))))</f>
        <v>-</v>
      </c>
      <c r="AJ490" s="342" t="str">
        <f t="array" ref="AJ490">IF(COUNT(IF($M$5:$M$104=$X490,IF($A$5:$A$104=AJ$486,$O$5:$O$104,"-")))=0,"-",COUNT(IF($M$5:$M$104=$X490,IF($A$5:$A$104=AJ$486,$O$5:$O$104,"-"))))</f>
        <v>-</v>
      </c>
      <c r="AK490" s="398">
        <f t="shared" si="53"/>
        <v>0</v>
      </c>
      <c r="AL490" s="67"/>
      <c r="AM490" s="213"/>
      <c r="AN490" s="213"/>
      <c r="AO490" s="213"/>
      <c r="AP490" s="18"/>
      <c r="AQ490" s="18"/>
      <c r="AR490" s="18"/>
      <c r="AS490" s="18"/>
      <c r="AT490" s="18"/>
      <c r="AU490" s="18"/>
      <c r="AV490" s="18"/>
      <c r="AW490" s="18"/>
      <c r="AX490" s="18"/>
      <c r="BK490" s="11"/>
      <c r="BL490" s="11"/>
      <c r="BM490" s="11"/>
      <c r="BP490" s="75"/>
    </row>
    <row r="491" spans="1:68">
      <c r="A491" s="18"/>
      <c r="B491" s="18"/>
      <c r="C491" s="18"/>
      <c r="D491" s="18"/>
      <c r="E491" s="88"/>
      <c r="F491" s="88"/>
      <c r="G491" s="18"/>
      <c r="H491" s="89"/>
      <c r="I491" s="89"/>
      <c r="J491" s="18"/>
      <c r="K491" s="18"/>
      <c r="L491" s="18"/>
      <c r="M491" s="140"/>
      <c r="N491" s="140"/>
      <c r="O491" s="140"/>
      <c r="P491" s="140"/>
      <c r="Q491" s="140"/>
      <c r="R491" s="140"/>
      <c r="S491" s="140"/>
      <c r="T491" s="140"/>
      <c r="U491" s="18"/>
      <c r="V491" s="18"/>
      <c r="W491" s="18"/>
      <c r="X491" s="374">
        <v>4</v>
      </c>
      <c r="Y491" s="342">
        <f t="array" ref="Y491">IF(COUNT(IF($M$5:$M$104=$X491,IF($A$5:$A$104=Y$486,$O$5:$O$104,"-")))=0,"-",COUNT(IF($M$5:$M$104=$X491,IF($A$5:$A$104=Y$486,$O$5:$O$104,"-"))))</f>
        <v>2</v>
      </c>
      <c r="Z491" s="342" t="str">
        <f t="array" ref="Z491">IF(COUNT(IF($M$5:$M$104=$X491,IF($A$5:$A$104=Z$486,$O$5:$O$104,"-")))=0,"-",COUNT(IF($M$5:$M$104=$X491,IF($A$5:$A$104=Z$486,$O$5:$O$104,"-"))))</f>
        <v>-</v>
      </c>
      <c r="AA491" s="342" t="str">
        <f t="array" ref="AA491">IF(COUNT(IF($M$5:$M$104=$X491,IF($A$5:$A$104=AA$486,$O$5:$O$104,"-")))=0,"-",COUNT(IF($M$5:$M$104=$X491,IF($A$5:$A$104=AA$486,$O$5:$O$104,"-"))))</f>
        <v>-</v>
      </c>
      <c r="AB491" s="342" t="str">
        <f t="array" ref="AB491">IF(COUNT(IF($M$5:$M$104=$X491,IF($A$5:$A$104=AB$486,$O$5:$O$104,"-")))=0,"-",COUNT(IF($M$5:$M$104=$X491,IF($A$5:$A$104=AB$486,$O$5:$O$104,"-"))))</f>
        <v>-</v>
      </c>
      <c r="AC491" s="342" t="str">
        <f t="array" ref="AC491">IF(COUNT(IF($M$5:$M$104=$X491,IF($A$5:$A$104=AC$486,$O$5:$O$104,"-")))=0,"-",COUNT(IF($M$5:$M$104=$X491,IF($A$5:$A$104=AC$486,$O$5:$O$104,"-"))))</f>
        <v>-</v>
      </c>
      <c r="AD491" s="342" t="str">
        <f t="array" ref="AD491">IF(COUNT(IF($M$5:$M$104=$X491,IF($A$5:$A$104=AD$486,$O$5:$O$104,"-")))=0,"-",COUNT(IF($M$5:$M$104=$X491,IF($A$5:$A$104=AD$486,$O$5:$O$104,"-"))))</f>
        <v>-</v>
      </c>
      <c r="AE491" s="342" t="str">
        <f t="array" ref="AE491">IF(COUNT(IF($M$5:$M$104=$X491,IF($A$5:$A$104=AE$486,$O$5:$O$104,"-")))=0,"-",COUNT(IF($M$5:$M$104=$X491,IF($A$5:$A$104=AE$486,$O$5:$O$104,"-"))))</f>
        <v>-</v>
      </c>
      <c r="AF491" s="342" t="str">
        <f t="array" ref="AF491">IF(COUNT(IF($M$5:$M$104=$X491,IF($A$5:$A$104=AF$486,$O$5:$O$104,"-")))=0,"-",COUNT(IF($M$5:$M$104=$X491,IF($A$5:$A$104=AF$486,$O$5:$O$104,"-"))))</f>
        <v>-</v>
      </c>
      <c r="AG491" s="342" t="str">
        <f t="array" ref="AG491">IF(COUNT(IF($M$5:$M$104=$X491,IF($A$5:$A$104=AG$486,$O$5:$O$104,"-")))=0,"-",COUNT(IF($M$5:$M$104=$X491,IF($A$5:$A$104=AG$486,$O$5:$O$104,"-"))))</f>
        <v>-</v>
      </c>
      <c r="AH491" s="342" t="str">
        <f t="array" ref="AH491">IF(COUNT(IF($M$5:$M$104=$X491,IF($A$5:$A$104=AH$486,$O$5:$O$104,"-")))=0,"-",COUNT(IF($M$5:$M$104=$X491,IF($A$5:$A$104=AH$486,$O$5:$O$104,"-"))))</f>
        <v>-</v>
      </c>
      <c r="AI491" s="342" t="str">
        <f t="array" ref="AI491">IF(COUNT(IF($M$5:$M$104=$X491,IF($A$5:$A$104=AI$486,$O$5:$O$104,"-")))=0,"-",COUNT(IF($M$5:$M$104=$X491,IF($A$5:$A$104=AI$486,$O$5:$O$104,"-"))))</f>
        <v>-</v>
      </c>
      <c r="AJ491" s="342" t="str">
        <f t="array" ref="AJ491">IF(COUNT(IF($M$5:$M$104=$X491,IF($A$5:$A$104=AJ$486,$O$5:$O$104,"-")))=0,"-",COUNT(IF($M$5:$M$104=$X491,IF($A$5:$A$104=AJ$486,$O$5:$O$104,"-"))))</f>
        <v>-</v>
      </c>
      <c r="AK491" s="398">
        <f t="shared" si="53"/>
        <v>2</v>
      </c>
      <c r="AL491" s="67"/>
      <c r="AM491" s="213"/>
      <c r="AN491" s="213"/>
      <c r="AO491" s="213"/>
      <c r="AP491" s="18"/>
      <c r="AQ491" s="18"/>
      <c r="AR491" s="18"/>
      <c r="AS491" s="18"/>
      <c r="AT491" s="18"/>
      <c r="AU491" s="18"/>
      <c r="AV491" s="18"/>
      <c r="AW491" s="18"/>
      <c r="AX491" s="18"/>
      <c r="BK491" s="11"/>
      <c r="BL491" s="11"/>
      <c r="BM491" s="11"/>
      <c r="BP491" s="75"/>
    </row>
    <row r="492" spans="1:68">
      <c r="A492" s="18"/>
      <c r="B492" s="18"/>
      <c r="C492" s="18"/>
      <c r="D492" s="18"/>
      <c r="E492" s="88"/>
      <c r="F492" s="88"/>
      <c r="G492" s="18"/>
      <c r="H492" s="89"/>
      <c r="I492" s="89"/>
      <c r="J492" s="18"/>
      <c r="K492" s="18"/>
      <c r="L492" s="18"/>
      <c r="M492" s="140"/>
      <c r="N492" s="140"/>
      <c r="O492" s="140"/>
      <c r="P492" s="140"/>
      <c r="Q492" s="140"/>
      <c r="R492" s="140"/>
      <c r="S492" s="140"/>
      <c r="T492" s="140"/>
      <c r="U492" s="18"/>
      <c r="V492" s="18"/>
      <c r="W492" s="18"/>
      <c r="X492" s="374">
        <v>5</v>
      </c>
      <c r="Y492" s="342">
        <f t="array" ref="Y492">IF(COUNT(IF($M$5:$M$104=$X492,IF($A$5:$A$104=Y$486,$O$5:$O$104,"-")))=0,"-",COUNT(IF($M$5:$M$104=$X492,IF($A$5:$A$104=Y$486,$O$5:$O$104,"-"))))</f>
        <v>3</v>
      </c>
      <c r="Z492" s="342">
        <f t="array" ref="Z492">IF(COUNT(IF($M$5:$M$104=$X492,IF($A$5:$A$104=Z$486,$O$5:$O$104,"-")))=0,"-",COUNT(IF($M$5:$M$104=$X492,IF($A$5:$A$104=Z$486,$O$5:$O$104,"-"))))</f>
        <v>4</v>
      </c>
      <c r="AA492" s="342">
        <f t="array" ref="AA492">IF(COUNT(IF($M$5:$M$104=$X492,IF($A$5:$A$104=AA$486,$O$5:$O$104,"-")))=0,"-",COUNT(IF($M$5:$M$104=$X492,IF($A$5:$A$104=AA$486,$O$5:$O$104,"-"))))</f>
        <v>1</v>
      </c>
      <c r="AB492" s="342" t="str">
        <f t="array" ref="AB492">IF(COUNT(IF($M$5:$M$104=$X492,IF($A$5:$A$104=AB$486,$O$5:$O$104,"-")))=0,"-",COUNT(IF($M$5:$M$104=$X492,IF($A$5:$A$104=AB$486,$O$5:$O$104,"-"))))</f>
        <v>-</v>
      </c>
      <c r="AC492" s="342">
        <f t="array" ref="AC492">IF(COUNT(IF($M$5:$M$104=$X492,IF($A$5:$A$104=AC$486,$O$5:$O$104,"-")))=0,"-",COUNT(IF($M$5:$M$104=$X492,IF($A$5:$A$104=AC$486,$O$5:$O$104,"-"))))</f>
        <v>2</v>
      </c>
      <c r="AD492" s="342" t="str">
        <f t="array" ref="AD492">IF(COUNT(IF($M$5:$M$104=$X492,IF($A$5:$A$104=AD$486,$O$5:$O$104,"-")))=0,"-",COUNT(IF($M$5:$M$104=$X492,IF($A$5:$A$104=AD$486,$O$5:$O$104,"-"))))</f>
        <v>-</v>
      </c>
      <c r="AE492" s="342" t="str">
        <f t="array" ref="AE492">IF(COUNT(IF($M$5:$M$104=$X492,IF($A$5:$A$104=AE$486,$O$5:$O$104,"-")))=0,"-",COUNT(IF($M$5:$M$104=$X492,IF($A$5:$A$104=AE$486,$O$5:$O$104,"-"))))</f>
        <v>-</v>
      </c>
      <c r="AF492" s="342" t="str">
        <f t="array" ref="AF492">IF(COUNT(IF($M$5:$M$104=$X492,IF($A$5:$A$104=AF$486,$O$5:$O$104,"-")))=0,"-",COUNT(IF($M$5:$M$104=$X492,IF($A$5:$A$104=AF$486,$O$5:$O$104,"-"))))</f>
        <v>-</v>
      </c>
      <c r="AG492" s="342" t="str">
        <f t="array" ref="AG492">IF(COUNT(IF($M$5:$M$104=$X492,IF($A$5:$A$104=AG$486,$O$5:$O$104,"-")))=0,"-",COUNT(IF($M$5:$M$104=$X492,IF($A$5:$A$104=AG$486,$O$5:$O$104,"-"))))</f>
        <v>-</v>
      </c>
      <c r="AH492" s="342" t="str">
        <f t="array" ref="AH492">IF(COUNT(IF($M$5:$M$104=$X492,IF($A$5:$A$104=AH$486,$O$5:$O$104,"-")))=0,"-",COUNT(IF($M$5:$M$104=$X492,IF($A$5:$A$104=AH$486,$O$5:$O$104,"-"))))</f>
        <v>-</v>
      </c>
      <c r="AI492" s="342" t="str">
        <f t="array" ref="AI492">IF(COUNT(IF($M$5:$M$104=$X492,IF($A$5:$A$104=AI$486,$O$5:$O$104,"-")))=0,"-",COUNT(IF($M$5:$M$104=$X492,IF($A$5:$A$104=AI$486,$O$5:$O$104,"-"))))</f>
        <v>-</v>
      </c>
      <c r="AJ492" s="342" t="str">
        <f t="array" ref="AJ492">IF(COUNT(IF($M$5:$M$104=$X492,IF($A$5:$A$104=AJ$486,$O$5:$O$104,"-")))=0,"-",COUNT(IF($M$5:$M$104=$X492,IF($A$5:$A$104=AJ$486,$O$5:$O$104,"-"))))</f>
        <v>-</v>
      </c>
      <c r="AK492" s="398">
        <f t="shared" si="53"/>
        <v>10</v>
      </c>
      <c r="AL492" s="67"/>
      <c r="AM492" s="213"/>
      <c r="AN492" s="213"/>
      <c r="AO492" s="213"/>
      <c r="AP492" s="18"/>
      <c r="AQ492" s="18"/>
      <c r="AR492" s="18"/>
      <c r="AS492" s="18"/>
      <c r="AT492" s="18"/>
      <c r="AU492" s="18"/>
      <c r="AV492" s="18"/>
      <c r="AW492" s="18"/>
      <c r="AX492" s="18"/>
      <c r="BK492" s="11"/>
      <c r="BL492" s="11"/>
      <c r="BM492" s="11"/>
      <c r="BP492" s="75"/>
    </row>
    <row r="493" spans="1:68">
      <c r="A493" s="18"/>
      <c r="B493" s="18"/>
      <c r="C493" s="18"/>
      <c r="D493" s="18"/>
      <c r="E493" s="88"/>
      <c r="F493" s="88"/>
      <c r="G493" s="18"/>
      <c r="H493" s="89"/>
      <c r="I493" s="89"/>
      <c r="J493" s="18"/>
      <c r="K493" s="18"/>
      <c r="L493" s="18"/>
      <c r="M493" s="140"/>
      <c r="N493" s="140"/>
      <c r="O493" s="140"/>
      <c r="P493" s="140"/>
      <c r="Q493" s="140"/>
      <c r="R493" s="140"/>
      <c r="S493" s="140"/>
      <c r="T493" s="140"/>
      <c r="U493" s="18"/>
      <c r="V493" s="18"/>
      <c r="W493" s="18"/>
      <c r="X493" s="374">
        <v>6</v>
      </c>
      <c r="Y493" s="342">
        <f t="array" ref="Y493">IF(COUNT(IF($M$5:$M$104=$X493,IF($A$5:$A$104=Y$486,$O$5:$O$104,"-")))=0,"-",COUNT(IF($M$5:$M$104=$X493,IF($A$5:$A$104=Y$486,$O$5:$O$104,"-"))))</f>
        <v>3</v>
      </c>
      <c r="Z493" s="342" t="str">
        <f t="array" ref="Z493">IF(COUNT(IF($M$5:$M$104=$X493,IF($A$5:$A$104=Z$486,$O$5:$O$104,"-")))=0,"-",COUNT(IF($M$5:$M$104=$X493,IF($A$5:$A$104=Z$486,$O$5:$O$104,"-"))))</f>
        <v>-</v>
      </c>
      <c r="AA493" s="342" t="str">
        <f t="array" ref="AA493">IF(COUNT(IF($M$5:$M$104=$X493,IF($A$5:$A$104=AA$486,$O$5:$O$104,"-")))=0,"-",COUNT(IF($M$5:$M$104=$X493,IF($A$5:$A$104=AA$486,$O$5:$O$104,"-"))))</f>
        <v>-</v>
      </c>
      <c r="AB493" s="342" t="str">
        <f t="array" ref="AB493">IF(COUNT(IF($M$5:$M$104=$X493,IF($A$5:$A$104=AB$486,$O$5:$O$104,"-")))=0,"-",COUNT(IF($M$5:$M$104=$X493,IF($A$5:$A$104=AB$486,$O$5:$O$104,"-"))))</f>
        <v>-</v>
      </c>
      <c r="AC493" s="342" t="str">
        <f t="array" ref="AC493">IF(COUNT(IF($M$5:$M$104=$X493,IF($A$5:$A$104=AC$486,$O$5:$O$104,"-")))=0,"-",COUNT(IF($M$5:$M$104=$X493,IF($A$5:$A$104=AC$486,$O$5:$O$104,"-"))))</f>
        <v>-</v>
      </c>
      <c r="AD493" s="342" t="str">
        <f t="array" ref="AD493">IF(COUNT(IF($M$5:$M$104=$X493,IF($A$5:$A$104=AD$486,$O$5:$O$104,"-")))=0,"-",COUNT(IF($M$5:$M$104=$X493,IF($A$5:$A$104=AD$486,$O$5:$O$104,"-"))))</f>
        <v>-</v>
      </c>
      <c r="AE493" s="342" t="str">
        <f t="array" ref="AE493">IF(COUNT(IF($M$5:$M$104=$X493,IF($A$5:$A$104=AE$486,$O$5:$O$104,"-")))=0,"-",COUNT(IF($M$5:$M$104=$X493,IF($A$5:$A$104=AE$486,$O$5:$O$104,"-"))))</f>
        <v>-</v>
      </c>
      <c r="AF493" s="342" t="str">
        <f t="array" ref="AF493">IF(COUNT(IF($M$5:$M$104=$X493,IF($A$5:$A$104=AF$486,$O$5:$O$104,"-")))=0,"-",COUNT(IF($M$5:$M$104=$X493,IF($A$5:$A$104=AF$486,$O$5:$O$104,"-"))))</f>
        <v>-</v>
      </c>
      <c r="AG493" s="342" t="str">
        <f t="array" ref="AG493">IF(COUNT(IF($M$5:$M$104=$X493,IF($A$5:$A$104=AG$486,$O$5:$O$104,"-")))=0,"-",COUNT(IF($M$5:$M$104=$X493,IF($A$5:$A$104=AG$486,$O$5:$O$104,"-"))))</f>
        <v>-</v>
      </c>
      <c r="AH493" s="342" t="str">
        <f t="array" ref="AH493">IF(COUNT(IF($M$5:$M$104=$X493,IF($A$5:$A$104=AH$486,$O$5:$O$104,"-")))=0,"-",COUNT(IF($M$5:$M$104=$X493,IF($A$5:$A$104=AH$486,$O$5:$O$104,"-"))))</f>
        <v>-</v>
      </c>
      <c r="AI493" s="342" t="str">
        <f t="array" ref="AI493">IF(COUNT(IF($M$5:$M$104=$X493,IF($A$5:$A$104=AI$486,$O$5:$O$104,"-")))=0,"-",COUNT(IF($M$5:$M$104=$X493,IF($A$5:$A$104=AI$486,$O$5:$O$104,"-"))))</f>
        <v>-</v>
      </c>
      <c r="AJ493" s="342" t="str">
        <f t="array" ref="AJ493">IF(COUNT(IF($M$5:$M$104=$X493,IF($A$5:$A$104=AJ$486,$O$5:$O$104,"-")))=0,"-",COUNT(IF($M$5:$M$104=$X493,IF($A$5:$A$104=AJ$486,$O$5:$O$104,"-"))))</f>
        <v>-</v>
      </c>
      <c r="AK493" s="398">
        <f t="shared" si="53"/>
        <v>3</v>
      </c>
      <c r="AL493" s="67"/>
      <c r="AM493" s="213"/>
      <c r="AN493" s="213"/>
      <c r="AO493" s="213"/>
      <c r="AP493" s="18"/>
      <c r="AQ493" s="18"/>
      <c r="AR493" s="18"/>
      <c r="AS493" s="18"/>
      <c r="AT493" s="18"/>
      <c r="AU493" s="18"/>
      <c r="AV493" s="18"/>
      <c r="AW493" s="18"/>
      <c r="AX493" s="18"/>
      <c r="BK493" s="11"/>
      <c r="BL493" s="11"/>
      <c r="BM493" s="11"/>
      <c r="BP493" s="75"/>
    </row>
    <row r="494" spans="1:68">
      <c r="A494" s="18"/>
      <c r="B494" s="18"/>
      <c r="C494" s="18"/>
      <c r="D494" s="18"/>
      <c r="E494" s="88"/>
      <c r="F494" s="88"/>
      <c r="G494" s="18"/>
      <c r="H494" s="89"/>
      <c r="I494" s="89"/>
      <c r="J494" s="18"/>
      <c r="K494" s="18"/>
      <c r="L494" s="18"/>
      <c r="M494" s="140"/>
      <c r="N494" s="140"/>
      <c r="O494" s="140"/>
      <c r="P494" s="140"/>
      <c r="Q494" s="140"/>
      <c r="R494" s="140"/>
      <c r="S494" s="140"/>
      <c r="T494" s="140"/>
      <c r="U494" s="18"/>
      <c r="V494" s="18"/>
      <c r="W494" s="18"/>
      <c r="X494" s="374">
        <v>7</v>
      </c>
      <c r="Y494" s="342" t="str">
        <f t="array" ref="Y494">IF(COUNT(IF($M$5:$M$104=$X494,IF($A$5:$A$104=Y$486,$O$5:$O$104,"-")))=0,"-",COUNT(IF($M$5:$M$104=$X494,IF($A$5:$A$104=Y$486,$O$5:$O$104,"-"))))</f>
        <v>-</v>
      </c>
      <c r="Z494" s="342">
        <f t="array" ref="Z494">IF(COUNT(IF($M$5:$M$104=$X494,IF($A$5:$A$104=Z$486,$O$5:$O$104,"-")))=0,"-",COUNT(IF($M$5:$M$104=$X494,IF($A$5:$A$104=Z$486,$O$5:$O$104,"-"))))</f>
        <v>1</v>
      </c>
      <c r="AA494" s="342" t="str">
        <f t="array" ref="AA494">IF(COUNT(IF($M$5:$M$104=$X494,IF($A$5:$A$104=AA$486,$O$5:$O$104,"-")))=0,"-",COUNT(IF($M$5:$M$104=$X494,IF($A$5:$A$104=AA$486,$O$5:$O$104,"-"))))</f>
        <v>-</v>
      </c>
      <c r="AB494" s="342" t="str">
        <f t="array" ref="AB494">IF(COUNT(IF($M$5:$M$104=$X494,IF($A$5:$A$104=AB$486,$O$5:$O$104,"-")))=0,"-",COUNT(IF($M$5:$M$104=$X494,IF($A$5:$A$104=AB$486,$O$5:$O$104,"-"))))</f>
        <v>-</v>
      </c>
      <c r="AC494" s="342" t="str">
        <f t="array" ref="AC494">IF(COUNT(IF($M$5:$M$104=$X494,IF($A$5:$A$104=AC$486,$O$5:$O$104,"-")))=0,"-",COUNT(IF($M$5:$M$104=$X494,IF($A$5:$A$104=AC$486,$O$5:$O$104,"-"))))</f>
        <v>-</v>
      </c>
      <c r="AD494" s="342" t="str">
        <f t="array" ref="AD494">IF(COUNT(IF($M$5:$M$104=$X494,IF($A$5:$A$104=AD$486,$O$5:$O$104,"-")))=0,"-",COUNT(IF($M$5:$M$104=$X494,IF($A$5:$A$104=AD$486,$O$5:$O$104,"-"))))</f>
        <v>-</v>
      </c>
      <c r="AE494" s="342" t="str">
        <f t="array" ref="AE494">IF(COUNT(IF($M$5:$M$104=$X494,IF($A$5:$A$104=AE$486,$O$5:$O$104,"-")))=0,"-",COUNT(IF($M$5:$M$104=$X494,IF($A$5:$A$104=AE$486,$O$5:$O$104,"-"))))</f>
        <v>-</v>
      </c>
      <c r="AF494" s="342" t="str">
        <f t="array" ref="AF494">IF(COUNT(IF($M$5:$M$104=$X494,IF($A$5:$A$104=AF$486,$O$5:$O$104,"-")))=0,"-",COUNT(IF($M$5:$M$104=$X494,IF($A$5:$A$104=AF$486,$O$5:$O$104,"-"))))</f>
        <v>-</v>
      </c>
      <c r="AG494" s="342" t="str">
        <f t="array" ref="AG494">IF(COUNT(IF($M$5:$M$104=$X494,IF($A$5:$A$104=AG$486,$O$5:$O$104,"-")))=0,"-",COUNT(IF($M$5:$M$104=$X494,IF($A$5:$A$104=AG$486,$O$5:$O$104,"-"))))</f>
        <v>-</v>
      </c>
      <c r="AH494" s="342" t="str">
        <f t="array" ref="AH494">IF(COUNT(IF($M$5:$M$104=$X494,IF($A$5:$A$104=AH$486,$O$5:$O$104,"-")))=0,"-",COUNT(IF($M$5:$M$104=$X494,IF($A$5:$A$104=AH$486,$O$5:$O$104,"-"))))</f>
        <v>-</v>
      </c>
      <c r="AI494" s="342" t="str">
        <f t="array" ref="AI494">IF(COUNT(IF($M$5:$M$104=$X494,IF($A$5:$A$104=AI$486,$O$5:$O$104,"-")))=0,"-",COUNT(IF($M$5:$M$104=$X494,IF($A$5:$A$104=AI$486,$O$5:$O$104,"-"))))</f>
        <v>-</v>
      </c>
      <c r="AJ494" s="342" t="str">
        <f t="array" ref="AJ494">IF(COUNT(IF($M$5:$M$104=$X494,IF($A$5:$A$104=AJ$486,$O$5:$O$104,"-")))=0,"-",COUNT(IF($M$5:$M$104=$X494,IF($A$5:$A$104=AJ$486,$O$5:$O$104,"-"))))</f>
        <v>-</v>
      </c>
      <c r="AK494" s="398">
        <f t="shared" si="53"/>
        <v>1</v>
      </c>
      <c r="AL494" s="67"/>
      <c r="AM494" s="213"/>
      <c r="AN494" s="213"/>
      <c r="AO494" s="213"/>
      <c r="AP494" s="18"/>
      <c r="AQ494" s="18"/>
      <c r="AR494" s="18"/>
      <c r="AS494" s="18"/>
      <c r="AT494" s="18"/>
      <c r="AU494" s="18"/>
      <c r="AV494" s="18"/>
      <c r="AW494" s="18"/>
      <c r="AX494" s="18"/>
      <c r="BK494" s="11"/>
      <c r="BL494" s="11"/>
      <c r="BM494" s="11"/>
      <c r="BP494" s="75"/>
    </row>
    <row r="495" spans="1:68">
      <c r="A495" s="18"/>
      <c r="B495" s="18"/>
      <c r="C495" s="18"/>
      <c r="D495" s="18"/>
      <c r="E495" s="88"/>
      <c r="F495" s="88"/>
      <c r="G495" s="18"/>
      <c r="H495" s="89"/>
      <c r="I495" s="89"/>
      <c r="J495" s="18"/>
      <c r="K495" s="18"/>
      <c r="L495" s="18"/>
      <c r="M495" s="140"/>
      <c r="N495" s="140"/>
      <c r="O495" s="140"/>
      <c r="P495" s="140"/>
      <c r="Q495" s="140"/>
      <c r="R495" s="140"/>
      <c r="S495" s="140"/>
      <c r="T495" s="140"/>
      <c r="U495" s="18"/>
      <c r="V495" s="18"/>
      <c r="W495" s="18"/>
      <c r="X495" s="374">
        <v>8</v>
      </c>
      <c r="Y495" s="342" t="str">
        <f t="array" ref="Y495">IF(COUNT(IF($M$5:$M$104=$X495,IF($A$5:$A$104=Y$486,$O$5:$O$104,"-")))=0,"-",COUNT(IF($M$5:$M$104=$X495,IF($A$5:$A$104=Y$486,$O$5:$O$104,"-"))))</f>
        <v>-</v>
      </c>
      <c r="Z495" s="342" t="str">
        <f t="array" ref="Z495">IF(COUNT(IF($M$5:$M$104=$X495,IF($A$5:$A$104=Z$486,$O$5:$O$104,"-")))=0,"-",COUNT(IF($M$5:$M$104=$X495,IF($A$5:$A$104=Z$486,$O$5:$O$104,"-"))))</f>
        <v>-</v>
      </c>
      <c r="AA495" s="342" t="str">
        <f t="array" ref="AA495">IF(COUNT(IF($M$5:$M$104=$X495,IF($A$5:$A$104=AA$486,$O$5:$O$104,"-")))=0,"-",COUNT(IF($M$5:$M$104=$X495,IF($A$5:$A$104=AA$486,$O$5:$O$104,"-"))))</f>
        <v>-</v>
      </c>
      <c r="AB495" s="342" t="str">
        <f t="array" ref="AB495">IF(COUNT(IF($M$5:$M$104=$X495,IF($A$5:$A$104=AB$486,$O$5:$O$104,"-")))=0,"-",COUNT(IF($M$5:$M$104=$X495,IF($A$5:$A$104=AB$486,$O$5:$O$104,"-"))))</f>
        <v>-</v>
      </c>
      <c r="AC495" s="342" t="str">
        <f t="array" ref="AC495">IF(COUNT(IF($M$5:$M$104=$X495,IF($A$5:$A$104=AC$486,$O$5:$O$104,"-")))=0,"-",COUNT(IF($M$5:$M$104=$X495,IF($A$5:$A$104=AC$486,$O$5:$O$104,"-"))))</f>
        <v>-</v>
      </c>
      <c r="AD495" s="342" t="str">
        <f t="array" ref="AD495">IF(COUNT(IF($M$5:$M$104=$X495,IF($A$5:$A$104=AD$486,$O$5:$O$104,"-")))=0,"-",COUNT(IF($M$5:$M$104=$X495,IF($A$5:$A$104=AD$486,$O$5:$O$104,"-"))))</f>
        <v>-</v>
      </c>
      <c r="AE495" s="342" t="str">
        <f t="array" ref="AE495">IF(COUNT(IF($M$5:$M$104=$X495,IF($A$5:$A$104=AE$486,$O$5:$O$104,"-")))=0,"-",COUNT(IF($M$5:$M$104=$X495,IF($A$5:$A$104=AE$486,$O$5:$O$104,"-"))))</f>
        <v>-</v>
      </c>
      <c r="AF495" s="342" t="str">
        <f t="array" ref="AF495">IF(COUNT(IF($M$5:$M$104=$X495,IF($A$5:$A$104=AF$486,$O$5:$O$104,"-")))=0,"-",COUNT(IF($M$5:$M$104=$X495,IF($A$5:$A$104=AF$486,$O$5:$O$104,"-"))))</f>
        <v>-</v>
      </c>
      <c r="AG495" s="342" t="str">
        <f t="array" ref="AG495">IF(COUNT(IF($M$5:$M$104=$X495,IF($A$5:$A$104=AG$486,$O$5:$O$104,"-")))=0,"-",COUNT(IF($M$5:$M$104=$X495,IF($A$5:$A$104=AG$486,$O$5:$O$104,"-"))))</f>
        <v>-</v>
      </c>
      <c r="AH495" s="342" t="str">
        <f t="array" ref="AH495">IF(COUNT(IF($M$5:$M$104=$X495,IF($A$5:$A$104=AH$486,$O$5:$O$104,"-")))=0,"-",COUNT(IF($M$5:$M$104=$X495,IF($A$5:$A$104=AH$486,$O$5:$O$104,"-"))))</f>
        <v>-</v>
      </c>
      <c r="AI495" s="342" t="str">
        <f t="array" ref="AI495">IF(COUNT(IF($M$5:$M$104=$X495,IF($A$5:$A$104=AI$486,$O$5:$O$104,"-")))=0,"-",COUNT(IF($M$5:$M$104=$X495,IF($A$5:$A$104=AI$486,$O$5:$O$104,"-"))))</f>
        <v>-</v>
      </c>
      <c r="AJ495" s="342" t="str">
        <f t="array" ref="AJ495">IF(COUNT(IF($M$5:$M$104=$X495,IF($A$5:$A$104=AJ$486,$O$5:$O$104,"-")))=0,"-",COUNT(IF($M$5:$M$104=$X495,IF($A$5:$A$104=AJ$486,$O$5:$O$104,"-"))))</f>
        <v>-</v>
      </c>
      <c r="AK495" s="398">
        <f t="shared" si="53"/>
        <v>0</v>
      </c>
      <c r="AL495" s="67"/>
      <c r="AM495" s="213"/>
      <c r="AN495" s="213"/>
      <c r="AO495" s="213"/>
      <c r="AP495" s="18"/>
      <c r="AQ495" s="18"/>
      <c r="AR495" s="18"/>
      <c r="AS495" s="18"/>
      <c r="AT495" s="18"/>
      <c r="AU495" s="18"/>
      <c r="AV495" s="18"/>
      <c r="AW495" s="18"/>
      <c r="AX495" s="18"/>
      <c r="BK495" s="11"/>
      <c r="BL495" s="11"/>
      <c r="BM495" s="11"/>
      <c r="BP495" s="75"/>
    </row>
    <row r="496" spans="1:68">
      <c r="A496" s="18"/>
      <c r="B496" s="18"/>
      <c r="C496" s="18"/>
      <c r="D496" s="18"/>
      <c r="E496" s="88"/>
      <c r="F496" s="88"/>
      <c r="G496" s="18"/>
      <c r="H496" s="89"/>
      <c r="I496" s="89"/>
      <c r="J496" s="18"/>
      <c r="K496" s="18"/>
      <c r="L496" s="18"/>
      <c r="M496" s="140"/>
      <c r="N496" s="140"/>
      <c r="O496" s="140"/>
      <c r="P496" s="140"/>
      <c r="Q496" s="140"/>
      <c r="R496" s="140"/>
      <c r="S496" s="140"/>
      <c r="T496" s="140"/>
      <c r="U496" s="18"/>
      <c r="V496" s="18"/>
      <c r="W496" s="18"/>
      <c r="X496" s="374">
        <v>9</v>
      </c>
      <c r="Y496" s="342" t="str">
        <f t="array" ref="Y496">IF(COUNT(IF($M$5:$M$104=$X496,IF($A$5:$A$104=Y$486,$O$5:$O$104,"-")))=0,"-",COUNT(IF($M$5:$M$104=$X496,IF($A$5:$A$104=Y$486,$O$5:$O$104,"-"))))</f>
        <v>-</v>
      </c>
      <c r="Z496" s="342" t="str">
        <f t="array" ref="Z496">IF(COUNT(IF($M$5:$M$104=$X496,IF($A$5:$A$104=Z$486,$O$5:$O$104,"-")))=0,"-",COUNT(IF($M$5:$M$104=$X496,IF($A$5:$A$104=Z$486,$O$5:$O$104,"-"))))</f>
        <v>-</v>
      </c>
      <c r="AA496" s="342" t="str">
        <f t="array" ref="AA496">IF(COUNT(IF($M$5:$M$104=$X496,IF($A$5:$A$104=AA$486,$O$5:$O$104,"-")))=0,"-",COUNT(IF($M$5:$M$104=$X496,IF($A$5:$A$104=AA$486,$O$5:$O$104,"-"))))</f>
        <v>-</v>
      </c>
      <c r="AB496" s="342" t="str">
        <f t="array" ref="AB496">IF(COUNT(IF($M$5:$M$104=$X496,IF($A$5:$A$104=AB$486,$O$5:$O$104,"-")))=0,"-",COUNT(IF($M$5:$M$104=$X496,IF($A$5:$A$104=AB$486,$O$5:$O$104,"-"))))</f>
        <v>-</v>
      </c>
      <c r="AC496" s="342" t="str">
        <f t="array" ref="AC496">IF(COUNT(IF($M$5:$M$104=$X496,IF($A$5:$A$104=AC$486,$O$5:$O$104,"-")))=0,"-",COUNT(IF($M$5:$M$104=$X496,IF($A$5:$A$104=AC$486,$O$5:$O$104,"-"))))</f>
        <v>-</v>
      </c>
      <c r="AD496" s="342" t="str">
        <f t="array" ref="AD496">IF(COUNT(IF($M$5:$M$104=$X496,IF($A$5:$A$104=AD$486,$O$5:$O$104,"-")))=0,"-",COUNT(IF($M$5:$M$104=$X496,IF($A$5:$A$104=AD$486,$O$5:$O$104,"-"))))</f>
        <v>-</v>
      </c>
      <c r="AE496" s="342" t="str">
        <f t="array" ref="AE496">IF(COUNT(IF($M$5:$M$104=$X496,IF($A$5:$A$104=AE$486,$O$5:$O$104,"-")))=0,"-",COUNT(IF($M$5:$M$104=$X496,IF($A$5:$A$104=AE$486,$O$5:$O$104,"-"))))</f>
        <v>-</v>
      </c>
      <c r="AF496" s="342" t="str">
        <f t="array" ref="AF496">IF(COUNT(IF($M$5:$M$104=$X496,IF($A$5:$A$104=AF$486,$O$5:$O$104,"-")))=0,"-",COUNT(IF($M$5:$M$104=$X496,IF($A$5:$A$104=AF$486,$O$5:$O$104,"-"))))</f>
        <v>-</v>
      </c>
      <c r="AG496" s="342" t="str">
        <f t="array" ref="AG496">IF(COUNT(IF($M$5:$M$104=$X496,IF($A$5:$A$104=AG$486,$O$5:$O$104,"-")))=0,"-",COUNT(IF($M$5:$M$104=$X496,IF($A$5:$A$104=AG$486,$O$5:$O$104,"-"))))</f>
        <v>-</v>
      </c>
      <c r="AH496" s="342" t="str">
        <f t="array" ref="AH496">IF(COUNT(IF($M$5:$M$104=$X496,IF($A$5:$A$104=AH$486,$O$5:$O$104,"-")))=0,"-",COUNT(IF($M$5:$M$104=$X496,IF($A$5:$A$104=AH$486,$O$5:$O$104,"-"))))</f>
        <v>-</v>
      </c>
      <c r="AI496" s="342" t="str">
        <f t="array" ref="AI496">IF(COUNT(IF($M$5:$M$104=$X496,IF($A$5:$A$104=AI$486,$O$5:$O$104,"-")))=0,"-",COUNT(IF($M$5:$M$104=$X496,IF($A$5:$A$104=AI$486,$O$5:$O$104,"-"))))</f>
        <v>-</v>
      </c>
      <c r="AJ496" s="342" t="str">
        <f t="array" ref="AJ496">IF(COUNT(IF($M$5:$M$104=$X496,IF($A$5:$A$104=AJ$486,$O$5:$O$104,"-")))=0,"-",COUNT(IF($M$5:$M$104=$X496,IF($A$5:$A$104=AJ$486,$O$5:$O$104,"-"))))</f>
        <v>-</v>
      </c>
      <c r="AK496" s="398">
        <f t="shared" si="53"/>
        <v>0</v>
      </c>
      <c r="AL496" s="67"/>
      <c r="AM496" s="213"/>
      <c r="AN496" s="213"/>
      <c r="AO496" s="213"/>
      <c r="AP496" s="18"/>
      <c r="AQ496" s="18"/>
      <c r="AR496" s="18"/>
      <c r="AS496" s="18"/>
      <c r="AT496" s="18"/>
      <c r="AU496" s="18"/>
      <c r="AV496" s="18"/>
      <c r="AW496" s="18"/>
      <c r="AX496" s="18"/>
      <c r="BK496" s="11"/>
      <c r="BL496" s="11"/>
      <c r="BM496" s="11"/>
      <c r="BP496" s="75"/>
    </row>
    <row r="497" spans="1:68">
      <c r="A497" s="18"/>
      <c r="B497" s="18"/>
      <c r="C497" s="18"/>
      <c r="D497" s="18"/>
      <c r="E497" s="88"/>
      <c r="F497" s="88"/>
      <c r="G497" s="18"/>
      <c r="H497" s="89"/>
      <c r="I497" s="89"/>
      <c r="J497" s="18"/>
      <c r="K497" s="18"/>
      <c r="L497" s="18"/>
      <c r="M497" s="140"/>
      <c r="N497" s="140"/>
      <c r="O497" s="140"/>
      <c r="P497" s="140"/>
      <c r="Q497" s="140"/>
      <c r="R497" s="140"/>
      <c r="S497" s="140"/>
      <c r="T497" s="140"/>
      <c r="U497" s="18"/>
      <c r="V497" s="18"/>
      <c r="W497" s="18"/>
      <c r="X497" s="374">
        <v>10</v>
      </c>
      <c r="Y497" s="342" t="str">
        <f t="array" ref="Y497">IF(COUNT(IF($M$5:$M$104=$X497,IF($A$5:$A$104=Y$486,$O$5:$O$104,"-")))=0,"-",COUNT(IF($M$5:$M$104=$X497,IF($A$5:$A$104=Y$486,$O$5:$O$104,"-"))))</f>
        <v>-</v>
      </c>
      <c r="Z497" s="342" t="str">
        <f t="array" ref="Z497">IF(COUNT(IF($M$5:$M$104=$X497,IF($A$5:$A$104=Z$486,$O$5:$O$104,"-")))=0,"-",COUNT(IF($M$5:$M$104=$X497,IF($A$5:$A$104=Z$486,$O$5:$O$104,"-"))))</f>
        <v>-</v>
      </c>
      <c r="AA497" s="342" t="str">
        <f t="array" ref="AA497">IF(COUNT(IF($M$5:$M$104=$X497,IF($A$5:$A$104=AA$486,$O$5:$O$104,"-")))=0,"-",COUNT(IF($M$5:$M$104=$X497,IF($A$5:$A$104=AA$486,$O$5:$O$104,"-"))))</f>
        <v>-</v>
      </c>
      <c r="AB497" s="342" t="str">
        <f t="array" ref="AB497">IF(COUNT(IF($M$5:$M$104=$X497,IF($A$5:$A$104=AB$486,$O$5:$O$104,"-")))=0,"-",COUNT(IF($M$5:$M$104=$X497,IF($A$5:$A$104=AB$486,$O$5:$O$104,"-"))))</f>
        <v>-</v>
      </c>
      <c r="AC497" s="342" t="str">
        <f t="array" ref="AC497">IF(COUNT(IF($M$5:$M$104=$X497,IF($A$5:$A$104=AC$486,$O$5:$O$104,"-")))=0,"-",COUNT(IF($M$5:$M$104=$X497,IF($A$5:$A$104=AC$486,$O$5:$O$104,"-"))))</f>
        <v>-</v>
      </c>
      <c r="AD497" s="342" t="str">
        <f t="array" ref="AD497">IF(COUNT(IF($M$5:$M$104=$X497,IF($A$5:$A$104=AD$486,$O$5:$O$104,"-")))=0,"-",COUNT(IF($M$5:$M$104=$X497,IF($A$5:$A$104=AD$486,$O$5:$O$104,"-"))))</f>
        <v>-</v>
      </c>
      <c r="AE497" s="342" t="str">
        <f t="array" ref="AE497">IF(COUNT(IF($M$5:$M$104=$X497,IF($A$5:$A$104=AE$486,$O$5:$O$104,"-")))=0,"-",COUNT(IF($M$5:$M$104=$X497,IF($A$5:$A$104=AE$486,$O$5:$O$104,"-"))))</f>
        <v>-</v>
      </c>
      <c r="AF497" s="342" t="str">
        <f t="array" ref="AF497">IF(COUNT(IF($M$5:$M$104=$X497,IF($A$5:$A$104=AF$486,$O$5:$O$104,"-")))=0,"-",COUNT(IF($M$5:$M$104=$X497,IF($A$5:$A$104=AF$486,$O$5:$O$104,"-"))))</f>
        <v>-</v>
      </c>
      <c r="AG497" s="342" t="str">
        <f t="array" ref="AG497">IF(COUNT(IF($M$5:$M$104=$X497,IF($A$5:$A$104=AG$486,$O$5:$O$104,"-")))=0,"-",COUNT(IF($M$5:$M$104=$X497,IF($A$5:$A$104=AG$486,$O$5:$O$104,"-"))))</f>
        <v>-</v>
      </c>
      <c r="AH497" s="342" t="str">
        <f t="array" ref="AH497">IF(COUNT(IF($M$5:$M$104=$X497,IF($A$5:$A$104=AH$486,$O$5:$O$104,"-")))=0,"-",COUNT(IF($M$5:$M$104=$X497,IF($A$5:$A$104=AH$486,$O$5:$O$104,"-"))))</f>
        <v>-</v>
      </c>
      <c r="AI497" s="342" t="str">
        <f t="array" ref="AI497">IF(COUNT(IF($M$5:$M$104=$X497,IF($A$5:$A$104=AI$486,$O$5:$O$104,"-")))=0,"-",COUNT(IF($M$5:$M$104=$X497,IF($A$5:$A$104=AI$486,$O$5:$O$104,"-"))))</f>
        <v>-</v>
      </c>
      <c r="AJ497" s="342" t="str">
        <f t="array" ref="AJ497">IF(COUNT(IF($M$5:$M$104=$X497,IF($A$5:$A$104=AJ$486,$O$5:$O$104,"-")))=0,"-",COUNT(IF($M$5:$M$104=$X497,IF($A$5:$A$104=AJ$486,$O$5:$O$104,"-"))))</f>
        <v>-</v>
      </c>
      <c r="AK497" s="398">
        <f t="shared" si="53"/>
        <v>0</v>
      </c>
      <c r="AL497" s="67"/>
      <c r="AM497" s="213"/>
      <c r="AN497" s="213"/>
      <c r="AO497" s="213"/>
      <c r="AP497" s="18"/>
      <c r="AQ497" s="18"/>
      <c r="AR497" s="18"/>
      <c r="AS497" s="18"/>
      <c r="AT497" s="18"/>
      <c r="AU497" s="18"/>
      <c r="AV497" s="18"/>
      <c r="AW497" s="18"/>
      <c r="AX497" s="18"/>
      <c r="BK497" s="11"/>
      <c r="BL497" s="11"/>
      <c r="BM497" s="11"/>
      <c r="BP497" s="75"/>
    </row>
    <row r="498" spans="1:68">
      <c r="A498" s="18"/>
      <c r="B498" s="18"/>
      <c r="C498" s="18"/>
      <c r="D498" s="18"/>
      <c r="E498" s="88"/>
      <c r="F498" s="88"/>
      <c r="G498" s="18"/>
      <c r="H498" s="89"/>
      <c r="I498" s="89"/>
      <c r="J498" s="18"/>
      <c r="K498" s="18"/>
      <c r="L498" s="18"/>
      <c r="M498" s="140"/>
      <c r="N498" s="140"/>
      <c r="O498" s="140"/>
      <c r="P498" s="140"/>
      <c r="Q498" s="140"/>
      <c r="R498" s="140"/>
      <c r="S498" s="140"/>
      <c r="T498" s="140"/>
      <c r="U498" s="18"/>
      <c r="V498" s="18"/>
      <c r="W498" s="18"/>
      <c r="X498" s="374">
        <v>11</v>
      </c>
      <c r="Y498" s="342" t="str">
        <f t="array" ref="Y498">IF(COUNT(IF($M$5:$M$104=$X498,IF($A$5:$A$104=Y$486,$O$5:$O$104,"-")))=0,"-",COUNT(IF($M$5:$M$104=$X498,IF($A$5:$A$104=Y$486,$O$5:$O$104,"-"))))</f>
        <v>-</v>
      </c>
      <c r="Z498" s="342" t="str">
        <f t="array" ref="Z498">IF(COUNT(IF($M$5:$M$104=$X498,IF($A$5:$A$104=Z$486,$O$5:$O$104,"-")))=0,"-",COUNT(IF($M$5:$M$104=$X498,IF($A$5:$A$104=Z$486,$O$5:$O$104,"-"))))</f>
        <v>-</v>
      </c>
      <c r="AA498" s="342" t="str">
        <f t="array" ref="AA498">IF(COUNT(IF($M$5:$M$104=$X498,IF($A$5:$A$104=AA$486,$O$5:$O$104,"-")))=0,"-",COUNT(IF($M$5:$M$104=$X498,IF($A$5:$A$104=AA$486,$O$5:$O$104,"-"))))</f>
        <v>-</v>
      </c>
      <c r="AB498" s="342" t="str">
        <f t="array" ref="AB498">IF(COUNT(IF($M$5:$M$104=$X498,IF($A$5:$A$104=AB$486,$O$5:$O$104,"-")))=0,"-",COUNT(IF($M$5:$M$104=$X498,IF($A$5:$A$104=AB$486,$O$5:$O$104,"-"))))</f>
        <v>-</v>
      </c>
      <c r="AC498" s="342" t="str">
        <f t="array" ref="AC498">IF(COUNT(IF($M$5:$M$104=$X498,IF($A$5:$A$104=AC$486,$O$5:$O$104,"-")))=0,"-",COUNT(IF($M$5:$M$104=$X498,IF($A$5:$A$104=AC$486,$O$5:$O$104,"-"))))</f>
        <v>-</v>
      </c>
      <c r="AD498" s="342" t="str">
        <f t="array" ref="AD498">IF(COUNT(IF($M$5:$M$104=$X498,IF($A$5:$A$104=AD$486,$O$5:$O$104,"-")))=0,"-",COUNT(IF($M$5:$M$104=$X498,IF($A$5:$A$104=AD$486,$O$5:$O$104,"-"))))</f>
        <v>-</v>
      </c>
      <c r="AE498" s="342" t="str">
        <f t="array" ref="AE498">IF(COUNT(IF($M$5:$M$104=$X498,IF($A$5:$A$104=AE$486,$O$5:$O$104,"-")))=0,"-",COUNT(IF($M$5:$M$104=$X498,IF($A$5:$A$104=AE$486,$O$5:$O$104,"-"))))</f>
        <v>-</v>
      </c>
      <c r="AF498" s="342" t="str">
        <f t="array" ref="AF498">IF(COUNT(IF($M$5:$M$104=$X498,IF($A$5:$A$104=AF$486,$O$5:$O$104,"-")))=0,"-",COUNT(IF($M$5:$M$104=$X498,IF($A$5:$A$104=AF$486,$O$5:$O$104,"-"))))</f>
        <v>-</v>
      </c>
      <c r="AG498" s="342" t="str">
        <f t="array" ref="AG498">IF(COUNT(IF($M$5:$M$104=$X498,IF($A$5:$A$104=AG$486,$O$5:$O$104,"-")))=0,"-",COUNT(IF($M$5:$M$104=$X498,IF($A$5:$A$104=AG$486,$O$5:$O$104,"-"))))</f>
        <v>-</v>
      </c>
      <c r="AH498" s="342" t="str">
        <f t="array" ref="AH498">IF(COUNT(IF($M$5:$M$104=$X498,IF($A$5:$A$104=AH$486,$O$5:$O$104,"-")))=0,"-",COUNT(IF($M$5:$M$104=$X498,IF($A$5:$A$104=AH$486,$O$5:$O$104,"-"))))</f>
        <v>-</v>
      </c>
      <c r="AI498" s="342" t="str">
        <f t="array" ref="AI498">IF(COUNT(IF($M$5:$M$104=$X498,IF($A$5:$A$104=AI$486,$O$5:$O$104,"-")))=0,"-",COUNT(IF($M$5:$M$104=$X498,IF($A$5:$A$104=AI$486,$O$5:$O$104,"-"))))</f>
        <v>-</v>
      </c>
      <c r="AJ498" s="342" t="str">
        <f t="array" ref="AJ498">IF(COUNT(IF($M$5:$M$104=$X498,IF($A$5:$A$104=AJ$486,$O$5:$O$104,"-")))=0,"-",COUNT(IF($M$5:$M$104=$X498,IF($A$5:$A$104=AJ$486,$O$5:$O$104,"-"))))</f>
        <v>-</v>
      </c>
      <c r="AK498" s="398">
        <f t="shared" si="53"/>
        <v>0</v>
      </c>
      <c r="AL498" s="67"/>
      <c r="AM498" s="213"/>
      <c r="AN498" s="213"/>
      <c r="AO498" s="213"/>
      <c r="AP498" s="18"/>
      <c r="AQ498" s="18"/>
      <c r="AR498" s="18"/>
      <c r="AS498" s="18"/>
      <c r="AT498" s="18"/>
      <c r="AU498" s="18"/>
      <c r="AV498" s="18"/>
      <c r="AW498" s="18"/>
      <c r="AX498" s="18"/>
      <c r="BK498" s="11"/>
      <c r="BL498" s="11"/>
      <c r="BM498" s="11"/>
      <c r="BP498" s="75"/>
    </row>
    <row r="499" spans="1:68">
      <c r="A499" s="18"/>
      <c r="B499" s="18"/>
      <c r="C499" s="18"/>
      <c r="D499" s="18"/>
      <c r="E499" s="88"/>
      <c r="F499" s="88"/>
      <c r="G499" s="18"/>
      <c r="H499" s="89"/>
      <c r="I499" s="89"/>
      <c r="J499" s="18"/>
      <c r="K499" s="18"/>
      <c r="L499" s="18"/>
      <c r="M499" s="140"/>
      <c r="N499" s="140"/>
      <c r="O499" s="140"/>
      <c r="P499" s="140"/>
      <c r="Q499" s="140"/>
      <c r="R499" s="140"/>
      <c r="S499" s="140"/>
      <c r="T499" s="140"/>
      <c r="U499" s="18"/>
      <c r="V499" s="18"/>
      <c r="W499" s="18"/>
      <c r="X499" s="374">
        <v>12</v>
      </c>
      <c r="Y499" s="342" t="str">
        <f t="array" ref="Y499">IF(COUNT(IF($M$5:$M$104=$X499,IF($A$5:$A$104=Y$486,$O$5:$O$104,"-")))=0,"-",COUNT(IF($M$5:$M$104=$X499,IF($A$5:$A$104=Y$486,$O$5:$O$104,"-"))))</f>
        <v>-</v>
      </c>
      <c r="Z499" s="342" t="str">
        <f t="array" ref="Z499">IF(COUNT(IF($M$5:$M$104=$X499,IF($A$5:$A$104=Z$486,$O$5:$O$104,"-")))=0,"-",COUNT(IF($M$5:$M$104=$X499,IF($A$5:$A$104=Z$486,$O$5:$O$104,"-"))))</f>
        <v>-</v>
      </c>
      <c r="AA499" s="342" t="str">
        <f t="array" ref="AA499">IF(COUNT(IF($M$5:$M$104=$X499,IF($A$5:$A$104=AA$486,$O$5:$O$104,"-")))=0,"-",COUNT(IF($M$5:$M$104=$X499,IF($A$5:$A$104=AA$486,$O$5:$O$104,"-"))))</f>
        <v>-</v>
      </c>
      <c r="AB499" s="342" t="str">
        <f t="array" ref="AB499">IF(COUNT(IF($M$5:$M$104=$X499,IF($A$5:$A$104=AB$486,$O$5:$O$104,"-")))=0,"-",COUNT(IF($M$5:$M$104=$X499,IF($A$5:$A$104=AB$486,$O$5:$O$104,"-"))))</f>
        <v>-</v>
      </c>
      <c r="AC499" s="342" t="str">
        <f t="array" ref="AC499">IF(COUNT(IF($M$5:$M$104=$X499,IF($A$5:$A$104=AC$486,$O$5:$O$104,"-")))=0,"-",COUNT(IF($M$5:$M$104=$X499,IF($A$5:$A$104=AC$486,$O$5:$O$104,"-"))))</f>
        <v>-</v>
      </c>
      <c r="AD499" s="342" t="str">
        <f t="array" ref="AD499">IF(COUNT(IF($M$5:$M$104=$X499,IF($A$5:$A$104=AD$486,$O$5:$O$104,"-")))=0,"-",COUNT(IF($M$5:$M$104=$X499,IF($A$5:$A$104=AD$486,$O$5:$O$104,"-"))))</f>
        <v>-</v>
      </c>
      <c r="AE499" s="342" t="str">
        <f t="array" ref="AE499">IF(COUNT(IF($M$5:$M$104=$X499,IF($A$5:$A$104=AE$486,$O$5:$O$104,"-")))=0,"-",COUNT(IF($M$5:$M$104=$X499,IF($A$5:$A$104=AE$486,$O$5:$O$104,"-"))))</f>
        <v>-</v>
      </c>
      <c r="AF499" s="342" t="str">
        <f t="array" ref="AF499">IF(COUNT(IF($M$5:$M$104=$X499,IF($A$5:$A$104=AF$486,$O$5:$O$104,"-")))=0,"-",COUNT(IF($M$5:$M$104=$X499,IF($A$5:$A$104=AF$486,$O$5:$O$104,"-"))))</f>
        <v>-</v>
      </c>
      <c r="AG499" s="342" t="str">
        <f t="array" ref="AG499">IF(COUNT(IF($M$5:$M$104=$X499,IF($A$5:$A$104=AG$486,$O$5:$O$104,"-")))=0,"-",COUNT(IF($M$5:$M$104=$X499,IF($A$5:$A$104=AG$486,$O$5:$O$104,"-"))))</f>
        <v>-</v>
      </c>
      <c r="AH499" s="342" t="str">
        <f t="array" ref="AH499">IF(COUNT(IF($M$5:$M$104=$X499,IF($A$5:$A$104=AH$486,$O$5:$O$104,"-")))=0,"-",COUNT(IF($M$5:$M$104=$X499,IF($A$5:$A$104=AH$486,$O$5:$O$104,"-"))))</f>
        <v>-</v>
      </c>
      <c r="AI499" s="342" t="str">
        <f t="array" ref="AI499">IF(COUNT(IF($M$5:$M$104=$X499,IF($A$5:$A$104=AI$486,$O$5:$O$104,"-")))=0,"-",COUNT(IF($M$5:$M$104=$X499,IF($A$5:$A$104=AI$486,$O$5:$O$104,"-"))))</f>
        <v>-</v>
      </c>
      <c r="AJ499" s="342" t="str">
        <f t="array" ref="AJ499">IF(COUNT(IF($M$5:$M$104=$X499,IF($A$5:$A$104=AJ$486,$O$5:$O$104,"-")))=0,"-",COUNT(IF($M$5:$M$104=$X499,IF($A$5:$A$104=AJ$486,$O$5:$O$104,"-"))))</f>
        <v>-</v>
      </c>
      <c r="AK499" s="398">
        <f t="shared" si="53"/>
        <v>0</v>
      </c>
      <c r="AL499" s="18"/>
      <c r="AM499" s="7"/>
      <c r="AN499" s="18"/>
      <c r="AO499" s="18"/>
      <c r="AP499" s="18"/>
      <c r="AQ499" s="18"/>
      <c r="AR499" s="18"/>
      <c r="AS499" s="18"/>
      <c r="AT499" s="18"/>
      <c r="AU499" s="18"/>
      <c r="AV499" s="18"/>
      <c r="AW499" s="18"/>
      <c r="AX499" s="18"/>
      <c r="BL499" s="11"/>
      <c r="BM499" s="11"/>
      <c r="BN499" s="11"/>
    </row>
    <row r="500" spans="1:68">
      <c r="A500" s="18"/>
      <c r="B500" s="18"/>
      <c r="C500" s="18"/>
      <c r="D500" s="18"/>
      <c r="E500" s="88"/>
      <c r="F500" s="88"/>
      <c r="G500" s="18"/>
      <c r="H500" s="89"/>
      <c r="I500" s="89"/>
      <c r="J500" s="18"/>
      <c r="K500" s="18"/>
      <c r="L500" s="18"/>
      <c r="M500" s="140"/>
      <c r="N500" s="140"/>
      <c r="O500" s="140"/>
      <c r="P500" s="140"/>
      <c r="Q500" s="140"/>
      <c r="R500" s="140"/>
      <c r="S500" s="140"/>
      <c r="T500" s="140"/>
      <c r="U500" s="18"/>
      <c r="V500" s="18"/>
      <c r="W500" s="18"/>
      <c r="X500" s="374">
        <v>13</v>
      </c>
      <c r="Y500" s="342" t="str">
        <f t="array" ref="Y500">IF(COUNT(IF($M$5:$M$104=$X500,IF($A$5:$A$104=Y$486,$O$5:$O$104,"-")))=0,"-",COUNT(IF($M$5:$M$104=$X500,IF($A$5:$A$104=Y$486,$O$5:$O$104,"-"))))</f>
        <v>-</v>
      </c>
      <c r="Z500" s="342" t="str">
        <f t="array" ref="Z500">IF(COUNT(IF($M$5:$M$104=$X500,IF($A$5:$A$104=Z$486,$O$5:$O$104,"-")))=0,"-",COUNT(IF($M$5:$M$104=$X500,IF($A$5:$A$104=Z$486,$O$5:$O$104,"-"))))</f>
        <v>-</v>
      </c>
      <c r="AA500" s="342" t="str">
        <f t="array" ref="AA500">IF(COUNT(IF($M$5:$M$104=$X500,IF($A$5:$A$104=AA$486,$O$5:$O$104,"-")))=0,"-",COUNT(IF($M$5:$M$104=$X500,IF($A$5:$A$104=AA$486,$O$5:$O$104,"-"))))</f>
        <v>-</v>
      </c>
      <c r="AB500" s="342" t="str">
        <f t="array" ref="AB500">IF(COUNT(IF($M$5:$M$104=$X500,IF($A$5:$A$104=AB$486,$O$5:$O$104,"-")))=0,"-",COUNT(IF($M$5:$M$104=$X500,IF($A$5:$A$104=AB$486,$O$5:$O$104,"-"))))</f>
        <v>-</v>
      </c>
      <c r="AC500" s="342" t="str">
        <f t="array" ref="AC500">IF(COUNT(IF($M$5:$M$104=$X500,IF($A$5:$A$104=AC$486,$O$5:$O$104,"-")))=0,"-",COUNT(IF($M$5:$M$104=$X500,IF($A$5:$A$104=AC$486,$O$5:$O$104,"-"))))</f>
        <v>-</v>
      </c>
      <c r="AD500" s="342" t="str">
        <f t="array" ref="AD500">IF(COUNT(IF($M$5:$M$104=$X500,IF($A$5:$A$104=AD$486,$O$5:$O$104,"-")))=0,"-",COUNT(IF($M$5:$M$104=$X500,IF($A$5:$A$104=AD$486,$O$5:$O$104,"-"))))</f>
        <v>-</v>
      </c>
      <c r="AE500" s="342" t="str">
        <f t="array" ref="AE500">IF(COUNT(IF($M$5:$M$104=$X500,IF($A$5:$A$104=AE$486,$O$5:$O$104,"-")))=0,"-",COUNT(IF($M$5:$M$104=$X500,IF($A$5:$A$104=AE$486,$O$5:$O$104,"-"))))</f>
        <v>-</v>
      </c>
      <c r="AF500" s="342" t="str">
        <f t="array" ref="AF500">IF(COUNT(IF($M$5:$M$104=$X500,IF($A$5:$A$104=AF$486,$O$5:$O$104,"-")))=0,"-",COUNT(IF($M$5:$M$104=$X500,IF($A$5:$A$104=AF$486,$O$5:$O$104,"-"))))</f>
        <v>-</v>
      </c>
      <c r="AG500" s="342" t="str">
        <f t="array" ref="AG500">IF(COUNT(IF($M$5:$M$104=$X500,IF($A$5:$A$104=AG$486,$O$5:$O$104,"-")))=0,"-",COUNT(IF($M$5:$M$104=$X500,IF($A$5:$A$104=AG$486,$O$5:$O$104,"-"))))</f>
        <v>-</v>
      </c>
      <c r="AH500" s="342" t="str">
        <f t="array" ref="AH500">IF(COUNT(IF($M$5:$M$104=$X500,IF($A$5:$A$104=AH$486,$O$5:$O$104,"-")))=0,"-",COUNT(IF($M$5:$M$104=$X500,IF($A$5:$A$104=AH$486,$O$5:$O$104,"-"))))</f>
        <v>-</v>
      </c>
      <c r="AI500" s="342" t="str">
        <f t="array" ref="AI500">IF(COUNT(IF($M$5:$M$104=$X500,IF($A$5:$A$104=AI$486,$O$5:$O$104,"-")))=0,"-",COUNT(IF($M$5:$M$104=$X500,IF($A$5:$A$104=AI$486,$O$5:$O$104,"-"))))</f>
        <v>-</v>
      </c>
      <c r="AJ500" s="342" t="str">
        <f t="array" ref="AJ500">IF(COUNT(IF($M$5:$M$104=$X500,IF($A$5:$A$104=AJ$486,$O$5:$O$104,"-")))=0,"-",COUNT(IF($M$5:$M$104=$X500,IF($A$5:$A$104=AJ$486,$O$5:$O$104,"-"))))</f>
        <v>-</v>
      </c>
      <c r="AK500" s="398">
        <f t="shared" si="53"/>
        <v>0</v>
      </c>
      <c r="AL500" s="18"/>
      <c r="AM500" s="7"/>
      <c r="AN500" s="18"/>
      <c r="AO500" s="18"/>
      <c r="AP500" s="18"/>
      <c r="AQ500" s="18"/>
      <c r="AR500" s="18"/>
      <c r="AS500" s="18"/>
      <c r="AT500" s="18"/>
      <c r="AU500" s="18"/>
      <c r="AV500" s="18"/>
      <c r="AW500" s="18"/>
      <c r="AX500" s="18"/>
      <c r="BL500" s="11"/>
      <c r="BM500" s="11"/>
      <c r="BN500" s="11"/>
    </row>
    <row r="501" spans="1:68">
      <c r="A501" s="18"/>
      <c r="B501" s="18"/>
      <c r="C501" s="18"/>
      <c r="D501" s="18"/>
      <c r="E501" s="88"/>
      <c r="F501" s="88"/>
      <c r="G501" s="18"/>
      <c r="H501" s="89"/>
      <c r="I501" s="89"/>
      <c r="J501" s="18"/>
      <c r="K501" s="18"/>
      <c r="L501" s="18"/>
      <c r="M501" s="140"/>
      <c r="N501" s="140"/>
      <c r="O501" s="140"/>
      <c r="P501" s="140"/>
      <c r="Q501" s="140"/>
      <c r="R501" s="140"/>
      <c r="S501" s="140"/>
      <c r="T501" s="140"/>
      <c r="U501" s="18"/>
      <c r="V501" s="18"/>
      <c r="W501" s="18"/>
      <c r="X501" s="374">
        <v>14</v>
      </c>
      <c r="Y501" s="342" t="str">
        <f t="array" ref="Y501">IF(COUNT(IF($M$5:$M$104=$X501,IF($A$5:$A$104=Y$486,$O$5:$O$104,"-")))=0,"-",COUNT(IF($M$5:$M$104=$X501,IF($A$5:$A$104=Y$486,$O$5:$O$104,"-"))))</f>
        <v>-</v>
      </c>
      <c r="Z501" s="342" t="str">
        <f t="array" ref="Z501">IF(COUNT(IF($M$5:$M$104=$X501,IF($A$5:$A$104=Z$486,$O$5:$O$104,"-")))=0,"-",COUNT(IF($M$5:$M$104=$X501,IF($A$5:$A$104=Z$486,$O$5:$O$104,"-"))))</f>
        <v>-</v>
      </c>
      <c r="AA501" s="342" t="str">
        <f t="array" ref="AA501">IF(COUNT(IF($M$5:$M$104=$X501,IF($A$5:$A$104=AA$486,$O$5:$O$104,"-")))=0,"-",COUNT(IF($M$5:$M$104=$X501,IF($A$5:$A$104=AA$486,$O$5:$O$104,"-"))))</f>
        <v>-</v>
      </c>
      <c r="AB501" s="342" t="str">
        <f t="array" ref="AB501">IF(COUNT(IF($M$5:$M$104=$X501,IF($A$5:$A$104=AB$486,$O$5:$O$104,"-")))=0,"-",COUNT(IF($M$5:$M$104=$X501,IF($A$5:$A$104=AB$486,$O$5:$O$104,"-"))))</f>
        <v>-</v>
      </c>
      <c r="AC501" s="342" t="str">
        <f t="array" ref="AC501">IF(COUNT(IF($M$5:$M$104=$X501,IF($A$5:$A$104=AC$486,$O$5:$O$104,"-")))=0,"-",COUNT(IF($M$5:$M$104=$X501,IF($A$5:$A$104=AC$486,$O$5:$O$104,"-"))))</f>
        <v>-</v>
      </c>
      <c r="AD501" s="342" t="str">
        <f t="array" ref="AD501">IF(COUNT(IF($M$5:$M$104=$X501,IF($A$5:$A$104=AD$486,$O$5:$O$104,"-")))=0,"-",COUNT(IF($M$5:$M$104=$X501,IF($A$5:$A$104=AD$486,$O$5:$O$104,"-"))))</f>
        <v>-</v>
      </c>
      <c r="AE501" s="342" t="str">
        <f t="array" ref="AE501">IF(COUNT(IF($M$5:$M$104=$X501,IF($A$5:$A$104=AE$486,$O$5:$O$104,"-")))=0,"-",COUNT(IF($M$5:$M$104=$X501,IF($A$5:$A$104=AE$486,$O$5:$O$104,"-"))))</f>
        <v>-</v>
      </c>
      <c r="AF501" s="342" t="str">
        <f t="array" ref="AF501">IF(COUNT(IF($M$5:$M$104=$X501,IF($A$5:$A$104=AF$486,$O$5:$O$104,"-")))=0,"-",COUNT(IF($M$5:$M$104=$X501,IF($A$5:$A$104=AF$486,$O$5:$O$104,"-"))))</f>
        <v>-</v>
      </c>
      <c r="AG501" s="342" t="str">
        <f t="array" ref="AG501">IF(COUNT(IF($M$5:$M$104=$X501,IF($A$5:$A$104=AG$486,$O$5:$O$104,"-")))=0,"-",COUNT(IF($M$5:$M$104=$X501,IF($A$5:$A$104=AG$486,$O$5:$O$104,"-"))))</f>
        <v>-</v>
      </c>
      <c r="AH501" s="342" t="str">
        <f t="array" ref="AH501">IF(COUNT(IF($M$5:$M$104=$X501,IF($A$5:$A$104=AH$486,$O$5:$O$104,"-")))=0,"-",COUNT(IF($M$5:$M$104=$X501,IF($A$5:$A$104=AH$486,$O$5:$O$104,"-"))))</f>
        <v>-</v>
      </c>
      <c r="AI501" s="342" t="str">
        <f t="array" ref="AI501">IF(COUNT(IF($M$5:$M$104=$X501,IF($A$5:$A$104=AI$486,$O$5:$O$104,"-")))=0,"-",COUNT(IF($M$5:$M$104=$X501,IF($A$5:$A$104=AI$486,$O$5:$O$104,"-"))))</f>
        <v>-</v>
      </c>
      <c r="AJ501" s="342" t="str">
        <f t="array" ref="AJ501">IF(COUNT(IF($M$5:$M$104=$X501,IF($A$5:$A$104=AJ$486,$O$5:$O$104,"-")))=0,"-",COUNT(IF($M$5:$M$104=$X501,IF($A$5:$A$104=AJ$486,$O$5:$O$104,"-"))))</f>
        <v>-</v>
      </c>
      <c r="AK501" s="398">
        <f t="shared" si="53"/>
        <v>0</v>
      </c>
      <c r="AL501" s="18"/>
      <c r="AM501" s="7"/>
      <c r="AN501" s="18"/>
      <c r="AO501" s="18"/>
      <c r="AP501" s="18"/>
      <c r="AQ501" s="18"/>
      <c r="AR501" s="18"/>
      <c r="AS501" s="18"/>
      <c r="AT501" s="18"/>
      <c r="AU501" s="18"/>
      <c r="AV501" s="18"/>
      <c r="AW501" s="18"/>
      <c r="AX501" s="18"/>
      <c r="BL501" s="11"/>
      <c r="BM501" s="11"/>
      <c r="BN501" s="11"/>
    </row>
    <row r="502" spans="1:68">
      <c r="A502" s="18"/>
      <c r="B502" s="18"/>
      <c r="C502" s="18"/>
      <c r="D502" s="18"/>
      <c r="E502" s="88"/>
      <c r="F502" s="88"/>
      <c r="G502" s="18"/>
      <c r="H502" s="89"/>
      <c r="I502" s="89"/>
      <c r="J502" s="18"/>
      <c r="K502" s="18"/>
      <c r="L502" s="18"/>
      <c r="M502" s="140"/>
      <c r="N502" s="140"/>
      <c r="O502" s="140"/>
      <c r="P502" s="140"/>
      <c r="Q502" s="140"/>
      <c r="R502" s="140"/>
      <c r="S502" s="140"/>
      <c r="T502" s="140"/>
      <c r="U502" s="18"/>
      <c r="V502" s="18"/>
      <c r="W502" s="18"/>
      <c r="X502" s="374">
        <v>15</v>
      </c>
      <c r="Y502" s="342" t="str">
        <f t="array" ref="Y502">IF(COUNT(IF($M$5:$M$104=$X502,IF($A$5:$A$104=Y$486,$O$5:$O$104,"-")))=0,"-",COUNT(IF($M$5:$M$104=$X502,IF($A$5:$A$104=Y$486,$O$5:$O$104,"-"))))</f>
        <v>-</v>
      </c>
      <c r="Z502" s="342" t="str">
        <f t="array" ref="Z502">IF(COUNT(IF($M$5:$M$104=$X502,IF($A$5:$A$104=Z$486,$O$5:$O$104,"-")))=0,"-",COUNT(IF($M$5:$M$104=$X502,IF($A$5:$A$104=Z$486,$O$5:$O$104,"-"))))</f>
        <v>-</v>
      </c>
      <c r="AA502" s="342" t="str">
        <f t="array" ref="AA502">IF(COUNT(IF($M$5:$M$104=$X502,IF($A$5:$A$104=AA$486,$O$5:$O$104,"-")))=0,"-",COUNT(IF($M$5:$M$104=$X502,IF($A$5:$A$104=AA$486,$O$5:$O$104,"-"))))</f>
        <v>-</v>
      </c>
      <c r="AB502" s="342" t="str">
        <f t="array" ref="AB502">IF(COUNT(IF($M$5:$M$104=$X502,IF($A$5:$A$104=AB$486,$O$5:$O$104,"-")))=0,"-",COUNT(IF($M$5:$M$104=$X502,IF($A$5:$A$104=AB$486,$O$5:$O$104,"-"))))</f>
        <v>-</v>
      </c>
      <c r="AC502" s="342" t="str">
        <f t="array" ref="AC502">IF(COUNT(IF($M$5:$M$104=$X502,IF($A$5:$A$104=AC$486,$O$5:$O$104,"-")))=0,"-",COUNT(IF($M$5:$M$104=$X502,IF($A$5:$A$104=AC$486,$O$5:$O$104,"-"))))</f>
        <v>-</v>
      </c>
      <c r="AD502" s="342" t="str">
        <f t="array" ref="AD502">IF(COUNT(IF($M$5:$M$104=$X502,IF($A$5:$A$104=AD$486,$O$5:$O$104,"-")))=0,"-",COUNT(IF($M$5:$M$104=$X502,IF($A$5:$A$104=AD$486,$O$5:$O$104,"-"))))</f>
        <v>-</v>
      </c>
      <c r="AE502" s="342" t="str">
        <f t="array" ref="AE502">IF(COUNT(IF($M$5:$M$104=$X502,IF($A$5:$A$104=AE$486,$O$5:$O$104,"-")))=0,"-",COUNT(IF($M$5:$M$104=$X502,IF($A$5:$A$104=AE$486,$O$5:$O$104,"-"))))</f>
        <v>-</v>
      </c>
      <c r="AF502" s="342" t="str">
        <f t="array" ref="AF502">IF(COUNT(IF($M$5:$M$104=$X502,IF($A$5:$A$104=AF$486,$O$5:$O$104,"-")))=0,"-",COUNT(IF($M$5:$M$104=$X502,IF($A$5:$A$104=AF$486,$O$5:$O$104,"-"))))</f>
        <v>-</v>
      </c>
      <c r="AG502" s="342" t="str">
        <f t="array" ref="AG502">IF(COUNT(IF($M$5:$M$104=$X502,IF($A$5:$A$104=AG$486,$O$5:$O$104,"-")))=0,"-",COUNT(IF($M$5:$M$104=$X502,IF($A$5:$A$104=AG$486,$O$5:$O$104,"-"))))</f>
        <v>-</v>
      </c>
      <c r="AH502" s="342" t="str">
        <f t="array" ref="AH502">IF(COUNT(IF($M$5:$M$104=$X502,IF($A$5:$A$104=AH$486,$O$5:$O$104,"-")))=0,"-",COUNT(IF($M$5:$M$104=$X502,IF($A$5:$A$104=AH$486,$O$5:$O$104,"-"))))</f>
        <v>-</v>
      </c>
      <c r="AI502" s="342" t="str">
        <f t="array" ref="AI502">IF(COUNT(IF($M$5:$M$104=$X502,IF($A$5:$A$104=AI$486,$O$5:$O$104,"-")))=0,"-",COUNT(IF($M$5:$M$104=$X502,IF($A$5:$A$104=AI$486,$O$5:$O$104,"-"))))</f>
        <v>-</v>
      </c>
      <c r="AJ502" s="342" t="str">
        <f t="array" ref="AJ502">IF(COUNT(IF($M$5:$M$104=$X502,IF($A$5:$A$104=AJ$486,$O$5:$O$104,"-")))=0,"-",COUNT(IF($M$5:$M$104=$X502,IF($A$5:$A$104=AJ$486,$O$5:$O$104,"-"))))</f>
        <v>-</v>
      </c>
      <c r="AK502" s="399">
        <f t="shared" si="53"/>
        <v>0</v>
      </c>
      <c r="AL502" s="18"/>
      <c r="AM502" s="7"/>
      <c r="AN502" s="18"/>
      <c r="AO502" s="18"/>
      <c r="AP502" s="18"/>
      <c r="AQ502" s="18"/>
      <c r="AR502" s="18"/>
      <c r="AS502" s="18"/>
      <c r="AT502" s="18"/>
      <c r="AU502" s="18"/>
      <c r="AV502" s="18"/>
      <c r="AW502" s="18"/>
      <c r="AX502" s="18"/>
      <c r="BL502" s="11"/>
      <c r="BM502" s="11"/>
      <c r="BN502" s="11"/>
    </row>
    <row r="503" spans="1:68">
      <c r="A503" s="18"/>
      <c r="B503" s="18"/>
      <c r="C503" s="18"/>
      <c r="D503" s="18"/>
      <c r="E503" s="88"/>
      <c r="F503" s="88"/>
      <c r="G503" s="18"/>
      <c r="H503" s="89"/>
      <c r="I503" s="89"/>
      <c r="J503" s="18"/>
      <c r="K503" s="18"/>
      <c r="L503" s="18"/>
      <c r="M503" s="140"/>
      <c r="N503" s="140"/>
      <c r="O503" s="140"/>
      <c r="P503" s="140"/>
      <c r="Q503" s="140"/>
      <c r="R503" s="140"/>
      <c r="S503" s="140"/>
      <c r="T503" s="140"/>
      <c r="U503" s="18"/>
      <c r="V503" s="18"/>
      <c r="W503" s="18"/>
      <c r="X503" s="400" t="s">
        <v>35</v>
      </c>
      <c r="Y503" s="346">
        <f t="shared" ref="Y503:AK503" si="54">SUM(Y487:Y502)</f>
        <v>30</v>
      </c>
      <c r="Z503" s="347">
        <f t="shared" si="54"/>
        <v>20</v>
      </c>
      <c r="AA503" s="347">
        <f t="shared" si="54"/>
        <v>11</v>
      </c>
      <c r="AB503" s="347">
        <f t="shared" si="54"/>
        <v>19</v>
      </c>
      <c r="AC503" s="347">
        <f t="shared" si="54"/>
        <v>20</v>
      </c>
      <c r="AD503" s="347">
        <f t="shared" si="54"/>
        <v>0</v>
      </c>
      <c r="AE503" s="347">
        <f t="shared" si="54"/>
        <v>0</v>
      </c>
      <c r="AF503" s="347">
        <f t="shared" si="54"/>
        <v>0</v>
      </c>
      <c r="AG503" s="347">
        <f t="shared" si="54"/>
        <v>0</v>
      </c>
      <c r="AH503" s="347">
        <f t="shared" si="54"/>
        <v>0</v>
      </c>
      <c r="AI503" s="347">
        <f t="shared" si="54"/>
        <v>0</v>
      </c>
      <c r="AJ503" s="348">
        <f t="shared" si="54"/>
        <v>0</v>
      </c>
      <c r="AK503" s="401">
        <f t="shared" si="54"/>
        <v>100</v>
      </c>
      <c r="AL503" s="129"/>
      <c r="AM503" s="7"/>
      <c r="AN503" s="18"/>
      <c r="AO503" s="18"/>
      <c r="AP503" s="18"/>
      <c r="AQ503" s="18"/>
      <c r="AR503" s="18"/>
      <c r="AS503" s="18"/>
      <c r="AT503" s="18"/>
      <c r="AU503" s="18"/>
      <c r="AV503" s="18"/>
      <c r="AW503" s="18"/>
      <c r="AX503" s="18"/>
      <c r="BL503" s="11"/>
      <c r="BM503" s="11"/>
      <c r="BN503" s="11"/>
    </row>
    <row r="504" spans="1:68">
      <c r="A504" s="18"/>
      <c r="B504" s="18"/>
      <c r="C504" s="18"/>
      <c r="D504" s="18"/>
      <c r="E504" s="88"/>
      <c r="F504" s="88"/>
      <c r="G504" s="18"/>
      <c r="H504" s="89"/>
      <c r="I504" s="89"/>
      <c r="J504" s="18"/>
      <c r="K504" s="18"/>
      <c r="L504" s="18"/>
      <c r="M504" s="140"/>
      <c r="N504" s="140"/>
      <c r="O504" s="140"/>
      <c r="P504" s="140"/>
      <c r="Q504" s="140"/>
      <c r="R504" s="140"/>
      <c r="S504" s="140"/>
      <c r="T504" s="140"/>
      <c r="U504" s="18"/>
      <c r="V504" s="18"/>
      <c r="W504" s="18"/>
      <c r="X504" s="167"/>
      <c r="Y504" s="350"/>
      <c r="Z504" s="350"/>
      <c r="AA504" s="350"/>
      <c r="AB504" s="350"/>
      <c r="AC504" s="350"/>
      <c r="AD504" s="350"/>
      <c r="AE504" s="350"/>
      <c r="AF504" s="350"/>
      <c r="AG504" s="350"/>
      <c r="AH504" s="350"/>
      <c r="AI504" s="350"/>
      <c r="AJ504" s="350"/>
      <c r="AK504" s="351"/>
      <c r="AL504" s="18"/>
      <c r="AM504" s="7"/>
      <c r="AN504" s="18"/>
      <c r="AO504" s="18"/>
      <c r="AP504" s="18"/>
      <c r="AQ504" s="18"/>
      <c r="AR504" s="18"/>
      <c r="AS504" s="18"/>
      <c r="AT504" s="18"/>
      <c r="AU504" s="18"/>
      <c r="AV504" s="18"/>
      <c r="AW504" s="18"/>
      <c r="AX504" s="18"/>
      <c r="BL504" s="11"/>
      <c r="BM504" s="11"/>
      <c r="BN504" s="11"/>
    </row>
    <row r="505" spans="1:68">
      <c r="A505" s="18"/>
      <c r="B505" s="18"/>
      <c r="C505" s="18"/>
      <c r="D505" s="18"/>
      <c r="E505" s="88"/>
      <c r="F505" s="88"/>
      <c r="G505" s="18"/>
      <c r="H505" s="89"/>
      <c r="I505" s="89"/>
      <c r="J505" s="18"/>
      <c r="K505" s="18"/>
      <c r="L505" s="18"/>
      <c r="M505" s="140"/>
      <c r="N505" s="140"/>
      <c r="O505" s="140"/>
      <c r="P505" s="140"/>
      <c r="Q505" s="140"/>
      <c r="R505" s="140"/>
      <c r="S505" s="140"/>
      <c r="T505" s="140"/>
      <c r="U505" s="18"/>
      <c r="V505" s="18"/>
      <c r="W505" s="18"/>
      <c r="X505" s="167"/>
      <c r="Y505" s="350"/>
      <c r="Z505" s="350"/>
      <c r="AA505" s="350"/>
      <c r="AB505" s="350"/>
      <c r="AC505" s="350"/>
      <c r="AD505" s="350"/>
      <c r="AE505" s="350"/>
      <c r="AF505" s="350"/>
      <c r="AG505" s="350"/>
      <c r="AH505" s="350"/>
      <c r="AI505" s="350"/>
      <c r="AJ505" s="350"/>
      <c r="AK505" s="351"/>
      <c r="AL505" s="18"/>
      <c r="AM505" s="7"/>
      <c r="AN505" s="18"/>
      <c r="AO505" s="18"/>
      <c r="AP505" s="18"/>
      <c r="AQ505" s="18"/>
      <c r="AR505" s="18"/>
      <c r="AS505" s="18"/>
      <c r="AT505" s="18"/>
      <c r="AU505" s="18"/>
      <c r="AV505" s="18"/>
      <c r="AW505" s="18"/>
      <c r="AX505" s="18"/>
      <c r="BL505" s="11"/>
      <c r="BM505" s="11"/>
      <c r="BN505" s="11"/>
    </row>
    <row r="506" spans="1:68">
      <c r="A506" s="18"/>
      <c r="B506" s="18"/>
      <c r="C506" s="18"/>
      <c r="D506" s="18"/>
      <c r="E506" s="88"/>
      <c r="F506" s="88"/>
      <c r="G506" s="18"/>
      <c r="H506" s="89"/>
      <c r="I506" s="89"/>
      <c r="J506" s="18"/>
      <c r="K506" s="18"/>
      <c r="L506" s="18"/>
      <c r="M506" s="140"/>
      <c r="N506" s="140"/>
      <c r="O506" s="140"/>
      <c r="P506" s="140"/>
      <c r="Q506" s="140"/>
      <c r="R506" s="140"/>
      <c r="S506" s="140"/>
      <c r="T506" s="140"/>
      <c r="U506" s="18"/>
      <c r="V506" s="18"/>
      <c r="W506" s="18"/>
      <c r="X506" s="204"/>
      <c r="Y506" s="205"/>
      <c r="Z506" s="562" t="s">
        <v>38</v>
      </c>
      <c r="AA506" s="205"/>
      <c r="AB506" s="402"/>
      <c r="AC506" s="135"/>
      <c r="AD506" s="117"/>
      <c r="AE506" s="117"/>
      <c r="AF506" s="117"/>
      <c r="AG506" s="117"/>
      <c r="AH506" s="117"/>
      <c r="AI506" s="117"/>
      <c r="AJ506" s="117"/>
      <c r="AK506" s="117"/>
      <c r="AL506" s="18"/>
      <c r="AM506" s="7"/>
      <c r="AN506" s="18"/>
      <c r="AO506" s="18"/>
      <c r="AP506" s="18"/>
      <c r="AQ506" s="18"/>
      <c r="AR506" s="18"/>
      <c r="AS506" s="18"/>
      <c r="AT506" s="18"/>
      <c r="AU506" s="18"/>
      <c r="AV506" s="18"/>
      <c r="AW506" s="18"/>
      <c r="AX506" s="18"/>
      <c r="BL506" s="11"/>
      <c r="BM506" s="11"/>
      <c r="BN506" s="11"/>
    </row>
    <row r="507" spans="1:68">
      <c r="A507" s="18"/>
      <c r="B507" s="18"/>
      <c r="C507" s="18"/>
      <c r="D507" s="18"/>
      <c r="E507" s="88"/>
      <c r="F507" s="88"/>
      <c r="G507" s="18"/>
      <c r="H507" s="89"/>
      <c r="I507" s="89"/>
      <c r="J507" s="18"/>
      <c r="K507" s="18"/>
      <c r="L507" s="18"/>
      <c r="M507" s="140"/>
      <c r="N507" s="140"/>
      <c r="O507" s="140"/>
      <c r="P507" s="140"/>
      <c r="Q507" s="140"/>
      <c r="R507" s="140"/>
      <c r="S507" s="140"/>
      <c r="T507" s="140"/>
      <c r="U507" s="18"/>
      <c r="V507" s="18"/>
      <c r="W507" s="18"/>
      <c r="X507" s="365" t="str">
        <f>$M$3</f>
        <v>MODAL</v>
      </c>
      <c r="Y507" s="561"/>
      <c r="Z507" s="562"/>
      <c r="AA507" s="562"/>
      <c r="AB507" s="562"/>
      <c r="AC507" s="562"/>
      <c r="AD507" s="562" t="s">
        <v>91</v>
      </c>
      <c r="AE507" s="562"/>
      <c r="AF507" s="562"/>
      <c r="AG507" s="562"/>
      <c r="AH507" s="562"/>
      <c r="AI507" s="562"/>
      <c r="AJ507" s="563"/>
      <c r="AK507" s="366" t="s">
        <v>5</v>
      </c>
      <c r="AL507" s="18"/>
      <c r="AM507" s="7"/>
      <c r="AN507" s="18"/>
      <c r="AO507" s="18"/>
      <c r="AP507" s="18"/>
      <c r="AQ507" s="18"/>
      <c r="AR507" s="18"/>
      <c r="AS507" s="18"/>
      <c r="AT507" s="18"/>
      <c r="AU507" s="18"/>
      <c r="AV507" s="18"/>
      <c r="AW507" s="18"/>
      <c r="AX507" s="18"/>
      <c r="BL507" s="11"/>
      <c r="BM507" s="11"/>
      <c r="BN507" s="11"/>
    </row>
    <row r="508" spans="1:68">
      <c r="A508" s="18"/>
      <c r="B508" s="18"/>
      <c r="C508" s="18"/>
      <c r="D508" s="18"/>
      <c r="E508" s="88"/>
      <c r="F508" s="88"/>
      <c r="G508" s="18"/>
      <c r="H508" s="89"/>
      <c r="I508" s="89"/>
      <c r="J508" s="18"/>
      <c r="K508" s="18"/>
      <c r="L508" s="18"/>
      <c r="M508" s="140"/>
      <c r="N508" s="140"/>
      <c r="O508" s="140"/>
      <c r="P508" s="140"/>
      <c r="Q508" s="140"/>
      <c r="R508" s="140"/>
      <c r="S508" s="140"/>
      <c r="T508" s="140"/>
      <c r="U508" s="18"/>
      <c r="V508" s="18"/>
      <c r="W508" s="18"/>
      <c r="X508" s="403" t="str">
        <f>$M$4</f>
        <v>(R1-R5)</v>
      </c>
      <c r="Y508" s="404" t="str">
        <f t="shared" ref="Y508:AJ508" si="55">Y486</f>
        <v>N58°11' E04°24</v>
      </c>
      <c r="Z508" s="405" t="str">
        <f t="shared" si="55"/>
        <v>N57°22' E05°59</v>
      </c>
      <c r="AA508" s="405" t="str">
        <f t="shared" si="55"/>
        <v>N57°34' E06°08</v>
      </c>
      <c r="AB508" s="405" t="str">
        <f t="shared" si="55"/>
        <v>N57°38' E05°31</v>
      </c>
      <c r="AC508" s="405" t="str">
        <f t="shared" si="55"/>
        <v>N59°45' E05°02</v>
      </c>
      <c r="AD508" s="405" t="str">
        <f t="shared" si="55"/>
        <v>H</v>
      </c>
      <c r="AE508" s="405" t="str">
        <f t="shared" si="55"/>
        <v>I</v>
      </c>
      <c r="AF508" s="405" t="str">
        <f t="shared" si="55"/>
        <v>H</v>
      </c>
      <c r="AG508" s="405" t="str">
        <f t="shared" si="55"/>
        <v>I</v>
      </c>
      <c r="AH508" s="405" t="str">
        <f t="shared" si="55"/>
        <v>J</v>
      </c>
      <c r="AI508" s="405" t="str">
        <f t="shared" si="55"/>
        <v>K</v>
      </c>
      <c r="AJ508" s="406" t="str">
        <f t="shared" si="55"/>
        <v>L</v>
      </c>
      <c r="AK508" s="371" t="s">
        <v>14</v>
      </c>
      <c r="AL508" s="18"/>
      <c r="AM508" s="7"/>
      <c r="AN508" s="18"/>
      <c r="AO508" s="18"/>
      <c r="AP508" s="18"/>
      <c r="AQ508" s="18"/>
      <c r="AR508" s="18"/>
      <c r="AS508" s="18"/>
      <c r="AT508" s="18"/>
      <c r="AU508" s="18"/>
      <c r="AV508" s="18"/>
      <c r="AW508" s="18"/>
      <c r="AX508" s="18"/>
      <c r="BL508" s="11"/>
      <c r="BM508" s="11"/>
      <c r="BN508" s="11"/>
    </row>
    <row r="509" spans="1:68">
      <c r="A509" s="18"/>
      <c r="B509" s="18"/>
      <c r="C509" s="18"/>
      <c r="D509" s="18"/>
      <c r="E509" s="88"/>
      <c r="F509" s="88"/>
      <c r="G509" s="18"/>
      <c r="H509" s="89"/>
      <c r="I509" s="89"/>
      <c r="J509" s="18"/>
      <c r="K509" s="18"/>
      <c r="L509" s="18"/>
      <c r="M509" s="140"/>
      <c r="N509" s="140"/>
      <c r="O509" s="140"/>
      <c r="P509" s="140"/>
      <c r="Q509" s="140"/>
      <c r="R509" s="140"/>
      <c r="S509" s="140"/>
      <c r="T509" s="140"/>
      <c r="U509" s="18"/>
      <c r="V509" s="18"/>
      <c r="W509" s="18"/>
      <c r="X509" s="396">
        <v>0</v>
      </c>
      <c r="Y509" s="354">
        <f t="array" ref="Y509">IF(COUNT(IF($M$5:$M$104=$X509,IF($A$5:$A$104=Y$508,$O$5:$O$104,""),""))=0,"-",AVERAGE(IF($M$5:$M$104=$X509,IF($A$5:$A$104=Y$508,$O$5:$O$104,""))))</f>
        <v>0</v>
      </c>
      <c r="Z509" s="354">
        <f t="array" ref="Z509">IF(COUNT(IF($M$5:$M$104=$X509,IF($A$5:$A$104=Z$508,$O$5:$O$104,""),""))=0,"-",AVERAGE(IF($M$5:$M$104=$X509,IF($A$5:$A$104=Z$508,$O$5:$O$104,""))))</f>
        <v>0.38942948991749932</v>
      </c>
      <c r="AA509" s="354">
        <f t="array" ref="AA509">IF(COUNT(IF($M$5:$M$104=$X509,IF($A$5:$A$104=AA$508,$O$5:$O$104,""),""))=0,"-",AVERAGE(IF($M$5:$M$104=$X509,IF($A$5:$A$104=AA$508,$O$5:$O$104,""))))</f>
        <v>0</v>
      </c>
      <c r="AB509" s="354">
        <f t="array" ref="AB509">IF(COUNT(IF($M$5:$M$104=$X509,IF($A$5:$A$104=AB$508,$O$5:$O$104,""),""))=0,"-",AVERAGE(IF($M$5:$M$104=$X509,IF($A$5:$A$104=AB$508,$O$5:$O$104,""))))</f>
        <v>0</v>
      </c>
      <c r="AC509" s="354">
        <f t="array" ref="AC509">IF(COUNT(IF($M$5:$M$104=$X509,IF($A$5:$A$104=AC$508,$O$5:$O$104,""),""))=0,"-",AVERAGE(IF($M$5:$M$104=$X509,IF($A$5:$A$104=AC$508,$O$5:$O$104,""))))</f>
        <v>0.24845199749997635</v>
      </c>
      <c r="AD509" s="354" t="str">
        <f t="array" ref="AD509">IF(COUNT(IF($M$5:$M$104=$X509,IF($A$5:$A$104=AD$508,$O$5:$O$104,""),""))=0,"-",AVERAGE(IF($M$5:$M$104=$X509,IF($A$5:$A$104=AD$508,$O$5:$O$104,""))))</f>
        <v>-</v>
      </c>
      <c r="AE509" s="354" t="str">
        <f t="array" ref="AE509">IF(COUNT(IF($M$5:$M$104=$X509,IF($A$5:$A$104=AE$508,$O$5:$O$104,""),""))=0,"-",AVERAGE(IF($M$5:$M$104=$X509,IF($A$5:$A$104=AE$508,$O$5:$O$104,""))))</f>
        <v>-</v>
      </c>
      <c r="AF509" s="354" t="str">
        <f t="array" ref="AF509">IF(COUNT(IF($M$5:$M$104=$X509,IF($A$5:$A$104=AF$508,$O$5:$O$104,""),""))=0,"-",AVERAGE(IF($M$5:$M$104=$X509,IF($A$5:$A$104=AF$508,$O$5:$O$104,""))))</f>
        <v>-</v>
      </c>
      <c r="AG509" s="354" t="str">
        <f t="array" ref="AG509">IF(COUNT(IF($M$5:$M$104=$X509,IF($A$5:$A$104=AG$508,$O$5:$O$104,""),""))=0,"-",AVERAGE(IF($M$5:$M$104=$X509,IF($A$5:$A$104=AG$508,$O$5:$O$104,""))))</f>
        <v>-</v>
      </c>
      <c r="AH509" s="354" t="str">
        <f t="array" ref="AH509">IF(COUNT(IF($M$5:$M$104=$X509,IF($A$5:$A$104=AH$508,$O$5:$O$104,""),""))=0,"-",AVERAGE(IF($M$5:$M$104=$X509,IF($A$5:$A$104=AH$508,$O$5:$O$104,""))))</f>
        <v>-</v>
      </c>
      <c r="AI509" s="354" t="str">
        <f t="array" ref="AI509">IF(COUNT(IF($M$5:$M$104=$X509,IF($A$5:$A$104=AI$508,$O$5:$O$104,""),""))=0,"-",AVERAGE(IF($M$5:$M$104=$X509,IF($A$5:$A$104=AI$508,$O$5:$O$104,""))))</f>
        <v>-</v>
      </c>
      <c r="AJ509" s="354" t="str">
        <f t="array" ref="AJ509">IF(COUNT(IF($M$5:$M$104=$X509,IF($A$5:$A$104=AJ$508,$O$5:$O$104,""),""))=0,"-",AVERAGE(IF($M$5:$M$104=$X509,IF($A$5:$A$104=AJ$508,$O$5:$O$104,""))))</f>
        <v>-</v>
      </c>
      <c r="AK509" s="355">
        <f t="array" ref="AK509">IF(AK487&gt;1,AVERAGE(IF($M$5:$M$104=$X509,$O$5:$O$104,"")),"-")</f>
        <v>0.12278069409240552</v>
      </c>
      <c r="AL509" s="18"/>
      <c r="AM509" s="7"/>
      <c r="AN509" s="18"/>
      <c r="AO509" s="18"/>
      <c r="AP509" s="18"/>
      <c r="AQ509" s="18"/>
      <c r="AR509" s="18"/>
      <c r="AS509" s="18"/>
      <c r="AT509" s="18"/>
      <c r="AU509" s="18"/>
      <c r="AV509" s="18"/>
      <c r="AW509" s="18"/>
      <c r="AX509" s="18"/>
      <c r="BL509" s="11"/>
      <c r="BM509" s="11"/>
      <c r="BN509" s="11"/>
      <c r="BO509" s="75"/>
      <c r="BP509" s="75"/>
    </row>
    <row r="510" spans="1:68">
      <c r="A510" s="18"/>
      <c r="B510" s="18"/>
      <c r="C510" s="18"/>
      <c r="D510" s="18"/>
      <c r="E510" s="88"/>
      <c r="F510" s="88"/>
      <c r="G510" s="18"/>
      <c r="H510" s="89"/>
      <c r="I510" s="89"/>
      <c r="J510" s="18"/>
      <c r="K510" s="18"/>
      <c r="L510" s="18"/>
      <c r="M510" s="140"/>
      <c r="N510" s="140"/>
      <c r="O510" s="140"/>
      <c r="P510" s="140"/>
      <c r="Q510" s="140"/>
      <c r="R510" s="140"/>
      <c r="S510" s="140"/>
      <c r="T510" s="140"/>
      <c r="U510" s="18"/>
      <c r="V510" s="18"/>
      <c r="W510" s="18"/>
      <c r="X510" s="374">
        <v>1</v>
      </c>
      <c r="Y510" s="354" t="str">
        <f t="array" ref="Y510">IF(COUNT(IF($M$5:$M$104=$X510,IF($A$5:$A$104=Y$508,$O$5:$O$104,""),""))=0,"-",AVERAGE(IF($M$5:$M$104=$X510,IF($A$5:$A$104=Y$508,$O$5:$O$104,""))))</f>
        <v>-</v>
      </c>
      <c r="Z510" s="354" t="str">
        <f t="array" ref="Z510">IF(COUNT(IF($M$5:$M$104=$X510,IF($A$5:$A$104=Z$508,$O$5:$O$104,""),""))=0,"-",AVERAGE(IF($M$5:$M$104=$X510,IF($A$5:$A$104=Z$508,$O$5:$O$104,""))))</f>
        <v>-</v>
      </c>
      <c r="AA510" s="354" t="str">
        <f t="array" ref="AA510">IF(COUNT(IF($M$5:$M$104=$X510,IF($A$5:$A$104=AA$508,$O$5:$O$104,""),""))=0,"-",AVERAGE(IF($M$5:$M$104=$X510,IF($A$5:$A$104=AA$508,$O$5:$O$104,""))))</f>
        <v>-</v>
      </c>
      <c r="AB510" s="354" t="str">
        <f t="array" ref="AB510">IF(COUNT(IF($M$5:$M$104=$X510,IF($A$5:$A$104=AB$508,$O$5:$O$104,""),""))=0,"-",AVERAGE(IF($M$5:$M$104=$X510,IF($A$5:$A$104=AB$508,$O$5:$O$104,""))))</f>
        <v>-</v>
      </c>
      <c r="AC510" s="354" t="str">
        <f t="array" ref="AC510">IF(COUNT(IF($M$5:$M$104=$X510,IF($A$5:$A$104=AC$508,$O$5:$O$104,""),""))=0,"-",AVERAGE(IF($M$5:$M$104=$X510,IF($A$5:$A$104=AC$508,$O$5:$O$104,""))))</f>
        <v>-</v>
      </c>
      <c r="AD510" s="354" t="str">
        <f t="array" ref="AD510">IF(COUNT(IF($M$5:$M$104=$X510,IF($A$5:$A$104=AD$508,$O$5:$O$104,""),""))=0,"-",AVERAGE(IF($M$5:$M$104=$X510,IF($A$5:$A$104=AD$508,$O$5:$O$104,""))))</f>
        <v>-</v>
      </c>
      <c r="AE510" s="354" t="str">
        <f t="array" ref="AE510">IF(COUNT(IF($M$5:$M$104=$X510,IF($A$5:$A$104=AE$508,$O$5:$O$104,""),""))=0,"-",AVERAGE(IF($M$5:$M$104=$X510,IF($A$5:$A$104=AE$508,$O$5:$O$104,""))))</f>
        <v>-</v>
      </c>
      <c r="AF510" s="354" t="str">
        <f t="array" ref="AF510">IF(COUNT(IF($M$5:$M$104=$X510,IF($A$5:$A$104=AF$508,$O$5:$O$104,""),""))=0,"-",AVERAGE(IF($M$5:$M$104=$X510,IF($A$5:$A$104=AF$508,$O$5:$O$104,""))))</f>
        <v>-</v>
      </c>
      <c r="AG510" s="354" t="str">
        <f t="array" ref="AG510">IF(COUNT(IF($M$5:$M$104=$X510,IF($A$5:$A$104=AG$508,$O$5:$O$104,""),""))=0,"-",AVERAGE(IF($M$5:$M$104=$X510,IF($A$5:$A$104=AG$508,$O$5:$O$104,""))))</f>
        <v>-</v>
      </c>
      <c r="AH510" s="354" t="str">
        <f t="array" ref="AH510">IF(COUNT(IF($M$5:$M$104=$X510,IF($A$5:$A$104=AH$508,$O$5:$O$104,""),""))=0,"-",AVERAGE(IF($M$5:$M$104=$X510,IF($A$5:$A$104=AH$508,$O$5:$O$104,""))))</f>
        <v>-</v>
      </c>
      <c r="AI510" s="354" t="str">
        <f t="array" ref="AI510">IF(COUNT(IF($M$5:$M$104=$X510,IF($A$5:$A$104=AI$508,$O$5:$O$104,""),""))=0,"-",AVERAGE(IF($M$5:$M$104=$X510,IF($A$5:$A$104=AI$508,$O$5:$O$104,""))))</f>
        <v>-</v>
      </c>
      <c r="AJ510" s="354" t="str">
        <f t="array" ref="AJ510">IF(COUNT(IF($M$5:$M$104=$X510,IF($A$5:$A$104=AJ$508,$O$5:$O$104,""),""))=0,"-",AVERAGE(IF($M$5:$M$104=$X510,IF($A$5:$A$104=AJ$508,$O$5:$O$104,""))))</f>
        <v>-</v>
      </c>
      <c r="AK510" s="356" t="str">
        <f t="array" ref="AK510">IF(AK488&gt;1,AVERAGE(IF($M$5:$M$104=$X510,$O$5:$O$104,"")),"-")</f>
        <v>-</v>
      </c>
      <c r="AL510" s="18"/>
      <c r="AM510" s="7"/>
      <c r="AN510" s="18"/>
      <c r="AO510" s="18"/>
      <c r="AP510" s="18"/>
      <c r="AQ510" s="18"/>
      <c r="AR510" s="18"/>
      <c r="AS510" s="18"/>
      <c r="AT510" s="18"/>
      <c r="AU510" s="18"/>
      <c r="AV510" s="18"/>
      <c r="AW510" s="18"/>
      <c r="AX510" s="18"/>
      <c r="BL510" s="11"/>
      <c r="BM510" s="11"/>
      <c r="BN510" s="11"/>
      <c r="BO510" s="75"/>
      <c r="BP510" s="75"/>
    </row>
    <row r="511" spans="1:68">
      <c r="A511" s="18"/>
      <c r="B511" s="18"/>
      <c r="C511" s="18"/>
      <c r="D511" s="18"/>
      <c r="E511" s="88"/>
      <c r="F511" s="88"/>
      <c r="G511" s="18"/>
      <c r="H511" s="89"/>
      <c r="I511" s="89"/>
      <c r="J511" s="18"/>
      <c r="K511" s="18"/>
      <c r="L511" s="18"/>
      <c r="M511" s="140"/>
      <c r="N511" s="140"/>
      <c r="O511" s="140"/>
      <c r="P511" s="140"/>
      <c r="Q511" s="140"/>
      <c r="R511" s="140"/>
      <c r="S511" s="140"/>
      <c r="T511" s="140"/>
      <c r="U511" s="18"/>
      <c r="V511" s="18"/>
      <c r="W511" s="18"/>
      <c r="X511" s="374">
        <v>2</v>
      </c>
      <c r="Y511" s="354" t="str">
        <f t="array" ref="Y511">IF(COUNT(IF($M$5:$M$104=$X511,IF($A$5:$A$104=Y$508,$O$5:$O$104,""),""))=0,"-",AVERAGE(IF($M$5:$M$104=$X511,IF($A$5:$A$104=Y$508,$O$5:$O$104,""))))</f>
        <v>-</v>
      </c>
      <c r="Z511" s="354" t="str">
        <f t="array" ref="Z511">IF(COUNT(IF($M$5:$M$104=$X511,IF($A$5:$A$104=Z$508,$O$5:$O$104,""),""))=0,"-",AVERAGE(IF($M$5:$M$104=$X511,IF($A$5:$A$104=Z$508,$O$5:$O$104,""))))</f>
        <v>-</v>
      </c>
      <c r="AA511" s="354" t="str">
        <f t="array" ref="AA511">IF(COUNT(IF($M$5:$M$104=$X511,IF($A$5:$A$104=AA$508,$O$5:$O$104,""),""))=0,"-",AVERAGE(IF($M$5:$M$104=$X511,IF($A$5:$A$104=AA$508,$O$5:$O$104,""))))</f>
        <v>-</v>
      </c>
      <c r="AB511" s="354" t="str">
        <f t="array" ref="AB511">IF(COUNT(IF($M$5:$M$104=$X511,IF($A$5:$A$104=AB$508,$O$5:$O$104,""),""))=0,"-",AVERAGE(IF($M$5:$M$104=$X511,IF($A$5:$A$104=AB$508,$O$5:$O$104,""))))</f>
        <v>-</v>
      </c>
      <c r="AC511" s="354" t="str">
        <f t="array" ref="AC511">IF(COUNT(IF($M$5:$M$104=$X511,IF($A$5:$A$104=AC$508,$O$5:$O$104,""),""))=0,"-",AVERAGE(IF($M$5:$M$104=$X511,IF($A$5:$A$104=AC$508,$O$5:$O$104,""))))</f>
        <v>-</v>
      </c>
      <c r="AD511" s="354" t="str">
        <f t="array" ref="AD511">IF(COUNT(IF($M$5:$M$104=$X511,IF($A$5:$A$104=AD$508,$O$5:$O$104,""),""))=0,"-",AVERAGE(IF($M$5:$M$104=$X511,IF($A$5:$A$104=AD$508,$O$5:$O$104,""))))</f>
        <v>-</v>
      </c>
      <c r="AE511" s="354" t="str">
        <f t="array" ref="AE511">IF(COUNT(IF($M$5:$M$104=$X511,IF($A$5:$A$104=AE$508,$O$5:$O$104,""),""))=0,"-",AVERAGE(IF($M$5:$M$104=$X511,IF($A$5:$A$104=AE$508,$O$5:$O$104,""))))</f>
        <v>-</v>
      </c>
      <c r="AF511" s="354" t="str">
        <f t="array" ref="AF511">IF(COUNT(IF($M$5:$M$104=$X511,IF($A$5:$A$104=AF$508,$O$5:$O$104,""),""))=0,"-",AVERAGE(IF($M$5:$M$104=$X511,IF($A$5:$A$104=AF$508,$O$5:$O$104,""))))</f>
        <v>-</v>
      </c>
      <c r="AG511" s="354" t="str">
        <f t="array" ref="AG511">IF(COUNT(IF($M$5:$M$104=$X511,IF($A$5:$A$104=AG$508,$O$5:$O$104,""),""))=0,"-",AVERAGE(IF($M$5:$M$104=$X511,IF($A$5:$A$104=AG$508,$O$5:$O$104,""))))</f>
        <v>-</v>
      </c>
      <c r="AH511" s="354" t="str">
        <f t="array" ref="AH511">IF(COUNT(IF($M$5:$M$104=$X511,IF($A$5:$A$104=AH$508,$O$5:$O$104,""),""))=0,"-",AVERAGE(IF($M$5:$M$104=$X511,IF($A$5:$A$104=AH$508,$O$5:$O$104,""))))</f>
        <v>-</v>
      </c>
      <c r="AI511" s="354" t="str">
        <f t="array" ref="AI511">IF(COUNT(IF($M$5:$M$104=$X511,IF($A$5:$A$104=AI$508,$O$5:$O$104,""),""))=0,"-",AVERAGE(IF($M$5:$M$104=$X511,IF($A$5:$A$104=AI$508,$O$5:$O$104,""))))</f>
        <v>-</v>
      </c>
      <c r="AJ511" s="354" t="str">
        <f t="array" ref="AJ511">IF(COUNT(IF($M$5:$M$104=$X511,IF($A$5:$A$104=AJ$508,$O$5:$O$104,""),""))=0,"-",AVERAGE(IF($M$5:$M$104=$X511,IF($A$5:$A$104=AJ$508,$O$5:$O$104,""))))</f>
        <v>-</v>
      </c>
      <c r="AK511" s="356" t="str">
        <f t="array" ref="AK511">IF(AK489&gt;1,AVERAGE(IF($M$5:$M$104=$X511,$O$5:$O$104,"")),"-")</f>
        <v>-</v>
      </c>
      <c r="AL511" s="18"/>
      <c r="AM511" s="7"/>
      <c r="AN511" s="18"/>
      <c r="AO511" s="18"/>
      <c r="AP511" s="18"/>
      <c r="AQ511" s="18"/>
      <c r="AR511" s="18"/>
      <c r="AS511" s="18"/>
      <c r="AT511" s="18"/>
      <c r="AU511" s="18"/>
      <c r="AV511" s="18"/>
      <c r="AW511" s="18"/>
      <c r="AX511" s="18"/>
      <c r="BL511" s="11"/>
      <c r="BM511" s="11"/>
      <c r="BN511" s="11"/>
      <c r="BO511" s="75"/>
      <c r="BP511" s="75"/>
    </row>
    <row r="512" spans="1:68">
      <c r="A512" s="18"/>
      <c r="B512" s="18"/>
      <c r="C512" s="18"/>
      <c r="D512" s="18"/>
      <c r="E512" s="88"/>
      <c r="F512" s="88"/>
      <c r="G512" s="18"/>
      <c r="H512" s="89"/>
      <c r="I512" s="89"/>
      <c r="J512" s="18"/>
      <c r="K512" s="18"/>
      <c r="L512" s="18"/>
      <c r="M512" s="140"/>
      <c r="N512" s="140"/>
      <c r="O512" s="140"/>
      <c r="P512" s="140"/>
      <c r="Q512" s="140"/>
      <c r="R512" s="140"/>
      <c r="S512" s="140"/>
      <c r="T512" s="140"/>
      <c r="U512" s="18"/>
      <c r="V512" s="18"/>
      <c r="W512" s="18"/>
      <c r="X512" s="374">
        <v>3</v>
      </c>
      <c r="Y512" s="354" t="str">
        <f t="array" ref="Y512">IF(COUNT(IF($M$5:$M$104=$X512,IF($A$5:$A$104=Y$508,$O$5:$O$104,""),""))=0,"-",AVERAGE(IF($M$5:$M$104=$X512,IF($A$5:$A$104=Y$508,$O$5:$O$104,""))))</f>
        <v>-</v>
      </c>
      <c r="Z512" s="354" t="str">
        <f t="array" ref="Z512">IF(COUNT(IF($M$5:$M$104=$X512,IF($A$5:$A$104=Z$508,$O$5:$O$104,""),""))=0,"-",AVERAGE(IF($M$5:$M$104=$X512,IF($A$5:$A$104=Z$508,$O$5:$O$104,""))))</f>
        <v>-</v>
      </c>
      <c r="AA512" s="354" t="str">
        <f t="array" ref="AA512">IF(COUNT(IF($M$5:$M$104=$X512,IF($A$5:$A$104=AA$508,$O$5:$O$104,""),""))=0,"-",AVERAGE(IF($M$5:$M$104=$X512,IF($A$5:$A$104=AA$508,$O$5:$O$104,""))))</f>
        <v>-</v>
      </c>
      <c r="AB512" s="354" t="str">
        <f t="array" ref="AB512">IF(COUNT(IF($M$5:$M$104=$X512,IF($A$5:$A$104=AB$508,$O$5:$O$104,""),""))=0,"-",AVERAGE(IF($M$5:$M$104=$X512,IF($A$5:$A$104=AB$508,$O$5:$O$104,""))))</f>
        <v>-</v>
      </c>
      <c r="AC512" s="354" t="str">
        <f t="array" ref="AC512">IF(COUNT(IF($M$5:$M$104=$X512,IF($A$5:$A$104=AC$508,$O$5:$O$104,""),""))=0,"-",AVERAGE(IF($M$5:$M$104=$X512,IF($A$5:$A$104=AC$508,$O$5:$O$104,""))))</f>
        <v>-</v>
      </c>
      <c r="AD512" s="354" t="str">
        <f t="array" ref="AD512">IF(COUNT(IF($M$5:$M$104=$X512,IF($A$5:$A$104=AD$508,$O$5:$O$104,""),""))=0,"-",AVERAGE(IF($M$5:$M$104=$X512,IF($A$5:$A$104=AD$508,$O$5:$O$104,""))))</f>
        <v>-</v>
      </c>
      <c r="AE512" s="354" t="str">
        <f t="array" ref="AE512">IF(COUNT(IF($M$5:$M$104=$X512,IF($A$5:$A$104=AE$508,$O$5:$O$104,""),""))=0,"-",AVERAGE(IF($M$5:$M$104=$X512,IF($A$5:$A$104=AE$508,$O$5:$O$104,""))))</f>
        <v>-</v>
      </c>
      <c r="AF512" s="354" t="str">
        <f t="array" ref="AF512">IF(COUNT(IF($M$5:$M$104=$X512,IF($A$5:$A$104=AF$508,$O$5:$O$104,""),""))=0,"-",AVERAGE(IF($M$5:$M$104=$X512,IF($A$5:$A$104=AF$508,$O$5:$O$104,""))))</f>
        <v>-</v>
      </c>
      <c r="AG512" s="354" t="str">
        <f t="array" ref="AG512">IF(COUNT(IF($M$5:$M$104=$X512,IF($A$5:$A$104=AG$508,$O$5:$O$104,""),""))=0,"-",AVERAGE(IF($M$5:$M$104=$X512,IF($A$5:$A$104=AG$508,$O$5:$O$104,""))))</f>
        <v>-</v>
      </c>
      <c r="AH512" s="354" t="str">
        <f t="array" ref="AH512">IF(COUNT(IF($M$5:$M$104=$X512,IF($A$5:$A$104=AH$508,$O$5:$O$104,""),""))=0,"-",AVERAGE(IF($M$5:$M$104=$X512,IF($A$5:$A$104=AH$508,$O$5:$O$104,""))))</f>
        <v>-</v>
      </c>
      <c r="AI512" s="354" t="str">
        <f t="array" ref="AI512">IF(COUNT(IF($M$5:$M$104=$X512,IF($A$5:$A$104=AI$508,$O$5:$O$104,""),""))=0,"-",AVERAGE(IF($M$5:$M$104=$X512,IF($A$5:$A$104=AI$508,$O$5:$O$104,""))))</f>
        <v>-</v>
      </c>
      <c r="AJ512" s="354" t="str">
        <f t="array" ref="AJ512">IF(COUNT(IF($M$5:$M$104=$X512,IF($A$5:$A$104=AJ$508,$O$5:$O$104,""),""))=0,"-",AVERAGE(IF($M$5:$M$104=$X512,IF($A$5:$A$104=AJ$508,$O$5:$O$104,""))))</f>
        <v>-</v>
      </c>
      <c r="AK512" s="356" t="str">
        <f t="array" ref="AK512">IF(AK490&gt;1,AVERAGE(IF($M$5:$M$104=$X512,$O$5:$O$104,"")),"-")</f>
        <v>-</v>
      </c>
      <c r="AL512" s="18"/>
      <c r="AM512" s="7"/>
      <c r="AN512" s="18"/>
      <c r="AO512" s="18"/>
      <c r="AP512" s="18"/>
      <c r="AQ512" s="18"/>
      <c r="AR512" s="18"/>
      <c r="AS512" s="18"/>
      <c r="AT512" s="18"/>
      <c r="AU512" s="18"/>
      <c r="AV512" s="18"/>
      <c r="AW512" s="18"/>
      <c r="AX512" s="18"/>
      <c r="BL512" s="11"/>
      <c r="BM512" s="11"/>
      <c r="BN512" s="11"/>
      <c r="BO512" s="75"/>
      <c r="BP512" s="75"/>
    </row>
    <row r="513" spans="1:68">
      <c r="A513" s="18"/>
      <c r="B513" s="18"/>
      <c r="C513" s="18"/>
      <c r="D513" s="18"/>
      <c r="E513" s="88"/>
      <c r="F513" s="88"/>
      <c r="G513" s="18"/>
      <c r="H513" s="89"/>
      <c r="I513" s="89"/>
      <c r="J513" s="18"/>
      <c r="K513" s="18"/>
      <c r="L513" s="18"/>
      <c r="M513" s="140"/>
      <c r="N513" s="140"/>
      <c r="O513" s="140"/>
      <c r="P513" s="140"/>
      <c r="Q513" s="140"/>
      <c r="R513" s="140"/>
      <c r="S513" s="140"/>
      <c r="T513" s="140"/>
      <c r="U513" s="18"/>
      <c r="V513" s="18"/>
      <c r="W513" s="18"/>
      <c r="X513" s="374">
        <v>4</v>
      </c>
      <c r="Y513" s="354">
        <f t="array" ref="Y513">IF(COUNT(IF($M$5:$M$104=$X513,IF($A$5:$A$104=Y$508,$O$5:$O$104,""),""))=0,"-",AVERAGE(IF($M$5:$M$104=$X513,IF($A$5:$A$104=Y$508,$O$5:$O$104,""))))</f>
        <v>0.27950849718747356</v>
      </c>
      <c r="Z513" s="354" t="str">
        <f t="array" ref="Z513">IF(COUNT(IF($M$5:$M$104=$X513,IF($A$5:$A$104=Z$508,$O$5:$O$104,""),""))=0,"-",AVERAGE(IF($M$5:$M$104=$X513,IF($A$5:$A$104=Z$508,$O$5:$O$104,""))))</f>
        <v>-</v>
      </c>
      <c r="AA513" s="354" t="str">
        <f t="array" ref="AA513">IF(COUNT(IF($M$5:$M$104=$X513,IF($A$5:$A$104=AA$508,$O$5:$O$104,""),""))=0,"-",AVERAGE(IF($M$5:$M$104=$X513,IF($A$5:$A$104=AA$508,$O$5:$O$104,""))))</f>
        <v>-</v>
      </c>
      <c r="AB513" s="354" t="str">
        <f t="array" ref="AB513">IF(COUNT(IF($M$5:$M$104=$X513,IF($A$5:$A$104=AB$508,$O$5:$O$104,""),""))=0,"-",AVERAGE(IF($M$5:$M$104=$X513,IF($A$5:$A$104=AB$508,$O$5:$O$104,""))))</f>
        <v>-</v>
      </c>
      <c r="AC513" s="354" t="str">
        <f t="array" ref="AC513">IF(COUNT(IF($M$5:$M$104=$X513,IF($A$5:$A$104=AC$508,$O$5:$O$104,""),""))=0,"-",AVERAGE(IF($M$5:$M$104=$X513,IF($A$5:$A$104=AC$508,$O$5:$O$104,""))))</f>
        <v>-</v>
      </c>
      <c r="AD513" s="354" t="str">
        <f t="array" ref="AD513">IF(COUNT(IF($M$5:$M$104=$X513,IF($A$5:$A$104=AD$508,$O$5:$O$104,""),""))=0,"-",AVERAGE(IF($M$5:$M$104=$X513,IF($A$5:$A$104=AD$508,$O$5:$O$104,""))))</f>
        <v>-</v>
      </c>
      <c r="AE513" s="354" t="str">
        <f t="array" ref="AE513">IF(COUNT(IF($M$5:$M$104=$X513,IF($A$5:$A$104=AE$508,$O$5:$O$104,""),""))=0,"-",AVERAGE(IF($M$5:$M$104=$X513,IF($A$5:$A$104=AE$508,$O$5:$O$104,""))))</f>
        <v>-</v>
      </c>
      <c r="AF513" s="354" t="str">
        <f t="array" ref="AF513">IF(COUNT(IF($M$5:$M$104=$X513,IF($A$5:$A$104=AF$508,$O$5:$O$104,""),""))=0,"-",AVERAGE(IF($M$5:$M$104=$X513,IF($A$5:$A$104=AF$508,$O$5:$O$104,""))))</f>
        <v>-</v>
      </c>
      <c r="AG513" s="354" t="str">
        <f t="array" ref="AG513">IF(COUNT(IF($M$5:$M$104=$X513,IF($A$5:$A$104=AG$508,$O$5:$O$104,""),""))=0,"-",AVERAGE(IF($M$5:$M$104=$X513,IF($A$5:$A$104=AG$508,$O$5:$O$104,""))))</f>
        <v>-</v>
      </c>
      <c r="AH513" s="354" t="str">
        <f t="array" ref="AH513">IF(COUNT(IF($M$5:$M$104=$X513,IF($A$5:$A$104=AH$508,$O$5:$O$104,""),""))=0,"-",AVERAGE(IF($M$5:$M$104=$X513,IF($A$5:$A$104=AH$508,$O$5:$O$104,""))))</f>
        <v>-</v>
      </c>
      <c r="AI513" s="354" t="str">
        <f t="array" ref="AI513">IF(COUNT(IF($M$5:$M$104=$X513,IF($A$5:$A$104=AI$508,$O$5:$O$104,""),""))=0,"-",AVERAGE(IF($M$5:$M$104=$X513,IF($A$5:$A$104=AI$508,$O$5:$O$104,""))))</f>
        <v>-</v>
      </c>
      <c r="AJ513" s="354" t="str">
        <f t="array" ref="AJ513">IF(COUNT(IF($M$5:$M$104=$X513,IF($A$5:$A$104=AJ$508,$O$5:$O$104,""),""))=0,"-",AVERAGE(IF($M$5:$M$104=$X513,IF($A$5:$A$104=AJ$508,$O$5:$O$104,""))))</f>
        <v>-</v>
      </c>
      <c r="AK513" s="356">
        <f t="array" ref="AK513">IF(AK491&gt;1,AVERAGE(IF($M$5:$M$104=$X513,$O$5:$O$104,"")),"-")</f>
        <v>0.27950849718747356</v>
      </c>
      <c r="AL513" s="18"/>
      <c r="AM513" s="7"/>
      <c r="AN513" s="18"/>
      <c r="AO513" s="18"/>
      <c r="AP513" s="18"/>
      <c r="AQ513" s="18"/>
      <c r="AR513" s="18"/>
      <c r="AS513" s="18"/>
      <c r="AT513" s="18"/>
      <c r="AU513" s="18"/>
      <c r="AV513" s="18"/>
      <c r="AW513" s="18"/>
      <c r="AX513" s="18"/>
      <c r="BL513" s="11"/>
      <c r="BM513" s="11"/>
      <c r="BN513" s="11"/>
      <c r="BO513" s="75"/>
      <c r="BP513" s="75"/>
    </row>
    <row r="514" spans="1:68">
      <c r="A514" s="18"/>
      <c r="B514" s="18"/>
      <c r="C514" s="18"/>
      <c r="D514" s="18"/>
      <c r="E514" s="88"/>
      <c r="F514" s="88"/>
      <c r="G514" s="18"/>
      <c r="H514" s="89"/>
      <c r="I514" s="89"/>
      <c r="J514" s="18"/>
      <c r="K514" s="18"/>
      <c r="L514" s="18"/>
      <c r="M514" s="140"/>
      <c r="N514" s="140"/>
      <c r="O514" s="140"/>
      <c r="P514" s="140"/>
      <c r="Q514" s="140"/>
      <c r="R514" s="140"/>
      <c r="S514" s="140"/>
      <c r="T514" s="140"/>
      <c r="U514" s="18"/>
      <c r="V514" s="18"/>
      <c r="W514" s="18"/>
      <c r="X514" s="374">
        <v>5</v>
      </c>
      <c r="Y514" s="354">
        <f t="array" ref="Y514">IF(COUNT(IF($M$5:$M$104=$X514,IF($A$5:$A$104=Y$508,$O$5:$O$104,""),""))=0,"-",AVERAGE(IF($M$5:$M$104=$X514,IF($A$5:$A$104=Y$508,$O$5:$O$104,""))))</f>
        <v>3.2602533184831313E-2</v>
      </c>
      <c r="Z514" s="354">
        <f t="array" ref="Z514">IF(COUNT(IF($M$5:$M$104=$X514,IF($A$5:$A$104=Z$508,$O$5:$O$104,""),""))=0,"-",AVERAGE(IF($M$5:$M$104=$X514,IF($A$5:$A$104=Z$508,$O$5:$O$104,""))))</f>
        <v>0.22821773229381914</v>
      </c>
      <c r="AA514" s="354">
        <f t="array" ref="AA514">IF(COUNT(IF($M$5:$M$104=$X514,IF($A$5:$A$104=AA$508,$O$5:$O$104,""),""))=0,"-",AVERAGE(IF($M$5:$M$104=$X514,IF($A$5:$A$104=AA$508,$O$5:$O$104,""))))</f>
        <v>0.16089615894886097</v>
      </c>
      <c r="AB514" s="354" t="str">
        <f t="array" ref="AB514">IF(COUNT(IF($M$5:$M$104=$X514,IF($A$5:$A$104=AB$508,$O$5:$O$104,""),""))=0,"-",AVERAGE(IF($M$5:$M$104=$X514,IF($A$5:$A$104=AB$508,$O$5:$O$104,""))))</f>
        <v>-</v>
      </c>
      <c r="AC514" s="354">
        <f t="array" ref="AC514">IF(COUNT(IF($M$5:$M$104=$X514,IF($A$5:$A$104=AC$508,$O$5:$O$104,""),""))=0,"-",AVERAGE(IF($M$5:$M$104=$X514,IF($A$5:$A$104=AC$508,$O$5:$O$104,""))))</f>
        <v>0.33080704444346754</v>
      </c>
      <c r="AD514" s="354" t="str">
        <f t="array" ref="AD514">IF(COUNT(IF($M$5:$M$104=$X514,IF($A$5:$A$104=AD$508,$O$5:$O$104,""),""))=0,"-",AVERAGE(IF($M$5:$M$104=$X514,IF($A$5:$A$104=AD$508,$O$5:$O$104,""))))</f>
        <v>-</v>
      </c>
      <c r="AE514" s="354" t="str">
        <f t="array" ref="AE514">IF(COUNT(IF($M$5:$M$104=$X514,IF($A$5:$A$104=AE$508,$O$5:$O$104,""),""))=0,"-",AVERAGE(IF($M$5:$M$104=$X514,IF($A$5:$A$104=AE$508,$O$5:$O$104,""))))</f>
        <v>-</v>
      </c>
      <c r="AF514" s="354" t="str">
        <f t="array" ref="AF514">IF(COUNT(IF($M$5:$M$104=$X514,IF($A$5:$A$104=AF$508,$O$5:$O$104,""),""))=0,"-",AVERAGE(IF($M$5:$M$104=$X514,IF($A$5:$A$104=AF$508,$O$5:$O$104,""))))</f>
        <v>-</v>
      </c>
      <c r="AG514" s="354" t="str">
        <f t="array" ref="AG514">IF(COUNT(IF($M$5:$M$104=$X514,IF($A$5:$A$104=AG$508,$O$5:$O$104,""),""))=0,"-",AVERAGE(IF($M$5:$M$104=$X514,IF($A$5:$A$104=AG$508,$O$5:$O$104,""))))</f>
        <v>-</v>
      </c>
      <c r="AH514" s="354" t="str">
        <f t="array" ref="AH514">IF(COUNT(IF($M$5:$M$104=$X514,IF($A$5:$A$104=AH$508,$O$5:$O$104,""),""))=0,"-",AVERAGE(IF($M$5:$M$104=$X514,IF($A$5:$A$104=AH$508,$O$5:$O$104,""))))</f>
        <v>-</v>
      </c>
      <c r="AI514" s="354" t="str">
        <f t="array" ref="AI514">IF(COUNT(IF($M$5:$M$104=$X514,IF($A$5:$A$104=AI$508,$O$5:$O$104,""),""))=0,"-",AVERAGE(IF($M$5:$M$104=$X514,IF($A$5:$A$104=AI$508,$O$5:$O$104,""))))</f>
        <v>-</v>
      </c>
      <c r="AJ514" s="354" t="str">
        <f t="array" ref="AJ514">IF(COUNT(IF($M$5:$M$104=$X514,IF($A$5:$A$104=AJ$508,$O$5:$O$104,""),""))=0,"-",AVERAGE(IF($M$5:$M$104=$X514,IF($A$5:$A$104=AJ$508,$O$5:$O$104,""))))</f>
        <v>-</v>
      </c>
      <c r="AK514" s="356">
        <f t="array" ref="AK514">IF(AK492&gt;1,AVERAGE(IF($M$5:$M$104=$X514,$O$5:$O$104,"")),"-")</f>
        <v>0.18331887765655666</v>
      </c>
      <c r="AL514" s="18"/>
      <c r="AM514" s="7"/>
      <c r="AN514" s="18"/>
      <c r="AO514" s="18"/>
      <c r="AP514" s="18"/>
      <c r="AQ514" s="18"/>
      <c r="AR514" s="18"/>
      <c r="AS514" s="18"/>
      <c r="AT514" s="18"/>
      <c r="AU514" s="18"/>
      <c r="AV514" s="18"/>
      <c r="AW514" s="18"/>
      <c r="AX514" s="18"/>
      <c r="BL514" s="11"/>
      <c r="BM514" s="11"/>
      <c r="BN514" s="11"/>
      <c r="BO514" s="75"/>
      <c r="BP514" s="75"/>
    </row>
    <row r="515" spans="1:68">
      <c r="A515" s="18"/>
      <c r="B515" s="18"/>
      <c r="C515" s="18"/>
      <c r="D515" s="18"/>
      <c r="E515" s="88"/>
      <c r="F515" s="88"/>
      <c r="G515" s="18"/>
      <c r="H515" s="89"/>
      <c r="I515" s="89"/>
      <c r="J515" s="18"/>
      <c r="K515" s="18"/>
      <c r="L515" s="18"/>
      <c r="M515" s="140"/>
      <c r="N515" s="140"/>
      <c r="O515" s="140"/>
      <c r="P515" s="140"/>
      <c r="Q515" s="140"/>
      <c r="R515" s="140"/>
      <c r="S515" s="140"/>
      <c r="T515" s="140"/>
      <c r="U515" s="18"/>
      <c r="V515" s="18"/>
      <c r="W515" s="18"/>
      <c r="X515" s="374">
        <v>6</v>
      </c>
      <c r="Y515" s="354">
        <f t="array" ref="Y515">IF(COUNT(IF($M$5:$M$104=$X515,IF($A$5:$A$104=Y$508,$O$5:$O$104,""),""))=0,"-",AVERAGE(IF($M$5:$M$104=$X515,IF($A$5:$A$104=Y$508,$O$5:$O$104,""))))</f>
        <v>5.3632052982953655E-2</v>
      </c>
      <c r="Z515" s="354" t="str">
        <f t="array" ref="Z515">IF(COUNT(IF($M$5:$M$104=$X515,IF($A$5:$A$104=Z$508,$O$5:$O$104,""),""))=0,"-",AVERAGE(IF($M$5:$M$104=$X515,IF($A$5:$A$104=Z$508,$O$5:$O$104,""))))</f>
        <v>-</v>
      </c>
      <c r="AA515" s="354" t="str">
        <f t="array" ref="AA515">IF(COUNT(IF($M$5:$M$104=$X515,IF($A$5:$A$104=AA$508,$O$5:$O$104,""),""))=0,"-",AVERAGE(IF($M$5:$M$104=$X515,IF($A$5:$A$104=AA$508,$O$5:$O$104,""))))</f>
        <v>-</v>
      </c>
      <c r="AB515" s="354" t="str">
        <f t="array" ref="AB515">IF(COUNT(IF($M$5:$M$104=$X515,IF($A$5:$A$104=AB$508,$O$5:$O$104,""),""))=0,"-",AVERAGE(IF($M$5:$M$104=$X515,IF($A$5:$A$104=AB$508,$O$5:$O$104,""))))</f>
        <v>-</v>
      </c>
      <c r="AC515" s="354" t="str">
        <f t="array" ref="AC515">IF(COUNT(IF($M$5:$M$104=$X515,IF($A$5:$A$104=AC$508,$O$5:$O$104,""),""))=0,"-",AVERAGE(IF($M$5:$M$104=$X515,IF($A$5:$A$104=AC$508,$O$5:$O$104,""))))</f>
        <v>-</v>
      </c>
      <c r="AD515" s="354" t="str">
        <f t="array" ref="AD515">IF(COUNT(IF($M$5:$M$104=$X515,IF($A$5:$A$104=AD$508,$O$5:$O$104,""),""))=0,"-",AVERAGE(IF($M$5:$M$104=$X515,IF($A$5:$A$104=AD$508,$O$5:$O$104,""))))</f>
        <v>-</v>
      </c>
      <c r="AE515" s="354" t="str">
        <f t="array" ref="AE515">IF(COUNT(IF($M$5:$M$104=$X515,IF($A$5:$A$104=AE$508,$O$5:$O$104,""),""))=0,"-",AVERAGE(IF($M$5:$M$104=$X515,IF($A$5:$A$104=AE$508,$O$5:$O$104,""))))</f>
        <v>-</v>
      </c>
      <c r="AF515" s="354" t="str">
        <f t="array" ref="AF515">IF(COUNT(IF($M$5:$M$104=$X515,IF($A$5:$A$104=AF$508,$O$5:$O$104,""),""))=0,"-",AVERAGE(IF($M$5:$M$104=$X515,IF($A$5:$A$104=AF$508,$O$5:$O$104,""))))</f>
        <v>-</v>
      </c>
      <c r="AG515" s="354" t="str">
        <f t="array" ref="AG515">IF(COUNT(IF($M$5:$M$104=$X515,IF($A$5:$A$104=AG$508,$O$5:$O$104,""),""))=0,"-",AVERAGE(IF($M$5:$M$104=$X515,IF($A$5:$A$104=AG$508,$O$5:$O$104,""))))</f>
        <v>-</v>
      </c>
      <c r="AH515" s="354" t="str">
        <f t="array" ref="AH515">IF(COUNT(IF($M$5:$M$104=$X515,IF($A$5:$A$104=AH$508,$O$5:$O$104,""),""))=0,"-",AVERAGE(IF($M$5:$M$104=$X515,IF($A$5:$A$104=AH$508,$O$5:$O$104,""))))</f>
        <v>-</v>
      </c>
      <c r="AI515" s="354" t="str">
        <f t="array" ref="AI515">IF(COUNT(IF($M$5:$M$104=$X515,IF($A$5:$A$104=AI$508,$O$5:$O$104,""),""))=0,"-",AVERAGE(IF($M$5:$M$104=$X515,IF($A$5:$A$104=AI$508,$O$5:$O$104,""))))</f>
        <v>-</v>
      </c>
      <c r="AJ515" s="354" t="str">
        <f t="array" ref="AJ515">IF(COUNT(IF($M$5:$M$104=$X515,IF($A$5:$A$104=AJ$508,$O$5:$O$104,""),""))=0,"-",AVERAGE(IF($M$5:$M$104=$X515,IF($A$5:$A$104=AJ$508,$O$5:$O$104,""))))</f>
        <v>-</v>
      </c>
      <c r="AK515" s="356">
        <f t="array" ref="AK515">IF(AK493&gt;1,AVERAGE(IF($M$5:$M$104=$X515,$O$5:$O$104,"")),"-")</f>
        <v>5.3632052982953655E-2</v>
      </c>
      <c r="AL515" s="18"/>
      <c r="AM515" s="7"/>
      <c r="AN515" s="18"/>
      <c r="AO515" s="18"/>
      <c r="AP515" s="18"/>
      <c r="AQ515" s="18"/>
      <c r="AR515" s="18"/>
      <c r="AS515" s="18"/>
      <c r="AT515" s="18"/>
      <c r="AU515" s="18"/>
      <c r="AV515" s="18"/>
      <c r="AW515" s="18"/>
      <c r="AX515" s="18"/>
      <c r="BL515" s="11"/>
      <c r="BM515" s="11"/>
      <c r="BN515" s="11"/>
      <c r="BO515" s="75"/>
      <c r="BP515" s="75"/>
    </row>
    <row r="516" spans="1:68">
      <c r="A516" s="18"/>
      <c r="B516" s="18"/>
      <c r="C516" s="18"/>
      <c r="D516" s="18"/>
      <c r="E516" s="88"/>
      <c r="F516" s="88"/>
      <c r="G516" s="18"/>
      <c r="H516" s="89"/>
      <c r="I516" s="89"/>
      <c r="J516" s="18"/>
      <c r="K516" s="18"/>
      <c r="L516" s="18"/>
      <c r="M516" s="140"/>
      <c r="N516" s="140"/>
      <c r="O516" s="140"/>
      <c r="P516" s="140"/>
      <c r="Q516" s="140"/>
      <c r="R516" s="140"/>
      <c r="S516" s="140"/>
      <c r="T516" s="140"/>
      <c r="U516" s="18"/>
      <c r="V516" s="18"/>
      <c r="W516" s="18"/>
      <c r="X516" s="374">
        <v>7</v>
      </c>
      <c r="Y516" s="354" t="str">
        <f t="array" ref="Y516">IF(COUNT(IF($M$5:$M$104=$X516,IF($A$5:$A$104=Y$508,$O$5:$O$104,""),""))=0,"-",AVERAGE(IF($M$5:$M$104=$X516,IF($A$5:$A$104=Y$508,$O$5:$O$104,""))))</f>
        <v>-</v>
      </c>
      <c r="Z516" s="354">
        <f t="array" ref="Z516">IF(COUNT(IF($M$5:$M$104=$X516,IF($A$5:$A$104=Z$508,$O$5:$O$104,""),""))=0,"-",AVERAGE(IF($M$5:$M$104=$X516,IF($A$5:$A$104=Z$508,$O$5:$O$104,""))))</f>
        <v>0.13975424859373659</v>
      </c>
      <c r="AA516" s="354" t="str">
        <f t="array" ref="AA516">IF(COUNT(IF($M$5:$M$104=$X516,IF($A$5:$A$104=AA$508,$O$5:$O$104,""),""))=0,"-",AVERAGE(IF($M$5:$M$104=$X516,IF($A$5:$A$104=AA$508,$O$5:$O$104,""))))</f>
        <v>-</v>
      </c>
      <c r="AB516" s="354" t="str">
        <f t="array" ref="AB516">IF(COUNT(IF($M$5:$M$104=$X516,IF($A$5:$A$104=AB$508,$O$5:$O$104,""),""))=0,"-",AVERAGE(IF($M$5:$M$104=$X516,IF($A$5:$A$104=AB$508,$O$5:$O$104,""))))</f>
        <v>-</v>
      </c>
      <c r="AC516" s="354" t="str">
        <f t="array" ref="AC516">IF(COUNT(IF($M$5:$M$104=$X516,IF($A$5:$A$104=AC$508,$O$5:$O$104,""),""))=0,"-",AVERAGE(IF($M$5:$M$104=$X516,IF($A$5:$A$104=AC$508,$O$5:$O$104,""))))</f>
        <v>-</v>
      </c>
      <c r="AD516" s="354" t="str">
        <f t="array" ref="AD516">IF(COUNT(IF($M$5:$M$104=$X516,IF($A$5:$A$104=AD$508,$O$5:$O$104,""),""))=0,"-",AVERAGE(IF($M$5:$M$104=$X516,IF($A$5:$A$104=AD$508,$O$5:$O$104,""))))</f>
        <v>-</v>
      </c>
      <c r="AE516" s="354" t="str">
        <f t="array" ref="AE516">IF(COUNT(IF($M$5:$M$104=$X516,IF($A$5:$A$104=AE$508,$O$5:$O$104,""),""))=0,"-",AVERAGE(IF($M$5:$M$104=$X516,IF($A$5:$A$104=AE$508,$O$5:$O$104,""))))</f>
        <v>-</v>
      </c>
      <c r="AF516" s="354" t="str">
        <f t="array" ref="AF516">IF(COUNT(IF($M$5:$M$104=$X516,IF($A$5:$A$104=AF$508,$O$5:$O$104,""),""))=0,"-",AVERAGE(IF($M$5:$M$104=$X516,IF($A$5:$A$104=AF$508,$O$5:$O$104,""))))</f>
        <v>-</v>
      </c>
      <c r="AG516" s="354" t="str">
        <f t="array" ref="AG516">IF(COUNT(IF($M$5:$M$104=$X516,IF($A$5:$A$104=AG$508,$O$5:$O$104,""),""))=0,"-",AVERAGE(IF($M$5:$M$104=$X516,IF($A$5:$A$104=AG$508,$O$5:$O$104,""))))</f>
        <v>-</v>
      </c>
      <c r="AH516" s="354" t="str">
        <f t="array" ref="AH516">IF(COUNT(IF($M$5:$M$104=$X516,IF($A$5:$A$104=AH$508,$O$5:$O$104,""),""))=0,"-",AVERAGE(IF($M$5:$M$104=$X516,IF($A$5:$A$104=AH$508,$O$5:$O$104,""))))</f>
        <v>-</v>
      </c>
      <c r="AI516" s="354" t="str">
        <f t="array" ref="AI516">IF(COUNT(IF($M$5:$M$104=$X516,IF($A$5:$A$104=AI$508,$O$5:$O$104,""),""))=0,"-",AVERAGE(IF($M$5:$M$104=$X516,IF($A$5:$A$104=AI$508,$O$5:$O$104,""))))</f>
        <v>-</v>
      </c>
      <c r="AJ516" s="354" t="str">
        <f t="array" ref="AJ516">IF(COUNT(IF($M$5:$M$104=$X516,IF($A$5:$A$104=AJ$508,$O$5:$O$104,""),""))=0,"-",AVERAGE(IF($M$5:$M$104=$X516,IF($A$5:$A$104=AJ$508,$O$5:$O$104,""))))</f>
        <v>-</v>
      </c>
      <c r="AK516" s="356" t="str">
        <f t="array" ref="AK516">IF(AK494&gt;1,AVERAGE(IF($M$5:$M$104=$X516,$O$5:$O$104,"")),"-")</f>
        <v>-</v>
      </c>
      <c r="AL516" s="18"/>
      <c r="AM516" s="7"/>
      <c r="AN516" s="18"/>
      <c r="AO516" s="18"/>
      <c r="AP516" s="18"/>
      <c r="AQ516" s="18"/>
      <c r="AR516" s="18"/>
      <c r="AS516" s="18"/>
      <c r="AT516" s="18"/>
      <c r="AU516" s="18"/>
      <c r="AV516" s="18"/>
      <c r="AW516" s="18"/>
      <c r="AX516" s="18"/>
      <c r="BL516" s="11"/>
      <c r="BM516" s="11"/>
      <c r="BN516" s="11"/>
      <c r="BO516" s="75"/>
      <c r="BP516" s="75"/>
    </row>
    <row r="517" spans="1:68">
      <c r="A517" s="18"/>
      <c r="B517" s="18"/>
      <c r="C517" s="18"/>
      <c r="D517" s="18"/>
      <c r="E517" s="88"/>
      <c r="F517" s="88"/>
      <c r="G517" s="18"/>
      <c r="H517" s="89"/>
      <c r="I517" s="89"/>
      <c r="J517" s="18"/>
      <c r="K517" s="18"/>
      <c r="L517" s="18"/>
      <c r="M517" s="140"/>
      <c r="N517" s="140"/>
      <c r="O517" s="140"/>
      <c r="P517" s="140"/>
      <c r="Q517" s="140"/>
      <c r="R517" s="140"/>
      <c r="S517" s="140"/>
      <c r="T517" s="140"/>
      <c r="U517" s="18"/>
      <c r="V517" s="18"/>
      <c r="W517" s="18"/>
      <c r="X517" s="374">
        <v>8</v>
      </c>
      <c r="Y517" s="354" t="str">
        <f t="array" ref="Y517">IF(COUNT(IF($M$5:$M$104=$X517,IF($A$5:$A$104=Y$508,$O$5:$O$104,""),""))=0,"-",AVERAGE(IF($M$5:$M$104=$X517,IF($A$5:$A$104=Y$508,$O$5:$O$104,""))))</f>
        <v>-</v>
      </c>
      <c r="Z517" s="354" t="str">
        <f t="array" ref="Z517">IF(COUNT(IF($M$5:$M$104=$X517,IF($A$5:$A$104=Z$508,$O$5:$O$104,""),""))=0,"-",AVERAGE(IF($M$5:$M$104=$X517,IF($A$5:$A$104=Z$508,$O$5:$O$104,""))))</f>
        <v>-</v>
      </c>
      <c r="AA517" s="354" t="str">
        <f t="array" ref="AA517">IF(COUNT(IF($M$5:$M$104=$X517,IF($A$5:$A$104=AA$508,$O$5:$O$104,""),""))=0,"-",AVERAGE(IF($M$5:$M$104=$X517,IF($A$5:$A$104=AA$508,$O$5:$O$104,""))))</f>
        <v>-</v>
      </c>
      <c r="AB517" s="354" t="str">
        <f t="array" ref="AB517">IF(COUNT(IF($M$5:$M$104=$X517,IF($A$5:$A$104=AB$508,$O$5:$O$104,""),""))=0,"-",AVERAGE(IF($M$5:$M$104=$X517,IF($A$5:$A$104=AB$508,$O$5:$O$104,""))))</f>
        <v>-</v>
      </c>
      <c r="AC517" s="354" t="str">
        <f t="array" ref="AC517">IF(COUNT(IF($M$5:$M$104=$X517,IF($A$5:$A$104=AC$508,$O$5:$O$104,""),""))=0,"-",AVERAGE(IF($M$5:$M$104=$X517,IF($A$5:$A$104=AC$508,$O$5:$O$104,""))))</f>
        <v>-</v>
      </c>
      <c r="AD517" s="354" t="str">
        <f t="array" ref="AD517">IF(COUNT(IF($M$5:$M$104=$X517,IF($A$5:$A$104=AD$508,$O$5:$O$104,""),""))=0,"-",AVERAGE(IF($M$5:$M$104=$X517,IF($A$5:$A$104=AD$508,$O$5:$O$104,""))))</f>
        <v>-</v>
      </c>
      <c r="AE517" s="354" t="str">
        <f t="array" ref="AE517">IF(COUNT(IF($M$5:$M$104=$X517,IF($A$5:$A$104=AE$508,$O$5:$O$104,""),""))=0,"-",AVERAGE(IF($M$5:$M$104=$X517,IF($A$5:$A$104=AE$508,$O$5:$O$104,""))))</f>
        <v>-</v>
      </c>
      <c r="AF517" s="354" t="str">
        <f t="array" ref="AF517">IF(COUNT(IF($M$5:$M$104=$X517,IF($A$5:$A$104=AF$508,$O$5:$O$104,""),""))=0,"-",AVERAGE(IF($M$5:$M$104=$X517,IF($A$5:$A$104=AF$508,$O$5:$O$104,""))))</f>
        <v>-</v>
      </c>
      <c r="AG517" s="354" t="str">
        <f t="array" ref="AG517">IF(COUNT(IF($M$5:$M$104=$X517,IF($A$5:$A$104=AG$508,$O$5:$O$104,""),""))=0,"-",AVERAGE(IF($M$5:$M$104=$X517,IF($A$5:$A$104=AG$508,$O$5:$O$104,""))))</f>
        <v>-</v>
      </c>
      <c r="AH517" s="354" t="str">
        <f t="array" ref="AH517">IF(COUNT(IF($M$5:$M$104=$X517,IF($A$5:$A$104=AH$508,$O$5:$O$104,""),""))=0,"-",AVERAGE(IF($M$5:$M$104=$X517,IF($A$5:$A$104=AH$508,$O$5:$O$104,""))))</f>
        <v>-</v>
      </c>
      <c r="AI517" s="354" t="str">
        <f t="array" ref="AI517">IF(COUNT(IF($M$5:$M$104=$X517,IF($A$5:$A$104=AI$508,$O$5:$O$104,""),""))=0,"-",AVERAGE(IF($M$5:$M$104=$X517,IF($A$5:$A$104=AI$508,$O$5:$O$104,""))))</f>
        <v>-</v>
      </c>
      <c r="AJ517" s="354" t="str">
        <f t="array" ref="AJ517">IF(COUNT(IF($M$5:$M$104=$X517,IF($A$5:$A$104=AJ$508,$O$5:$O$104,""),""))=0,"-",AVERAGE(IF($M$5:$M$104=$X517,IF($A$5:$A$104=AJ$508,$O$5:$O$104,""))))</f>
        <v>-</v>
      </c>
      <c r="AK517" s="356" t="str">
        <f t="array" ref="AK517">IF(AK495&gt;1,AVERAGE(IF($M$5:$M$104=$X517,$O$5:$O$104,"")),"-")</f>
        <v>-</v>
      </c>
      <c r="AL517" s="18"/>
      <c r="AM517" s="7"/>
      <c r="AN517" s="18"/>
      <c r="AO517" s="18"/>
      <c r="AP517" s="18"/>
      <c r="AQ517" s="18"/>
      <c r="AR517" s="18"/>
      <c r="AS517" s="18"/>
      <c r="AT517" s="18"/>
      <c r="AU517" s="18"/>
      <c r="AV517" s="18"/>
      <c r="AW517" s="18"/>
      <c r="AX517" s="18"/>
      <c r="BL517" s="11"/>
      <c r="BM517" s="11"/>
      <c r="BN517" s="11"/>
      <c r="BO517" s="75"/>
      <c r="BP517" s="75"/>
    </row>
    <row r="518" spans="1:68">
      <c r="A518" s="18"/>
      <c r="B518" s="18"/>
      <c r="C518" s="18"/>
      <c r="D518" s="18"/>
      <c r="E518" s="88"/>
      <c r="F518" s="88"/>
      <c r="G518" s="18"/>
      <c r="H518" s="89"/>
      <c r="I518" s="89"/>
      <c r="J518" s="18"/>
      <c r="K518" s="18"/>
      <c r="L518" s="18"/>
      <c r="M518" s="140"/>
      <c r="N518" s="140"/>
      <c r="O518" s="140"/>
      <c r="P518" s="140"/>
      <c r="Q518" s="140"/>
      <c r="R518" s="140"/>
      <c r="S518" s="140"/>
      <c r="T518" s="140"/>
      <c r="U518" s="18"/>
      <c r="V518" s="18"/>
      <c r="W518" s="18"/>
      <c r="X518" s="374">
        <v>9</v>
      </c>
      <c r="Y518" s="354" t="str">
        <f t="array" ref="Y518">IF(COUNT(IF($M$5:$M$104=$X518,IF($A$5:$A$104=Y$508,$O$5:$O$104,""),""))=0,"-",AVERAGE(IF($M$5:$M$104=$X518,IF($A$5:$A$104=Y$508,$O$5:$O$104,""))))</f>
        <v>-</v>
      </c>
      <c r="Z518" s="354" t="str">
        <f t="array" ref="Z518">IF(COUNT(IF($M$5:$M$104=$X518,IF($A$5:$A$104=Z$508,$O$5:$O$104,""),""))=0,"-",AVERAGE(IF($M$5:$M$104=$X518,IF($A$5:$A$104=Z$508,$O$5:$O$104,""))))</f>
        <v>-</v>
      </c>
      <c r="AA518" s="354" t="str">
        <f t="array" ref="AA518">IF(COUNT(IF($M$5:$M$104=$X518,IF($A$5:$A$104=AA$508,$O$5:$O$104,""),""))=0,"-",AVERAGE(IF($M$5:$M$104=$X518,IF($A$5:$A$104=AA$508,$O$5:$O$104,""))))</f>
        <v>-</v>
      </c>
      <c r="AB518" s="354" t="str">
        <f t="array" ref="AB518">IF(COUNT(IF($M$5:$M$104=$X518,IF($A$5:$A$104=AB$508,$O$5:$O$104,""),""))=0,"-",AVERAGE(IF($M$5:$M$104=$X518,IF($A$5:$A$104=AB$508,$O$5:$O$104,""))))</f>
        <v>-</v>
      </c>
      <c r="AC518" s="354" t="str">
        <f t="array" ref="AC518">IF(COUNT(IF($M$5:$M$104=$X518,IF($A$5:$A$104=AC$508,$O$5:$O$104,""),""))=0,"-",AVERAGE(IF($M$5:$M$104=$X518,IF($A$5:$A$104=AC$508,$O$5:$O$104,""))))</f>
        <v>-</v>
      </c>
      <c r="AD518" s="354" t="str">
        <f t="array" ref="AD518">IF(COUNT(IF($M$5:$M$104=$X518,IF($A$5:$A$104=AD$508,$O$5:$O$104,""),""))=0,"-",AVERAGE(IF($M$5:$M$104=$X518,IF($A$5:$A$104=AD$508,$O$5:$O$104,""))))</f>
        <v>-</v>
      </c>
      <c r="AE518" s="354" t="str">
        <f t="array" ref="AE518">IF(COUNT(IF($M$5:$M$104=$X518,IF($A$5:$A$104=AE$508,$O$5:$O$104,""),""))=0,"-",AVERAGE(IF($M$5:$M$104=$X518,IF($A$5:$A$104=AE$508,$O$5:$O$104,""))))</f>
        <v>-</v>
      </c>
      <c r="AF518" s="354" t="str">
        <f t="array" ref="AF518">IF(COUNT(IF($M$5:$M$104=$X518,IF($A$5:$A$104=AF$508,$O$5:$O$104,""),""))=0,"-",AVERAGE(IF($M$5:$M$104=$X518,IF($A$5:$A$104=AF$508,$O$5:$O$104,""))))</f>
        <v>-</v>
      </c>
      <c r="AG518" s="354" t="str">
        <f t="array" ref="AG518">IF(COUNT(IF($M$5:$M$104=$X518,IF($A$5:$A$104=AG$508,$O$5:$O$104,""),""))=0,"-",AVERAGE(IF($M$5:$M$104=$X518,IF($A$5:$A$104=AG$508,$O$5:$O$104,""))))</f>
        <v>-</v>
      </c>
      <c r="AH518" s="354" t="str">
        <f t="array" ref="AH518">IF(COUNT(IF($M$5:$M$104=$X518,IF($A$5:$A$104=AH$508,$O$5:$O$104,""),""))=0,"-",AVERAGE(IF($M$5:$M$104=$X518,IF($A$5:$A$104=AH$508,$O$5:$O$104,""))))</f>
        <v>-</v>
      </c>
      <c r="AI518" s="354" t="str">
        <f t="array" ref="AI518">IF(COUNT(IF($M$5:$M$104=$X518,IF($A$5:$A$104=AI$508,$O$5:$O$104,""),""))=0,"-",AVERAGE(IF($M$5:$M$104=$X518,IF($A$5:$A$104=AI$508,$O$5:$O$104,""))))</f>
        <v>-</v>
      </c>
      <c r="AJ518" s="354" t="str">
        <f t="array" ref="AJ518">IF(COUNT(IF($M$5:$M$104=$X518,IF($A$5:$A$104=AJ$508,$O$5:$O$104,""),""))=0,"-",AVERAGE(IF($M$5:$M$104=$X518,IF($A$5:$A$104=AJ$508,$O$5:$O$104,""))))</f>
        <v>-</v>
      </c>
      <c r="AK518" s="356" t="str">
        <f t="array" ref="AK518">IF(AK496&gt;1,AVERAGE(IF($M$5:$M$104=$X518,$O$5:$O$104,"")),"-")</f>
        <v>-</v>
      </c>
      <c r="AL518" s="18"/>
      <c r="AM518" s="7"/>
      <c r="AN518" s="18"/>
      <c r="AO518" s="18"/>
      <c r="AP518" s="18"/>
      <c r="AQ518" s="18"/>
      <c r="AR518" s="18"/>
      <c r="AS518" s="18"/>
      <c r="AT518" s="18"/>
      <c r="AU518" s="18"/>
      <c r="AV518" s="18"/>
      <c r="AW518" s="18"/>
      <c r="AX518" s="18"/>
      <c r="BL518" s="11"/>
      <c r="BM518" s="11"/>
      <c r="BN518" s="11"/>
      <c r="BO518" s="75"/>
      <c r="BP518" s="75"/>
    </row>
    <row r="519" spans="1:68">
      <c r="A519" s="18"/>
      <c r="B519" s="18"/>
      <c r="C519" s="18"/>
      <c r="D519" s="18"/>
      <c r="E519" s="88"/>
      <c r="F519" s="88"/>
      <c r="G519" s="18"/>
      <c r="H519" s="89"/>
      <c r="I519" s="89"/>
      <c r="J519" s="18"/>
      <c r="K519" s="18"/>
      <c r="L519" s="18"/>
      <c r="M519" s="140"/>
      <c r="N519" s="140"/>
      <c r="O519" s="140"/>
      <c r="P519" s="140"/>
      <c r="Q519" s="140"/>
      <c r="R519" s="140"/>
      <c r="S519" s="140"/>
      <c r="T519" s="140"/>
      <c r="U519" s="18"/>
      <c r="V519" s="18"/>
      <c r="W519" s="18"/>
      <c r="X519" s="374">
        <v>10</v>
      </c>
      <c r="Y519" s="354" t="str">
        <f t="array" ref="Y519">IF(COUNT(IF($M$5:$M$104=$X519,IF($A$5:$A$104=Y$508,$O$5:$O$104,""),""))=0,"-",AVERAGE(IF($M$5:$M$104=$X519,IF($A$5:$A$104=Y$508,$O$5:$O$104,""))))</f>
        <v>-</v>
      </c>
      <c r="Z519" s="354" t="str">
        <f t="array" ref="Z519">IF(COUNT(IF($M$5:$M$104=$X519,IF($A$5:$A$104=Z$508,$O$5:$O$104,""),""))=0,"-",AVERAGE(IF($M$5:$M$104=$X519,IF($A$5:$A$104=Z$508,$O$5:$O$104,""))))</f>
        <v>-</v>
      </c>
      <c r="AA519" s="354" t="str">
        <f t="array" ref="AA519">IF(COUNT(IF($M$5:$M$104=$X519,IF($A$5:$A$104=AA$508,$O$5:$O$104,""),""))=0,"-",AVERAGE(IF($M$5:$M$104=$X519,IF($A$5:$A$104=AA$508,$O$5:$O$104,""))))</f>
        <v>-</v>
      </c>
      <c r="AB519" s="354" t="str">
        <f t="array" ref="AB519">IF(COUNT(IF($M$5:$M$104=$X519,IF($A$5:$A$104=AB$508,$O$5:$O$104,""),""))=0,"-",AVERAGE(IF($M$5:$M$104=$X519,IF($A$5:$A$104=AB$508,$O$5:$O$104,""))))</f>
        <v>-</v>
      </c>
      <c r="AC519" s="354" t="str">
        <f t="array" ref="AC519">IF(COUNT(IF($M$5:$M$104=$X519,IF($A$5:$A$104=AC$508,$O$5:$O$104,""),""))=0,"-",AVERAGE(IF($M$5:$M$104=$X519,IF($A$5:$A$104=AC$508,$O$5:$O$104,""))))</f>
        <v>-</v>
      </c>
      <c r="AD519" s="354" t="str">
        <f t="array" ref="AD519">IF(COUNT(IF($M$5:$M$104=$X519,IF($A$5:$A$104=AD$508,$O$5:$O$104,""),""))=0,"-",AVERAGE(IF($M$5:$M$104=$X519,IF($A$5:$A$104=AD$508,$O$5:$O$104,""))))</f>
        <v>-</v>
      </c>
      <c r="AE519" s="354" t="str">
        <f t="array" ref="AE519">IF(COUNT(IF($M$5:$M$104=$X519,IF($A$5:$A$104=AE$508,$O$5:$O$104,""),""))=0,"-",AVERAGE(IF($M$5:$M$104=$X519,IF($A$5:$A$104=AE$508,$O$5:$O$104,""))))</f>
        <v>-</v>
      </c>
      <c r="AF519" s="354" t="str">
        <f t="array" ref="AF519">IF(COUNT(IF($M$5:$M$104=$X519,IF($A$5:$A$104=AF$508,$O$5:$O$104,""),""))=0,"-",AVERAGE(IF($M$5:$M$104=$X519,IF($A$5:$A$104=AF$508,$O$5:$O$104,""))))</f>
        <v>-</v>
      </c>
      <c r="AG519" s="354" t="str">
        <f t="array" ref="AG519">IF(COUNT(IF($M$5:$M$104=$X519,IF($A$5:$A$104=AG$508,$O$5:$O$104,""),""))=0,"-",AVERAGE(IF($M$5:$M$104=$X519,IF($A$5:$A$104=AG$508,$O$5:$O$104,""))))</f>
        <v>-</v>
      </c>
      <c r="AH519" s="354" t="str">
        <f t="array" ref="AH519">IF(COUNT(IF($M$5:$M$104=$X519,IF($A$5:$A$104=AH$508,$O$5:$O$104,""),""))=0,"-",AVERAGE(IF($M$5:$M$104=$X519,IF($A$5:$A$104=AH$508,$O$5:$O$104,""))))</f>
        <v>-</v>
      </c>
      <c r="AI519" s="354" t="str">
        <f t="array" ref="AI519">IF(COUNT(IF($M$5:$M$104=$X519,IF($A$5:$A$104=AI$508,$O$5:$O$104,""),""))=0,"-",AVERAGE(IF($M$5:$M$104=$X519,IF($A$5:$A$104=AI$508,$O$5:$O$104,""))))</f>
        <v>-</v>
      </c>
      <c r="AJ519" s="354" t="str">
        <f t="array" ref="AJ519">IF(COUNT(IF($M$5:$M$104=$X519,IF($A$5:$A$104=AJ$508,$O$5:$O$104,""),""))=0,"-",AVERAGE(IF($M$5:$M$104=$X519,IF($A$5:$A$104=AJ$508,$O$5:$O$104,""))))</f>
        <v>-</v>
      </c>
      <c r="AK519" s="356" t="str">
        <f t="array" ref="AK519">IF(AK497&gt;1,AVERAGE(IF($M$5:$M$104=$X519,$O$5:$O$104,"")),"-")</f>
        <v>-</v>
      </c>
      <c r="AL519" s="18"/>
      <c r="AM519" s="7"/>
      <c r="AN519" s="18"/>
      <c r="AO519" s="18"/>
      <c r="AP519" s="18"/>
      <c r="AQ519" s="18"/>
      <c r="AR519" s="18"/>
      <c r="AS519" s="18"/>
      <c r="AT519" s="18"/>
      <c r="AU519" s="18"/>
      <c r="AV519" s="18"/>
      <c r="AW519" s="18"/>
      <c r="AX519" s="18"/>
      <c r="BL519" s="11"/>
      <c r="BM519" s="11"/>
      <c r="BN519" s="11"/>
      <c r="BO519" s="75"/>
      <c r="BP519" s="75"/>
    </row>
    <row r="520" spans="1:68">
      <c r="A520" s="18"/>
      <c r="B520" s="18"/>
      <c r="C520" s="18"/>
      <c r="D520" s="18"/>
      <c r="E520" s="88"/>
      <c r="F520" s="88"/>
      <c r="G520" s="18"/>
      <c r="H520" s="89"/>
      <c r="I520" s="89"/>
      <c r="J520" s="18"/>
      <c r="K520" s="18"/>
      <c r="L520" s="18"/>
      <c r="M520" s="140"/>
      <c r="N520" s="140"/>
      <c r="O520" s="140"/>
      <c r="P520" s="140"/>
      <c r="Q520" s="140"/>
      <c r="R520" s="140"/>
      <c r="S520" s="140"/>
      <c r="T520" s="140"/>
      <c r="U520" s="18"/>
      <c r="V520" s="18"/>
      <c r="W520" s="18"/>
      <c r="X520" s="374">
        <v>11</v>
      </c>
      <c r="Y520" s="354" t="str">
        <f t="array" ref="Y520">IF(COUNT(IF($M$5:$M$104=$X520,IF($A$5:$A$104=Y$508,$O$5:$O$104,""),""))=0,"-",AVERAGE(IF($M$5:$M$104=$X520,IF($A$5:$A$104=Y$508,$O$5:$O$104,""))))</f>
        <v>-</v>
      </c>
      <c r="Z520" s="354" t="str">
        <f t="array" ref="Z520">IF(COUNT(IF($M$5:$M$104=$X520,IF($A$5:$A$104=Z$508,$O$5:$O$104,""),""))=0,"-",AVERAGE(IF($M$5:$M$104=$X520,IF($A$5:$A$104=Z$508,$O$5:$O$104,""))))</f>
        <v>-</v>
      </c>
      <c r="AA520" s="354" t="str">
        <f t="array" ref="AA520">IF(COUNT(IF($M$5:$M$104=$X520,IF($A$5:$A$104=AA$508,$O$5:$O$104,""),""))=0,"-",AVERAGE(IF($M$5:$M$104=$X520,IF($A$5:$A$104=AA$508,$O$5:$O$104,""))))</f>
        <v>-</v>
      </c>
      <c r="AB520" s="354" t="str">
        <f t="array" ref="AB520">IF(COUNT(IF($M$5:$M$104=$X520,IF($A$5:$A$104=AB$508,$O$5:$O$104,""),""))=0,"-",AVERAGE(IF($M$5:$M$104=$X520,IF($A$5:$A$104=AB$508,$O$5:$O$104,""))))</f>
        <v>-</v>
      </c>
      <c r="AC520" s="354" t="str">
        <f t="array" ref="AC520">IF(COUNT(IF($M$5:$M$104=$X520,IF($A$5:$A$104=AC$508,$O$5:$O$104,""),""))=0,"-",AVERAGE(IF($M$5:$M$104=$X520,IF($A$5:$A$104=AC$508,$O$5:$O$104,""))))</f>
        <v>-</v>
      </c>
      <c r="AD520" s="354" t="str">
        <f t="array" ref="AD520">IF(COUNT(IF($M$5:$M$104=$X520,IF($A$5:$A$104=AD$508,$O$5:$O$104,""),""))=0,"-",AVERAGE(IF($M$5:$M$104=$X520,IF($A$5:$A$104=AD$508,$O$5:$O$104,""))))</f>
        <v>-</v>
      </c>
      <c r="AE520" s="354" t="str">
        <f t="array" ref="AE520">IF(COUNT(IF($M$5:$M$104=$X520,IF($A$5:$A$104=AE$508,$O$5:$O$104,""),""))=0,"-",AVERAGE(IF($M$5:$M$104=$X520,IF($A$5:$A$104=AE$508,$O$5:$O$104,""))))</f>
        <v>-</v>
      </c>
      <c r="AF520" s="354" t="str">
        <f t="array" ref="AF520">IF(COUNT(IF($M$5:$M$104=$X520,IF($A$5:$A$104=AF$508,$O$5:$O$104,""),""))=0,"-",AVERAGE(IF($M$5:$M$104=$X520,IF($A$5:$A$104=AF$508,$O$5:$O$104,""))))</f>
        <v>-</v>
      </c>
      <c r="AG520" s="354" t="str">
        <f t="array" ref="AG520">IF(COUNT(IF($M$5:$M$104=$X520,IF($A$5:$A$104=AG$508,$O$5:$O$104,""),""))=0,"-",AVERAGE(IF($M$5:$M$104=$X520,IF($A$5:$A$104=AG$508,$O$5:$O$104,""))))</f>
        <v>-</v>
      </c>
      <c r="AH520" s="354" t="str">
        <f t="array" ref="AH520">IF(COUNT(IF($M$5:$M$104=$X520,IF($A$5:$A$104=AH$508,$O$5:$O$104,""),""))=0,"-",AVERAGE(IF($M$5:$M$104=$X520,IF($A$5:$A$104=AH$508,$O$5:$O$104,""))))</f>
        <v>-</v>
      </c>
      <c r="AI520" s="354" t="str">
        <f t="array" ref="AI520">IF(COUNT(IF($M$5:$M$104=$X520,IF($A$5:$A$104=AI$508,$O$5:$O$104,""),""))=0,"-",AVERAGE(IF($M$5:$M$104=$X520,IF($A$5:$A$104=AI$508,$O$5:$O$104,""))))</f>
        <v>-</v>
      </c>
      <c r="AJ520" s="354" t="str">
        <f t="array" ref="AJ520">IF(COUNT(IF($M$5:$M$104=$X520,IF($A$5:$A$104=AJ$508,$O$5:$O$104,""),""))=0,"-",AVERAGE(IF($M$5:$M$104=$X520,IF($A$5:$A$104=AJ$508,$O$5:$O$104,""))))</f>
        <v>-</v>
      </c>
      <c r="AK520" s="356" t="str">
        <f t="array" ref="AK520">IF(AK498&gt;1,AVERAGE(IF($M$5:$M$104=$X520,$O$5:$O$104,"")),"-")</f>
        <v>-</v>
      </c>
      <c r="AL520" s="18"/>
      <c r="AM520" s="7"/>
      <c r="AN520" s="18"/>
      <c r="AO520" s="18"/>
      <c r="AP520" s="18"/>
      <c r="AQ520" s="18"/>
      <c r="AR520" s="18"/>
      <c r="AS520" s="18"/>
      <c r="AT520" s="18"/>
      <c r="AU520" s="18"/>
      <c r="AV520" s="18"/>
      <c r="AW520" s="18"/>
      <c r="AX520" s="18"/>
      <c r="BL520" s="11"/>
      <c r="BM520" s="11"/>
      <c r="BN520" s="11"/>
      <c r="BO520" s="75"/>
      <c r="BP520" s="75"/>
    </row>
    <row r="521" spans="1:68">
      <c r="A521" s="18"/>
      <c r="B521" s="18"/>
      <c r="C521" s="18"/>
      <c r="D521" s="18"/>
      <c r="E521" s="88"/>
      <c r="F521" s="88"/>
      <c r="G521" s="18"/>
      <c r="H521" s="89"/>
      <c r="I521" s="89"/>
      <c r="J521" s="18"/>
      <c r="K521" s="18"/>
      <c r="L521" s="18"/>
      <c r="M521" s="140"/>
      <c r="N521" s="140"/>
      <c r="O521" s="140"/>
      <c r="P521" s="140"/>
      <c r="Q521" s="140"/>
      <c r="R521" s="140"/>
      <c r="S521" s="140"/>
      <c r="T521" s="140"/>
      <c r="U521" s="18"/>
      <c r="V521" s="18"/>
      <c r="W521" s="18"/>
      <c r="X521" s="374">
        <v>12</v>
      </c>
      <c r="Y521" s="354" t="str">
        <f t="array" ref="Y521">IF(COUNT(IF($M$5:$M$104=$X521,IF($A$5:$A$104=Y$508,$O$5:$O$104,""),""))=0,"-",AVERAGE(IF($M$5:$M$104=$X521,IF($A$5:$A$104=Y$508,$O$5:$O$104,""))))</f>
        <v>-</v>
      </c>
      <c r="Z521" s="354" t="str">
        <f t="array" ref="Z521">IF(COUNT(IF($M$5:$M$104=$X521,IF($A$5:$A$104=Z$508,$O$5:$O$104,""),""))=0,"-",AVERAGE(IF($M$5:$M$104=$X521,IF($A$5:$A$104=Z$508,$O$5:$O$104,""))))</f>
        <v>-</v>
      </c>
      <c r="AA521" s="354" t="str">
        <f t="array" ref="AA521">IF(COUNT(IF($M$5:$M$104=$X521,IF($A$5:$A$104=AA$508,$O$5:$O$104,""),""))=0,"-",AVERAGE(IF($M$5:$M$104=$X521,IF($A$5:$A$104=AA$508,$O$5:$O$104,""))))</f>
        <v>-</v>
      </c>
      <c r="AB521" s="354" t="str">
        <f t="array" ref="AB521">IF(COUNT(IF($M$5:$M$104=$X521,IF($A$5:$A$104=AB$508,$O$5:$O$104,""),""))=0,"-",AVERAGE(IF($M$5:$M$104=$X521,IF($A$5:$A$104=AB$508,$O$5:$O$104,""))))</f>
        <v>-</v>
      </c>
      <c r="AC521" s="354" t="str">
        <f t="array" ref="AC521">IF(COUNT(IF($M$5:$M$104=$X521,IF($A$5:$A$104=AC$508,$O$5:$O$104,""),""))=0,"-",AVERAGE(IF($M$5:$M$104=$X521,IF($A$5:$A$104=AC$508,$O$5:$O$104,""))))</f>
        <v>-</v>
      </c>
      <c r="AD521" s="354" t="str">
        <f t="array" ref="AD521">IF(COUNT(IF($M$5:$M$104=$X521,IF($A$5:$A$104=AD$508,$O$5:$O$104,""),""))=0,"-",AVERAGE(IF($M$5:$M$104=$X521,IF($A$5:$A$104=AD$508,$O$5:$O$104,""))))</f>
        <v>-</v>
      </c>
      <c r="AE521" s="354" t="str">
        <f t="array" ref="AE521">IF(COUNT(IF($M$5:$M$104=$X521,IF($A$5:$A$104=AE$508,$O$5:$O$104,""),""))=0,"-",AVERAGE(IF($M$5:$M$104=$X521,IF($A$5:$A$104=AE$508,$O$5:$O$104,""))))</f>
        <v>-</v>
      </c>
      <c r="AF521" s="354" t="str">
        <f t="array" ref="AF521">IF(COUNT(IF($M$5:$M$104=$X521,IF($A$5:$A$104=AF$508,$O$5:$O$104,""),""))=0,"-",AVERAGE(IF($M$5:$M$104=$X521,IF($A$5:$A$104=AF$508,$O$5:$O$104,""))))</f>
        <v>-</v>
      </c>
      <c r="AG521" s="354" t="str">
        <f t="array" ref="AG521">IF(COUNT(IF($M$5:$M$104=$X521,IF($A$5:$A$104=AG$508,$O$5:$O$104,""),""))=0,"-",AVERAGE(IF($M$5:$M$104=$X521,IF($A$5:$A$104=AG$508,$O$5:$O$104,""))))</f>
        <v>-</v>
      </c>
      <c r="AH521" s="354" t="str">
        <f t="array" ref="AH521">IF(COUNT(IF($M$5:$M$104=$X521,IF($A$5:$A$104=AH$508,$O$5:$O$104,""),""))=0,"-",AVERAGE(IF($M$5:$M$104=$X521,IF($A$5:$A$104=AH$508,$O$5:$O$104,""))))</f>
        <v>-</v>
      </c>
      <c r="AI521" s="354" t="str">
        <f t="array" ref="AI521">IF(COUNT(IF($M$5:$M$104=$X521,IF($A$5:$A$104=AI$508,$O$5:$O$104,""),""))=0,"-",AVERAGE(IF($M$5:$M$104=$X521,IF($A$5:$A$104=AI$508,$O$5:$O$104,""))))</f>
        <v>-</v>
      </c>
      <c r="AJ521" s="354" t="str">
        <f t="array" ref="AJ521">IF(COUNT(IF($M$5:$M$104=$X521,IF($A$5:$A$104=AJ$508,$O$5:$O$104,""),""))=0,"-",AVERAGE(IF($M$5:$M$104=$X521,IF($A$5:$A$104=AJ$508,$O$5:$O$104,""))))</f>
        <v>-</v>
      </c>
      <c r="AK521" s="356" t="str">
        <f t="array" ref="AK521">IF(AK499&gt;1,AVERAGE(IF($M$5:$M$104=$X521,$O$5:$O$104,"")),"-")</f>
        <v>-</v>
      </c>
      <c r="AL521" s="18"/>
      <c r="AM521" s="7"/>
      <c r="AN521" s="18"/>
      <c r="AO521" s="18"/>
      <c r="AP521" s="18"/>
      <c r="AQ521" s="18"/>
      <c r="AR521" s="18"/>
      <c r="AS521" s="18"/>
      <c r="AT521" s="18"/>
      <c r="AU521" s="18"/>
      <c r="AV521" s="18"/>
      <c r="AW521" s="18"/>
      <c r="AX521" s="18"/>
      <c r="BL521" s="11"/>
      <c r="BM521" s="11"/>
      <c r="BN521" s="11"/>
      <c r="BO521" s="75"/>
      <c r="BP521" s="75"/>
    </row>
    <row r="522" spans="1:68">
      <c r="A522" s="18"/>
      <c r="B522" s="18"/>
      <c r="C522" s="18"/>
      <c r="D522" s="18"/>
      <c r="E522" s="88"/>
      <c r="F522" s="88"/>
      <c r="G522" s="18"/>
      <c r="H522" s="89"/>
      <c r="I522" s="89"/>
      <c r="J522" s="18"/>
      <c r="K522" s="18"/>
      <c r="L522" s="18"/>
      <c r="M522" s="140"/>
      <c r="N522" s="140"/>
      <c r="O522" s="140"/>
      <c r="P522" s="140"/>
      <c r="Q522" s="140"/>
      <c r="R522" s="140"/>
      <c r="S522" s="140"/>
      <c r="T522" s="140"/>
      <c r="U522" s="18"/>
      <c r="V522" s="18"/>
      <c r="W522" s="18"/>
      <c r="X522" s="374">
        <v>13</v>
      </c>
      <c r="Y522" s="354" t="str">
        <f t="array" ref="Y522">IF(COUNT(IF($M$5:$M$104=$X522,IF($A$5:$A$104=Y$508,$O$5:$O$104,""),""))=0,"-",AVERAGE(IF($M$5:$M$104=$X522,IF($A$5:$A$104=Y$508,$O$5:$O$104,""))))</f>
        <v>-</v>
      </c>
      <c r="Z522" s="354" t="str">
        <f t="array" ref="Z522">IF(COUNT(IF($M$5:$M$104=$X522,IF($A$5:$A$104=Z$508,$O$5:$O$104,""),""))=0,"-",AVERAGE(IF($M$5:$M$104=$X522,IF($A$5:$A$104=Z$508,$O$5:$O$104,""))))</f>
        <v>-</v>
      </c>
      <c r="AA522" s="354" t="str">
        <f t="array" ref="AA522">IF(COUNT(IF($M$5:$M$104=$X522,IF($A$5:$A$104=AA$508,$O$5:$O$104,""),""))=0,"-",AVERAGE(IF($M$5:$M$104=$X522,IF($A$5:$A$104=AA$508,$O$5:$O$104,""))))</f>
        <v>-</v>
      </c>
      <c r="AB522" s="354" t="str">
        <f t="array" ref="AB522">IF(COUNT(IF($M$5:$M$104=$X522,IF($A$5:$A$104=AB$508,$O$5:$O$104,""),""))=0,"-",AVERAGE(IF($M$5:$M$104=$X522,IF($A$5:$A$104=AB$508,$O$5:$O$104,""))))</f>
        <v>-</v>
      </c>
      <c r="AC522" s="354" t="str">
        <f t="array" ref="AC522">IF(COUNT(IF($M$5:$M$104=$X522,IF($A$5:$A$104=AC$508,$O$5:$O$104,""),""))=0,"-",AVERAGE(IF($M$5:$M$104=$X522,IF($A$5:$A$104=AC$508,$O$5:$O$104,""))))</f>
        <v>-</v>
      </c>
      <c r="AD522" s="354" t="str">
        <f t="array" ref="AD522">IF(COUNT(IF($M$5:$M$104=$X522,IF($A$5:$A$104=AD$508,$O$5:$O$104,""),""))=0,"-",AVERAGE(IF($M$5:$M$104=$X522,IF($A$5:$A$104=AD$508,$O$5:$O$104,""))))</f>
        <v>-</v>
      </c>
      <c r="AE522" s="354" t="str">
        <f t="array" ref="AE522">IF(COUNT(IF($M$5:$M$104=$X522,IF($A$5:$A$104=AE$508,$O$5:$O$104,""),""))=0,"-",AVERAGE(IF($M$5:$M$104=$X522,IF($A$5:$A$104=AE$508,$O$5:$O$104,""))))</f>
        <v>-</v>
      </c>
      <c r="AF522" s="354" t="str">
        <f t="array" ref="AF522">IF(COUNT(IF($M$5:$M$104=$X522,IF($A$5:$A$104=AF$508,$O$5:$O$104,""),""))=0,"-",AVERAGE(IF($M$5:$M$104=$X522,IF($A$5:$A$104=AF$508,$O$5:$O$104,""))))</f>
        <v>-</v>
      </c>
      <c r="AG522" s="354" t="str">
        <f t="array" ref="AG522">IF(COUNT(IF($M$5:$M$104=$X522,IF($A$5:$A$104=AG$508,$O$5:$O$104,""),""))=0,"-",AVERAGE(IF($M$5:$M$104=$X522,IF($A$5:$A$104=AG$508,$O$5:$O$104,""))))</f>
        <v>-</v>
      </c>
      <c r="AH522" s="354" t="str">
        <f t="array" ref="AH522">IF(COUNT(IF($M$5:$M$104=$X522,IF($A$5:$A$104=AH$508,$O$5:$O$104,""),""))=0,"-",AVERAGE(IF($M$5:$M$104=$X522,IF($A$5:$A$104=AH$508,$O$5:$O$104,""))))</f>
        <v>-</v>
      </c>
      <c r="AI522" s="354" t="str">
        <f t="array" ref="AI522">IF(COUNT(IF($M$5:$M$104=$X522,IF($A$5:$A$104=AI$508,$O$5:$O$104,""),""))=0,"-",AVERAGE(IF($M$5:$M$104=$X522,IF($A$5:$A$104=AI$508,$O$5:$O$104,""))))</f>
        <v>-</v>
      </c>
      <c r="AJ522" s="354" t="str">
        <f t="array" ref="AJ522">IF(COUNT(IF($M$5:$M$104=$X522,IF($A$5:$A$104=AJ$508,$O$5:$O$104,""),""))=0,"-",AVERAGE(IF($M$5:$M$104=$X522,IF($A$5:$A$104=AJ$508,$O$5:$O$104,""))))</f>
        <v>-</v>
      </c>
      <c r="AK522" s="356" t="str">
        <f t="array" ref="AK522">IF(AK500&gt;1,AVERAGE(IF($M$5:$M$104=$X522,$O$5:$O$104,"")),"-")</f>
        <v>-</v>
      </c>
      <c r="AL522" s="18"/>
      <c r="AM522" s="7"/>
      <c r="AN522" s="18"/>
      <c r="AO522" s="18"/>
      <c r="AP522" s="18"/>
      <c r="AQ522" s="18"/>
      <c r="AR522" s="18"/>
      <c r="AS522" s="18"/>
      <c r="AT522" s="18"/>
      <c r="AU522" s="18"/>
      <c r="AV522" s="18"/>
      <c r="AW522" s="18"/>
      <c r="AX522" s="18"/>
      <c r="BL522" s="11"/>
      <c r="BM522" s="11"/>
      <c r="BN522" s="11"/>
      <c r="BO522" s="75"/>
      <c r="BP522" s="75"/>
    </row>
    <row r="523" spans="1:68">
      <c r="A523" s="18"/>
      <c r="B523" s="18"/>
      <c r="C523" s="18"/>
      <c r="D523" s="18"/>
      <c r="E523" s="88"/>
      <c r="F523" s="88"/>
      <c r="G523" s="18"/>
      <c r="H523" s="89"/>
      <c r="I523" s="89"/>
      <c r="J523" s="18"/>
      <c r="K523" s="18"/>
      <c r="L523" s="18"/>
      <c r="M523" s="140"/>
      <c r="N523" s="140"/>
      <c r="O523" s="140"/>
      <c r="P523" s="140"/>
      <c r="Q523" s="140"/>
      <c r="R523" s="140"/>
      <c r="S523" s="140"/>
      <c r="T523" s="140"/>
      <c r="U523" s="18"/>
      <c r="V523" s="18"/>
      <c r="W523" s="18"/>
      <c r="X523" s="374">
        <v>14</v>
      </c>
      <c r="Y523" s="354" t="str">
        <f t="array" ref="Y523">IF(COUNT(IF($M$5:$M$104=$X523,IF($A$5:$A$104=Y$508,$O$5:$O$104,""),""))=0,"-",AVERAGE(IF($M$5:$M$104=$X523,IF($A$5:$A$104=Y$508,$O$5:$O$104,""))))</f>
        <v>-</v>
      </c>
      <c r="Z523" s="354" t="str">
        <f t="array" ref="Z523">IF(COUNT(IF($M$5:$M$104=$X523,IF($A$5:$A$104=Z$508,$O$5:$O$104,""),""))=0,"-",AVERAGE(IF($M$5:$M$104=$X523,IF($A$5:$A$104=Z$508,$O$5:$O$104,""))))</f>
        <v>-</v>
      </c>
      <c r="AA523" s="354" t="str">
        <f t="array" ref="AA523">IF(COUNT(IF($M$5:$M$104=$X523,IF($A$5:$A$104=AA$508,$O$5:$O$104,""),""))=0,"-",AVERAGE(IF($M$5:$M$104=$X523,IF($A$5:$A$104=AA$508,$O$5:$O$104,""))))</f>
        <v>-</v>
      </c>
      <c r="AB523" s="354" t="str">
        <f t="array" ref="AB523">IF(COUNT(IF($M$5:$M$104=$X523,IF($A$5:$A$104=AB$508,$O$5:$O$104,""),""))=0,"-",AVERAGE(IF($M$5:$M$104=$X523,IF($A$5:$A$104=AB$508,$O$5:$O$104,""))))</f>
        <v>-</v>
      </c>
      <c r="AC523" s="354" t="str">
        <f t="array" ref="AC523">IF(COUNT(IF($M$5:$M$104=$X523,IF($A$5:$A$104=AC$508,$O$5:$O$104,""),""))=0,"-",AVERAGE(IF($M$5:$M$104=$X523,IF($A$5:$A$104=AC$508,$O$5:$O$104,""))))</f>
        <v>-</v>
      </c>
      <c r="AD523" s="354" t="str">
        <f t="array" ref="AD523">IF(COUNT(IF($M$5:$M$104=$X523,IF($A$5:$A$104=AD$508,$O$5:$O$104,""),""))=0,"-",AVERAGE(IF($M$5:$M$104=$X523,IF($A$5:$A$104=AD$508,$O$5:$O$104,""))))</f>
        <v>-</v>
      </c>
      <c r="AE523" s="354" t="str">
        <f t="array" ref="AE523">IF(COUNT(IF($M$5:$M$104=$X523,IF($A$5:$A$104=AE$508,$O$5:$O$104,""),""))=0,"-",AVERAGE(IF($M$5:$M$104=$X523,IF($A$5:$A$104=AE$508,$O$5:$O$104,""))))</f>
        <v>-</v>
      </c>
      <c r="AF523" s="354" t="str">
        <f t="array" ref="AF523">IF(COUNT(IF($M$5:$M$104=$X523,IF($A$5:$A$104=AF$508,$O$5:$O$104,""),""))=0,"-",AVERAGE(IF($M$5:$M$104=$X523,IF($A$5:$A$104=AF$508,$O$5:$O$104,""))))</f>
        <v>-</v>
      </c>
      <c r="AG523" s="354" t="str">
        <f t="array" ref="AG523">IF(COUNT(IF($M$5:$M$104=$X523,IF($A$5:$A$104=AG$508,$O$5:$O$104,""),""))=0,"-",AVERAGE(IF($M$5:$M$104=$X523,IF($A$5:$A$104=AG$508,$O$5:$O$104,""))))</f>
        <v>-</v>
      </c>
      <c r="AH523" s="354" t="str">
        <f t="array" ref="AH523">IF(COUNT(IF($M$5:$M$104=$X523,IF($A$5:$A$104=AH$508,$O$5:$O$104,""),""))=0,"-",AVERAGE(IF($M$5:$M$104=$X523,IF($A$5:$A$104=AH$508,$O$5:$O$104,""))))</f>
        <v>-</v>
      </c>
      <c r="AI523" s="354" t="str">
        <f t="array" ref="AI523">IF(COUNT(IF($M$5:$M$104=$X523,IF($A$5:$A$104=AI$508,$O$5:$O$104,""),""))=0,"-",AVERAGE(IF($M$5:$M$104=$X523,IF($A$5:$A$104=AI$508,$O$5:$O$104,""))))</f>
        <v>-</v>
      </c>
      <c r="AJ523" s="354" t="str">
        <f t="array" ref="AJ523">IF(COUNT(IF($M$5:$M$104=$X523,IF($A$5:$A$104=AJ$508,$O$5:$O$104,""),""))=0,"-",AVERAGE(IF($M$5:$M$104=$X523,IF($A$5:$A$104=AJ$508,$O$5:$O$104,""))))</f>
        <v>-</v>
      </c>
      <c r="AK523" s="356" t="str">
        <f t="array" ref="AK523">IF(AK501&gt;1,AVERAGE(IF($M$5:$M$104=$X523,$O$5:$O$104,"")),"-")</f>
        <v>-</v>
      </c>
      <c r="AL523" s="18"/>
      <c r="AM523" s="7"/>
      <c r="AN523" s="18"/>
      <c r="AO523" s="18"/>
      <c r="AP523" s="18"/>
      <c r="AQ523" s="18"/>
      <c r="AR523" s="18"/>
      <c r="AS523" s="18"/>
      <c r="AT523" s="18"/>
      <c r="AU523" s="18"/>
      <c r="AV523" s="18"/>
      <c r="AW523" s="18"/>
      <c r="AX523" s="18"/>
      <c r="BL523" s="11"/>
      <c r="BM523" s="11"/>
      <c r="BN523" s="11"/>
      <c r="BO523" s="75"/>
      <c r="BP523" s="75"/>
    </row>
    <row r="524" spans="1:68">
      <c r="A524" s="18"/>
      <c r="B524" s="18"/>
      <c r="C524" s="18"/>
      <c r="D524" s="18"/>
      <c r="E524" s="88"/>
      <c r="F524" s="88"/>
      <c r="G524" s="18"/>
      <c r="H524" s="89"/>
      <c r="I524" s="89"/>
      <c r="J524" s="18"/>
      <c r="K524" s="18"/>
      <c r="L524" s="18"/>
      <c r="M524" s="140"/>
      <c r="N524" s="140"/>
      <c r="O524" s="140"/>
      <c r="P524" s="140"/>
      <c r="Q524" s="140"/>
      <c r="R524" s="140"/>
      <c r="S524" s="140"/>
      <c r="T524" s="140"/>
      <c r="U524" s="18"/>
      <c r="V524" s="18"/>
      <c r="W524" s="18"/>
      <c r="X524" s="374">
        <v>15</v>
      </c>
      <c r="Y524" s="354" t="str">
        <f t="array" ref="Y524">IF(COUNT(IF($M$5:$M$104=$X524,IF($A$5:$A$104=Y$508,$O$5:$O$104,""),""))=0,"-",AVERAGE(IF($M$5:$M$104=$X524,IF($A$5:$A$104=Y$508,$O$5:$O$104,""))))</f>
        <v>-</v>
      </c>
      <c r="Z524" s="354" t="str">
        <f t="array" ref="Z524">IF(COUNT(IF($M$5:$M$104=$X524,IF($A$5:$A$104=Z$508,$O$5:$O$104,""),""))=0,"-",AVERAGE(IF($M$5:$M$104=$X524,IF($A$5:$A$104=Z$508,$O$5:$O$104,""))))</f>
        <v>-</v>
      </c>
      <c r="AA524" s="354" t="str">
        <f t="array" ref="AA524">IF(COUNT(IF($M$5:$M$104=$X524,IF($A$5:$A$104=AA$508,$O$5:$O$104,""),""))=0,"-",AVERAGE(IF($M$5:$M$104=$X524,IF($A$5:$A$104=AA$508,$O$5:$O$104,""))))</f>
        <v>-</v>
      </c>
      <c r="AB524" s="354" t="str">
        <f t="array" ref="AB524">IF(COUNT(IF($M$5:$M$104=$X524,IF($A$5:$A$104=AB$508,$O$5:$O$104,""),""))=0,"-",AVERAGE(IF($M$5:$M$104=$X524,IF($A$5:$A$104=AB$508,$O$5:$O$104,""))))</f>
        <v>-</v>
      </c>
      <c r="AC524" s="354" t="str">
        <f t="array" ref="AC524">IF(COUNT(IF($M$5:$M$104=$X524,IF($A$5:$A$104=AC$508,$O$5:$O$104,""),""))=0,"-",AVERAGE(IF($M$5:$M$104=$X524,IF($A$5:$A$104=AC$508,$O$5:$O$104,""))))</f>
        <v>-</v>
      </c>
      <c r="AD524" s="354" t="str">
        <f t="array" ref="AD524">IF(COUNT(IF($M$5:$M$104=$X524,IF($A$5:$A$104=AD$508,$O$5:$O$104,""),""))=0,"-",AVERAGE(IF($M$5:$M$104=$X524,IF($A$5:$A$104=AD$508,$O$5:$O$104,""))))</f>
        <v>-</v>
      </c>
      <c r="AE524" s="354" t="str">
        <f t="array" ref="AE524">IF(COUNT(IF($M$5:$M$104=$X524,IF($A$5:$A$104=AE$508,$O$5:$O$104,""),""))=0,"-",AVERAGE(IF($M$5:$M$104=$X524,IF($A$5:$A$104=AE$508,$O$5:$O$104,""))))</f>
        <v>-</v>
      </c>
      <c r="AF524" s="354" t="str">
        <f t="array" ref="AF524">IF(COUNT(IF($M$5:$M$104=$X524,IF($A$5:$A$104=AF$508,$O$5:$O$104,""),""))=0,"-",AVERAGE(IF($M$5:$M$104=$X524,IF($A$5:$A$104=AF$508,$O$5:$O$104,""))))</f>
        <v>-</v>
      </c>
      <c r="AG524" s="354" t="str">
        <f t="array" ref="AG524">IF(COUNT(IF($M$5:$M$104=$X524,IF($A$5:$A$104=AG$508,$O$5:$O$104,""),""))=0,"-",AVERAGE(IF($M$5:$M$104=$X524,IF($A$5:$A$104=AG$508,$O$5:$O$104,""))))</f>
        <v>-</v>
      </c>
      <c r="AH524" s="354" t="str">
        <f t="array" ref="AH524">IF(COUNT(IF($M$5:$M$104=$X524,IF($A$5:$A$104=AH$508,$O$5:$O$104,""),""))=0,"-",AVERAGE(IF($M$5:$M$104=$X524,IF($A$5:$A$104=AH$508,$O$5:$O$104,""))))</f>
        <v>-</v>
      </c>
      <c r="AI524" s="354" t="str">
        <f t="array" ref="AI524">IF(COUNT(IF($M$5:$M$104=$X524,IF($A$5:$A$104=AI$508,$O$5:$O$104,""),""))=0,"-",AVERAGE(IF($M$5:$M$104=$X524,IF($A$5:$A$104=AI$508,$O$5:$O$104,""))))</f>
        <v>-</v>
      </c>
      <c r="AJ524" s="354" t="str">
        <f t="array" ref="AJ524">IF(COUNT(IF($M$5:$M$104=$X524,IF($A$5:$A$104=AJ$508,$O$5:$O$104,""),""))=0,"-",AVERAGE(IF($M$5:$M$104=$X524,IF($A$5:$A$104=AJ$508,$O$5:$O$104,""))))</f>
        <v>-</v>
      </c>
      <c r="AK524" s="357" t="str">
        <f t="array" ref="AK524">IF(AK502&gt;1,AVERAGE(IF($M$5:$M$104=$X524,$O$5:$O$104,"")),"-")</f>
        <v>-</v>
      </c>
      <c r="AL524" s="18"/>
      <c r="AM524" s="7"/>
      <c r="AN524" s="18"/>
      <c r="AO524" s="18"/>
      <c r="AP524" s="18"/>
      <c r="AQ524" s="18"/>
      <c r="AR524" s="18"/>
      <c r="AS524" s="18"/>
      <c r="AT524" s="18"/>
      <c r="AU524" s="18"/>
      <c r="AV524" s="18"/>
      <c r="AW524" s="18"/>
      <c r="AX524" s="18"/>
      <c r="BL524" s="11"/>
      <c r="BM524" s="11"/>
      <c r="BN524" s="11"/>
      <c r="BO524" s="75"/>
      <c r="BP524" s="75"/>
    </row>
    <row r="525" spans="1:68">
      <c r="A525" s="18"/>
      <c r="B525" s="18"/>
      <c r="C525" s="18"/>
      <c r="D525" s="18"/>
      <c r="E525" s="88"/>
      <c r="F525" s="88"/>
      <c r="G525" s="18"/>
      <c r="H525" s="89"/>
      <c r="I525" s="89"/>
      <c r="J525" s="18"/>
      <c r="K525" s="18"/>
      <c r="L525" s="18"/>
      <c r="M525" s="140"/>
      <c r="N525" s="140"/>
      <c r="O525" s="140"/>
      <c r="P525" s="140"/>
      <c r="Q525" s="140"/>
      <c r="R525" s="140"/>
      <c r="S525" s="140"/>
      <c r="T525" s="140"/>
      <c r="U525" s="18"/>
      <c r="V525" s="18"/>
      <c r="W525" s="18"/>
      <c r="X525" s="376" t="s">
        <v>84</v>
      </c>
      <c r="Y525" s="359">
        <f t="shared" ref="Y525:AK525" si="56">IF(Y503=0,"-",SUMPRODUCT(Y509:Y524,Y487:Y502)/Y503)</f>
        <v>2.7257358429276735E-2</v>
      </c>
      <c r="Z525" s="360">
        <f t="shared" si="56"/>
        <v>0.34470337632657516</v>
      </c>
      <c r="AA525" s="360">
        <f t="shared" si="56"/>
        <v>1.4626923540805543E-2</v>
      </c>
      <c r="AB525" s="360">
        <f t="shared" si="56"/>
        <v>0</v>
      </c>
      <c r="AC525" s="360">
        <f t="shared" si="56"/>
        <v>0.25668750219432546</v>
      </c>
      <c r="AD525" s="360" t="str">
        <f t="shared" si="56"/>
        <v>-</v>
      </c>
      <c r="AE525" s="360" t="str">
        <f t="shared" si="56"/>
        <v>-</v>
      </c>
      <c r="AF525" s="360" t="str">
        <f t="shared" si="56"/>
        <v>-</v>
      </c>
      <c r="AG525" s="360" t="str">
        <f t="shared" si="56"/>
        <v>-</v>
      </c>
      <c r="AH525" s="360" t="str">
        <f t="shared" si="56"/>
        <v>-</v>
      </c>
      <c r="AI525" s="360" t="str">
        <f t="shared" si="56"/>
        <v>-</v>
      </c>
      <c r="AJ525" s="361" t="str">
        <f t="shared" si="56"/>
        <v>-</v>
      </c>
      <c r="AK525" s="362">
        <f t="shared" si="56"/>
        <v>0.1286668023365144</v>
      </c>
      <c r="AL525" s="18"/>
      <c r="AM525" s="7"/>
      <c r="AN525" s="18"/>
      <c r="AO525" s="18"/>
      <c r="AP525" s="18"/>
      <c r="AQ525" s="18"/>
      <c r="AR525" s="18"/>
      <c r="AS525" s="18"/>
      <c r="AT525" s="18"/>
      <c r="AU525" s="18"/>
      <c r="AV525" s="18"/>
      <c r="AW525" s="18"/>
      <c r="AX525" s="18"/>
      <c r="BL525" s="11"/>
      <c r="BM525" s="11"/>
      <c r="BN525" s="11"/>
      <c r="BO525" s="75"/>
      <c r="BP525" s="75"/>
    </row>
    <row r="526" spans="1:68">
      <c r="A526" s="18"/>
      <c r="B526" s="18"/>
      <c r="C526" s="18"/>
      <c r="D526" s="18"/>
      <c r="E526" s="88"/>
      <c r="F526" s="88"/>
      <c r="G526" s="18"/>
      <c r="H526" s="89"/>
      <c r="I526" s="89"/>
      <c r="J526" s="18"/>
      <c r="K526" s="18"/>
      <c r="L526" s="18"/>
      <c r="M526" s="140"/>
      <c r="N526" s="140"/>
      <c r="O526" s="140"/>
      <c r="P526" s="140"/>
      <c r="Q526" s="140"/>
      <c r="R526" s="140"/>
      <c r="S526" s="140"/>
      <c r="T526" s="140"/>
      <c r="U526" s="18"/>
      <c r="V526" s="18"/>
      <c r="W526" s="18"/>
      <c r="X526" s="407" t="s">
        <v>85</v>
      </c>
      <c r="Y526" s="117"/>
      <c r="Z526" s="117"/>
      <c r="AA526" s="117"/>
      <c r="AB526" s="117"/>
      <c r="AC526" s="117"/>
      <c r="AD526" s="117"/>
      <c r="AE526" s="117"/>
      <c r="AF526" s="117"/>
      <c r="AG526" s="117"/>
      <c r="AH526" s="117"/>
      <c r="AI526" s="117"/>
      <c r="AJ526" s="117"/>
      <c r="AK526" s="117"/>
      <c r="AL526" s="18"/>
      <c r="AM526" s="7"/>
      <c r="AN526" s="18"/>
      <c r="AO526" s="18"/>
      <c r="AP526" s="18"/>
      <c r="AQ526" s="18"/>
      <c r="AR526" s="18"/>
      <c r="AS526" s="18"/>
      <c r="AT526" s="18"/>
      <c r="AU526" s="18"/>
      <c r="AV526" s="18"/>
      <c r="AW526" s="18"/>
      <c r="AX526" s="18"/>
      <c r="BL526" s="11"/>
      <c r="BM526" s="11"/>
      <c r="BN526" s="11"/>
      <c r="BO526" s="75"/>
      <c r="BP526" s="75"/>
    </row>
    <row r="527" spans="1:68">
      <c r="A527" s="18"/>
      <c r="B527" s="18"/>
      <c r="C527" s="18"/>
      <c r="D527" s="18"/>
      <c r="E527" s="88"/>
      <c r="F527" s="88"/>
      <c r="G527" s="18"/>
      <c r="H527" s="89"/>
      <c r="I527" s="89"/>
      <c r="J527" s="18"/>
      <c r="K527" s="18"/>
      <c r="L527" s="18"/>
      <c r="M527" s="140"/>
      <c r="N527" s="140"/>
      <c r="O527" s="140"/>
      <c r="P527" s="140"/>
      <c r="Q527" s="140"/>
      <c r="R527" s="140"/>
      <c r="S527" s="140"/>
      <c r="T527" s="140"/>
      <c r="U527" s="18"/>
      <c r="V527" s="18"/>
      <c r="W527" s="18"/>
      <c r="X527" s="167"/>
      <c r="Y527" s="350"/>
      <c r="Z527" s="350"/>
      <c r="AA527" s="350"/>
      <c r="AB527" s="350"/>
      <c r="AC527" s="350"/>
      <c r="AD527" s="350"/>
      <c r="AE527" s="350"/>
      <c r="AF527" s="350"/>
      <c r="AG527" s="350"/>
      <c r="AH527" s="350"/>
      <c r="AI527" s="350"/>
      <c r="AJ527" s="350"/>
      <c r="AK527" s="351"/>
      <c r="AL527" s="18"/>
      <c r="AM527" s="7"/>
      <c r="AN527" s="18"/>
      <c r="AO527" s="18"/>
      <c r="AP527" s="18"/>
      <c r="AQ527" s="18"/>
      <c r="AR527" s="18"/>
      <c r="AS527" s="18"/>
      <c r="AT527" s="18"/>
      <c r="AU527" s="18"/>
      <c r="AV527" s="18"/>
      <c r="AW527" s="18"/>
      <c r="AX527" s="18"/>
      <c r="BL527" s="11"/>
      <c r="BM527" s="11"/>
      <c r="BN527" s="11"/>
      <c r="BO527" s="75"/>
      <c r="BP527" s="75"/>
    </row>
    <row r="528" spans="1:68">
      <c r="A528" s="18"/>
      <c r="B528" s="18"/>
      <c r="C528" s="18"/>
      <c r="D528" s="18"/>
      <c r="E528" s="88"/>
      <c r="F528" s="88"/>
      <c r="G528" s="18"/>
      <c r="H528" s="89"/>
      <c r="I528" s="89"/>
      <c r="J528" s="18"/>
      <c r="K528" s="18"/>
      <c r="L528" s="18"/>
      <c r="M528" s="140"/>
      <c r="N528" s="140"/>
      <c r="O528" s="140"/>
      <c r="P528" s="140"/>
      <c r="Q528" s="140"/>
      <c r="R528" s="140"/>
      <c r="S528" s="140"/>
      <c r="T528" s="140"/>
      <c r="U528" s="18"/>
      <c r="V528" s="18"/>
      <c r="W528" s="18"/>
      <c r="X528" s="583" t="s">
        <v>43</v>
      </c>
      <c r="Y528" s="584"/>
      <c r="Z528" s="584"/>
      <c r="AA528" s="584"/>
      <c r="AB528" s="585"/>
      <c r="AC528" s="135"/>
      <c r="AD528" s="117"/>
      <c r="AE528" s="117"/>
      <c r="AF528" s="117"/>
      <c r="AG528" s="117"/>
      <c r="AH528" s="117"/>
      <c r="AI528" s="117"/>
      <c r="AJ528" s="117"/>
      <c r="AK528" s="117"/>
      <c r="AL528" s="18"/>
      <c r="AM528" s="7"/>
      <c r="AN528" s="18"/>
      <c r="AO528" s="18"/>
      <c r="AP528" s="18"/>
      <c r="AQ528" s="18"/>
      <c r="AR528" s="18"/>
      <c r="AS528" s="18"/>
      <c r="AT528" s="18"/>
      <c r="AU528" s="18"/>
      <c r="AV528" s="18"/>
      <c r="AW528" s="18"/>
      <c r="AX528" s="18"/>
      <c r="BL528" s="11"/>
      <c r="BM528" s="11"/>
      <c r="BN528" s="11"/>
      <c r="BO528" s="75"/>
      <c r="BP528" s="75"/>
    </row>
    <row r="529" spans="1:68">
      <c r="A529" s="18"/>
      <c r="B529" s="18"/>
      <c r="C529" s="18"/>
      <c r="D529" s="18"/>
      <c r="E529" s="88"/>
      <c r="F529" s="88"/>
      <c r="G529" s="18"/>
      <c r="H529" s="89"/>
      <c r="I529" s="89"/>
      <c r="J529" s="18"/>
      <c r="K529" s="18"/>
      <c r="L529" s="18"/>
      <c r="M529" s="140"/>
      <c r="N529" s="140"/>
      <c r="O529" s="140"/>
      <c r="P529" s="140"/>
      <c r="Q529" s="140"/>
      <c r="R529" s="140"/>
      <c r="S529" s="140"/>
      <c r="T529" s="140"/>
      <c r="U529" s="18"/>
      <c r="V529" s="18"/>
      <c r="W529" s="18"/>
      <c r="X529" s="365" t="str">
        <f>$M$3</f>
        <v>MODAL</v>
      </c>
      <c r="Y529" s="408"/>
      <c r="Z529" s="392"/>
      <c r="AA529" s="392"/>
      <c r="AB529" s="392"/>
      <c r="AC529" s="392"/>
      <c r="AD529" s="392" t="s">
        <v>91</v>
      </c>
      <c r="AE529" s="392"/>
      <c r="AF529" s="392"/>
      <c r="AG529" s="392"/>
      <c r="AH529" s="392"/>
      <c r="AI529" s="392"/>
      <c r="AJ529" s="393"/>
      <c r="AK529" s="366" t="s">
        <v>86</v>
      </c>
      <c r="AL529" s="18"/>
      <c r="AM529" s="7"/>
      <c r="AN529" s="18"/>
      <c r="AO529" s="18"/>
      <c r="AP529" s="18"/>
      <c r="AQ529" s="18"/>
      <c r="AR529" s="18"/>
      <c r="AS529" s="18"/>
      <c r="AT529" s="18"/>
      <c r="AU529" s="18"/>
      <c r="AV529" s="18"/>
      <c r="AW529" s="18"/>
      <c r="AX529" s="18"/>
      <c r="BL529" s="11"/>
      <c r="BM529" s="11"/>
      <c r="BN529" s="11"/>
      <c r="BO529" s="75"/>
      <c r="BP529" s="75"/>
    </row>
    <row r="530" spans="1:68">
      <c r="A530" s="18"/>
      <c r="B530" s="18"/>
      <c r="C530" s="18"/>
      <c r="D530" s="18"/>
      <c r="E530" s="88"/>
      <c r="F530" s="88"/>
      <c r="G530" s="18"/>
      <c r="H530" s="89"/>
      <c r="I530" s="89"/>
      <c r="J530" s="18"/>
      <c r="K530" s="18"/>
      <c r="L530" s="18"/>
      <c r="M530" s="140"/>
      <c r="N530" s="140"/>
      <c r="O530" s="140"/>
      <c r="P530" s="140"/>
      <c r="Q530" s="140"/>
      <c r="R530" s="140"/>
      <c r="S530" s="140"/>
      <c r="T530" s="140"/>
      <c r="U530" s="18"/>
      <c r="V530" s="18"/>
      <c r="W530" s="18"/>
      <c r="X530" s="367" t="str">
        <f>$M$4</f>
        <v>(R1-R5)</v>
      </c>
      <c r="Y530" s="368" t="str">
        <f t="shared" ref="Y530:AJ530" si="57">Y486</f>
        <v>N58°11' E04°24</v>
      </c>
      <c r="Z530" s="369" t="str">
        <f t="shared" si="57"/>
        <v>N57°22' E05°59</v>
      </c>
      <c r="AA530" s="369" t="str">
        <f t="shared" si="57"/>
        <v>N57°34' E06°08</v>
      </c>
      <c r="AB530" s="369" t="str">
        <f t="shared" si="57"/>
        <v>N57°38' E05°31</v>
      </c>
      <c r="AC530" s="369" t="str">
        <f t="shared" si="57"/>
        <v>N59°45' E05°02</v>
      </c>
      <c r="AD530" s="369" t="str">
        <f t="shared" si="57"/>
        <v>H</v>
      </c>
      <c r="AE530" s="369" t="str">
        <f t="shared" si="57"/>
        <v>I</v>
      </c>
      <c r="AF530" s="369" t="str">
        <f t="shared" si="57"/>
        <v>H</v>
      </c>
      <c r="AG530" s="369" t="str">
        <f t="shared" si="57"/>
        <v>I</v>
      </c>
      <c r="AH530" s="369" t="str">
        <f t="shared" si="57"/>
        <v>J</v>
      </c>
      <c r="AI530" s="369" t="str">
        <f t="shared" si="57"/>
        <v>K</v>
      </c>
      <c r="AJ530" s="370" t="str">
        <f t="shared" si="57"/>
        <v>L</v>
      </c>
      <c r="AK530" s="371" t="s">
        <v>87</v>
      </c>
      <c r="AL530" s="18"/>
      <c r="AM530" s="7"/>
      <c r="AN530" s="18"/>
      <c r="AO530" s="18"/>
      <c r="AP530" s="18"/>
      <c r="AQ530" s="18"/>
      <c r="AR530" s="18"/>
      <c r="AS530" s="18"/>
      <c r="AT530" s="18"/>
      <c r="AU530" s="18"/>
      <c r="AV530" s="18"/>
      <c r="AW530" s="18"/>
      <c r="AX530" s="18"/>
      <c r="BL530" s="11"/>
      <c r="BM530" s="11"/>
      <c r="BN530" s="11"/>
      <c r="BO530" s="75"/>
      <c r="BP530" s="75"/>
    </row>
    <row r="531" spans="1:68">
      <c r="A531" s="18"/>
      <c r="B531" s="18"/>
      <c r="C531" s="18"/>
      <c r="D531" s="18"/>
      <c r="E531" s="88"/>
      <c r="F531" s="88"/>
      <c r="G531" s="18"/>
      <c r="H531" s="89"/>
      <c r="I531" s="89"/>
      <c r="J531" s="18"/>
      <c r="K531" s="18"/>
      <c r="L531" s="18"/>
      <c r="M531" s="140"/>
      <c r="N531" s="140"/>
      <c r="O531" s="140"/>
      <c r="P531" s="140"/>
      <c r="Q531" s="140"/>
      <c r="R531" s="140"/>
      <c r="S531" s="140"/>
      <c r="T531" s="140"/>
      <c r="U531" s="18"/>
      <c r="V531" s="18"/>
      <c r="W531" s="18"/>
      <c r="X531" s="372">
        <v>0</v>
      </c>
      <c r="Y531" s="409">
        <f t="array" ref="Y531">IF(Y487="-","-",COUNT(IF($M$5:$M$104=$H$5:$L$104,IF($H$5:$L$104=$X531,IF($A$5:$A$104=Y$530,$H$5:$L$104,""),""),""))/COUNT(IF($M$5:$M$104=$X531,IF($A$5:$A$104=Y$530,$H$5:$L$104,""),"")))</f>
        <v>1</v>
      </c>
      <c r="Z531" s="409">
        <f t="array" ref="Z531">IF(Z487="-","-",COUNT(IF($M$5:$M$104=$H$5:$L$104,IF($H$5:$L$104=$X531,IF($A$5:$A$104=Z$530,$H$5:$L$104,""),""),""))/COUNT(IF($M$5:$M$104=$X531,IF($A$5:$A$104=Z$530,$H$5:$L$104,""),"")))</f>
        <v>0.94666666666666666</v>
      </c>
      <c r="AA531" s="409">
        <f t="array" ref="AA531">IF(AA487="-","-",COUNT(IF($M$5:$M$104=$H$5:$L$104,IF($H$5:$L$104=$X531,IF($A$5:$A$104=AA$530,$H$5:$L$104,""),""),""))/COUNT(IF($M$5:$M$104=$X531,IF($A$5:$A$104=AA$530,$H$5:$L$104,""),"")))</f>
        <v>1</v>
      </c>
      <c r="AB531" s="409">
        <f t="array" ref="AB531">IF(AB487="-","-",COUNT(IF($M$5:$M$104=$H$5:$L$104,IF($H$5:$L$104=$X531,IF($A$5:$A$104=AB$530,$H$5:$L$104,""),""),""))/COUNT(IF($M$5:$M$104=$X531,IF($A$5:$A$104=AB$530,$H$5:$L$104,""),"")))</f>
        <v>1</v>
      </c>
      <c r="AC531" s="409">
        <f t="array" ref="AC531">IF(AC487="-","-",COUNT(IF($M$5:$M$104=$H$5:$L$104,IF($H$5:$L$104=$X531,IF($A$5:$A$104=AC$530,$H$5:$L$104,""),""),""))/COUNT(IF($M$5:$M$104=$X531,IF($A$5:$A$104=AC$530,$H$5:$L$104,""),"")))</f>
        <v>0.97777777777777775</v>
      </c>
      <c r="AD531" s="409" t="str">
        <f t="array" ref="AD531">IF(AD487="-","-",COUNT(IF($M$5:$M$104=$H$5:$L$104,IF($H$5:$L$104=$X531,IF($A$5:$A$104=AD$530,$H$5:$L$104,""),""),""))/COUNT(IF($M$5:$M$104=$X531,IF($A$5:$A$104=AD$530,$H$5:$L$104,""),"")))</f>
        <v>-</v>
      </c>
      <c r="AE531" s="409" t="str">
        <f t="array" ref="AE531">IF(AE487="-","-",COUNT(IF($M$5:$M$104=$H$5:$L$104,IF($H$5:$L$104=$X531,IF($A$5:$A$104=AE$530,$H$5:$L$104,""),""),""))/COUNT(IF($M$5:$M$104=$X531,IF($A$5:$A$104=AE$530,$H$5:$L$104,""),"")))</f>
        <v>-</v>
      </c>
      <c r="AF531" s="409" t="str">
        <f t="array" ref="AF531">IF(AF487="-","-",COUNT(IF($M$5:$M$104=$H$5:$L$104,IF($H$5:$L$104=$X531,IF($A$5:$A$104=AF$530,$H$5:$L$104,""),""),""))/COUNT(IF($M$5:$M$104=$X531,IF($A$5:$A$104=AF$530,$H$5:$L$104,""),"")))</f>
        <v>-</v>
      </c>
      <c r="AG531" s="409" t="str">
        <f t="array" ref="AG531">IF(AG487="-","-",COUNT(IF($M$5:$M$104=$H$5:$L$104,IF($H$5:$L$104=$X531,IF($A$5:$A$104=AG$530,$H$5:$L$104,""),""),""))/COUNT(IF($M$5:$M$104=$X531,IF($A$5:$A$104=AG$530,$H$5:$L$104,""),"")))</f>
        <v>-</v>
      </c>
      <c r="AH531" s="409" t="str">
        <f t="array" ref="AH531">IF(AH487="-","-",COUNT(IF($M$5:$M$104=$H$5:$L$104,IF($H$5:$L$104=$X531,IF($A$5:$A$104=AH$530,$H$5:$L$104,""),""),""))/COUNT(IF($M$5:$M$104=$X531,IF($A$5:$A$104=AH$530,$H$5:$L$104,""),"")))</f>
        <v>-</v>
      </c>
      <c r="AI531" s="409" t="str">
        <f t="array" ref="AI531">IF(AI487="-","-",COUNT(IF($M$5:$M$104=$H$5:$L$104,IF($H$5:$L$104=$X531,IF($A$5:$A$104=AI$530,$H$5:$L$104,""),""),""))/COUNT(IF($M$5:$M$104=$X531,IF($A$5:$A$104=AI$530,$H$5:$L$104,""),"")))</f>
        <v>-</v>
      </c>
      <c r="AJ531" s="409" t="str">
        <f t="array" ref="AJ531">IF(AJ487="-","-",COUNT(IF($M$5:$M$104=$H$5:$L$104,IF($H$5:$L$104=$X531,IF($A$5:$A$104=AJ$530,$H$5:$L$104,""),""),""))/COUNT(IF($M$5:$M$104=$X531,IF($A$5:$A$104=AJ$530,$H$5:$L$104,""),"")))</f>
        <v>-</v>
      </c>
      <c r="AK531" s="410">
        <f t="array" ref="AK531">IF(AK487=0,"-",COUNT(IF($M$5:$M$104=$H$5:$L$104,IF($H$5:$L$104=$X531,$H$5:$L$104,""),""))/COUNT(IF($M$5:$M$104=$X531,$H$5:$L$104,"")))</f>
        <v>0.98571428571428577</v>
      </c>
      <c r="AL531" s="18"/>
      <c r="AM531" s="7"/>
      <c r="AN531" s="18"/>
      <c r="AO531" s="18"/>
      <c r="AP531" s="18"/>
      <c r="AQ531" s="18"/>
      <c r="AR531" s="18"/>
      <c r="AS531" s="18"/>
      <c r="AT531" s="18"/>
      <c r="AU531" s="18"/>
      <c r="AV531" s="18"/>
      <c r="AW531" s="18"/>
      <c r="AX531" s="18"/>
      <c r="BL531" s="11"/>
      <c r="BM531" s="11"/>
      <c r="BN531" s="11"/>
      <c r="BO531" s="75"/>
      <c r="BP531" s="75"/>
    </row>
    <row r="532" spans="1:68">
      <c r="A532" s="18"/>
      <c r="B532" s="18"/>
      <c r="C532" s="18"/>
      <c r="D532" s="18"/>
      <c r="E532" s="88"/>
      <c r="F532" s="88"/>
      <c r="G532" s="18"/>
      <c r="H532" s="89"/>
      <c r="I532" s="89"/>
      <c r="J532" s="18"/>
      <c r="K532" s="18"/>
      <c r="L532" s="18"/>
      <c r="M532" s="140"/>
      <c r="N532" s="140"/>
      <c r="O532" s="140"/>
      <c r="P532" s="140"/>
      <c r="Q532" s="140"/>
      <c r="R532" s="140"/>
      <c r="S532" s="140"/>
      <c r="T532" s="140"/>
      <c r="U532" s="18"/>
      <c r="V532" s="18"/>
      <c r="W532" s="18"/>
      <c r="X532" s="374">
        <v>1</v>
      </c>
      <c r="Y532" s="409" t="str">
        <f t="array" ref="Y532">IF(Y488="-","-",COUNT(IF($M$5:$M$104=$H$5:$L$104,IF($H$5:$L$104=$X532,IF($A$5:$A$104=Y$530,$H$5:$L$104,""),""),""))/COUNT(IF($M$5:$M$104=$X532,IF($A$5:$A$104=Y$530,$H$5:$L$104,""),"")))</f>
        <v>-</v>
      </c>
      <c r="Z532" s="409" t="str">
        <f t="array" ref="Z532">IF(Z488="-","-",COUNT(IF($M$5:$M$104=$H$5:$L$104,IF($H$5:$L$104=$X532,IF($A$5:$A$104=Z$530,$H$5:$L$104,""),""),""))/COUNT(IF($M$5:$M$104=$X532,IF($A$5:$A$104=Z$530,$H$5:$L$104,""),"")))</f>
        <v>-</v>
      </c>
      <c r="AA532" s="409" t="str">
        <f t="array" ref="AA532">IF(AA488="-","-",COUNT(IF($M$5:$M$104=$H$5:$L$104,IF($H$5:$L$104=$X532,IF($A$5:$A$104=AA$530,$H$5:$L$104,""),""),""))/COUNT(IF($M$5:$M$104=$X532,IF($A$5:$A$104=AA$530,$H$5:$L$104,""),"")))</f>
        <v>-</v>
      </c>
      <c r="AB532" s="409" t="str">
        <f t="array" ref="AB532">IF(AB488="-","-",COUNT(IF($M$5:$M$104=$H$5:$L$104,IF($H$5:$L$104=$X532,IF($A$5:$A$104=AB$530,$H$5:$L$104,""),""),""))/COUNT(IF($M$5:$M$104=$X532,IF($A$5:$A$104=AB$530,$H$5:$L$104,""),"")))</f>
        <v>-</v>
      </c>
      <c r="AC532" s="409" t="str">
        <f t="array" ref="AC532">IF(AC488="-","-",COUNT(IF($M$5:$M$104=$H$5:$L$104,IF($H$5:$L$104=$X532,IF($A$5:$A$104=AC$530,$H$5:$L$104,""),""),""))/COUNT(IF($M$5:$M$104=$X532,IF($A$5:$A$104=AC$530,$H$5:$L$104,""),"")))</f>
        <v>-</v>
      </c>
      <c r="AD532" s="409" t="str">
        <f t="array" ref="AD532">IF(AD488="-","-",COUNT(IF($M$5:$M$104=$H$5:$L$104,IF($H$5:$L$104=$X532,IF($A$5:$A$104=AD$530,$H$5:$L$104,""),""),""))/COUNT(IF($M$5:$M$104=$X532,IF($A$5:$A$104=AD$530,$H$5:$L$104,""),"")))</f>
        <v>-</v>
      </c>
      <c r="AE532" s="409" t="str">
        <f t="array" ref="AE532">IF(AE488="-","-",COUNT(IF($M$5:$M$104=$H$5:$L$104,IF($H$5:$L$104=$X532,IF($A$5:$A$104=AE$530,$H$5:$L$104,""),""),""))/COUNT(IF($M$5:$M$104=$X532,IF($A$5:$A$104=AE$530,$H$5:$L$104,""),"")))</f>
        <v>-</v>
      </c>
      <c r="AF532" s="409" t="str">
        <f t="array" ref="AF532">IF(AF488="-","-",COUNT(IF($M$5:$M$104=$H$5:$L$104,IF($H$5:$L$104=$X532,IF($A$5:$A$104=AF$530,$H$5:$L$104,""),""),""))/COUNT(IF($M$5:$M$104=$X532,IF($A$5:$A$104=AF$530,$H$5:$L$104,""),"")))</f>
        <v>-</v>
      </c>
      <c r="AG532" s="409" t="str">
        <f t="array" ref="AG532">IF(AG488="-","-",COUNT(IF($M$5:$M$104=$H$5:$L$104,IF($H$5:$L$104=$X532,IF($A$5:$A$104=AG$530,$H$5:$L$104,""),""),""))/COUNT(IF($M$5:$M$104=$X532,IF($A$5:$A$104=AG$530,$H$5:$L$104,""),"")))</f>
        <v>-</v>
      </c>
      <c r="AH532" s="409" t="str">
        <f t="array" ref="AH532">IF(AH488="-","-",COUNT(IF($M$5:$M$104=$H$5:$L$104,IF($H$5:$L$104=$X532,IF($A$5:$A$104=AH$530,$H$5:$L$104,""),""),""))/COUNT(IF($M$5:$M$104=$X532,IF($A$5:$A$104=AH$530,$H$5:$L$104,""),"")))</f>
        <v>-</v>
      </c>
      <c r="AI532" s="409" t="str">
        <f t="array" ref="AI532">IF(AI488="-","-",COUNT(IF($M$5:$M$104=$H$5:$L$104,IF($H$5:$L$104=$X532,IF($A$5:$A$104=AI$530,$H$5:$L$104,""),""),""))/COUNT(IF($M$5:$M$104=$X532,IF($A$5:$A$104=AI$530,$H$5:$L$104,""),"")))</f>
        <v>-</v>
      </c>
      <c r="AJ532" s="409" t="str">
        <f t="array" ref="AJ532">IF(AJ488="-","-",COUNT(IF($M$5:$M$104=$H$5:$L$104,IF($H$5:$L$104=$X532,IF($A$5:$A$104=AJ$530,$H$5:$L$104,""),""),""))/COUNT(IF($M$5:$M$104=$X532,IF($A$5:$A$104=AJ$530,$H$5:$L$104,""),"")))</f>
        <v>-</v>
      </c>
      <c r="AK532" s="411" t="str">
        <f t="array" ref="AK532">IF(AK488=0,"-",COUNT(IF($M$5:$M$104=$H$5:$L$104,IF($H$5:$L$104=$X532,$H$5:$L$104,""),""))/COUNT(IF($M$5:$M$104=$X532,$H$5:$L$104,"")))</f>
        <v>-</v>
      </c>
      <c r="AL532" s="18"/>
      <c r="AM532" s="7"/>
      <c r="AN532" s="18"/>
      <c r="AO532" s="18"/>
      <c r="AP532" s="18"/>
      <c r="AQ532" s="18"/>
      <c r="AR532" s="18"/>
      <c r="AS532" s="18"/>
      <c r="AT532" s="18"/>
      <c r="AU532" s="18"/>
      <c r="AV532" s="18"/>
      <c r="AW532" s="18"/>
      <c r="AX532" s="18"/>
      <c r="BL532" s="11"/>
      <c r="BM532" s="11"/>
      <c r="BN532" s="11"/>
      <c r="BO532" s="75"/>
      <c r="BP532" s="75"/>
    </row>
    <row r="533" spans="1:68">
      <c r="A533" s="18"/>
      <c r="B533" s="18"/>
      <c r="C533" s="18"/>
      <c r="D533" s="18"/>
      <c r="E533" s="88"/>
      <c r="F533" s="88"/>
      <c r="G533" s="18"/>
      <c r="H533" s="89"/>
      <c r="I533" s="89"/>
      <c r="J533" s="18"/>
      <c r="K533" s="18"/>
      <c r="L533" s="18"/>
      <c r="M533" s="140"/>
      <c r="N533" s="140"/>
      <c r="O533" s="140"/>
      <c r="P533" s="140"/>
      <c r="Q533" s="140"/>
      <c r="R533" s="140"/>
      <c r="S533" s="140"/>
      <c r="T533" s="140"/>
      <c r="U533" s="18"/>
      <c r="V533" s="18"/>
      <c r="W533" s="18"/>
      <c r="X533" s="374">
        <v>2</v>
      </c>
      <c r="Y533" s="409" t="str">
        <f t="array" ref="Y533">IF(Y489="-","-",COUNT(IF($M$5:$M$104=$H$5:$L$104,IF($H$5:$L$104=$X533,IF($A$5:$A$104=Y$530,$H$5:$L$104,""),""),""))/COUNT(IF($M$5:$M$104=$X533,IF($A$5:$A$104=Y$530,$H$5:$L$104,""),"")))</f>
        <v>-</v>
      </c>
      <c r="Z533" s="409" t="str">
        <f t="array" ref="Z533">IF(Z489="-","-",COUNT(IF($M$5:$M$104=$H$5:$L$104,IF($H$5:$L$104=$X533,IF($A$5:$A$104=Z$530,$H$5:$L$104,""),""),""))/COUNT(IF($M$5:$M$104=$X533,IF($A$5:$A$104=Z$530,$H$5:$L$104,""),"")))</f>
        <v>-</v>
      </c>
      <c r="AA533" s="409" t="str">
        <f t="array" ref="AA533">IF(AA489="-","-",COUNT(IF($M$5:$M$104=$H$5:$L$104,IF($H$5:$L$104=$X533,IF($A$5:$A$104=AA$530,$H$5:$L$104,""),""),""))/COUNT(IF($M$5:$M$104=$X533,IF($A$5:$A$104=AA$530,$H$5:$L$104,""),"")))</f>
        <v>-</v>
      </c>
      <c r="AB533" s="409" t="str">
        <f t="array" ref="AB533">IF(AB489="-","-",COUNT(IF($M$5:$M$104=$H$5:$L$104,IF($H$5:$L$104=$X533,IF($A$5:$A$104=AB$530,$H$5:$L$104,""),""),""))/COUNT(IF($M$5:$M$104=$X533,IF($A$5:$A$104=AB$530,$H$5:$L$104,""),"")))</f>
        <v>-</v>
      </c>
      <c r="AC533" s="409" t="str">
        <f t="array" ref="AC533">IF(AC489="-","-",COUNT(IF($M$5:$M$104=$H$5:$L$104,IF($H$5:$L$104=$X533,IF($A$5:$A$104=AC$530,$H$5:$L$104,""),""),""))/COUNT(IF($M$5:$M$104=$X533,IF($A$5:$A$104=AC$530,$H$5:$L$104,""),"")))</f>
        <v>-</v>
      </c>
      <c r="AD533" s="409" t="str">
        <f t="array" ref="AD533">IF(AD489="-","-",COUNT(IF($M$5:$M$104=$H$5:$L$104,IF($H$5:$L$104=$X533,IF($A$5:$A$104=AD$530,$H$5:$L$104,""),""),""))/COUNT(IF($M$5:$M$104=$X533,IF($A$5:$A$104=AD$530,$H$5:$L$104,""),"")))</f>
        <v>-</v>
      </c>
      <c r="AE533" s="409" t="str">
        <f t="array" ref="AE533">IF(AE489="-","-",COUNT(IF($M$5:$M$104=$H$5:$L$104,IF($H$5:$L$104=$X533,IF($A$5:$A$104=AE$530,$H$5:$L$104,""),""),""))/COUNT(IF($M$5:$M$104=$X533,IF($A$5:$A$104=AE$530,$H$5:$L$104,""),"")))</f>
        <v>-</v>
      </c>
      <c r="AF533" s="409" t="str">
        <f t="array" ref="AF533">IF(AF489="-","-",COUNT(IF($M$5:$M$104=$H$5:$L$104,IF($H$5:$L$104=$X533,IF($A$5:$A$104=AF$530,$H$5:$L$104,""),""),""))/COUNT(IF($M$5:$M$104=$X533,IF($A$5:$A$104=AF$530,$H$5:$L$104,""),"")))</f>
        <v>-</v>
      </c>
      <c r="AG533" s="409" t="str">
        <f t="array" ref="AG533">IF(AG489="-","-",COUNT(IF($M$5:$M$104=$H$5:$L$104,IF($H$5:$L$104=$X533,IF($A$5:$A$104=AG$530,$H$5:$L$104,""),""),""))/COUNT(IF($M$5:$M$104=$X533,IF($A$5:$A$104=AG$530,$H$5:$L$104,""),"")))</f>
        <v>-</v>
      </c>
      <c r="AH533" s="409" t="str">
        <f t="array" ref="AH533">IF(AH489="-","-",COUNT(IF($M$5:$M$104=$H$5:$L$104,IF($H$5:$L$104=$X533,IF($A$5:$A$104=AH$530,$H$5:$L$104,""),""),""))/COUNT(IF($M$5:$M$104=$X533,IF($A$5:$A$104=AH$530,$H$5:$L$104,""),"")))</f>
        <v>-</v>
      </c>
      <c r="AI533" s="409" t="str">
        <f t="array" ref="AI533">IF(AI489="-","-",COUNT(IF($M$5:$M$104=$H$5:$L$104,IF($H$5:$L$104=$X533,IF($A$5:$A$104=AI$530,$H$5:$L$104,""),""),""))/COUNT(IF($M$5:$M$104=$X533,IF($A$5:$A$104=AI$530,$H$5:$L$104,""),"")))</f>
        <v>-</v>
      </c>
      <c r="AJ533" s="409" t="str">
        <f t="array" ref="AJ533">IF(AJ489="-","-",COUNT(IF($M$5:$M$104=$H$5:$L$104,IF($H$5:$L$104=$X533,IF($A$5:$A$104=AJ$530,$H$5:$L$104,""),""),""))/COUNT(IF($M$5:$M$104=$X533,IF($A$5:$A$104=AJ$530,$H$5:$L$104,""),"")))</f>
        <v>-</v>
      </c>
      <c r="AK533" s="411" t="str">
        <f t="array" ref="AK533">IF(AK489=0,"-",COUNT(IF($M$5:$M$104=$H$5:$L$104,IF($H$5:$L$104=$X533,$H$5:$L$104,""),""))/COUNT(IF($M$5:$M$104=$X533,$H$5:$L$104,"")))</f>
        <v>-</v>
      </c>
      <c r="AL533" s="18"/>
      <c r="AM533" s="7"/>
      <c r="AN533" s="18"/>
      <c r="AO533" s="18"/>
      <c r="AP533" s="18"/>
      <c r="AQ533" s="18"/>
      <c r="AR533" s="18"/>
      <c r="AS533" s="18"/>
      <c r="AT533" s="18"/>
      <c r="AU533" s="18"/>
      <c r="AV533" s="18"/>
      <c r="AW533" s="18"/>
      <c r="AX533" s="18"/>
      <c r="BL533" s="11"/>
      <c r="BM533" s="11"/>
      <c r="BN533" s="11"/>
      <c r="BO533" s="75"/>
      <c r="BP533" s="75"/>
    </row>
    <row r="534" spans="1:68">
      <c r="A534" s="18"/>
      <c r="B534" s="18"/>
      <c r="C534" s="18"/>
      <c r="D534" s="18"/>
      <c r="E534" s="88"/>
      <c r="F534" s="88"/>
      <c r="G534" s="18"/>
      <c r="H534" s="89"/>
      <c r="I534" s="89"/>
      <c r="J534" s="18"/>
      <c r="K534" s="18"/>
      <c r="L534" s="18"/>
      <c r="M534" s="140"/>
      <c r="N534" s="140"/>
      <c r="O534" s="140"/>
      <c r="P534" s="140"/>
      <c r="Q534" s="140"/>
      <c r="R534" s="140"/>
      <c r="S534" s="140"/>
      <c r="T534" s="140"/>
      <c r="U534" s="18"/>
      <c r="V534" s="18"/>
      <c r="W534" s="18"/>
      <c r="X534" s="374">
        <v>3</v>
      </c>
      <c r="Y534" s="409" t="str">
        <f t="array" ref="Y534">IF(Y490="-","-",COUNT(IF($M$5:$M$104=$H$5:$L$104,IF($H$5:$L$104=$X534,IF($A$5:$A$104=Y$530,$H$5:$L$104,""),""),""))/COUNT(IF($M$5:$M$104=$X534,IF($A$5:$A$104=Y$530,$H$5:$L$104,""),"")))</f>
        <v>-</v>
      </c>
      <c r="Z534" s="409" t="str">
        <f t="array" ref="Z534">IF(Z490="-","-",COUNT(IF($M$5:$M$104=$H$5:$L$104,IF($H$5:$L$104=$X534,IF($A$5:$A$104=Z$530,$H$5:$L$104,""),""),""))/COUNT(IF($M$5:$M$104=$X534,IF($A$5:$A$104=Z$530,$H$5:$L$104,""),"")))</f>
        <v>-</v>
      </c>
      <c r="AA534" s="409" t="str">
        <f t="array" ref="AA534">IF(AA490="-","-",COUNT(IF($M$5:$M$104=$H$5:$L$104,IF($H$5:$L$104=$X534,IF($A$5:$A$104=AA$530,$H$5:$L$104,""),""),""))/COUNT(IF($M$5:$M$104=$X534,IF($A$5:$A$104=AA$530,$H$5:$L$104,""),"")))</f>
        <v>-</v>
      </c>
      <c r="AB534" s="409" t="str">
        <f t="array" ref="AB534">IF(AB490="-","-",COUNT(IF($M$5:$M$104=$H$5:$L$104,IF($H$5:$L$104=$X534,IF($A$5:$A$104=AB$530,$H$5:$L$104,""),""),""))/COUNT(IF($M$5:$M$104=$X534,IF($A$5:$A$104=AB$530,$H$5:$L$104,""),"")))</f>
        <v>-</v>
      </c>
      <c r="AC534" s="409" t="str">
        <f t="array" ref="AC534">IF(AC490="-","-",COUNT(IF($M$5:$M$104=$H$5:$L$104,IF($H$5:$L$104=$X534,IF($A$5:$A$104=AC$530,$H$5:$L$104,""),""),""))/COUNT(IF($M$5:$M$104=$X534,IF($A$5:$A$104=AC$530,$H$5:$L$104,""),"")))</f>
        <v>-</v>
      </c>
      <c r="AD534" s="409" t="str">
        <f t="array" ref="AD534">IF(AD490="-","-",COUNT(IF($M$5:$M$104=$H$5:$L$104,IF($H$5:$L$104=$X534,IF($A$5:$A$104=AD$530,$H$5:$L$104,""),""),""))/COUNT(IF($M$5:$M$104=$X534,IF($A$5:$A$104=AD$530,$H$5:$L$104,""),"")))</f>
        <v>-</v>
      </c>
      <c r="AE534" s="409" t="str">
        <f t="array" ref="AE534">IF(AE490="-","-",COUNT(IF($M$5:$M$104=$H$5:$L$104,IF($H$5:$L$104=$X534,IF($A$5:$A$104=AE$530,$H$5:$L$104,""),""),""))/COUNT(IF($M$5:$M$104=$X534,IF($A$5:$A$104=AE$530,$H$5:$L$104,""),"")))</f>
        <v>-</v>
      </c>
      <c r="AF534" s="409" t="str">
        <f t="array" ref="AF534">IF(AF490="-","-",COUNT(IF($M$5:$M$104=$H$5:$L$104,IF($H$5:$L$104=$X534,IF($A$5:$A$104=AF$530,$H$5:$L$104,""),""),""))/COUNT(IF($M$5:$M$104=$X534,IF($A$5:$A$104=AF$530,$H$5:$L$104,""),"")))</f>
        <v>-</v>
      </c>
      <c r="AG534" s="409" t="str">
        <f t="array" ref="AG534">IF(AG490="-","-",COUNT(IF($M$5:$M$104=$H$5:$L$104,IF($H$5:$L$104=$X534,IF($A$5:$A$104=AG$530,$H$5:$L$104,""),""),""))/COUNT(IF($M$5:$M$104=$X534,IF($A$5:$A$104=AG$530,$H$5:$L$104,""),"")))</f>
        <v>-</v>
      </c>
      <c r="AH534" s="409" t="str">
        <f t="array" ref="AH534">IF(AH490="-","-",COUNT(IF($M$5:$M$104=$H$5:$L$104,IF($H$5:$L$104=$X534,IF($A$5:$A$104=AH$530,$H$5:$L$104,""),""),""))/COUNT(IF($M$5:$M$104=$X534,IF($A$5:$A$104=AH$530,$H$5:$L$104,""),"")))</f>
        <v>-</v>
      </c>
      <c r="AI534" s="409" t="str">
        <f t="array" ref="AI534">IF(AI490="-","-",COUNT(IF($M$5:$M$104=$H$5:$L$104,IF($H$5:$L$104=$X534,IF($A$5:$A$104=AI$530,$H$5:$L$104,""),""),""))/COUNT(IF($M$5:$M$104=$X534,IF($A$5:$A$104=AI$530,$H$5:$L$104,""),"")))</f>
        <v>-</v>
      </c>
      <c r="AJ534" s="409" t="str">
        <f t="array" ref="AJ534">IF(AJ490="-","-",COUNT(IF($M$5:$M$104=$H$5:$L$104,IF($H$5:$L$104=$X534,IF($A$5:$A$104=AJ$530,$H$5:$L$104,""),""),""))/COUNT(IF($M$5:$M$104=$X534,IF($A$5:$A$104=AJ$530,$H$5:$L$104,""),"")))</f>
        <v>-</v>
      </c>
      <c r="AK534" s="411" t="str">
        <f t="array" ref="AK534">IF(AK490=0,"-",COUNT(IF($M$5:$M$104=$H$5:$L$104,IF($H$5:$L$104=$X534,$H$5:$L$104,""),""))/COUNT(IF($M$5:$M$104=$X534,$H$5:$L$104,"")))</f>
        <v>-</v>
      </c>
      <c r="AL534" s="18"/>
      <c r="AM534" s="7"/>
      <c r="AN534" s="18"/>
      <c r="AO534" s="18"/>
      <c r="AP534" s="18"/>
      <c r="AQ534" s="18"/>
      <c r="AR534" s="18"/>
      <c r="AS534" s="18"/>
      <c r="AT534" s="18"/>
      <c r="AU534" s="18"/>
      <c r="AV534" s="18"/>
      <c r="AW534" s="18"/>
      <c r="AX534" s="18"/>
      <c r="BL534" s="11"/>
      <c r="BM534" s="11"/>
      <c r="BN534" s="11"/>
      <c r="BO534" s="75"/>
      <c r="BP534" s="75"/>
    </row>
    <row r="535" spans="1:68">
      <c r="A535" s="18"/>
      <c r="B535" s="18"/>
      <c r="C535" s="18"/>
      <c r="D535" s="18"/>
      <c r="E535" s="88"/>
      <c r="F535" s="88"/>
      <c r="G535" s="18"/>
      <c r="H535" s="89"/>
      <c r="I535" s="89"/>
      <c r="J535" s="18"/>
      <c r="K535" s="18"/>
      <c r="L535" s="18"/>
      <c r="M535" s="140"/>
      <c r="N535" s="140"/>
      <c r="O535" s="140"/>
      <c r="P535" s="140"/>
      <c r="Q535" s="140"/>
      <c r="R535" s="140"/>
      <c r="S535" s="140"/>
      <c r="T535" s="140"/>
      <c r="U535" s="18"/>
      <c r="V535" s="18"/>
      <c r="W535" s="18"/>
      <c r="X535" s="374">
        <v>4</v>
      </c>
      <c r="Y535" s="409">
        <f t="array" ref="Y535">IF(Y491="-","-",COUNT(IF($M$5:$M$104=$H$5:$L$104,IF($H$5:$L$104=$X535,IF($A$5:$A$104=Y$530,$H$5:$L$104,""),""),""))/COUNT(IF($M$5:$M$104=$X535,IF($A$5:$A$104=Y$530,$H$5:$L$104,""),"")))</f>
        <v>0.9</v>
      </c>
      <c r="Z535" s="409" t="str">
        <f t="array" ref="Z535">IF(Z491="-","-",COUNT(IF($M$5:$M$104=$H$5:$L$104,IF($H$5:$L$104=$X535,IF($A$5:$A$104=Z$530,$H$5:$L$104,""),""),""))/COUNT(IF($M$5:$M$104=$X535,IF($A$5:$A$104=Z$530,$H$5:$L$104,""),"")))</f>
        <v>-</v>
      </c>
      <c r="AA535" s="409" t="str">
        <f t="array" ref="AA535">IF(AA491="-","-",COUNT(IF($M$5:$M$104=$H$5:$L$104,IF($H$5:$L$104=$X535,IF($A$5:$A$104=AA$530,$H$5:$L$104,""),""),""))/COUNT(IF($M$5:$M$104=$X535,IF($A$5:$A$104=AA$530,$H$5:$L$104,""),"")))</f>
        <v>-</v>
      </c>
      <c r="AB535" s="409" t="str">
        <f t="array" ref="AB535">IF(AB491="-","-",COUNT(IF($M$5:$M$104=$H$5:$L$104,IF($H$5:$L$104=$X535,IF($A$5:$A$104=AB$530,$H$5:$L$104,""),""),""))/COUNT(IF($M$5:$M$104=$X535,IF($A$5:$A$104=AB$530,$H$5:$L$104,""),"")))</f>
        <v>-</v>
      </c>
      <c r="AC535" s="409" t="str">
        <f t="array" ref="AC535">IF(AC491="-","-",COUNT(IF($M$5:$M$104=$H$5:$L$104,IF($H$5:$L$104=$X535,IF($A$5:$A$104=AC$530,$H$5:$L$104,""),""),""))/COUNT(IF($M$5:$M$104=$X535,IF($A$5:$A$104=AC$530,$H$5:$L$104,""),"")))</f>
        <v>-</v>
      </c>
      <c r="AD535" s="409" t="str">
        <f t="array" ref="AD535">IF(AD491="-","-",COUNT(IF($M$5:$M$104=$H$5:$L$104,IF($H$5:$L$104=$X535,IF($A$5:$A$104=AD$530,$H$5:$L$104,""),""),""))/COUNT(IF($M$5:$M$104=$X535,IF($A$5:$A$104=AD$530,$H$5:$L$104,""),"")))</f>
        <v>-</v>
      </c>
      <c r="AE535" s="409" t="str">
        <f t="array" ref="AE535">IF(AE491="-","-",COUNT(IF($M$5:$M$104=$H$5:$L$104,IF($H$5:$L$104=$X535,IF($A$5:$A$104=AE$530,$H$5:$L$104,""),""),""))/COUNT(IF($M$5:$M$104=$X535,IF($A$5:$A$104=AE$530,$H$5:$L$104,""),"")))</f>
        <v>-</v>
      </c>
      <c r="AF535" s="409" t="str">
        <f t="array" ref="AF535">IF(AF491="-","-",COUNT(IF($M$5:$M$104=$H$5:$L$104,IF($H$5:$L$104=$X535,IF($A$5:$A$104=AF$530,$H$5:$L$104,""),""),""))/COUNT(IF($M$5:$M$104=$X535,IF($A$5:$A$104=AF$530,$H$5:$L$104,""),"")))</f>
        <v>-</v>
      </c>
      <c r="AG535" s="409" t="str">
        <f t="array" ref="AG535">IF(AG491="-","-",COUNT(IF($M$5:$M$104=$H$5:$L$104,IF($H$5:$L$104=$X535,IF($A$5:$A$104=AG$530,$H$5:$L$104,""),""),""))/COUNT(IF($M$5:$M$104=$X535,IF($A$5:$A$104=AG$530,$H$5:$L$104,""),"")))</f>
        <v>-</v>
      </c>
      <c r="AH535" s="409" t="str">
        <f t="array" ref="AH535">IF(AH491="-","-",COUNT(IF($M$5:$M$104=$H$5:$L$104,IF($H$5:$L$104=$X535,IF($A$5:$A$104=AH$530,$H$5:$L$104,""),""),""))/COUNT(IF($M$5:$M$104=$X535,IF($A$5:$A$104=AH$530,$H$5:$L$104,""),"")))</f>
        <v>-</v>
      </c>
      <c r="AI535" s="409" t="str">
        <f t="array" ref="AI535">IF(AI491="-","-",COUNT(IF($M$5:$M$104=$H$5:$L$104,IF($H$5:$L$104=$X535,IF($A$5:$A$104=AI$530,$H$5:$L$104,""),""),""))/COUNT(IF($M$5:$M$104=$X535,IF($A$5:$A$104=AI$530,$H$5:$L$104,""),"")))</f>
        <v>-</v>
      </c>
      <c r="AJ535" s="409" t="str">
        <f t="array" ref="AJ535">IF(AJ491="-","-",COUNT(IF($M$5:$M$104=$H$5:$L$104,IF($H$5:$L$104=$X535,IF($A$5:$A$104=AJ$530,$H$5:$L$104,""),""),""))/COUNT(IF($M$5:$M$104=$X535,IF($A$5:$A$104=AJ$530,$H$5:$L$104,""),"")))</f>
        <v>-</v>
      </c>
      <c r="AK535" s="411">
        <f t="array" ref="AK535">IF(AK491=0,"-",COUNT(IF($M$5:$M$104=$H$5:$L$104,IF($H$5:$L$104=$X535,$H$5:$L$104,""),""))/COUNT(IF($M$5:$M$104=$X535,$H$5:$L$104,"")))</f>
        <v>0.9</v>
      </c>
      <c r="AL535" s="18"/>
      <c r="AM535" s="7"/>
      <c r="AN535" s="18"/>
      <c r="AO535" s="18"/>
      <c r="AP535" s="18"/>
      <c r="AQ535" s="18"/>
      <c r="AR535" s="18"/>
      <c r="AS535" s="18"/>
      <c r="AT535" s="18"/>
      <c r="AU535" s="18"/>
      <c r="AV535" s="18"/>
      <c r="AW535" s="18"/>
      <c r="AX535" s="18"/>
      <c r="BL535" s="11"/>
      <c r="BM535" s="11"/>
      <c r="BN535" s="11"/>
      <c r="BO535" s="75"/>
      <c r="BP535" s="75"/>
    </row>
    <row r="536" spans="1:68">
      <c r="A536" s="18"/>
      <c r="B536" s="18"/>
      <c r="C536" s="18"/>
      <c r="D536" s="18"/>
      <c r="E536" s="88"/>
      <c r="F536" s="88"/>
      <c r="G536" s="18"/>
      <c r="H536" s="89"/>
      <c r="I536" s="89"/>
      <c r="J536" s="18"/>
      <c r="K536" s="18"/>
      <c r="L536" s="18"/>
      <c r="M536" s="140"/>
      <c r="N536" s="140"/>
      <c r="O536" s="140"/>
      <c r="P536" s="140"/>
      <c r="Q536" s="140"/>
      <c r="R536" s="140"/>
      <c r="S536" s="140"/>
      <c r="T536" s="140"/>
      <c r="U536" s="18"/>
      <c r="V536" s="18"/>
      <c r="W536" s="18"/>
      <c r="X536" s="374">
        <v>5</v>
      </c>
      <c r="Y536" s="409">
        <f t="array" ref="Y536">IF(Y492="-","-",COUNT(IF($M$5:$M$104=$H$5:$L$104,IF($H$5:$L$104=$X536,IF($A$5:$A$104=Y$530,$H$5:$L$104,""),""),""))/COUNT(IF($M$5:$M$104=$X536,IF($A$5:$A$104=Y$530,$H$5:$L$104,""),"")))</f>
        <v>0.8</v>
      </c>
      <c r="Z536" s="409">
        <f t="array" ref="Z536">IF(Z492="-","-",COUNT(IF($M$5:$M$104=$H$5:$L$104,IF($H$5:$L$104=$X536,IF($A$5:$A$104=Z$530,$H$5:$L$104,""),""),""))/COUNT(IF($M$5:$M$104=$X536,IF($A$5:$A$104=Z$530,$H$5:$L$104,""),"")))</f>
        <v>0.9</v>
      </c>
      <c r="AA536" s="409">
        <f t="array" ref="AA536">IF(AA492="-","-",COUNT(IF($M$5:$M$104=$H$5:$L$104,IF($H$5:$L$104=$X536,IF($A$5:$A$104=AA$530,$H$5:$L$104,""),""),""))/COUNT(IF($M$5:$M$104=$X536,IF($A$5:$A$104=AA$530,$H$5:$L$104,""),"")))</f>
        <v>0.4</v>
      </c>
      <c r="AB536" s="409" t="str">
        <f t="array" ref="AB536">IF(AB492="-","-",COUNT(IF($M$5:$M$104=$H$5:$L$104,IF($H$5:$L$104=$X536,IF($A$5:$A$104=AB$530,$H$5:$L$104,""),""),""))/COUNT(IF($M$5:$M$104=$X536,IF($A$5:$A$104=AB$530,$H$5:$L$104,""),"")))</f>
        <v>-</v>
      </c>
      <c r="AC536" s="409">
        <f t="array" ref="AC536">IF(AC492="-","-",COUNT(IF($M$5:$M$104=$H$5:$L$104,IF($H$5:$L$104=$X536,IF($A$5:$A$104=AC$530,$H$5:$L$104,""),""),""))/COUNT(IF($M$5:$M$104=$X536,IF($A$5:$A$104=AC$530,$H$5:$L$104,""),"")))</f>
        <v>0.7</v>
      </c>
      <c r="AD536" s="409" t="str">
        <f t="array" ref="AD536">IF(AD492="-","-",COUNT(IF($M$5:$M$104=$H$5:$L$104,IF($H$5:$L$104=$X536,IF($A$5:$A$104=AD$530,$H$5:$L$104,""),""),""))/COUNT(IF($M$5:$M$104=$X536,IF($A$5:$A$104=AD$530,$H$5:$L$104,""),"")))</f>
        <v>-</v>
      </c>
      <c r="AE536" s="409" t="str">
        <f t="array" ref="AE536">IF(AE492="-","-",COUNT(IF($M$5:$M$104=$H$5:$L$104,IF($H$5:$L$104=$X536,IF($A$5:$A$104=AE$530,$H$5:$L$104,""),""),""))/COUNT(IF($M$5:$M$104=$X536,IF($A$5:$A$104=AE$530,$H$5:$L$104,""),"")))</f>
        <v>-</v>
      </c>
      <c r="AF536" s="409" t="str">
        <f t="array" ref="AF536">IF(AF492="-","-",COUNT(IF($M$5:$M$104=$H$5:$L$104,IF($H$5:$L$104=$X536,IF($A$5:$A$104=AF$530,$H$5:$L$104,""),""),""))/COUNT(IF($M$5:$M$104=$X536,IF($A$5:$A$104=AF$530,$H$5:$L$104,""),"")))</f>
        <v>-</v>
      </c>
      <c r="AG536" s="409" t="str">
        <f t="array" ref="AG536">IF(AG492="-","-",COUNT(IF($M$5:$M$104=$H$5:$L$104,IF($H$5:$L$104=$X536,IF($A$5:$A$104=AG$530,$H$5:$L$104,""),""),""))/COUNT(IF($M$5:$M$104=$X536,IF($A$5:$A$104=AG$530,$H$5:$L$104,""),"")))</f>
        <v>-</v>
      </c>
      <c r="AH536" s="409" t="str">
        <f t="array" ref="AH536">IF(AH492="-","-",COUNT(IF($M$5:$M$104=$H$5:$L$104,IF($H$5:$L$104=$X536,IF($A$5:$A$104=AH$530,$H$5:$L$104,""),""),""))/COUNT(IF($M$5:$M$104=$X536,IF($A$5:$A$104=AH$530,$H$5:$L$104,""),"")))</f>
        <v>-</v>
      </c>
      <c r="AI536" s="409" t="str">
        <f t="array" ref="AI536">IF(AI492="-","-",COUNT(IF($M$5:$M$104=$H$5:$L$104,IF($H$5:$L$104=$X536,IF($A$5:$A$104=AI$530,$H$5:$L$104,""),""),""))/COUNT(IF($M$5:$M$104=$X536,IF($A$5:$A$104=AI$530,$H$5:$L$104,""),"")))</f>
        <v>-</v>
      </c>
      <c r="AJ536" s="409" t="str">
        <f t="array" ref="AJ536">IF(AJ492="-","-",COUNT(IF($M$5:$M$104=$H$5:$L$104,IF($H$5:$L$104=$X536,IF($A$5:$A$104=AJ$530,$H$5:$L$104,""),""),""))/COUNT(IF($M$5:$M$104=$X536,IF($A$5:$A$104=AJ$530,$H$5:$L$104,""),"")))</f>
        <v>-</v>
      </c>
      <c r="AK536" s="411">
        <f t="array" ref="AK536">IF(AK492=0,"-",COUNT(IF($M$5:$M$104=$H$5:$L$104,IF($H$5:$L$104=$X536,$H$5:$L$104,""),""))/COUNT(IF($M$5:$M$104=$X536,$H$5:$L$104,"")))</f>
        <v>0.78</v>
      </c>
      <c r="AL536" s="18"/>
      <c r="AM536" s="7"/>
      <c r="AN536" s="18"/>
      <c r="AO536" s="18"/>
      <c r="AP536" s="18"/>
      <c r="AQ536" s="18"/>
      <c r="AR536" s="18"/>
      <c r="AS536" s="18"/>
      <c r="AT536" s="18"/>
      <c r="AU536" s="18"/>
      <c r="AV536" s="18"/>
      <c r="AW536" s="18"/>
      <c r="AX536" s="18"/>
      <c r="BL536" s="11"/>
      <c r="BM536" s="11"/>
      <c r="BN536" s="11"/>
      <c r="BO536" s="75"/>
      <c r="BP536" s="75"/>
    </row>
    <row r="537" spans="1:68">
      <c r="A537" s="18"/>
      <c r="B537" s="18"/>
      <c r="C537" s="18"/>
      <c r="D537" s="18"/>
      <c r="E537" s="88"/>
      <c r="F537" s="88"/>
      <c r="G537" s="18"/>
      <c r="H537" s="89"/>
      <c r="I537" s="89"/>
      <c r="J537" s="18"/>
      <c r="K537" s="18"/>
      <c r="L537" s="18"/>
      <c r="M537" s="140"/>
      <c r="N537" s="140"/>
      <c r="O537" s="140"/>
      <c r="P537" s="140"/>
      <c r="Q537" s="140"/>
      <c r="R537" s="140"/>
      <c r="S537" s="140"/>
      <c r="T537" s="140"/>
      <c r="U537" s="18"/>
      <c r="V537" s="18"/>
      <c r="W537" s="18"/>
      <c r="X537" s="374">
        <v>6</v>
      </c>
      <c r="Y537" s="409">
        <f t="array" ref="Y537">IF(Y493="-","-",COUNT(IF($M$5:$M$104=$H$5:$L$104,IF($H$5:$L$104=$X537,IF($A$5:$A$104=Y$530,$H$5:$L$104,""),""),""))/COUNT(IF($M$5:$M$104=$X537,IF($A$5:$A$104=Y$530,$H$5:$L$104,""),"")))</f>
        <v>0.8</v>
      </c>
      <c r="Z537" s="409" t="str">
        <f t="array" ref="Z537">IF(Z493="-","-",COUNT(IF($M$5:$M$104=$H$5:$L$104,IF($H$5:$L$104=$X537,IF($A$5:$A$104=Z$530,$H$5:$L$104,""),""),""))/COUNT(IF($M$5:$M$104=$X537,IF($A$5:$A$104=Z$530,$H$5:$L$104,""),"")))</f>
        <v>-</v>
      </c>
      <c r="AA537" s="409" t="str">
        <f t="array" ref="AA537">IF(AA493="-","-",COUNT(IF($M$5:$M$104=$H$5:$L$104,IF($H$5:$L$104=$X537,IF($A$5:$A$104=AA$530,$H$5:$L$104,""),""),""))/COUNT(IF($M$5:$M$104=$X537,IF($A$5:$A$104=AA$530,$H$5:$L$104,""),"")))</f>
        <v>-</v>
      </c>
      <c r="AB537" s="409" t="str">
        <f t="array" ref="AB537">IF(AB493="-","-",COUNT(IF($M$5:$M$104=$H$5:$L$104,IF($H$5:$L$104=$X537,IF($A$5:$A$104=AB$530,$H$5:$L$104,""),""),""))/COUNT(IF($M$5:$M$104=$X537,IF($A$5:$A$104=AB$530,$H$5:$L$104,""),"")))</f>
        <v>-</v>
      </c>
      <c r="AC537" s="409" t="str">
        <f t="array" ref="AC537">IF(AC493="-","-",COUNT(IF($M$5:$M$104=$H$5:$L$104,IF($H$5:$L$104=$X537,IF($A$5:$A$104=AC$530,$H$5:$L$104,""),""),""))/COUNT(IF($M$5:$M$104=$X537,IF($A$5:$A$104=AC$530,$H$5:$L$104,""),"")))</f>
        <v>-</v>
      </c>
      <c r="AD537" s="409" t="str">
        <f t="array" ref="AD537">IF(AD493="-","-",COUNT(IF($M$5:$M$104=$H$5:$L$104,IF($H$5:$L$104=$X537,IF($A$5:$A$104=AD$530,$H$5:$L$104,""),""),""))/COUNT(IF($M$5:$M$104=$X537,IF($A$5:$A$104=AD$530,$H$5:$L$104,""),"")))</f>
        <v>-</v>
      </c>
      <c r="AE537" s="409" t="str">
        <f t="array" ref="AE537">IF(AE493="-","-",COUNT(IF($M$5:$M$104=$H$5:$L$104,IF($H$5:$L$104=$X537,IF($A$5:$A$104=AE$530,$H$5:$L$104,""),""),""))/COUNT(IF($M$5:$M$104=$X537,IF($A$5:$A$104=AE$530,$H$5:$L$104,""),"")))</f>
        <v>-</v>
      </c>
      <c r="AF537" s="409" t="str">
        <f t="array" ref="AF537">IF(AF493="-","-",COUNT(IF($M$5:$M$104=$H$5:$L$104,IF($H$5:$L$104=$X537,IF($A$5:$A$104=AF$530,$H$5:$L$104,""),""),""))/COUNT(IF($M$5:$M$104=$X537,IF($A$5:$A$104=AF$530,$H$5:$L$104,""),"")))</f>
        <v>-</v>
      </c>
      <c r="AG537" s="409" t="str">
        <f t="array" ref="AG537">IF(AG493="-","-",COUNT(IF($M$5:$M$104=$H$5:$L$104,IF($H$5:$L$104=$X537,IF($A$5:$A$104=AG$530,$H$5:$L$104,""),""),""))/COUNT(IF($M$5:$M$104=$X537,IF($A$5:$A$104=AG$530,$H$5:$L$104,""),"")))</f>
        <v>-</v>
      </c>
      <c r="AH537" s="409" t="str">
        <f t="array" ref="AH537">IF(AH493="-","-",COUNT(IF($M$5:$M$104=$H$5:$L$104,IF($H$5:$L$104=$X537,IF($A$5:$A$104=AH$530,$H$5:$L$104,""),""),""))/COUNT(IF($M$5:$M$104=$X537,IF($A$5:$A$104=AH$530,$H$5:$L$104,""),"")))</f>
        <v>-</v>
      </c>
      <c r="AI537" s="409" t="str">
        <f t="array" ref="AI537">IF(AI493="-","-",COUNT(IF($M$5:$M$104=$H$5:$L$104,IF($H$5:$L$104=$X537,IF($A$5:$A$104=AI$530,$H$5:$L$104,""),""),""))/COUNT(IF($M$5:$M$104=$X537,IF($A$5:$A$104=AI$530,$H$5:$L$104,""),"")))</f>
        <v>-</v>
      </c>
      <c r="AJ537" s="409" t="str">
        <f t="array" ref="AJ537">IF(AJ493="-","-",COUNT(IF($M$5:$M$104=$H$5:$L$104,IF($H$5:$L$104=$X537,IF($A$5:$A$104=AJ$530,$H$5:$L$104,""),""),""))/COUNT(IF($M$5:$M$104=$X537,IF($A$5:$A$104=AJ$530,$H$5:$L$104,""),"")))</f>
        <v>-</v>
      </c>
      <c r="AK537" s="411">
        <f t="array" ref="AK537">IF(AK493=0,"-",COUNT(IF($M$5:$M$104=$H$5:$L$104,IF($H$5:$L$104=$X537,$H$5:$L$104,""),""))/COUNT(IF($M$5:$M$104=$X537,$H$5:$L$104,"")))</f>
        <v>0.8</v>
      </c>
      <c r="AL537" s="18"/>
      <c r="AM537" s="7"/>
      <c r="AN537" s="18"/>
      <c r="AO537" s="18"/>
      <c r="AP537" s="18"/>
      <c r="AQ537" s="18"/>
      <c r="AR537" s="18"/>
      <c r="AS537" s="18"/>
      <c r="AT537" s="18"/>
      <c r="AU537" s="18"/>
      <c r="AV537" s="18"/>
      <c r="AW537" s="18"/>
      <c r="AX537" s="18"/>
      <c r="BL537" s="11"/>
      <c r="BM537" s="11"/>
      <c r="BN537" s="11"/>
      <c r="BO537" s="75"/>
      <c r="BP537" s="75"/>
    </row>
    <row r="538" spans="1:68">
      <c r="A538" s="18"/>
      <c r="B538" s="18"/>
      <c r="C538" s="18"/>
      <c r="D538" s="18"/>
      <c r="E538" s="88"/>
      <c r="F538" s="88"/>
      <c r="G538" s="18"/>
      <c r="H538" s="89"/>
      <c r="I538" s="89"/>
      <c r="J538" s="18"/>
      <c r="K538" s="18"/>
      <c r="L538" s="18"/>
      <c r="M538" s="140"/>
      <c r="N538" s="140"/>
      <c r="O538" s="140"/>
      <c r="P538" s="140"/>
      <c r="Q538" s="140"/>
      <c r="R538" s="140"/>
      <c r="S538" s="140"/>
      <c r="T538" s="140"/>
      <c r="U538" s="18"/>
      <c r="V538" s="18"/>
      <c r="W538" s="18"/>
      <c r="X538" s="374">
        <v>7</v>
      </c>
      <c r="Y538" s="409" t="str">
        <f t="array" ref="Y538">IF(Y494="-","-",COUNT(IF($M$5:$M$104=$H$5:$L$104,IF($H$5:$L$104=$X538,IF($A$5:$A$104=Y$530,$H$5:$L$104,""),""),""))/COUNT(IF($M$5:$M$104=$X538,IF($A$5:$A$104=Y$530,$H$5:$L$104,""),"")))</f>
        <v>-</v>
      </c>
      <c r="Z538" s="409">
        <f t="array" ref="Z538">IF(Z494="-","-",COUNT(IF($M$5:$M$104=$H$5:$L$104,IF($H$5:$L$104=$X538,IF($A$5:$A$104=Z$530,$H$5:$L$104,""),""),""))/COUNT(IF($M$5:$M$104=$X538,IF($A$5:$A$104=Z$530,$H$5:$L$104,""),"")))</f>
        <v>0.6</v>
      </c>
      <c r="AA538" s="409" t="str">
        <f t="array" ref="AA538">IF(AA494="-","-",COUNT(IF($M$5:$M$104=$H$5:$L$104,IF($H$5:$L$104=$X538,IF($A$5:$A$104=AA$530,$H$5:$L$104,""),""),""))/COUNT(IF($M$5:$M$104=$X538,IF($A$5:$A$104=AA$530,$H$5:$L$104,""),"")))</f>
        <v>-</v>
      </c>
      <c r="AB538" s="409" t="str">
        <f t="array" ref="AB538">IF(AB494="-","-",COUNT(IF($M$5:$M$104=$H$5:$L$104,IF($H$5:$L$104=$X538,IF($A$5:$A$104=AB$530,$H$5:$L$104,""),""),""))/COUNT(IF($M$5:$M$104=$X538,IF($A$5:$A$104=AB$530,$H$5:$L$104,""),"")))</f>
        <v>-</v>
      </c>
      <c r="AC538" s="409" t="str">
        <f t="array" ref="AC538">IF(AC494="-","-",COUNT(IF($M$5:$M$104=$H$5:$L$104,IF($H$5:$L$104=$X538,IF($A$5:$A$104=AC$530,$H$5:$L$104,""),""),""))/COUNT(IF($M$5:$M$104=$X538,IF($A$5:$A$104=AC$530,$H$5:$L$104,""),"")))</f>
        <v>-</v>
      </c>
      <c r="AD538" s="409" t="str">
        <f t="array" ref="AD538">IF(AD494="-","-",COUNT(IF($M$5:$M$104=$H$5:$L$104,IF($H$5:$L$104=$X538,IF($A$5:$A$104=AD$530,$H$5:$L$104,""),""),""))/COUNT(IF($M$5:$M$104=$X538,IF($A$5:$A$104=AD$530,$H$5:$L$104,""),"")))</f>
        <v>-</v>
      </c>
      <c r="AE538" s="409" t="str">
        <f t="array" ref="AE538">IF(AE494="-","-",COUNT(IF($M$5:$M$104=$H$5:$L$104,IF($H$5:$L$104=$X538,IF($A$5:$A$104=AE$530,$H$5:$L$104,""),""),""))/COUNT(IF($M$5:$M$104=$X538,IF($A$5:$A$104=AE$530,$H$5:$L$104,""),"")))</f>
        <v>-</v>
      </c>
      <c r="AF538" s="409" t="str">
        <f t="array" ref="AF538">IF(AF494="-","-",COUNT(IF($M$5:$M$104=$H$5:$L$104,IF($H$5:$L$104=$X538,IF($A$5:$A$104=AF$530,$H$5:$L$104,""),""),""))/COUNT(IF($M$5:$M$104=$X538,IF($A$5:$A$104=AF$530,$H$5:$L$104,""),"")))</f>
        <v>-</v>
      </c>
      <c r="AG538" s="409" t="str">
        <f t="array" ref="AG538">IF(AG494="-","-",COUNT(IF($M$5:$M$104=$H$5:$L$104,IF($H$5:$L$104=$X538,IF($A$5:$A$104=AG$530,$H$5:$L$104,""),""),""))/COUNT(IF($M$5:$M$104=$X538,IF($A$5:$A$104=AG$530,$H$5:$L$104,""),"")))</f>
        <v>-</v>
      </c>
      <c r="AH538" s="409" t="str">
        <f t="array" ref="AH538">IF(AH494="-","-",COUNT(IF($M$5:$M$104=$H$5:$L$104,IF($H$5:$L$104=$X538,IF($A$5:$A$104=AH$530,$H$5:$L$104,""),""),""))/COUNT(IF($M$5:$M$104=$X538,IF($A$5:$A$104=AH$530,$H$5:$L$104,""),"")))</f>
        <v>-</v>
      </c>
      <c r="AI538" s="409" t="str">
        <f t="array" ref="AI538">IF(AI494="-","-",COUNT(IF($M$5:$M$104=$H$5:$L$104,IF($H$5:$L$104=$X538,IF($A$5:$A$104=AI$530,$H$5:$L$104,""),""),""))/COUNT(IF($M$5:$M$104=$X538,IF($A$5:$A$104=AI$530,$H$5:$L$104,""),"")))</f>
        <v>-</v>
      </c>
      <c r="AJ538" s="409" t="str">
        <f t="array" ref="AJ538">IF(AJ494="-","-",COUNT(IF($M$5:$M$104=$H$5:$L$104,IF($H$5:$L$104=$X538,IF($A$5:$A$104=AJ$530,$H$5:$L$104,""),""),""))/COUNT(IF($M$5:$M$104=$X538,IF($A$5:$A$104=AJ$530,$H$5:$L$104,""),"")))</f>
        <v>-</v>
      </c>
      <c r="AK538" s="411">
        <f t="array" ref="AK538">IF(AK494=0,"-",COUNT(IF($M$5:$M$104=$H$5:$L$104,IF($H$5:$L$104=$X538,$H$5:$L$104,""),""))/COUNT(IF($M$5:$M$104=$X538,$H$5:$L$104,"")))</f>
        <v>0.6</v>
      </c>
      <c r="AL538" s="18"/>
      <c r="AM538" s="7"/>
      <c r="AN538" s="18"/>
      <c r="AO538" s="18"/>
      <c r="AP538" s="18"/>
      <c r="AQ538" s="18"/>
      <c r="AR538" s="18"/>
      <c r="AS538" s="18"/>
      <c r="AT538" s="18"/>
      <c r="AU538" s="18"/>
      <c r="AV538" s="18"/>
      <c r="AW538" s="18"/>
      <c r="AX538" s="18"/>
      <c r="BL538" s="11"/>
      <c r="BM538" s="11"/>
      <c r="BN538" s="11"/>
      <c r="BO538" s="75"/>
      <c r="BP538" s="75"/>
    </row>
    <row r="539" spans="1:68">
      <c r="A539" s="18"/>
      <c r="B539" s="18"/>
      <c r="C539" s="18"/>
      <c r="D539" s="18"/>
      <c r="E539" s="88"/>
      <c r="F539" s="88"/>
      <c r="G539" s="18"/>
      <c r="H539" s="89"/>
      <c r="I539" s="89"/>
      <c r="J539" s="18"/>
      <c r="K539" s="18"/>
      <c r="L539" s="18"/>
      <c r="M539" s="140"/>
      <c r="N539" s="140"/>
      <c r="O539" s="140"/>
      <c r="P539" s="140"/>
      <c r="Q539" s="140"/>
      <c r="R539" s="140"/>
      <c r="S539" s="140"/>
      <c r="T539" s="140"/>
      <c r="U539" s="18"/>
      <c r="V539" s="18"/>
      <c r="W539" s="18"/>
      <c r="X539" s="374">
        <v>8</v>
      </c>
      <c r="Y539" s="409" t="str">
        <f t="array" ref="Y539">IF(Y495="-","-",COUNT(IF($M$5:$M$104=$H$5:$L$104,IF($H$5:$L$104=$X539,IF($A$5:$A$104=Y$530,$H$5:$L$104,""),""),""))/COUNT(IF($M$5:$M$104=$X539,IF($A$5:$A$104=Y$530,$H$5:$L$104,""),"")))</f>
        <v>-</v>
      </c>
      <c r="Z539" s="409" t="str">
        <f t="array" ref="Z539">IF(Z495="-","-",COUNT(IF($M$5:$M$104=$H$5:$L$104,IF($H$5:$L$104=$X539,IF($A$5:$A$104=Z$530,$H$5:$L$104,""),""),""))/COUNT(IF($M$5:$M$104=$X539,IF($A$5:$A$104=Z$530,$H$5:$L$104,""),"")))</f>
        <v>-</v>
      </c>
      <c r="AA539" s="409" t="str">
        <f t="array" ref="AA539">IF(AA495="-","-",COUNT(IF($M$5:$M$104=$H$5:$L$104,IF($H$5:$L$104=$X539,IF($A$5:$A$104=AA$530,$H$5:$L$104,""),""),""))/COUNT(IF($M$5:$M$104=$X539,IF($A$5:$A$104=AA$530,$H$5:$L$104,""),"")))</f>
        <v>-</v>
      </c>
      <c r="AB539" s="409" t="str">
        <f t="array" ref="AB539">IF(AB495="-","-",COUNT(IF($M$5:$M$104=$H$5:$L$104,IF($H$5:$L$104=$X539,IF($A$5:$A$104=AB$530,$H$5:$L$104,""),""),""))/COUNT(IF($M$5:$M$104=$X539,IF($A$5:$A$104=AB$530,$H$5:$L$104,""),"")))</f>
        <v>-</v>
      </c>
      <c r="AC539" s="409" t="str">
        <f t="array" ref="AC539">IF(AC495="-","-",COUNT(IF($M$5:$M$104=$H$5:$L$104,IF($H$5:$L$104=$X539,IF($A$5:$A$104=AC$530,$H$5:$L$104,""),""),""))/COUNT(IF($M$5:$M$104=$X539,IF($A$5:$A$104=AC$530,$H$5:$L$104,""),"")))</f>
        <v>-</v>
      </c>
      <c r="AD539" s="409" t="str">
        <f t="array" ref="AD539">IF(AD495="-","-",COUNT(IF($M$5:$M$104=$H$5:$L$104,IF($H$5:$L$104=$X539,IF($A$5:$A$104=AD$530,$H$5:$L$104,""),""),""))/COUNT(IF($M$5:$M$104=$X539,IF($A$5:$A$104=AD$530,$H$5:$L$104,""),"")))</f>
        <v>-</v>
      </c>
      <c r="AE539" s="409" t="str">
        <f t="array" ref="AE539">IF(AE495="-","-",COUNT(IF($M$5:$M$104=$H$5:$L$104,IF($H$5:$L$104=$X539,IF($A$5:$A$104=AE$530,$H$5:$L$104,""),""),""))/COUNT(IF($M$5:$M$104=$X539,IF($A$5:$A$104=AE$530,$H$5:$L$104,""),"")))</f>
        <v>-</v>
      </c>
      <c r="AF539" s="409" t="str">
        <f t="array" ref="AF539">IF(AF495="-","-",COUNT(IF($M$5:$M$104=$H$5:$L$104,IF($H$5:$L$104=$X539,IF($A$5:$A$104=AF$530,$H$5:$L$104,""),""),""))/COUNT(IF($M$5:$M$104=$X539,IF($A$5:$A$104=AF$530,$H$5:$L$104,""),"")))</f>
        <v>-</v>
      </c>
      <c r="AG539" s="409" t="str">
        <f t="array" ref="AG539">IF(AG495="-","-",COUNT(IF($M$5:$M$104=$H$5:$L$104,IF($H$5:$L$104=$X539,IF($A$5:$A$104=AG$530,$H$5:$L$104,""),""),""))/COUNT(IF($M$5:$M$104=$X539,IF($A$5:$A$104=AG$530,$H$5:$L$104,""),"")))</f>
        <v>-</v>
      </c>
      <c r="AH539" s="409" t="str">
        <f t="array" ref="AH539">IF(AH495="-","-",COUNT(IF($M$5:$M$104=$H$5:$L$104,IF($H$5:$L$104=$X539,IF($A$5:$A$104=AH$530,$H$5:$L$104,""),""),""))/COUNT(IF($M$5:$M$104=$X539,IF($A$5:$A$104=AH$530,$H$5:$L$104,""),"")))</f>
        <v>-</v>
      </c>
      <c r="AI539" s="409" t="str">
        <f t="array" ref="AI539">IF(AI495="-","-",COUNT(IF($M$5:$M$104=$H$5:$L$104,IF($H$5:$L$104=$X539,IF($A$5:$A$104=AI$530,$H$5:$L$104,""),""),""))/COUNT(IF($M$5:$M$104=$X539,IF($A$5:$A$104=AI$530,$H$5:$L$104,""),"")))</f>
        <v>-</v>
      </c>
      <c r="AJ539" s="409" t="str">
        <f t="array" ref="AJ539">IF(AJ495="-","-",COUNT(IF($M$5:$M$104=$H$5:$L$104,IF($H$5:$L$104=$X539,IF($A$5:$A$104=AJ$530,$H$5:$L$104,""),""),""))/COUNT(IF($M$5:$M$104=$X539,IF($A$5:$A$104=AJ$530,$H$5:$L$104,""),"")))</f>
        <v>-</v>
      </c>
      <c r="AK539" s="411" t="str">
        <f t="array" ref="AK539">IF(AK495=0,"-",COUNT(IF($M$5:$M$104=$H$5:$L$104,IF($H$5:$L$104=$X539,$H$5:$L$104,""),""))/COUNT(IF($M$5:$M$104=$X539,$H$5:$L$104,"")))</f>
        <v>-</v>
      </c>
      <c r="AL539" s="18"/>
      <c r="AM539" s="7"/>
      <c r="AN539" s="18"/>
      <c r="AO539" s="18"/>
      <c r="AP539" s="18"/>
      <c r="AQ539" s="18"/>
      <c r="AR539" s="18"/>
      <c r="AS539" s="18"/>
      <c r="AT539" s="18"/>
      <c r="AU539" s="18"/>
      <c r="AV539" s="18"/>
      <c r="AW539" s="18"/>
      <c r="AX539" s="18"/>
      <c r="BL539" s="11"/>
      <c r="BM539" s="11"/>
      <c r="BN539" s="11"/>
      <c r="BO539" s="75"/>
      <c r="BP539" s="75"/>
    </row>
    <row r="540" spans="1:68">
      <c r="A540" s="18"/>
      <c r="B540" s="18"/>
      <c r="C540" s="18"/>
      <c r="D540" s="18"/>
      <c r="E540" s="88"/>
      <c r="F540" s="88"/>
      <c r="G540" s="18"/>
      <c r="H540" s="89"/>
      <c r="I540" s="89"/>
      <c r="J540" s="18"/>
      <c r="K540" s="18"/>
      <c r="L540" s="18"/>
      <c r="M540" s="140"/>
      <c r="N540" s="140"/>
      <c r="O540" s="140"/>
      <c r="P540" s="140"/>
      <c r="Q540" s="140"/>
      <c r="R540" s="140"/>
      <c r="S540" s="140"/>
      <c r="T540" s="140"/>
      <c r="U540" s="18"/>
      <c r="V540" s="18"/>
      <c r="W540" s="18"/>
      <c r="X540" s="374">
        <v>9</v>
      </c>
      <c r="Y540" s="409" t="str">
        <f t="array" ref="Y540">IF(Y496="-","-",COUNT(IF($M$5:$M$104=$H$5:$L$104,IF($H$5:$L$104=$X540,IF($A$5:$A$104=Y$530,$H$5:$L$104,""),""),""))/COUNT(IF($M$5:$M$104=$X540,IF($A$5:$A$104=Y$530,$H$5:$L$104,""),"")))</f>
        <v>-</v>
      </c>
      <c r="Z540" s="409" t="str">
        <f t="array" ref="Z540">IF(Z496="-","-",COUNT(IF($M$5:$M$104=$H$5:$L$104,IF($H$5:$L$104=$X540,IF($A$5:$A$104=Z$530,$H$5:$L$104,""),""),""))/COUNT(IF($M$5:$M$104=$X540,IF($A$5:$A$104=Z$530,$H$5:$L$104,""),"")))</f>
        <v>-</v>
      </c>
      <c r="AA540" s="409" t="str">
        <f t="array" ref="AA540">IF(AA496="-","-",COUNT(IF($M$5:$M$104=$H$5:$L$104,IF($H$5:$L$104=$X540,IF($A$5:$A$104=AA$530,$H$5:$L$104,""),""),""))/COUNT(IF($M$5:$M$104=$X540,IF($A$5:$A$104=AA$530,$H$5:$L$104,""),"")))</f>
        <v>-</v>
      </c>
      <c r="AB540" s="409" t="str">
        <f t="array" ref="AB540">IF(AB496="-","-",COUNT(IF($M$5:$M$104=$H$5:$L$104,IF($H$5:$L$104=$X540,IF($A$5:$A$104=AB$530,$H$5:$L$104,""),""),""))/COUNT(IF($M$5:$M$104=$X540,IF($A$5:$A$104=AB$530,$H$5:$L$104,""),"")))</f>
        <v>-</v>
      </c>
      <c r="AC540" s="409" t="str">
        <f t="array" ref="AC540">IF(AC496="-","-",COUNT(IF($M$5:$M$104=$H$5:$L$104,IF($H$5:$L$104=$X540,IF($A$5:$A$104=AC$530,$H$5:$L$104,""),""),""))/COUNT(IF($M$5:$M$104=$X540,IF($A$5:$A$104=AC$530,$H$5:$L$104,""),"")))</f>
        <v>-</v>
      </c>
      <c r="AD540" s="409" t="str">
        <f t="array" ref="AD540">IF(AD496="-","-",COUNT(IF($M$5:$M$104=$H$5:$L$104,IF($H$5:$L$104=$X540,IF($A$5:$A$104=AD$530,$H$5:$L$104,""),""),""))/COUNT(IF($M$5:$M$104=$X540,IF($A$5:$A$104=AD$530,$H$5:$L$104,""),"")))</f>
        <v>-</v>
      </c>
      <c r="AE540" s="409" t="str">
        <f t="array" ref="AE540">IF(AE496="-","-",COUNT(IF($M$5:$M$104=$H$5:$L$104,IF($H$5:$L$104=$X540,IF($A$5:$A$104=AE$530,$H$5:$L$104,""),""),""))/COUNT(IF($M$5:$M$104=$X540,IF($A$5:$A$104=AE$530,$H$5:$L$104,""),"")))</f>
        <v>-</v>
      </c>
      <c r="AF540" s="409" t="str">
        <f t="array" ref="AF540">IF(AF496="-","-",COUNT(IF($M$5:$M$104=$H$5:$L$104,IF($H$5:$L$104=$X540,IF($A$5:$A$104=AF$530,$H$5:$L$104,""),""),""))/COUNT(IF($M$5:$M$104=$X540,IF($A$5:$A$104=AF$530,$H$5:$L$104,""),"")))</f>
        <v>-</v>
      </c>
      <c r="AG540" s="409" t="str">
        <f t="array" ref="AG540">IF(AG496="-","-",COUNT(IF($M$5:$M$104=$H$5:$L$104,IF($H$5:$L$104=$X540,IF($A$5:$A$104=AG$530,$H$5:$L$104,""),""),""))/COUNT(IF($M$5:$M$104=$X540,IF($A$5:$A$104=AG$530,$H$5:$L$104,""),"")))</f>
        <v>-</v>
      </c>
      <c r="AH540" s="409" t="str">
        <f t="array" ref="AH540">IF(AH496="-","-",COUNT(IF($M$5:$M$104=$H$5:$L$104,IF($H$5:$L$104=$X540,IF($A$5:$A$104=AH$530,$H$5:$L$104,""),""),""))/COUNT(IF($M$5:$M$104=$X540,IF($A$5:$A$104=AH$530,$H$5:$L$104,""),"")))</f>
        <v>-</v>
      </c>
      <c r="AI540" s="409" t="str">
        <f t="array" ref="AI540">IF(AI496="-","-",COUNT(IF($M$5:$M$104=$H$5:$L$104,IF($H$5:$L$104=$X540,IF($A$5:$A$104=AI$530,$H$5:$L$104,""),""),""))/COUNT(IF($M$5:$M$104=$X540,IF($A$5:$A$104=AI$530,$H$5:$L$104,""),"")))</f>
        <v>-</v>
      </c>
      <c r="AJ540" s="409" t="str">
        <f t="array" ref="AJ540">IF(AJ496="-","-",COUNT(IF($M$5:$M$104=$H$5:$L$104,IF($H$5:$L$104=$X540,IF($A$5:$A$104=AJ$530,$H$5:$L$104,""),""),""))/COUNT(IF($M$5:$M$104=$X540,IF($A$5:$A$104=AJ$530,$H$5:$L$104,""),"")))</f>
        <v>-</v>
      </c>
      <c r="AK540" s="411" t="str">
        <f t="array" ref="AK540">IF(AK496=0,"-",COUNT(IF($M$5:$M$104=$H$5:$L$104,IF($H$5:$L$104=$X540,$H$5:$L$104,""),""))/COUNT(IF($M$5:$M$104=$X540,$H$5:$L$104,"")))</f>
        <v>-</v>
      </c>
      <c r="AL540" s="18"/>
      <c r="AM540" s="7"/>
      <c r="AN540" s="18"/>
      <c r="AO540" s="18"/>
      <c r="AP540" s="18"/>
      <c r="AQ540" s="18"/>
      <c r="AR540" s="18"/>
      <c r="AS540" s="18"/>
      <c r="AT540" s="18"/>
      <c r="AU540" s="18"/>
      <c r="AV540" s="18"/>
      <c r="AW540" s="18"/>
      <c r="AX540" s="18"/>
      <c r="BL540" s="11"/>
      <c r="BM540" s="11"/>
      <c r="BN540" s="11"/>
      <c r="BO540" s="75"/>
      <c r="BP540" s="75"/>
    </row>
    <row r="541" spans="1:68">
      <c r="A541" s="18"/>
      <c r="B541" s="18"/>
      <c r="C541" s="18"/>
      <c r="D541" s="18"/>
      <c r="E541" s="88"/>
      <c r="F541" s="88"/>
      <c r="G541" s="18"/>
      <c r="H541" s="89"/>
      <c r="I541" s="89"/>
      <c r="J541" s="18"/>
      <c r="K541" s="18"/>
      <c r="L541" s="18"/>
      <c r="M541" s="140"/>
      <c r="N541" s="140"/>
      <c r="O541" s="140"/>
      <c r="P541" s="140"/>
      <c r="Q541" s="140"/>
      <c r="R541" s="140"/>
      <c r="S541" s="140"/>
      <c r="T541" s="140"/>
      <c r="U541" s="18"/>
      <c r="V541" s="18"/>
      <c r="W541" s="18"/>
      <c r="X541" s="374">
        <v>10</v>
      </c>
      <c r="Y541" s="409" t="str">
        <f t="array" ref="Y541">IF(Y497="-","-",COUNT(IF($M$5:$M$104=$H$5:$L$104,IF($H$5:$L$104=$X541,IF($A$5:$A$104=Y$530,$H$5:$L$104,""),""),""))/COUNT(IF($M$5:$M$104=$X541,IF($A$5:$A$104=Y$530,$H$5:$L$104,""),"")))</f>
        <v>-</v>
      </c>
      <c r="Z541" s="409" t="str">
        <f t="array" ref="Z541">IF(Z497="-","-",COUNT(IF($M$5:$M$104=$H$5:$L$104,IF($H$5:$L$104=$X541,IF($A$5:$A$104=Z$530,$H$5:$L$104,""),""),""))/COUNT(IF($M$5:$M$104=$X541,IF($A$5:$A$104=Z$530,$H$5:$L$104,""),"")))</f>
        <v>-</v>
      </c>
      <c r="AA541" s="409" t="str">
        <f t="array" ref="AA541">IF(AA497="-","-",COUNT(IF($M$5:$M$104=$H$5:$L$104,IF($H$5:$L$104=$X541,IF($A$5:$A$104=AA$530,$H$5:$L$104,""),""),""))/COUNT(IF($M$5:$M$104=$X541,IF($A$5:$A$104=AA$530,$H$5:$L$104,""),"")))</f>
        <v>-</v>
      </c>
      <c r="AB541" s="409" t="str">
        <f t="array" ref="AB541">IF(AB497="-","-",COUNT(IF($M$5:$M$104=$H$5:$L$104,IF($H$5:$L$104=$X541,IF($A$5:$A$104=AB$530,$H$5:$L$104,""),""),""))/COUNT(IF($M$5:$M$104=$X541,IF($A$5:$A$104=AB$530,$H$5:$L$104,""),"")))</f>
        <v>-</v>
      </c>
      <c r="AC541" s="409" t="str">
        <f t="array" ref="AC541">IF(AC497="-","-",COUNT(IF($M$5:$M$104=$H$5:$L$104,IF($H$5:$L$104=$X541,IF($A$5:$A$104=AC$530,$H$5:$L$104,""),""),""))/COUNT(IF($M$5:$M$104=$X541,IF($A$5:$A$104=AC$530,$H$5:$L$104,""),"")))</f>
        <v>-</v>
      </c>
      <c r="AD541" s="409" t="str">
        <f t="array" ref="AD541">IF(AD497="-","-",COUNT(IF($M$5:$M$104=$H$5:$L$104,IF($H$5:$L$104=$X541,IF($A$5:$A$104=AD$530,$H$5:$L$104,""),""),""))/COUNT(IF($M$5:$M$104=$X541,IF($A$5:$A$104=AD$530,$H$5:$L$104,""),"")))</f>
        <v>-</v>
      </c>
      <c r="AE541" s="409" t="str">
        <f t="array" ref="AE541">IF(AE497="-","-",COUNT(IF($M$5:$M$104=$H$5:$L$104,IF($H$5:$L$104=$X541,IF($A$5:$A$104=AE$530,$H$5:$L$104,""),""),""))/COUNT(IF($M$5:$M$104=$X541,IF($A$5:$A$104=AE$530,$H$5:$L$104,""),"")))</f>
        <v>-</v>
      </c>
      <c r="AF541" s="409" t="str">
        <f t="array" ref="AF541">IF(AF497="-","-",COUNT(IF($M$5:$M$104=$H$5:$L$104,IF($H$5:$L$104=$X541,IF($A$5:$A$104=AF$530,$H$5:$L$104,""),""),""))/COUNT(IF($M$5:$M$104=$X541,IF($A$5:$A$104=AF$530,$H$5:$L$104,""),"")))</f>
        <v>-</v>
      </c>
      <c r="AG541" s="409" t="str">
        <f t="array" ref="AG541">IF(AG497="-","-",COUNT(IF($M$5:$M$104=$H$5:$L$104,IF($H$5:$L$104=$X541,IF($A$5:$A$104=AG$530,$H$5:$L$104,""),""),""))/COUNT(IF($M$5:$M$104=$X541,IF($A$5:$A$104=AG$530,$H$5:$L$104,""),"")))</f>
        <v>-</v>
      </c>
      <c r="AH541" s="409" t="str">
        <f t="array" ref="AH541">IF(AH497="-","-",COUNT(IF($M$5:$M$104=$H$5:$L$104,IF($H$5:$L$104=$X541,IF($A$5:$A$104=AH$530,$H$5:$L$104,""),""),""))/COUNT(IF($M$5:$M$104=$X541,IF($A$5:$A$104=AH$530,$H$5:$L$104,""),"")))</f>
        <v>-</v>
      </c>
      <c r="AI541" s="409" t="str">
        <f t="array" ref="AI541">IF(AI497="-","-",COUNT(IF($M$5:$M$104=$H$5:$L$104,IF($H$5:$L$104=$X541,IF($A$5:$A$104=AI$530,$H$5:$L$104,""),""),""))/COUNT(IF($M$5:$M$104=$X541,IF($A$5:$A$104=AI$530,$H$5:$L$104,""),"")))</f>
        <v>-</v>
      </c>
      <c r="AJ541" s="409" t="str">
        <f t="array" ref="AJ541">IF(AJ497="-","-",COUNT(IF($M$5:$M$104=$H$5:$L$104,IF($H$5:$L$104=$X541,IF($A$5:$A$104=AJ$530,$H$5:$L$104,""),""),""))/COUNT(IF($M$5:$M$104=$X541,IF($A$5:$A$104=AJ$530,$H$5:$L$104,""),"")))</f>
        <v>-</v>
      </c>
      <c r="AK541" s="411" t="str">
        <f t="array" ref="AK541">IF(AK497=0,"-",COUNT(IF($M$5:$M$104=$H$5:$L$104,IF($H$5:$L$104=$X541,$H$5:$L$104,""),""))/COUNT(IF($M$5:$M$104=$X541,$H$5:$L$104,"")))</f>
        <v>-</v>
      </c>
      <c r="AL541" s="18"/>
      <c r="AM541" s="7"/>
      <c r="AN541" s="18"/>
      <c r="AO541" s="18"/>
      <c r="AP541" s="18"/>
      <c r="AQ541" s="18"/>
      <c r="AR541" s="18"/>
      <c r="AS541" s="18"/>
      <c r="AT541" s="18"/>
      <c r="AU541" s="18"/>
      <c r="AV541" s="18"/>
      <c r="AW541" s="18"/>
      <c r="AX541" s="18"/>
      <c r="BL541" s="11"/>
      <c r="BM541" s="11"/>
      <c r="BN541" s="11"/>
      <c r="BO541" s="75"/>
      <c r="BP541" s="75"/>
    </row>
    <row r="542" spans="1:68">
      <c r="A542" s="18"/>
      <c r="B542" s="18"/>
      <c r="C542" s="18"/>
      <c r="D542" s="18"/>
      <c r="E542" s="88"/>
      <c r="F542" s="88"/>
      <c r="G542" s="18"/>
      <c r="H542" s="89"/>
      <c r="I542" s="89"/>
      <c r="J542" s="18"/>
      <c r="K542" s="18"/>
      <c r="L542" s="18"/>
      <c r="M542" s="140"/>
      <c r="N542" s="140"/>
      <c r="O542" s="140"/>
      <c r="P542" s="140"/>
      <c r="Q542" s="140"/>
      <c r="R542" s="140"/>
      <c r="S542" s="140"/>
      <c r="T542" s="140"/>
      <c r="U542" s="18"/>
      <c r="V542" s="18"/>
      <c r="W542" s="18"/>
      <c r="X542" s="374">
        <v>11</v>
      </c>
      <c r="Y542" s="409" t="str">
        <f t="array" ref="Y542">IF(Y498="-","-",COUNT(IF($M$5:$M$104=$H$5:$L$104,IF($H$5:$L$104=$X542,IF($A$5:$A$104=Y$530,$H$5:$L$104,""),""),""))/COUNT(IF($M$5:$M$104=$X542,IF($A$5:$A$104=Y$530,$H$5:$L$104,""),"")))</f>
        <v>-</v>
      </c>
      <c r="Z542" s="409" t="str">
        <f t="array" ref="Z542">IF(Z498="-","-",COUNT(IF($M$5:$M$104=$H$5:$L$104,IF($H$5:$L$104=$X542,IF($A$5:$A$104=Z$530,$H$5:$L$104,""),""),""))/COUNT(IF($M$5:$M$104=$X542,IF($A$5:$A$104=Z$530,$H$5:$L$104,""),"")))</f>
        <v>-</v>
      </c>
      <c r="AA542" s="409" t="str">
        <f t="array" ref="AA542">IF(AA498="-","-",COUNT(IF($M$5:$M$104=$H$5:$L$104,IF($H$5:$L$104=$X542,IF($A$5:$A$104=AA$530,$H$5:$L$104,""),""),""))/COUNT(IF($M$5:$M$104=$X542,IF($A$5:$A$104=AA$530,$H$5:$L$104,""),"")))</f>
        <v>-</v>
      </c>
      <c r="AB542" s="409" t="str">
        <f t="array" ref="AB542">IF(AB498="-","-",COUNT(IF($M$5:$M$104=$H$5:$L$104,IF($H$5:$L$104=$X542,IF($A$5:$A$104=AB$530,$H$5:$L$104,""),""),""))/COUNT(IF($M$5:$M$104=$X542,IF($A$5:$A$104=AB$530,$H$5:$L$104,""),"")))</f>
        <v>-</v>
      </c>
      <c r="AC542" s="409" t="str">
        <f t="array" ref="AC542">IF(AC498="-","-",COUNT(IF($M$5:$M$104=$H$5:$L$104,IF($H$5:$L$104=$X542,IF($A$5:$A$104=AC$530,$H$5:$L$104,""),""),""))/COUNT(IF($M$5:$M$104=$X542,IF($A$5:$A$104=AC$530,$H$5:$L$104,""),"")))</f>
        <v>-</v>
      </c>
      <c r="AD542" s="409" t="str">
        <f t="array" ref="AD542">IF(AD498="-","-",COUNT(IF($M$5:$M$104=$H$5:$L$104,IF($H$5:$L$104=$X542,IF($A$5:$A$104=AD$530,$H$5:$L$104,""),""),""))/COUNT(IF($M$5:$M$104=$X542,IF($A$5:$A$104=AD$530,$H$5:$L$104,""),"")))</f>
        <v>-</v>
      </c>
      <c r="AE542" s="409" t="str">
        <f t="array" ref="AE542">IF(AE498="-","-",COUNT(IF($M$5:$M$104=$H$5:$L$104,IF($H$5:$L$104=$X542,IF($A$5:$A$104=AE$530,$H$5:$L$104,""),""),""))/COUNT(IF($M$5:$M$104=$X542,IF($A$5:$A$104=AE$530,$H$5:$L$104,""),"")))</f>
        <v>-</v>
      </c>
      <c r="AF542" s="409" t="str">
        <f t="array" ref="AF542">IF(AF498="-","-",COUNT(IF($M$5:$M$104=$H$5:$L$104,IF($H$5:$L$104=$X542,IF($A$5:$A$104=AF$530,$H$5:$L$104,""),""),""))/COUNT(IF($M$5:$M$104=$X542,IF($A$5:$A$104=AF$530,$H$5:$L$104,""),"")))</f>
        <v>-</v>
      </c>
      <c r="AG542" s="409" t="str">
        <f t="array" ref="AG542">IF(AG498="-","-",COUNT(IF($M$5:$M$104=$H$5:$L$104,IF($H$5:$L$104=$X542,IF($A$5:$A$104=AG$530,$H$5:$L$104,""),""),""))/COUNT(IF($M$5:$M$104=$X542,IF($A$5:$A$104=AG$530,$H$5:$L$104,""),"")))</f>
        <v>-</v>
      </c>
      <c r="AH542" s="409" t="str">
        <f t="array" ref="AH542">IF(AH498="-","-",COUNT(IF($M$5:$M$104=$H$5:$L$104,IF($H$5:$L$104=$X542,IF($A$5:$A$104=AH$530,$H$5:$L$104,""),""),""))/COUNT(IF($M$5:$M$104=$X542,IF($A$5:$A$104=AH$530,$H$5:$L$104,""),"")))</f>
        <v>-</v>
      </c>
      <c r="AI542" s="409" t="str">
        <f t="array" ref="AI542">IF(AI498="-","-",COUNT(IF($M$5:$M$104=$H$5:$L$104,IF($H$5:$L$104=$X542,IF($A$5:$A$104=AI$530,$H$5:$L$104,""),""),""))/COUNT(IF($M$5:$M$104=$X542,IF($A$5:$A$104=AI$530,$H$5:$L$104,""),"")))</f>
        <v>-</v>
      </c>
      <c r="AJ542" s="409" t="str">
        <f t="array" ref="AJ542">IF(AJ498="-","-",COUNT(IF($M$5:$M$104=$H$5:$L$104,IF($H$5:$L$104=$X542,IF($A$5:$A$104=AJ$530,$H$5:$L$104,""),""),""))/COUNT(IF($M$5:$M$104=$X542,IF($A$5:$A$104=AJ$530,$H$5:$L$104,""),"")))</f>
        <v>-</v>
      </c>
      <c r="AK542" s="411" t="str">
        <f t="array" ref="AK542">IF(AK498=0,"-",COUNT(IF($M$5:$M$104=$H$5:$L$104,IF($H$5:$L$104=$X542,$H$5:$L$104,""),""))/COUNT(IF($M$5:$M$104=$X542,$H$5:$L$104,"")))</f>
        <v>-</v>
      </c>
      <c r="AL542" s="18"/>
      <c r="AM542" s="7"/>
      <c r="AN542" s="18"/>
      <c r="AO542" s="18"/>
      <c r="AP542" s="18"/>
      <c r="AQ542" s="18"/>
      <c r="AR542" s="18"/>
      <c r="AS542" s="18"/>
      <c r="AT542" s="18"/>
      <c r="AU542" s="18"/>
      <c r="AV542" s="18"/>
      <c r="AW542" s="18"/>
      <c r="AX542" s="18"/>
      <c r="BL542" s="11"/>
      <c r="BM542" s="11"/>
      <c r="BN542" s="11"/>
      <c r="BO542" s="75"/>
      <c r="BP542" s="75"/>
    </row>
    <row r="543" spans="1:68">
      <c r="A543" s="18"/>
      <c r="B543" s="18"/>
      <c r="C543" s="18"/>
      <c r="D543" s="18"/>
      <c r="E543" s="88"/>
      <c r="F543" s="88"/>
      <c r="G543" s="18"/>
      <c r="H543" s="89"/>
      <c r="I543" s="89"/>
      <c r="J543" s="18"/>
      <c r="K543" s="18"/>
      <c r="L543" s="18"/>
      <c r="M543" s="140"/>
      <c r="N543" s="140"/>
      <c r="O543" s="140"/>
      <c r="P543" s="140"/>
      <c r="Q543" s="140"/>
      <c r="R543" s="140"/>
      <c r="S543" s="140"/>
      <c r="T543" s="140"/>
      <c r="U543" s="18"/>
      <c r="V543" s="18"/>
      <c r="W543" s="18"/>
      <c r="X543" s="374">
        <v>12</v>
      </c>
      <c r="Y543" s="409" t="str">
        <f t="array" ref="Y543">IF(Y499="-","-",COUNT(IF($M$5:$M$104=$H$5:$L$104,IF($H$5:$L$104=$X543,IF($A$5:$A$104=Y$530,$H$5:$L$104,""),""),""))/COUNT(IF($M$5:$M$104=$X543,IF($A$5:$A$104=Y$530,$H$5:$L$104,""),"")))</f>
        <v>-</v>
      </c>
      <c r="Z543" s="409" t="str">
        <f t="array" ref="Z543">IF(Z499="-","-",COUNT(IF($M$5:$M$104=$H$5:$L$104,IF($H$5:$L$104=$X543,IF($A$5:$A$104=Z$530,$H$5:$L$104,""),""),""))/COUNT(IF($M$5:$M$104=$X543,IF($A$5:$A$104=Z$530,$H$5:$L$104,""),"")))</f>
        <v>-</v>
      </c>
      <c r="AA543" s="409" t="str">
        <f t="array" ref="AA543">IF(AA499="-","-",COUNT(IF($M$5:$M$104=$H$5:$L$104,IF($H$5:$L$104=$X543,IF($A$5:$A$104=AA$530,$H$5:$L$104,""),""),""))/COUNT(IF($M$5:$M$104=$X543,IF($A$5:$A$104=AA$530,$H$5:$L$104,""),"")))</f>
        <v>-</v>
      </c>
      <c r="AB543" s="409" t="str">
        <f t="array" ref="AB543">IF(AB499="-","-",COUNT(IF($M$5:$M$104=$H$5:$L$104,IF($H$5:$L$104=$X543,IF($A$5:$A$104=AB$530,$H$5:$L$104,""),""),""))/COUNT(IF($M$5:$M$104=$X543,IF($A$5:$A$104=AB$530,$H$5:$L$104,""),"")))</f>
        <v>-</v>
      </c>
      <c r="AC543" s="409" t="str">
        <f t="array" ref="AC543">IF(AC499="-","-",COUNT(IF($M$5:$M$104=$H$5:$L$104,IF($H$5:$L$104=$X543,IF($A$5:$A$104=AC$530,$H$5:$L$104,""),""),""))/COUNT(IF($M$5:$M$104=$X543,IF($A$5:$A$104=AC$530,$H$5:$L$104,""),"")))</f>
        <v>-</v>
      </c>
      <c r="AD543" s="409" t="str">
        <f t="array" ref="AD543">IF(AD499="-","-",COUNT(IF($M$5:$M$104=$H$5:$L$104,IF($H$5:$L$104=$X543,IF($A$5:$A$104=AD$530,$H$5:$L$104,""),""),""))/COUNT(IF($M$5:$M$104=$X543,IF($A$5:$A$104=AD$530,$H$5:$L$104,""),"")))</f>
        <v>-</v>
      </c>
      <c r="AE543" s="409" t="str">
        <f t="array" ref="AE543">IF(AE499="-","-",COUNT(IF($M$5:$M$104=$H$5:$L$104,IF($H$5:$L$104=$X543,IF($A$5:$A$104=AE$530,$H$5:$L$104,""),""),""))/COUNT(IF($M$5:$M$104=$X543,IF($A$5:$A$104=AE$530,$H$5:$L$104,""),"")))</f>
        <v>-</v>
      </c>
      <c r="AF543" s="409" t="str">
        <f t="array" ref="AF543">IF(AF499="-","-",COUNT(IF($M$5:$M$104=$H$5:$L$104,IF($H$5:$L$104=$X543,IF($A$5:$A$104=AF$530,$H$5:$L$104,""),""),""))/COUNT(IF($M$5:$M$104=$X543,IF($A$5:$A$104=AF$530,$H$5:$L$104,""),"")))</f>
        <v>-</v>
      </c>
      <c r="AG543" s="409" t="str">
        <f t="array" ref="AG543">IF(AG499="-","-",COUNT(IF($M$5:$M$104=$H$5:$L$104,IF($H$5:$L$104=$X543,IF($A$5:$A$104=AG$530,$H$5:$L$104,""),""),""))/COUNT(IF($M$5:$M$104=$X543,IF($A$5:$A$104=AG$530,$H$5:$L$104,""),"")))</f>
        <v>-</v>
      </c>
      <c r="AH543" s="409" t="str">
        <f t="array" ref="AH543">IF(AH499="-","-",COUNT(IF($M$5:$M$104=$H$5:$L$104,IF($H$5:$L$104=$X543,IF($A$5:$A$104=AH$530,$H$5:$L$104,""),""),""))/COUNT(IF($M$5:$M$104=$X543,IF($A$5:$A$104=AH$530,$H$5:$L$104,""),"")))</f>
        <v>-</v>
      </c>
      <c r="AI543" s="409" t="str">
        <f t="array" ref="AI543">IF(AI499="-","-",COUNT(IF($M$5:$M$104=$H$5:$L$104,IF($H$5:$L$104=$X543,IF($A$5:$A$104=AI$530,$H$5:$L$104,""),""),""))/COUNT(IF($M$5:$M$104=$X543,IF($A$5:$A$104=AI$530,$H$5:$L$104,""),"")))</f>
        <v>-</v>
      </c>
      <c r="AJ543" s="409" t="str">
        <f t="array" ref="AJ543">IF(AJ499="-","-",COUNT(IF($M$5:$M$104=$H$5:$L$104,IF($H$5:$L$104=$X543,IF($A$5:$A$104=AJ$530,$H$5:$L$104,""),""),""))/COUNT(IF($M$5:$M$104=$X543,IF($A$5:$A$104=AJ$530,$H$5:$L$104,""),"")))</f>
        <v>-</v>
      </c>
      <c r="AK543" s="411" t="str">
        <f t="array" ref="AK543">IF(AK499=0,"-",COUNT(IF($M$5:$M$104=$H$5:$L$104,IF($H$5:$L$104=$X543,$H$5:$L$104,""),""))/COUNT(IF($M$5:$M$104=$X543,$H$5:$L$104,"")))</f>
        <v>-</v>
      </c>
      <c r="AL543" s="18"/>
      <c r="AM543" s="7"/>
      <c r="AN543" s="18"/>
      <c r="AO543" s="18"/>
      <c r="AP543" s="18"/>
      <c r="AQ543" s="18"/>
      <c r="AR543" s="18"/>
      <c r="AS543" s="18"/>
      <c r="AT543" s="18"/>
      <c r="AU543" s="18"/>
      <c r="AV543" s="18"/>
      <c r="AW543" s="18"/>
      <c r="AX543" s="18"/>
      <c r="BL543" s="11"/>
      <c r="BM543" s="11"/>
      <c r="BN543" s="11"/>
      <c r="BO543" s="75"/>
      <c r="BP543" s="75"/>
    </row>
    <row r="544" spans="1:68">
      <c r="A544" s="18"/>
      <c r="B544" s="18"/>
      <c r="C544" s="18"/>
      <c r="D544" s="18"/>
      <c r="E544" s="88"/>
      <c r="F544" s="88"/>
      <c r="G544" s="18"/>
      <c r="H544" s="89"/>
      <c r="I544" s="89"/>
      <c r="J544" s="18"/>
      <c r="K544" s="18"/>
      <c r="L544" s="18"/>
      <c r="M544" s="140"/>
      <c r="N544" s="140"/>
      <c r="O544" s="140"/>
      <c r="P544" s="140"/>
      <c r="Q544" s="140"/>
      <c r="R544" s="140"/>
      <c r="S544" s="140"/>
      <c r="T544" s="140"/>
      <c r="U544" s="18"/>
      <c r="V544" s="18"/>
      <c r="W544" s="18"/>
      <c r="X544" s="374">
        <v>13</v>
      </c>
      <c r="Y544" s="409" t="str">
        <f t="array" ref="Y544">IF(Y500="-","-",COUNT(IF($M$5:$M$104=$H$5:$L$104,IF($H$5:$L$104=$X544,IF($A$5:$A$104=Y$530,$H$5:$L$104,""),""),""))/COUNT(IF($M$5:$M$104=$X544,IF($A$5:$A$104=Y$530,$H$5:$L$104,""),"")))</f>
        <v>-</v>
      </c>
      <c r="Z544" s="409" t="str">
        <f t="array" ref="Z544">IF(Z500="-","-",COUNT(IF($M$5:$M$104=$H$5:$L$104,IF($H$5:$L$104=$X544,IF($A$5:$A$104=Z$530,$H$5:$L$104,""),""),""))/COUNT(IF($M$5:$M$104=$X544,IF($A$5:$A$104=Z$530,$H$5:$L$104,""),"")))</f>
        <v>-</v>
      </c>
      <c r="AA544" s="409" t="str">
        <f t="array" ref="AA544">IF(AA500="-","-",COUNT(IF($M$5:$M$104=$H$5:$L$104,IF($H$5:$L$104=$X544,IF($A$5:$A$104=AA$530,$H$5:$L$104,""),""),""))/COUNT(IF($M$5:$M$104=$X544,IF($A$5:$A$104=AA$530,$H$5:$L$104,""),"")))</f>
        <v>-</v>
      </c>
      <c r="AB544" s="409" t="str">
        <f t="array" ref="AB544">IF(AB500="-","-",COUNT(IF($M$5:$M$104=$H$5:$L$104,IF($H$5:$L$104=$X544,IF($A$5:$A$104=AB$530,$H$5:$L$104,""),""),""))/COUNT(IF($M$5:$M$104=$X544,IF($A$5:$A$104=AB$530,$H$5:$L$104,""),"")))</f>
        <v>-</v>
      </c>
      <c r="AC544" s="409" t="str">
        <f t="array" ref="AC544">IF(AC500="-","-",COUNT(IF($M$5:$M$104=$H$5:$L$104,IF($H$5:$L$104=$X544,IF($A$5:$A$104=AC$530,$H$5:$L$104,""),""),""))/COUNT(IF($M$5:$M$104=$X544,IF($A$5:$A$104=AC$530,$H$5:$L$104,""),"")))</f>
        <v>-</v>
      </c>
      <c r="AD544" s="409" t="str">
        <f t="array" ref="AD544">IF(AD500="-","-",COUNT(IF($M$5:$M$104=$H$5:$L$104,IF($H$5:$L$104=$X544,IF($A$5:$A$104=AD$530,$H$5:$L$104,""),""),""))/COUNT(IF($M$5:$M$104=$X544,IF($A$5:$A$104=AD$530,$H$5:$L$104,""),"")))</f>
        <v>-</v>
      </c>
      <c r="AE544" s="409" t="str">
        <f t="array" ref="AE544">IF(AE500="-","-",COUNT(IF($M$5:$M$104=$H$5:$L$104,IF($H$5:$L$104=$X544,IF($A$5:$A$104=AE$530,$H$5:$L$104,""),""),""))/COUNT(IF($M$5:$M$104=$X544,IF($A$5:$A$104=AE$530,$H$5:$L$104,""),"")))</f>
        <v>-</v>
      </c>
      <c r="AF544" s="409" t="str">
        <f t="array" ref="AF544">IF(AF500="-","-",COUNT(IF($M$5:$M$104=$H$5:$L$104,IF($H$5:$L$104=$X544,IF($A$5:$A$104=AF$530,$H$5:$L$104,""),""),""))/COUNT(IF($M$5:$M$104=$X544,IF($A$5:$A$104=AF$530,$H$5:$L$104,""),"")))</f>
        <v>-</v>
      </c>
      <c r="AG544" s="409" t="str">
        <f t="array" ref="AG544">IF(AG500="-","-",COUNT(IF($M$5:$M$104=$H$5:$L$104,IF($H$5:$L$104=$X544,IF($A$5:$A$104=AG$530,$H$5:$L$104,""),""),""))/COUNT(IF($M$5:$M$104=$X544,IF($A$5:$A$104=AG$530,$H$5:$L$104,""),"")))</f>
        <v>-</v>
      </c>
      <c r="AH544" s="409" t="str">
        <f t="array" ref="AH544">IF(AH500="-","-",COUNT(IF($M$5:$M$104=$H$5:$L$104,IF($H$5:$L$104=$X544,IF($A$5:$A$104=AH$530,$H$5:$L$104,""),""),""))/COUNT(IF($M$5:$M$104=$X544,IF($A$5:$A$104=AH$530,$H$5:$L$104,""),"")))</f>
        <v>-</v>
      </c>
      <c r="AI544" s="409" t="str">
        <f t="array" ref="AI544">IF(AI500="-","-",COUNT(IF($M$5:$M$104=$H$5:$L$104,IF($H$5:$L$104=$X544,IF($A$5:$A$104=AI$530,$H$5:$L$104,""),""),""))/COUNT(IF($M$5:$M$104=$X544,IF($A$5:$A$104=AI$530,$H$5:$L$104,""),"")))</f>
        <v>-</v>
      </c>
      <c r="AJ544" s="409" t="str">
        <f t="array" ref="AJ544">IF(AJ500="-","-",COUNT(IF($M$5:$M$104=$H$5:$L$104,IF($H$5:$L$104=$X544,IF($A$5:$A$104=AJ$530,$H$5:$L$104,""),""),""))/COUNT(IF($M$5:$M$104=$X544,IF($A$5:$A$104=AJ$530,$H$5:$L$104,""),"")))</f>
        <v>-</v>
      </c>
      <c r="AK544" s="411" t="str">
        <f t="array" ref="AK544">IF(AK500=0,"-",COUNT(IF($M$5:$M$104=$H$5:$L$104,IF($H$5:$L$104=$X544,$H$5:$L$104,""),""))/COUNT(IF($M$5:$M$104=$X544,$H$5:$L$104,"")))</f>
        <v>-</v>
      </c>
      <c r="AL544" s="18"/>
      <c r="AM544" s="7"/>
      <c r="AN544" s="18"/>
      <c r="AO544" s="18"/>
      <c r="AP544" s="18"/>
      <c r="AQ544" s="18"/>
      <c r="AR544" s="18"/>
      <c r="AS544" s="18"/>
      <c r="AT544" s="18"/>
      <c r="AU544" s="18"/>
      <c r="AV544" s="18"/>
      <c r="AW544" s="18"/>
      <c r="AX544" s="18"/>
      <c r="BL544" s="11"/>
      <c r="BM544" s="11"/>
      <c r="BN544" s="11"/>
      <c r="BO544" s="75"/>
      <c r="BP544" s="75"/>
    </row>
    <row r="545" spans="1:68">
      <c r="A545" s="18"/>
      <c r="B545" s="18"/>
      <c r="C545" s="18"/>
      <c r="D545" s="18"/>
      <c r="E545" s="88"/>
      <c r="F545" s="88"/>
      <c r="G545" s="18"/>
      <c r="H545" s="89"/>
      <c r="I545" s="89"/>
      <c r="J545" s="18"/>
      <c r="K545" s="18"/>
      <c r="L545" s="18"/>
      <c r="M545" s="140"/>
      <c r="N545" s="140"/>
      <c r="O545" s="140"/>
      <c r="P545" s="140"/>
      <c r="Q545" s="140"/>
      <c r="R545" s="140"/>
      <c r="S545" s="140"/>
      <c r="T545" s="140"/>
      <c r="U545" s="18"/>
      <c r="V545" s="18"/>
      <c r="W545" s="18"/>
      <c r="X545" s="374">
        <v>14</v>
      </c>
      <c r="Y545" s="409" t="str">
        <f t="array" ref="Y545">IF(Y501="-","-",COUNT(IF($M$5:$M$104=$H$5:$L$104,IF($H$5:$L$104=$X545,IF($A$5:$A$104=Y$530,$H$5:$L$104,""),""),""))/COUNT(IF($M$5:$M$104=$X545,IF($A$5:$A$104=Y$530,$H$5:$L$104,""),"")))</f>
        <v>-</v>
      </c>
      <c r="Z545" s="409" t="str">
        <f t="array" ref="Z545">IF(Z501="-","-",COUNT(IF($M$5:$M$104=$H$5:$L$104,IF($H$5:$L$104=$X545,IF($A$5:$A$104=Z$530,$H$5:$L$104,""),""),""))/COUNT(IF($M$5:$M$104=$X545,IF($A$5:$A$104=Z$530,$H$5:$L$104,""),"")))</f>
        <v>-</v>
      </c>
      <c r="AA545" s="409" t="str">
        <f t="array" ref="AA545">IF(AA501="-","-",COUNT(IF($M$5:$M$104=$H$5:$L$104,IF($H$5:$L$104=$X545,IF($A$5:$A$104=AA$530,$H$5:$L$104,""),""),""))/COUNT(IF($M$5:$M$104=$X545,IF($A$5:$A$104=AA$530,$H$5:$L$104,""),"")))</f>
        <v>-</v>
      </c>
      <c r="AB545" s="409" t="str">
        <f t="array" ref="AB545">IF(AB501="-","-",COUNT(IF($M$5:$M$104=$H$5:$L$104,IF($H$5:$L$104=$X545,IF($A$5:$A$104=AB$530,$H$5:$L$104,""),""),""))/COUNT(IF($M$5:$M$104=$X545,IF($A$5:$A$104=AB$530,$H$5:$L$104,""),"")))</f>
        <v>-</v>
      </c>
      <c r="AC545" s="409" t="str">
        <f t="array" ref="AC545">IF(AC501="-","-",COUNT(IF($M$5:$M$104=$H$5:$L$104,IF($H$5:$L$104=$X545,IF($A$5:$A$104=AC$530,$H$5:$L$104,""),""),""))/COUNT(IF($M$5:$M$104=$X545,IF($A$5:$A$104=AC$530,$H$5:$L$104,""),"")))</f>
        <v>-</v>
      </c>
      <c r="AD545" s="409" t="str">
        <f t="array" ref="AD545">IF(AD501="-","-",COUNT(IF($M$5:$M$104=$H$5:$L$104,IF($H$5:$L$104=$X545,IF($A$5:$A$104=AD$530,$H$5:$L$104,""),""),""))/COUNT(IF($M$5:$M$104=$X545,IF($A$5:$A$104=AD$530,$H$5:$L$104,""),"")))</f>
        <v>-</v>
      </c>
      <c r="AE545" s="409" t="str">
        <f t="array" ref="AE545">IF(AE501="-","-",COUNT(IF($M$5:$M$104=$H$5:$L$104,IF($H$5:$L$104=$X545,IF($A$5:$A$104=AE$530,$H$5:$L$104,""),""),""))/COUNT(IF($M$5:$M$104=$X545,IF($A$5:$A$104=AE$530,$H$5:$L$104,""),"")))</f>
        <v>-</v>
      </c>
      <c r="AF545" s="409" t="str">
        <f t="array" ref="AF545">IF(AF501="-","-",COUNT(IF($M$5:$M$104=$H$5:$L$104,IF($H$5:$L$104=$X545,IF($A$5:$A$104=AF$530,$H$5:$L$104,""),""),""))/COUNT(IF($M$5:$M$104=$X545,IF($A$5:$A$104=AF$530,$H$5:$L$104,""),"")))</f>
        <v>-</v>
      </c>
      <c r="AG545" s="409" t="str">
        <f t="array" ref="AG545">IF(AG501="-","-",COUNT(IF($M$5:$M$104=$H$5:$L$104,IF($H$5:$L$104=$X545,IF($A$5:$A$104=AG$530,$H$5:$L$104,""),""),""))/COUNT(IF($M$5:$M$104=$X545,IF($A$5:$A$104=AG$530,$H$5:$L$104,""),"")))</f>
        <v>-</v>
      </c>
      <c r="AH545" s="409" t="str">
        <f t="array" ref="AH545">IF(AH501="-","-",COUNT(IF($M$5:$M$104=$H$5:$L$104,IF($H$5:$L$104=$X545,IF($A$5:$A$104=AH$530,$H$5:$L$104,""),""),""))/COUNT(IF($M$5:$M$104=$X545,IF($A$5:$A$104=AH$530,$H$5:$L$104,""),"")))</f>
        <v>-</v>
      </c>
      <c r="AI545" s="409" t="str">
        <f t="array" ref="AI545">IF(AI501="-","-",COUNT(IF($M$5:$M$104=$H$5:$L$104,IF($H$5:$L$104=$X545,IF($A$5:$A$104=AI$530,$H$5:$L$104,""),""),""))/COUNT(IF($M$5:$M$104=$X545,IF($A$5:$A$104=AI$530,$H$5:$L$104,""),"")))</f>
        <v>-</v>
      </c>
      <c r="AJ545" s="409" t="str">
        <f t="array" ref="AJ545">IF(AJ501="-","-",COUNT(IF($M$5:$M$104=$H$5:$L$104,IF($H$5:$L$104=$X545,IF($A$5:$A$104=AJ$530,$H$5:$L$104,""),""),""))/COUNT(IF($M$5:$M$104=$X545,IF($A$5:$A$104=AJ$530,$H$5:$L$104,""),"")))</f>
        <v>-</v>
      </c>
      <c r="AK545" s="411" t="str">
        <f t="array" ref="AK545">IF(AK501=0,"-",COUNT(IF($M$5:$M$104=$H$5:$L$104,IF($H$5:$L$104=$X545,$H$5:$L$104,""),""))/COUNT(IF($M$5:$M$104=$X545,$H$5:$L$104,"")))</f>
        <v>-</v>
      </c>
      <c r="AL545" s="18"/>
      <c r="AM545" s="7"/>
      <c r="AN545" s="18"/>
      <c r="AO545" s="18"/>
      <c r="AP545" s="18"/>
      <c r="AQ545" s="18"/>
      <c r="AR545" s="18"/>
      <c r="AS545" s="18"/>
      <c r="AT545" s="18"/>
      <c r="AU545" s="18"/>
      <c r="AV545" s="18"/>
      <c r="AW545" s="18"/>
      <c r="AX545" s="18"/>
      <c r="BL545" s="11"/>
      <c r="BM545" s="11"/>
      <c r="BN545" s="11"/>
      <c r="BO545" s="75"/>
      <c r="BP545" s="75"/>
    </row>
    <row r="546" spans="1:68">
      <c r="A546" s="18"/>
      <c r="B546" s="18"/>
      <c r="C546" s="18"/>
      <c r="D546" s="18"/>
      <c r="E546" s="88"/>
      <c r="F546" s="88"/>
      <c r="G546" s="18"/>
      <c r="H546" s="89"/>
      <c r="I546" s="89"/>
      <c r="J546" s="18"/>
      <c r="K546" s="18"/>
      <c r="L546" s="18"/>
      <c r="M546" s="140"/>
      <c r="N546" s="140"/>
      <c r="O546" s="140"/>
      <c r="P546" s="140"/>
      <c r="Q546" s="140"/>
      <c r="R546" s="140"/>
      <c r="S546" s="140"/>
      <c r="T546" s="140"/>
      <c r="U546" s="18"/>
      <c r="V546" s="18"/>
      <c r="W546" s="18"/>
      <c r="X546" s="375">
        <v>15</v>
      </c>
      <c r="Y546" s="409" t="str">
        <f t="array" ref="Y546">IF(Y502="-","-",COUNT(IF($M$5:$M$104=$H$5:$L$104,IF($H$5:$L$104=$X546,IF($A$5:$A$104=Y$530,$H$5:$L$104,""),""),""))/COUNT(IF($M$5:$M$104=$X546,IF($A$5:$A$104=Y$530,$H$5:$L$104,""),"")))</f>
        <v>-</v>
      </c>
      <c r="Z546" s="409" t="str">
        <f t="array" ref="Z546">IF(Z502="-","-",COUNT(IF($M$5:$M$104=$H$5:$L$104,IF($H$5:$L$104=$X546,IF($A$5:$A$104=Z$530,$H$5:$L$104,""),""),""))/COUNT(IF($M$5:$M$104=$X546,IF($A$5:$A$104=Z$530,$H$5:$L$104,""),"")))</f>
        <v>-</v>
      </c>
      <c r="AA546" s="409" t="str">
        <f t="array" ref="AA546">IF(AA502="-","-",COUNT(IF($M$5:$M$104=$H$5:$L$104,IF($H$5:$L$104=$X546,IF($A$5:$A$104=AA$530,$H$5:$L$104,""),""),""))/COUNT(IF($M$5:$M$104=$X546,IF($A$5:$A$104=AA$530,$H$5:$L$104,""),"")))</f>
        <v>-</v>
      </c>
      <c r="AB546" s="409" t="str">
        <f t="array" ref="AB546">IF(AB502="-","-",COUNT(IF($M$5:$M$104=$H$5:$L$104,IF($H$5:$L$104=$X546,IF($A$5:$A$104=AB$530,$H$5:$L$104,""),""),""))/COUNT(IF($M$5:$M$104=$X546,IF($A$5:$A$104=AB$530,$H$5:$L$104,""),"")))</f>
        <v>-</v>
      </c>
      <c r="AC546" s="409" t="str">
        <f t="array" ref="AC546">IF(AC502="-","-",COUNT(IF($M$5:$M$104=$H$5:$L$104,IF($H$5:$L$104=$X546,IF($A$5:$A$104=AC$530,$H$5:$L$104,""),""),""))/COUNT(IF($M$5:$M$104=$X546,IF($A$5:$A$104=AC$530,$H$5:$L$104,""),"")))</f>
        <v>-</v>
      </c>
      <c r="AD546" s="409" t="str">
        <f t="array" ref="AD546">IF(AD502="-","-",COUNT(IF($M$5:$M$104=$H$5:$L$104,IF($H$5:$L$104=$X546,IF($A$5:$A$104=AD$530,$H$5:$L$104,""),""),""))/COUNT(IF($M$5:$M$104=$X546,IF($A$5:$A$104=AD$530,$H$5:$L$104,""),"")))</f>
        <v>-</v>
      </c>
      <c r="AE546" s="409" t="str">
        <f t="array" ref="AE546">IF(AE502="-","-",COUNT(IF($M$5:$M$104=$H$5:$L$104,IF($H$5:$L$104=$X546,IF($A$5:$A$104=AE$530,$H$5:$L$104,""),""),""))/COUNT(IF($M$5:$M$104=$X546,IF($A$5:$A$104=AE$530,$H$5:$L$104,""),"")))</f>
        <v>-</v>
      </c>
      <c r="AF546" s="409" t="str">
        <f t="array" ref="AF546">IF(AF502="-","-",COUNT(IF($M$5:$M$104=$H$5:$L$104,IF($H$5:$L$104=$X546,IF($A$5:$A$104=AF$530,$H$5:$L$104,""),""),""))/COUNT(IF($M$5:$M$104=$X546,IF($A$5:$A$104=AF$530,$H$5:$L$104,""),"")))</f>
        <v>-</v>
      </c>
      <c r="AG546" s="409" t="str">
        <f t="array" ref="AG546">IF(AG502="-","-",COUNT(IF($M$5:$M$104=$H$5:$L$104,IF($H$5:$L$104=$X546,IF($A$5:$A$104=AG$530,$H$5:$L$104,""),""),""))/COUNT(IF($M$5:$M$104=$X546,IF($A$5:$A$104=AG$530,$H$5:$L$104,""),"")))</f>
        <v>-</v>
      </c>
      <c r="AH546" s="409" t="str">
        <f t="array" ref="AH546">IF(AH502="-","-",COUNT(IF($M$5:$M$104=$H$5:$L$104,IF($H$5:$L$104=$X546,IF($A$5:$A$104=AH$530,$H$5:$L$104,""),""),""))/COUNT(IF($M$5:$M$104=$X546,IF($A$5:$A$104=AH$530,$H$5:$L$104,""),"")))</f>
        <v>-</v>
      </c>
      <c r="AI546" s="409" t="str">
        <f t="array" ref="AI546">IF(AI502="-","-",COUNT(IF($M$5:$M$104=$H$5:$L$104,IF($H$5:$L$104=$X546,IF($A$5:$A$104=AI$530,$H$5:$L$104,""),""),""))/COUNT(IF($M$5:$M$104=$X546,IF($A$5:$A$104=AI$530,$H$5:$L$104,""),"")))</f>
        <v>-</v>
      </c>
      <c r="AJ546" s="409" t="str">
        <f t="array" ref="AJ546">IF(AJ502="-","-",COUNT(IF($M$5:$M$104=$H$5:$L$104,IF($H$5:$L$104=$X546,IF($A$5:$A$104=AJ$530,$H$5:$L$104,""),""),""))/COUNT(IF($M$5:$M$104=$X546,IF($A$5:$A$104=AJ$530,$H$5:$L$104,""),"")))</f>
        <v>-</v>
      </c>
      <c r="AK546" s="412" t="str">
        <f t="array" ref="AK546">IF(AK502=0,"-",COUNT(IF($M$5:$M$104=$H$5:$L$104,IF($H$5:$L$104=$X546,$H$5:$L$104,""),""))/COUNT(IF($M$5:$M$104=$X546,$H$5:$L$104,"")))</f>
        <v>-</v>
      </c>
      <c r="AL546" s="18"/>
      <c r="AM546" s="7"/>
      <c r="AN546" s="18"/>
      <c r="AO546" s="18"/>
      <c r="AP546" s="18"/>
      <c r="AQ546" s="18"/>
      <c r="AR546" s="18"/>
      <c r="AS546" s="18"/>
      <c r="AT546" s="18"/>
      <c r="AU546" s="18"/>
      <c r="AV546" s="18"/>
      <c r="AW546" s="18"/>
      <c r="AX546" s="18"/>
      <c r="BL546" s="11"/>
      <c r="BM546" s="11"/>
      <c r="BN546" s="11"/>
      <c r="BO546" s="75"/>
      <c r="BP546" s="75"/>
    </row>
    <row r="547" spans="1:68">
      <c r="A547" s="18"/>
      <c r="B547" s="18"/>
      <c r="C547" s="18"/>
      <c r="D547" s="18"/>
      <c r="E547" s="88"/>
      <c r="F547" s="88"/>
      <c r="G547" s="18"/>
      <c r="H547" s="89"/>
      <c r="I547" s="89"/>
      <c r="J547" s="18"/>
      <c r="K547" s="18"/>
      <c r="L547" s="18"/>
      <c r="M547" s="140"/>
      <c r="N547" s="140"/>
      <c r="O547" s="140"/>
      <c r="P547" s="140"/>
      <c r="Q547" s="140"/>
      <c r="R547" s="140"/>
      <c r="S547" s="140"/>
      <c r="T547" s="140"/>
      <c r="U547" s="18"/>
      <c r="V547" s="413"/>
      <c r="W547" s="18"/>
      <c r="X547" s="376" t="s">
        <v>84</v>
      </c>
      <c r="Y547" s="377">
        <f>IF(Y503=0,"-",SUMPRODUCT(Y531:Y546,Y487:Y502)/Y503)</f>
        <v>0.95333333333333337</v>
      </c>
      <c r="Z547" s="378">
        <f t="shared" ref="Z547:AK547" si="58">IF(Z503=0,"-",SUMPRODUCT(Z531:Z546,Z487:Z502)/Z503)</f>
        <v>0.92000000000000015</v>
      </c>
      <c r="AA547" s="378">
        <f t="shared" si="58"/>
        <v>0.94545454545454544</v>
      </c>
      <c r="AB547" s="378">
        <f t="shared" si="58"/>
        <v>1</v>
      </c>
      <c r="AC547" s="378">
        <f t="shared" si="58"/>
        <v>0.94999999999999984</v>
      </c>
      <c r="AD547" s="378" t="str">
        <f t="shared" si="58"/>
        <v>-</v>
      </c>
      <c r="AE547" s="378" t="str">
        <f t="shared" si="58"/>
        <v>-</v>
      </c>
      <c r="AF547" s="378" t="str">
        <f t="shared" si="58"/>
        <v>-</v>
      </c>
      <c r="AG547" s="378" t="str">
        <f t="shared" si="58"/>
        <v>-</v>
      </c>
      <c r="AH547" s="378" t="str">
        <f t="shared" si="58"/>
        <v>-</v>
      </c>
      <c r="AI547" s="378" t="str">
        <f t="shared" si="58"/>
        <v>-</v>
      </c>
      <c r="AJ547" s="379" t="str">
        <f t="shared" si="58"/>
        <v>-</v>
      </c>
      <c r="AK547" s="380">
        <f t="shared" si="58"/>
        <v>0.95400000000000007</v>
      </c>
      <c r="AL547" s="18"/>
      <c r="AM547" s="7"/>
      <c r="AN547" s="18"/>
      <c r="AO547" s="18"/>
      <c r="AP547" s="18"/>
      <c r="AQ547" s="18"/>
      <c r="AR547" s="18"/>
      <c r="AS547" s="18"/>
      <c r="AT547" s="18"/>
      <c r="AU547" s="18"/>
      <c r="AV547" s="18"/>
      <c r="AW547" s="18"/>
      <c r="AX547" s="18"/>
      <c r="BL547" s="11"/>
      <c r="BM547" s="11"/>
      <c r="BN547" s="11"/>
      <c r="BO547" s="75"/>
      <c r="BP547" s="75"/>
    </row>
    <row r="548" spans="1:68">
      <c r="A548" s="18"/>
      <c r="B548" s="18"/>
      <c r="C548" s="18"/>
      <c r="D548" s="18"/>
      <c r="E548" s="88"/>
      <c r="F548" s="88"/>
      <c r="G548" s="18"/>
      <c r="H548" s="89"/>
      <c r="I548" s="89"/>
      <c r="J548" s="18"/>
      <c r="K548" s="18"/>
      <c r="L548" s="18"/>
      <c r="M548" s="140"/>
      <c r="N548" s="140"/>
      <c r="O548" s="140"/>
      <c r="P548" s="140"/>
      <c r="Q548" s="140"/>
      <c r="R548" s="140"/>
      <c r="S548" s="140"/>
      <c r="T548" s="140"/>
      <c r="U548" s="18"/>
      <c r="V548" s="18"/>
      <c r="W548" s="18"/>
      <c r="X548" s="381" t="s">
        <v>85</v>
      </c>
      <c r="Y548" s="350"/>
      <c r="Z548" s="350"/>
      <c r="AA548" s="350"/>
      <c r="AB548" s="350"/>
      <c r="AC548" s="350"/>
      <c r="AD548" s="350"/>
      <c r="AE548" s="350"/>
      <c r="AF548" s="350"/>
      <c r="AG548" s="350"/>
      <c r="AH548" s="350"/>
      <c r="AI548" s="350"/>
      <c r="AJ548" s="350"/>
      <c r="AK548" s="351"/>
      <c r="AL548" s="18"/>
      <c r="AM548" s="7"/>
      <c r="AN548" s="18"/>
      <c r="AO548" s="18"/>
      <c r="AP548" s="18"/>
      <c r="AQ548" s="18"/>
      <c r="AR548" s="18"/>
      <c r="AS548" s="18"/>
      <c r="AT548" s="18"/>
      <c r="AU548" s="18"/>
      <c r="AV548" s="18"/>
      <c r="AW548" s="18"/>
      <c r="AX548" s="18"/>
      <c r="BL548" s="11"/>
      <c r="BM548" s="11"/>
      <c r="BN548" s="11"/>
      <c r="BO548" s="75"/>
      <c r="BP548" s="75"/>
    </row>
    <row r="549" spans="1:68">
      <c r="A549" s="18"/>
      <c r="B549" s="18"/>
      <c r="C549" s="18"/>
      <c r="D549" s="18"/>
      <c r="E549" s="88"/>
      <c r="F549" s="88"/>
      <c r="G549" s="18"/>
      <c r="H549" s="89"/>
      <c r="I549" s="89"/>
      <c r="J549" s="18"/>
      <c r="K549" s="18"/>
      <c r="L549" s="18"/>
      <c r="M549" s="140"/>
      <c r="N549" s="140"/>
      <c r="O549" s="140"/>
      <c r="P549" s="140"/>
      <c r="Q549" s="140"/>
      <c r="R549" s="140"/>
      <c r="S549" s="140"/>
      <c r="T549" s="140"/>
      <c r="U549" s="18"/>
      <c r="V549" s="18"/>
      <c r="W549" s="18"/>
      <c r="X549" s="117"/>
      <c r="Y549" s="117"/>
      <c r="Z549" s="117"/>
      <c r="AA549" s="117"/>
      <c r="AB549" s="117"/>
      <c r="AC549" s="117"/>
      <c r="AD549" s="117"/>
      <c r="AE549" s="117"/>
      <c r="AF549" s="117"/>
      <c r="AG549" s="117"/>
      <c r="AH549" s="117"/>
      <c r="AI549" s="117"/>
      <c r="AJ549" s="117"/>
      <c r="AK549" s="117"/>
      <c r="AL549" s="18"/>
      <c r="AM549" s="7"/>
      <c r="AN549" s="18"/>
      <c r="AO549" s="18"/>
      <c r="AP549" s="18"/>
      <c r="AQ549" s="18"/>
      <c r="AR549" s="18"/>
      <c r="AS549" s="18"/>
      <c r="AT549" s="18"/>
      <c r="AU549" s="18"/>
      <c r="AV549" s="18"/>
      <c r="AW549" s="18"/>
      <c r="AX549" s="18"/>
      <c r="BL549" s="11"/>
      <c r="BM549" s="11"/>
      <c r="BN549" s="11"/>
      <c r="BO549" s="75"/>
      <c r="BP549" s="75"/>
    </row>
    <row r="550" spans="1:68">
      <c r="A550" s="18"/>
      <c r="B550" s="18"/>
      <c r="C550" s="18"/>
      <c r="D550" s="18"/>
      <c r="E550" s="88"/>
      <c r="F550" s="88"/>
      <c r="G550" s="18"/>
      <c r="H550" s="89"/>
      <c r="I550" s="89"/>
      <c r="J550" s="18"/>
      <c r="K550" s="18"/>
      <c r="L550" s="18"/>
      <c r="M550" s="140"/>
      <c r="N550" s="140"/>
      <c r="O550" s="140"/>
      <c r="P550" s="140"/>
      <c r="Q550" s="140"/>
      <c r="R550" s="140"/>
      <c r="S550" s="140"/>
      <c r="T550" s="140"/>
      <c r="U550" s="18"/>
      <c r="V550" s="18"/>
      <c r="W550" s="18"/>
      <c r="X550" s="583" t="str">
        <f>IF(M3="modal","RELATIVE BIAS","ABSOLUTE BIAS")</f>
        <v>RELATIVE BIAS</v>
      </c>
      <c r="Y550" s="584"/>
      <c r="Z550" s="585"/>
      <c r="AA550" s="117"/>
      <c r="AB550" s="117"/>
      <c r="AC550" s="117"/>
      <c r="AD550" s="117"/>
      <c r="AE550" s="117"/>
      <c r="AF550" s="117"/>
      <c r="AG550" s="117"/>
      <c r="AH550" s="117"/>
      <c r="AI550" s="117"/>
      <c r="AJ550" s="117"/>
      <c r="AK550" s="117"/>
      <c r="AL550" s="18"/>
      <c r="AM550" s="7"/>
      <c r="AN550" s="18"/>
      <c r="AO550" s="18"/>
      <c r="AP550" s="18"/>
      <c r="AQ550" s="18"/>
      <c r="AR550" s="18"/>
      <c r="AS550" s="18"/>
      <c r="AT550" s="18"/>
      <c r="AU550" s="18"/>
      <c r="AV550" s="18"/>
      <c r="AW550" s="18"/>
      <c r="AX550" s="18"/>
      <c r="BL550" s="11"/>
      <c r="BM550" s="11"/>
      <c r="BN550" s="11"/>
      <c r="BO550" s="75"/>
      <c r="BP550" s="75"/>
    </row>
    <row r="551" spans="1:68">
      <c r="A551" s="18"/>
      <c r="B551" s="18"/>
      <c r="C551" s="18"/>
      <c r="D551" s="18"/>
      <c r="E551" s="88"/>
      <c r="F551" s="88"/>
      <c r="G551" s="18"/>
      <c r="H551" s="89"/>
      <c r="I551" s="89"/>
      <c r="J551" s="18"/>
      <c r="K551" s="18"/>
      <c r="L551" s="18"/>
      <c r="M551" s="140"/>
      <c r="N551" s="140"/>
      <c r="O551" s="140"/>
      <c r="P551" s="140"/>
      <c r="Q551" s="140"/>
      <c r="R551" s="140"/>
      <c r="S551" s="140"/>
      <c r="T551" s="140"/>
      <c r="U551" s="18"/>
      <c r="V551" s="18"/>
      <c r="W551" s="18"/>
      <c r="X551" s="414" t="str">
        <f>$M$3</f>
        <v>MODAL</v>
      </c>
      <c r="Y551" s="561"/>
      <c r="Z551" s="562"/>
      <c r="AA551" s="562"/>
      <c r="AB551" s="562"/>
      <c r="AC551" s="562"/>
      <c r="AD551" s="562" t="s">
        <v>91</v>
      </c>
      <c r="AE551" s="562"/>
      <c r="AF551" s="562"/>
      <c r="AG551" s="562"/>
      <c r="AH551" s="562"/>
      <c r="AI551" s="562"/>
      <c r="AJ551" s="563"/>
      <c r="AK551" s="415" t="s">
        <v>5</v>
      </c>
      <c r="AL551" s="18"/>
      <c r="AM551" s="7"/>
      <c r="AN551" s="18"/>
      <c r="AO551" s="18"/>
      <c r="AP551" s="18"/>
      <c r="AQ551" s="18"/>
      <c r="AR551" s="18"/>
      <c r="AS551" s="18"/>
      <c r="AT551" s="18"/>
      <c r="AU551" s="18"/>
      <c r="AV551" s="18"/>
      <c r="AW551" s="18"/>
      <c r="AX551" s="18"/>
      <c r="BL551" s="11"/>
      <c r="BM551" s="11"/>
      <c r="BN551" s="11"/>
      <c r="BO551" s="75"/>
      <c r="BP551" s="75"/>
    </row>
    <row r="552" spans="1:68">
      <c r="A552" s="18"/>
      <c r="B552" s="18"/>
      <c r="C552" s="18"/>
      <c r="D552" s="18"/>
      <c r="E552" s="88"/>
      <c r="F552" s="88"/>
      <c r="G552" s="18"/>
      <c r="H552" s="89"/>
      <c r="I552" s="89"/>
      <c r="J552" s="18"/>
      <c r="K552" s="18"/>
      <c r="L552" s="18"/>
      <c r="M552" s="140"/>
      <c r="N552" s="140"/>
      <c r="O552" s="140"/>
      <c r="P552" s="140"/>
      <c r="Q552" s="140"/>
      <c r="R552" s="140"/>
      <c r="S552" s="140"/>
      <c r="T552" s="140"/>
      <c r="U552" s="18"/>
      <c r="V552" s="18"/>
      <c r="W552" s="18"/>
      <c r="X552" s="416" t="str">
        <f>$M$4</f>
        <v>(R1-R5)</v>
      </c>
      <c r="Y552" s="417" t="str">
        <f t="shared" ref="Y552:AJ552" si="59">Y486</f>
        <v>N58°11' E04°24</v>
      </c>
      <c r="Z552" s="418" t="str">
        <f t="shared" si="59"/>
        <v>N57°22' E05°59</v>
      </c>
      <c r="AA552" s="418" t="str">
        <f t="shared" si="59"/>
        <v>N57°34' E06°08</v>
      </c>
      <c r="AB552" s="418" t="str">
        <f t="shared" si="59"/>
        <v>N57°38' E05°31</v>
      </c>
      <c r="AC552" s="418" t="str">
        <f t="shared" si="59"/>
        <v>N59°45' E05°02</v>
      </c>
      <c r="AD552" s="418" t="str">
        <f t="shared" si="59"/>
        <v>H</v>
      </c>
      <c r="AE552" s="418" t="str">
        <f t="shared" si="59"/>
        <v>I</v>
      </c>
      <c r="AF552" s="418" t="str">
        <f t="shared" si="59"/>
        <v>H</v>
      </c>
      <c r="AG552" s="418" t="str">
        <f t="shared" si="59"/>
        <v>I</v>
      </c>
      <c r="AH552" s="418" t="str">
        <f t="shared" si="59"/>
        <v>J</v>
      </c>
      <c r="AI552" s="418" t="str">
        <f t="shared" si="59"/>
        <v>K</v>
      </c>
      <c r="AJ552" s="419" t="str">
        <f t="shared" si="59"/>
        <v>L</v>
      </c>
      <c r="AK552" s="420" t="s">
        <v>88</v>
      </c>
      <c r="AL552" s="18"/>
      <c r="AM552" s="7"/>
      <c r="AN552" s="18"/>
      <c r="AO552" s="18"/>
      <c r="AP552" s="18"/>
      <c r="AQ552" s="18"/>
      <c r="AR552" s="18"/>
      <c r="AS552" s="18"/>
      <c r="AT552" s="18"/>
      <c r="AU552" s="18"/>
      <c r="AV552" s="18"/>
      <c r="AW552" s="18"/>
      <c r="AX552" s="18"/>
      <c r="BL552" s="11"/>
      <c r="BM552" s="11"/>
      <c r="BN552" s="11"/>
      <c r="BO552" s="75"/>
      <c r="BP552" s="75"/>
    </row>
    <row r="553" spans="1:68">
      <c r="A553" s="18"/>
      <c r="B553" s="18"/>
      <c r="C553" s="18"/>
      <c r="D553" s="18"/>
      <c r="E553" s="88"/>
      <c r="F553" s="88"/>
      <c r="G553" s="18"/>
      <c r="H553" s="89"/>
      <c r="I553" s="89"/>
      <c r="J553" s="18"/>
      <c r="K553" s="18"/>
      <c r="L553" s="18"/>
      <c r="M553" s="140"/>
      <c r="N553" s="140"/>
      <c r="O553" s="140"/>
      <c r="P553" s="140"/>
      <c r="Q553" s="140"/>
      <c r="R553" s="140"/>
      <c r="S553" s="140"/>
      <c r="T553" s="140"/>
      <c r="U553" s="18"/>
      <c r="V553" s="18"/>
      <c r="W553" s="18"/>
      <c r="X553" s="396">
        <v>0</v>
      </c>
      <c r="Y553" s="382">
        <f t="array" ref="Y553">IF(COUNT(IF($M$5:$M$104=$X553,IF($A$5:$A$104=Y$552,$M$5:$M$104,""),""))=0,"-",AVERAGE(IF($M$5:$M$104=$X553,IF($A$5:$A$104=Y$552,$H$5:$L$104,"")))-$X553)</f>
        <v>0</v>
      </c>
      <c r="Z553" s="382">
        <f t="array" ref="Z553">IF(COUNT(IF($M$5:$M$104=$X553,IF($A$5:$A$104=Z$552,$M$5:$M$104,""),""))=0,"-",AVERAGE(IF($M$5:$M$104=$X553,IF($A$5:$A$104=Z$552,$H$5:$L$104,"")))-$X553)</f>
        <v>0.25333333333333335</v>
      </c>
      <c r="AA553" s="382">
        <f t="array" ref="AA553">IF(COUNT(IF($M$5:$M$104=$X553,IF($A$5:$A$104=AA$552,$M$5:$M$104,""),""))=0,"-",AVERAGE(IF($M$5:$M$104=$X553,IF($A$5:$A$104=AA$552,$H$5:$L$104,"")))-$X553)</f>
        <v>0</v>
      </c>
      <c r="AB553" s="382">
        <f t="array" ref="AB553">IF(COUNT(IF($M$5:$M$104=$X553,IF($A$5:$A$104=AB$552,$M$5:$M$104,""),""))=0,"-",AVERAGE(IF($M$5:$M$104=$X553,IF($A$5:$A$104=AB$552,$H$5:$L$104,"")))-$X553)</f>
        <v>0</v>
      </c>
      <c r="AC553" s="382">
        <f t="array" ref="AC553">IF(COUNT(IF($M$5:$M$104=$X553,IF($A$5:$A$104=AC$552,$M$5:$M$104,""),""))=0,"-",AVERAGE(IF($M$5:$M$104=$X553,IF($A$5:$A$104=AC$552,$H$5:$L$104,"")))-$X553)</f>
        <v>8.8888888888888892E-2</v>
      </c>
      <c r="AD553" s="382" t="str">
        <f t="array" ref="AD553">IF(COUNT(IF($M$5:$M$104=$X553,IF($A$5:$A$104=AD$552,$M$5:$M$104,""),""))=0,"-",AVERAGE(IF($M$5:$M$104=$X553,IF($A$5:$A$104=AD$552,$H$5:$L$104,"")))-$X553)</f>
        <v>-</v>
      </c>
      <c r="AE553" s="382" t="str">
        <f t="array" ref="AE553">IF(COUNT(IF($M$5:$M$104=$X553,IF($A$5:$A$104=AE$552,$M$5:$M$104,""),""))=0,"-",AVERAGE(IF($M$5:$M$104=$X553,IF($A$5:$A$104=AE$552,$H$5:$L$104,"")))-$X553)</f>
        <v>-</v>
      </c>
      <c r="AF553" s="382" t="str">
        <f t="array" ref="AF553">IF(COUNT(IF($M$5:$M$104=$X553,IF($A$5:$A$104=AF$552,$M$5:$M$104,""),""))=0,"-",AVERAGE(IF($M$5:$M$104=$X553,IF($A$5:$A$104=AF$552,$H$5:$L$104,"")))-$X553)</f>
        <v>-</v>
      </c>
      <c r="AG553" s="382" t="str">
        <f t="array" ref="AG553">IF(COUNT(IF($M$5:$M$104=$X553,IF($A$5:$A$104=AG$552,$M$5:$M$104,""),""))=0,"-",AVERAGE(IF($M$5:$M$104=$X553,IF($A$5:$A$104=AG$552,$H$5:$L$104,"")))-$X553)</f>
        <v>-</v>
      </c>
      <c r="AH553" s="382" t="str">
        <f t="array" ref="AH553">IF(COUNT(IF($M$5:$M$104=$X553,IF($A$5:$A$104=AH$552,$M$5:$M$104,""),""))=0,"-",AVERAGE(IF($M$5:$M$104=$X553,IF($A$5:$A$104=AH$552,$H$5:$L$104,"")))-$X553)</f>
        <v>-</v>
      </c>
      <c r="AI553" s="382" t="str">
        <f t="array" ref="AI553">IF(COUNT(IF($M$5:$M$104=$X553,IF($A$5:$A$104=AI$552,$M$5:$M$104,""),""))=0,"-",AVERAGE(IF($M$5:$M$104=$X553,IF($A$5:$A$104=AI$552,$H$5:$L$104,"")))-$X553)</f>
        <v>-</v>
      </c>
      <c r="AJ553" s="382" t="str">
        <f t="array" ref="AJ553">IF(COUNT(IF($M$5:$M$104=$X553,IF($A$5:$A$104=AJ$552,$M$5:$M$104,""),""))=0,"-",AVERAGE(IF($M$5:$M$104=$X553,IF($A$5:$A$104=AJ$552,$H$5:$L$104,"")))-$X553)</f>
        <v>-</v>
      </c>
      <c r="AK553" s="383">
        <f t="array" ref="AK553">IF(COUNT(Y553:AJ553)=0,"-",AVERAGE(IF($M$5:$M$104=$X553,$H$5:$L$104,""))-$X553)</f>
        <v>6.4285714285714279E-2</v>
      </c>
      <c r="AL553" s="18"/>
      <c r="AM553" s="7"/>
      <c r="AN553" s="18"/>
      <c r="AO553" s="18"/>
      <c r="AP553" s="18"/>
      <c r="AQ553" s="18"/>
      <c r="AR553" s="18"/>
      <c r="AS553" s="18"/>
      <c r="AT553" s="18"/>
      <c r="AU553" s="18"/>
      <c r="AV553" s="18"/>
      <c r="AW553" s="18"/>
      <c r="AX553" s="18"/>
      <c r="BL553" s="11"/>
      <c r="BM553" s="11"/>
      <c r="BN553" s="11"/>
      <c r="BO553" s="75"/>
      <c r="BP553" s="75"/>
    </row>
    <row r="554" spans="1:68">
      <c r="A554" s="18"/>
      <c r="B554" s="18"/>
      <c r="C554" s="18"/>
      <c r="D554" s="18"/>
      <c r="E554" s="88"/>
      <c r="F554" s="88"/>
      <c r="G554" s="18"/>
      <c r="H554" s="89"/>
      <c r="I554" s="89"/>
      <c r="J554" s="18"/>
      <c r="K554" s="18"/>
      <c r="L554" s="18"/>
      <c r="M554" s="140"/>
      <c r="N554" s="140"/>
      <c r="O554" s="140"/>
      <c r="P554" s="140"/>
      <c r="Q554" s="140"/>
      <c r="R554" s="140"/>
      <c r="S554" s="140"/>
      <c r="T554" s="140"/>
      <c r="U554" s="18"/>
      <c r="V554" s="18"/>
      <c r="W554" s="18"/>
      <c r="X554" s="374">
        <v>1</v>
      </c>
      <c r="Y554" s="382" t="str">
        <f t="array" ref="Y554">IF(COUNT(IF($M$5:$M$104=$X554,IF($A$5:$A$104=Y$552,$M$5:$M$104,""),""))=0,"-",AVERAGE(IF($M$5:$M$104=$X554,IF($A$5:$A$104=Y$552,$H$5:$L$104,"")))-$X554)</f>
        <v>-</v>
      </c>
      <c r="Z554" s="382" t="str">
        <f t="array" ref="Z554">IF(COUNT(IF($M$5:$M$104=$X554,IF($A$5:$A$104=Z$552,$M$5:$M$104,""),""))=0,"-",AVERAGE(IF($M$5:$M$104=$X554,IF($A$5:$A$104=Z$552,$H$5:$L$104,"")))-$X554)</f>
        <v>-</v>
      </c>
      <c r="AA554" s="382" t="str">
        <f t="array" ref="AA554">IF(COUNT(IF($M$5:$M$104=$X554,IF($A$5:$A$104=AA$552,$M$5:$M$104,""),""))=0,"-",AVERAGE(IF($M$5:$M$104=$X554,IF($A$5:$A$104=AA$552,$H$5:$L$104,"")))-$X554)</f>
        <v>-</v>
      </c>
      <c r="AB554" s="382" t="str">
        <f t="array" ref="AB554">IF(COUNT(IF($M$5:$M$104=$X554,IF($A$5:$A$104=AB$552,$M$5:$M$104,""),""))=0,"-",AVERAGE(IF($M$5:$M$104=$X554,IF($A$5:$A$104=AB$552,$H$5:$L$104,"")))-$X554)</f>
        <v>-</v>
      </c>
      <c r="AC554" s="382" t="str">
        <f t="array" ref="AC554">IF(COUNT(IF($M$5:$M$104=$X554,IF($A$5:$A$104=AC$552,$M$5:$M$104,""),""))=0,"-",AVERAGE(IF($M$5:$M$104=$X554,IF($A$5:$A$104=AC$552,$H$5:$L$104,"")))-$X554)</f>
        <v>-</v>
      </c>
      <c r="AD554" s="382" t="str">
        <f t="array" ref="AD554">IF(COUNT(IF($M$5:$M$104=$X554,IF($A$5:$A$104=AD$552,$M$5:$M$104,""),""))=0,"-",AVERAGE(IF($M$5:$M$104=$X554,IF($A$5:$A$104=AD$552,$H$5:$L$104,"")))-$X554)</f>
        <v>-</v>
      </c>
      <c r="AE554" s="382" t="str">
        <f t="array" ref="AE554">IF(COUNT(IF($M$5:$M$104=$X554,IF($A$5:$A$104=AE$552,$M$5:$M$104,""),""))=0,"-",AVERAGE(IF($M$5:$M$104=$X554,IF($A$5:$A$104=AE$552,$H$5:$L$104,"")))-$X554)</f>
        <v>-</v>
      </c>
      <c r="AF554" s="382" t="str">
        <f t="array" ref="AF554">IF(COUNT(IF($M$5:$M$104=$X554,IF($A$5:$A$104=AF$552,$M$5:$M$104,""),""))=0,"-",AVERAGE(IF($M$5:$M$104=$X554,IF($A$5:$A$104=AF$552,$H$5:$L$104,"")))-$X554)</f>
        <v>-</v>
      </c>
      <c r="AG554" s="382" t="str">
        <f t="array" ref="AG554">IF(COUNT(IF($M$5:$M$104=$X554,IF($A$5:$A$104=AG$552,$M$5:$M$104,""),""))=0,"-",AVERAGE(IF($M$5:$M$104=$X554,IF($A$5:$A$104=AG$552,$H$5:$L$104,"")))-$X554)</f>
        <v>-</v>
      </c>
      <c r="AH554" s="382" t="str">
        <f t="array" ref="AH554">IF(COUNT(IF($M$5:$M$104=$X554,IF($A$5:$A$104=AH$552,$M$5:$M$104,""),""))=0,"-",AVERAGE(IF($M$5:$M$104=$X554,IF($A$5:$A$104=AH$552,$H$5:$L$104,"")))-$X554)</f>
        <v>-</v>
      </c>
      <c r="AI554" s="382" t="str">
        <f t="array" ref="AI554">IF(COUNT(IF($M$5:$M$104=$X554,IF($A$5:$A$104=AI$552,$M$5:$M$104,""),""))=0,"-",AVERAGE(IF($M$5:$M$104=$X554,IF($A$5:$A$104=AI$552,$H$5:$L$104,"")))-$X554)</f>
        <v>-</v>
      </c>
      <c r="AJ554" s="382" t="str">
        <f t="array" ref="AJ554">IF(COUNT(IF($M$5:$M$104=$X554,IF($A$5:$A$104=AJ$552,$M$5:$M$104,""),""))=0,"-",AVERAGE(IF($M$5:$M$104=$X554,IF($A$5:$A$104=AJ$552,$H$5:$L$104,"")))-$X554)</f>
        <v>-</v>
      </c>
      <c r="AK554" s="384" t="str">
        <f t="array" ref="AK554">IF(COUNT(Y554:AJ554)=0,"-",AVERAGE(IF($M$5:$M$104=$X554,$H$5:$L$104,""))-$X554)</f>
        <v>-</v>
      </c>
      <c r="AL554" s="18"/>
      <c r="AM554" s="7"/>
      <c r="AN554" s="18"/>
      <c r="AO554" s="18"/>
      <c r="AP554" s="18"/>
      <c r="AQ554" s="18"/>
      <c r="AR554" s="18"/>
      <c r="AS554" s="18"/>
      <c r="AT554" s="18"/>
      <c r="AU554" s="18"/>
      <c r="AV554" s="18"/>
      <c r="AW554" s="18"/>
      <c r="AX554" s="18"/>
      <c r="BL554" s="11"/>
      <c r="BM554" s="11"/>
      <c r="BN554" s="11"/>
      <c r="BO554" s="75"/>
      <c r="BP554" s="75"/>
    </row>
    <row r="555" spans="1:68">
      <c r="A555" s="18"/>
      <c r="B555" s="18"/>
      <c r="C555" s="18"/>
      <c r="D555" s="18"/>
      <c r="E555" s="88"/>
      <c r="F555" s="88"/>
      <c r="G555" s="18"/>
      <c r="H555" s="89"/>
      <c r="I555" s="89"/>
      <c r="J555" s="18"/>
      <c r="K555" s="18"/>
      <c r="L555" s="18"/>
      <c r="M555" s="140"/>
      <c r="N555" s="140"/>
      <c r="O555" s="140"/>
      <c r="P555" s="140"/>
      <c r="Q555" s="140"/>
      <c r="R555" s="140"/>
      <c r="S555" s="140"/>
      <c r="T555" s="140"/>
      <c r="U555" s="18"/>
      <c r="V555" s="18"/>
      <c r="W555" s="18"/>
      <c r="X555" s="374">
        <v>2</v>
      </c>
      <c r="Y555" s="382" t="str">
        <f t="array" ref="Y555">IF(COUNT(IF($M$5:$M$104=$X555,IF($A$5:$A$104=Y$552,$M$5:$M$104,""),""))=0,"-",AVERAGE(IF($M$5:$M$104=$X555,IF($A$5:$A$104=Y$552,$H$5:$L$104,"")))-$X555)</f>
        <v>-</v>
      </c>
      <c r="Z555" s="382" t="str">
        <f t="array" ref="Z555">IF(COUNT(IF($M$5:$M$104=$X555,IF($A$5:$A$104=Z$552,$M$5:$M$104,""),""))=0,"-",AVERAGE(IF($M$5:$M$104=$X555,IF($A$5:$A$104=Z$552,$H$5:$L$104,"")))-$X555)</f>
        <v>-</v>
      </c>
      <c r="AA555" s="382" t="str">
        <f t="array" ref="AA555">IF(COUNT(IF($M$5:$M$104=$X555,IF($A$5:$A$104=AA$552,$M$5:$M$104,""),""))=0,"-",AVERAGE(IF($M$5:$M$104=$X555,IF($A$5:$A$104=AA$552,$H$5:$L$104,"")))-$X555)</f>
        <v>-</v>
      </c>
      <c r="AB555" s="382" t="str">
        <f t="array" ref="AB555">IF(COUNT(IF($M$5:$M$104=$X555,IF($A$5:$A$104=AB$552,$M$5:$M$104,""),""))=0,"-",AVERAGE(IF($M$5:$M$104=$X555,IF($A$5:$A$104=AB$552,$H$5:$L$104,"")))-$X555)</f>
        <v>-</v>
      </c>
      <c r="AC555" s="382" t="str">
        <f t="array" ref="AC555">IF(COUNT(IF($M$5:$M$104=$X555,IF($A$5:$A$104=AC$552,$M$5:$M$104,""),""))=0,"-",AVERAGE(IF($M$5:$M$104=$X555,IF($A$5:$A$104=AC$552,$H$5:$L$104,"")))-$X555)</f>
        <v>-</v>
      </c>
      <c r="AD555" s="382" t="str">
        <f t="array" ref="AD555">IF(COUNT(IF($M$5:$M$104=$X555,IF($A$5:$A$104=AD$552,$M$5:$M$104,""),""))=0,"-",AVERAGE(IF($M$5:$M$104=$X555,IF($A$5:$A$104=AD$552,$H$5:$L$104,"")))-$X555)</f>
        <v>-</v>
      </c>
      <c r="AE555" s="382" t="str">
        <f t="array" ref="AE555">IF(COUNT(IF($M$5:$M$104=$X555,IF($A$5:$A$104=AE$552,$M$5:$M$104,""),""))=0,"-",AVERAGE(IF($M$5:$M$104=$X555,IF($A$5:$A$104=AE$552,$H$5:$L$104,"")))-$X555)</f>
        <v>-</v>
      </c>
      <c r="AF555" s="382" t="str">
        <f t="array" ref="AF555">IF(COUNT(IF($M$5:$M$104=$X555,IF($A$5:$A$104=AF$552,$M$5:$M$104,""),""))=0,"-",AVERAGE(IF($M$5:$M$104=$X555,IF($A$5:$A$104=AF$552,$H$5:$L$104,"")))-$X555)</f>
        <v>-</v>
      </c>
      <c r="AG555" s="382" t="str">
        <f t="array" ref="AG555">IF(COUNT(IF($M$5:$M$104=$X555,IF($A$5:$A$104=AG$552,$M$5:$M$104,""),""))=0,"-",AVERAGE(IF($M$5:$M$104=$X555,IF($A$5:$A$104=AG$552,$H$5:$L$104,"")))-$X555)</f>
        <v>-</v>
      </c>
      <c r="AH555" s="382" t="str">
        <f t="array" ref="AH555">IF(COUNT(IF($M$5:$M$104=$X555,IF($A$5:$A$104=AH$552,$M$5:$M$104,""),""))=0,"-",AVERAGE(IF($M$5:$M$104=$X555,IF($A$5:$A$104=AH$552,$H$5:$L$104,"")))-$X555)</f>
        <v>-</v>
      </c>
      <c r="AI555" s="382" t="str">
        <f t="array" ref="AI555">IF(COUNT(IF($M$5:$M$104=$X555,IF($A$5:$A$104=AI$552,$M$5:$M$104,""),""))=0,"-",AVERAGE(IF($M$5:$M$104=$X555,IF($A$5:$A$104=AI$552,$H$5:$L$104,"")))-$X555)</f>
        <v>-</v>
      </c>
      <c r="AJ555" s="382" t="str">
        <f t="array" ref="AJ555">IF(COUNT(IF($M$5:$M$104=$X555,IF($A$5:$A$104=AJ$552,$M$5:$M$104,""),""))=0,"-",AVERAGE(IF($M$5:$M$104=$X555,IF($A$5:$A$104=AJ$552,$H$5:$L$104,"")))-$X555)</f>
        <v>-</v>
      </c>
      <c r="AK555" s="384" t="str">
        <f t="array" ref="AK555">IF(COUNT(Y555:AJ555)=0,"-",AVERAGE(IF($M$5:$M$104=$X555,$H$5:$L$104,""))-$X555)</f>
        <v>-</v>
      </c>
      <c r="AL555" s="18"/>
      <c r="AM555" s="7"/>
      <c r="AN555" s="18"/>
      <c r="AO555" s="18"/>
      <c r="AP555" s="18"/>
      <c r="AQ555" s="18"/>
      <c r="AR555" s="18"/>
      <c r="AS555" s="18"/>
      <c r="AT555" s="18"/>
      <c r="AU555" s="18"/>
      <c r="AV555" s="18"/>
      <c r="AW555" s="18"/>
      <c r="AX555" s="18"/>
      <c r="BL555" s="11"/>
      <c r="BM555" s="11"/>
      <c r="BN555" s="11"/>
      <c r="BO555" s="75"/>
      <c r="BP555" s="75"/>
    </row>
    <row r="556" spans="1:68">
      <c r="A556" s="18"/>
      <c r="B556" s="18"/>
      <c r="C556" s="18"/>
      <c r="D556" s="18"/>
      <c r="E556" s="88"/>
      <c r="F556" s="88"/>
      <c r="G556" s="18"/>
      <c r="H556" s="89"/>
      <c r="I556" s="89"/>
      <c r="J556" s="18"/>
      <c r="K556" s="18"/>
      <c r="L556" s="18"/>
      <c r="M556" s="140"/>
      <c r="N556" s="140"/>
      <c r="O556" s="140"/>
      <c r="P556" s="140"/>
      <c r="Q556" s="140"/>
      <c r="R556" s="140"/>
      <c r="S556" s="140"/>
      <c r="T556" s="140"/>
      <c r="U556" s="18"/>
      <c r="V556" s="18"/>
      <c r="W556" s="18"/>
      <c r="X556" s="374">
        <v>3</v>
      </c>
      <c r="Y556" s="382" t="str">
        <f t="array" ref="Y556">IF(COUNT(IF($M$5:$M$104=$X556,IF($A$5:$A$104=Y$552,$M$5:$M$104,""),""))=0,"-",AVERAGE(IF($M$5:$M$104=$X556,IF($A$5:$A$104=Y$552,$H$5:$L$104,"")))-$X556)</f>
        <v>-</v>
      </c>
      <c r="Z556" s="382" t="str">
        <f t="array" ref="Z556">IF(COUNT(IF($M$5:$M$104=$X556,IF($A$5:$A$104=Z$552,$M$5:$M$104,""),""))=0,"-",AVERAGE(IF($M$5:$M$104=$X556,IF($A$5:$A$104=Z$552,$H$5:$L$104,"")))-$X556)</f>
        <v>-</v>
      </c>
      <c r="AA556" s="382" t="str">
        <f t="array" ref="AA556">IF(COUNT(IF($M$5:$M$104=$X556,IF($A$5:$A$104=AA$552,$M$5:$M$104,""),""))=0,"-",AVERAGE(IF($M$5:$M$104=$X556,IF($A$5:$A$104=AA$552,$H$5:$L$104,"")))-$X556)</f>
        <v>-</v>
      </c>
      <c r="AB556" s="382" t="str">
        <f t="array" ref="AB556">IF(COUNT(IF($M$5:$M$104=$X556,IF($A$5:$A$104=AB$552,$M$5:$M$104,""),""))=0,"-",AVERAGE(IF($M$5:$M$104=$X556,IF($A$5:$A$104=AB$552,$H$5:$L$104,"")))-$X556)</f>
        <v>-</v>
      </c>
      <c r="AC556" s="382" t="str">
        <f t="array" ref="AC556">IF(COUNT(IF($M$5:$M$104=$X556,IF($A$5:$A$104=AC$552,$M$5:$M$104,""),""))=0,"-",AVERAGE(IF($M$5:$M$104=$X556,IF($A$5:$A$104=AC$552,$H$5:$L$104,"")))-$X556)</f>
        <v>-</v>
      </c>
      <c r="AD556" s="382" t="str">
        <f t="array" ref="AD556">IF(COUNT(IF($M$5:$M$104=$X556,IF($A$5:$A$104=AD$552,$M$5:$M$104,""),""))=0,"-",AVERAGE(IF($M$5:$M$104=$X556,IF($A$5:$A$104=AD$552,$H$5:$L$104,"")))-$X556)</f>
        <v>-</v>
      </c>
      <c r="AE556" s="382" t="str">
        <f t="array" ref="AE556">IF(COUNT(IF($M$5:$M$104=$X556,IF($A$5:$A$104=AE$552,$M$5:$M$104,""),""))=0,"-",AVERAGE(IF($M$5:$M$104=$X556,IF($A$5:$A$104=AE$552,$H$5:$L$104,"")))-$X556)</f>
        <v>-</v>
      </c>
      <c r="AF556" s="382" t="str">
        <f t="array" ref="AF556">IF(COUNT(IF($M$5:$M$104=$X556,IF($A$5:$A$104=AF$552,$M$5:$M$104,""),""))=0,"-",AVERAGE(IF($M$5:$M$104=$X556,IF($A$5:$A$104=AF$552,$H$5:$L$104,"")))-$X556)</f>
        <v>-</v>
      </c>
      <c r="AG556" s="382" t="str">
        <f t="array" ref="AG556">IF(COUNT(IF($M$5:$M$104=$X556,IF($A$5:$A$104=AG$552,$M$5:$M$104,""),""))=0,"-",AVERAGE(IF($M$5:$M$104=$X556,IF($A$5:$A$104=AG$552,$H$5:$L$104,"")))-$X556)</f>
        <v>-</v>
      </c>
      <c r="AH556" s="382" t="str">
        <f t="array" ref="AH556">IF(COUNT(IF($M$5:$M$104=$X556,IF($A$5:$A$104=AH$552,$M$5:$M$104,""),""))=0,"-",AVERAGE(IF($M$5:$M$104=$X556,IF($A$5:$A$104=AH$552,$H$5:$L$104,"")))-$X556)</f>
        <v>-</v>
      </c>
      <c r="AI556" s="382" t="str">
        <f t="array" ref="AI556">IF(COUNT(IF($M$5:$M$104=$X556,IF($A$5:$A$104=AI$552,$M$5:$M$104,""),""))=0,"-",AVERAGE(IF($M$5:$M$104=$X556,IF($A$5:$A$104=AI$552,$H$5:$L$104,"")))-$X556)</f>
        <v>-</v>
      </c>
      <c r="AJ556" s="382" t="str">
        <f t="array" ref="AJ556">IF(COUNT(IF($M$5:$M$104=$X556,IF($A$5:$A$104=AJ$552,$M$5:$M$104,""),""))=0,"-",AVERAGE(IF($M$5:$M$104=$X556,IF($A$5:$A$104=AJ$552,$H$5:$L$104,"")))-$X556)</f>
        <v>-</v>
      </c>
      <c r="AK556" s="384" t="str">
        <f t="array" ref="AK556">IF(COUNT(Y556:AJ556)=0,"-",AVERAGE(IF($M$5:$M$104=$X556,$H$5:$L$104,""))-$X556)</f>
        <v>-</v>
      </c>
      <c r="AL556" s="18"/>
      <c r="AM556" s="7"/>
      <c r="AN556" s="18"/>
      <c r="AO556" s="18"/>
      <c r="AP556" s="18"/>
      <c r="AQ556" s="18"/>
      <c r="AR556" s="18"/>
      <c r="AS556" s="18"/>
      <c r="AT556" s="18"/>
      <c r="AU556" s="18"/>
      <c r="AV556" s="18"/>
      <c r="AW556" s="18"/>
      <c r="AX556" s="18"/>
      <c r="BL556" s="11"/>
      <c r="BM556" s="11"/>
      <c r="BN556" s="11"/>
      <c r="BO556" s="75"/>
      <c r="BP556" s="75"/>
    </row>
    <row r="557" spans="1:68">
      <c r="A557" s="18"/>
      <c r="B557" s="18"/>
      <c r="C557" s="18"/>
      <c r="D557" s="18"/>
      <c r="E557" s="88"/>
      <c r="F557" s="88"/>
      <c r="G557" s="18"/>
      <c r="H557" s="89"/>
      <c r="I557" s="89"/>
      <c r="J557" s="18"/>
      <c r="K557" s="18"/>
      <c r="L557" s="18"/>
      <c r="M557" s="140"/>
      <c r="N557" s="140"/>
      <c r="O557" s="140"/>
      <c r="P557" s="140"/>
      <c r="Q557" s="140"/>
      <c r="R557" s="140"/>
      <c r="S557" s="140"/>
      <c r="T557" s="140"/>
      <c r="U557" s="18"/>
      <c r="V557" s="18"/>
      <c r="W557" s="18"/>
      <c r="X557" s="374">
        <v>4</v>
      </c>
      <c r="Y557" s="382">
        <f t="array" ref="Y557">IF(COUNT(IF($M$5:$M$104=$X557,IF($A$5:$A$104=Y$552,$M$5:$M$104,""),""))=0,"-",AVERAGE(IF($M$5:$M$104=$X557,IF($A$5:$A$104=Y$552,$H$5:$L$104,"")))-$X557)</f>
        <v>-0.39999999999999991</v>
      </c>
      <c r="Z557" s="382" t="str">
        <f t="array" ref="Z557">IF(COUNT(IF($M$5:$M$104=$X557,IF($A$5:$A$104=Z$552,$M$5:$M$104,""),""))=0,"-",AVERAGE(IF($M$5:$M$104=$X557,IF($A$5:$A$104=Z$552,$H$5:$L$104,"")))-$X557)</f>
        <v>-</v>
      </c>
      <c r="AA557" s="382" t="str">
        <f t="array" ref="AA557">IF(COUNT(IF($M$5:$M$104=$X557,IF($A$5:$A$104=AA$552,$M$5:$M$104,""),""))=0,"-",AVERAGE(IF($M$5:$M$104=$X557,IF($A$5:$A$104=AA$552,$H$5:$L$104,"")))-$X557)</f>
        <v>-</v>
      </c>
      <c r="AB557" s="382" t="str">
        <f t="array" ref="AB557">IF(COUNT(IF($M$5:$M$104=$X557,IF($A$5:$A$104=AB$552,$M$5:$M$104,""),""))=0,"-",AVERAGE(IF($M$5:$M$104=$X557,IF($A$5:$A$104=AB$552,$H$5:$L$104,"")))-$X557)</f>
        <v>-</v>
      </c>
      <c r="AC557" s="382" t="str">
        <f t="array" ref="AC557">IF(COUNT(IF($M$5:$M$104=$X557,IF($A$5:$A$104=AC$552,$M$5:$M$104,""),""))=0,"-",AVERAGE(IF($M$5:$M$104=$X557,IF($A$5:$A$104=AC$552,$H$5:$L$104,"")))-$X557)</f>
        <v>-</v>
      </c>
      <c r="AD557" s="382" t="str">
        <f t="array" ref="AD557">IF(COUNT(IF($M$5:$M$104=$X557,IF($A$5:$A$104=AD$552,$M$5:$M$104,""),""))=0,"-",AVERAGE(IF($M$5:$M$104=$X557,IF($A$5:$A$104=AD$552,$H$5:$L$104,"")))-$X557)</f>
        <v>-</v>
      </c>
      <c r="AE557" s="382" t="str">
        <f t="array" ref="AE557">IF(COUNT(IF($M$5:$M$104=$X557,IF($A$5:$A$104=AE$552,$M$5:$M$104,""),""))=0,"-",AVERAGE(IF($M$5:$M$104=$X557,IF($A$5:$A$104=AE$552,$H$5:$L$104,"")))-$X557)</f>
        <v>-</v>
      </c>
      <c r="AF557" s="382" t="str">
        <f t="array" ref="AF557">IF(COUNT(IF($M$5:$M$104=$X557,IF($A$5:$A$104=AF$552,$M$5:$M$104,""),""))=0,"-",AVERAGE(IF($M$5:$M$104=$X557,IF($A$5:$A$104=AF$552,$H$5:$L$104,"")))-$X557)</f>
        <v>-</v>
      </c>
      <c r="AG557" s="382" t="str">
        <f t="array" ref="AG557">IF(COUNT(IF($M$5:$M$104=$X557,IF($A$5:$A$104=AG$552,$M$5:$M$104,""),""))=0,"-",AVERAGE(IF($M$5:$M$104=$X557,IF($A$5:$A$104=AG$552,$H$5:$L$104,"")))-$X557)</f>
        <v>-</v>
      </c>
      <c r="AH557" s="382" t="str">
        <f t="array" ref="AH557">IF(COUNT(IF($M$5:$M$104=$X557,IF($A$5:$A$104=AH$552,$M$5:$M$104,""),""))=0,"-",AVERAGE(IF($M$5:$M$104=$X557,IF($A$5:$A$104=AH$552,$H$5:$L$104,"")))-$X557)</f>
        <v>-</v>
      </c>
      <c r="AI557" s="382" t="str">
        <f t="array" ref="AI557">IF(COUNT(IF($M$5:$M$104=$X557,IF($A$5:$A$104=AI$552,$M$5:$M$104,""),""))=0,"-",AVERAGE(IF($M$5:$M$104=$X557,IF($A$5:$A$104=AI$552,$H$5:$L$104,"")))-$X557)</f>
        <v>-</v>
      </c>
      <c r="AJ557" s="382" t="str">
        <f t="array" ref="AJ557">IF(COUNT(IF($M$5:$M$104=$X557,IF($A$5:$A$104=AJ$552,$M$5:$M$104,""),""))=0,"-",AVERAGE(IF($M$5:$M$104=$X557,IF($A$5:$A$104=AJ$552,$H$5:$L$104,"")))-$X557)</f>
        <v>-</v>
      </c>
      <c r="AK557" s="384">
        <f t="array" ref="AK557">IF(COUNT(Y557:AJ557)=0,"-",AVERAGE(IF($M$5:$M$104=$X557,$H$5:$L$104,""))-$X557)</f>
        <v>-0.39999999999999991</v>
      </c>
      <c r="AL557" s="18"/>
      <c r="AM557" s="7"/>
      <c r="AN557" s="18"/>
      <c r="AO557" s="18"/>
      <c r="AP557" s="18"/>
      <c r="AQ557" s="18"/>
      <c r="AR557" s="18"/>
      <c r="AS557" s="18"/>
      <c r="AT557" s="18"/>
      <c r="AU557" s="18"/>
      <c r="AV557" s="18"/>
      <c r="AW557" s="18"/>
      <c r="AX557" s="18"/>
      <c r="BL557" s="11"/>
      <c r="BM557" s="11"/>
      <c r="BN557" s="11"/>
      <c r="BO557" s="75"/>
      <c r="BP557" s="75"/>
    </row>
    <row r="558" spans="1:68">
      <c r="A558" s="18"/>
      <c r="B558" s="18"/>
      <c r="C558" s="18"/>
      <c r="D558" s="18"/>
      <c r="E558" s="88"/>
      <c r="F558" s="88"/>
      <c r="G558" s="18"/>
      <c r="H558" s="89"/>
      <c r="I558" s="89"/>
      <c r="J558" s="18"/>
      <c r="K558" s="18"/>
      <c r="L558" s="18"/>
      <c r="M558" s="140"/>
      <c r="N558" s="140"/>
      <c r="O558" s="140"/>
      <c r="P558" s="140"/>
      <c r="Q558" s="140"/>
      <c r="R558" s="140"/>
      <c r="S558" s="140"/>
      <c r="T558" s="140"/>
      <c r="U558" s="18"/>
      <c r="V558" s="18"/>
      <c r="W558" s="18"/>
      <c r="X558" s="374">
        <v>5</v>
      </c>
      <c r="Y558" s="382">
        <f t="array" ref="Y558">IF(COUNT(IF($M$5:$M$104=$X558,IF($A$5:$A$104=Y$552,$M$5:$M$104,""),""))=0,"-",AVERAGE(IF($M$5:$M$104=$X558,IF($A$5:$A$104=Y$552,$H$5:$L$104,"")))-$X558)</f>
        <v>0.20000000000000018</v>
      </c>
      <c r="Z558" s="382">
        <f t="array" ref="Z558">IF(COUNT(IF($M$5:$M$104=$X558,IF($A$5:$A$104=Z$552,$M$5:$M$104,""),""))=0,"-",AVERAGE(IF($M$5:$M$104=$X558,IF($A$5:$A$104=Z$552,$H$5:$L$104,"")))-$X558)</f>
        <v>-0.5</v>
      </c>
      <c r="AA558" s="382">
        <f t="array" ref="AA558">IF(COUNT(IF($M$5:$M$104=$X558,IF($A$5:$A$104=AA$552,$M$5:$M$104,""),""))=0,"-",AVERAGE(IF($M$5:$M$104=$X558,IF($A$5:$A$104=AA$552,$H$5:$L$104,"")))-$X558)</f>
        <v>0.20000000000000018</v>
      </c>
      <c r="AB558" s="382" t="str">
        <f t="array" ref="AB558">IF(COUNT(IF($M$5:$M$104=$X558,IF($A$5:$A$104=AB$552,$M$5:$M$104,""),""))=0,"-",AVERAGE(IF($M$5:$M$104=$X558,IF($A$5:$A$104=AB$552,$H$5:$L$104,"")))-$X558)</f>
        <v>-</v>
      </c>
      <c r="AC558" s="382">
        <f t="array" ref="AC558">IF(COUNT(IF($M$5:$M$104=$X558,IF($A$5:$A$104=AC$552,$M$5:$M$104,""),""))=0,"-",AVERAGE(IF($M$5:$M$104=$X558,IF($A$5:$A$104=AC$552,$H$5:$L$104,"")))-$X558)</f>
        <v>-0.5</v>
      </c>
      <c r="AD558" s="382" t="str">
        <f t="array" ref="AD558">IF(COUNT(IF($M$5:$M$104=$X558,IF($A$5:$A$104=AD$552,$M$5:$M$104,""),""))=0,"-",AVERAGE(IF($M$5:$M$104=$X558,IF($A$5:$A$104=AD$552,$H$5:$L$104,"")))-$X558)</f>
        <v>-</v>
      </c>
      <c r="AE558" s="382" t="str">
        <f t="array" ref="AE558">IF(COUNT(IF($M$5:$M$104=$X558,IF($A$5:$A$104=AE$552,$M$5:$M$104,""),""))=0,"-",AVERAGE(IF($M$5:$M$104=$X558,IF($A$5:$A$104=AE$552,$H$5:$L$104,"")))-$X558)</f>
        <v>-</v>
      </c>
      <c r="AF558" s="382" t="str">
        <f t="array" ref="AF558">IF(COUNT(IF($M$5:$M$104=$X558,IF($A$5:$A$104=AF$552,$M$5:$M$104,""),""))=0,"-",AVERAGE(IF($M$5:$M$104=$X558,IF($A$5:$A$104=AF$552,$H$5:$L$104,"")))-$X558)</f>
        <v>-</v>
      </c>
      <c r="AG558" s="382" t="str">
        <f t="array" ref="AG558">IF(COUNT(IF($M$5:$M$104=$X558,IF($A$5:$A$104=AG$552,$M$5:$M$104,""),""))=0,"-",AVERAGE(IF($M$5:$M$104=$X558,IF($A$5:$A$104=AG$552,$H$5:$L$104,"")))-$X558)</f>
        <v>-</v>
      </c>
      <c r="AH558" s="382" t="str">
        <f t="array" ref="AH558">IF(COUNT(IF($M$5:$M$104=$X558,IF($A$5:$A$104=AH$552,$M$5:$M$104,""),""))=0,"-",AVERAGE(IF($M$5:$M$104=$X558,IF($A$5:$A$104=AH$552,$H$5:$L$104,"")))-$X558)</f>
        <v>-</v>
      </c>
      <c r="AI558" s="382" t="str">
        <f t="array" ref="AI558">IF(COUNT(IF($M$5:$M$104=$X558,IF($A$5:$A$104=AI$552,$M$5:$M$104,""),""))=0,"-",AVERAGE(IF($M$5:$M$104=$X558,IF($A$5:$A$104=AI$552,$H$5:$L$104,"")))-$X558)</f>
        <v>-</v>
      </c>
      <c r="AJ558" s="382" t="str">
        <f t="array" ref="AJ558">IF(COUNT(IF($M$5:$M$104=$X558,IF($A$5:$A$104=AJ$552,$M$5:$M$104,""),""))=0,"-",AVERAGE(IF($M$5:$M$104=$X558,IF($A$5:$A$104=AJ$552,$H$5:$L$104,"")))-$X558)</f>
        <v>-</v>
      </c>
      <c r="AK558" s="384">
        <f t="array" ref="AK558">IF(COUNT(Y558:AJ558)=0,"-",AVERAGE(IF($M$5:$M$104=$X558,$H$5:$L$104,""))-$X558)</f>
        <v>-0.21999999999999975</v>
      </c>
      <c r="AL558" s="18"/>
      <c r="AM558" s="7"/>
      <c r="AN558" s="18"/>
      <c r="AO558" s="18"/>
      <c r="AP558" s="18"/>
      <c r="AQ558" s="18"/>
      <c r="AR558" s="18"/>
      <c r="AS558" s="18"/>
      <c r="AT558" s="18"/>
      <c r="AU558" s="18"/>
      <c r="AV558" s="18"/>
      <c r="AW558" s="18"/>
      <c r="AX558" s="18"/>
      <c r="BL558" s="11"/>
      <c r="BM558" s="11"/>
      <c r="BN558" s="11"/>
      <c r="BO558" s="75"/>
      <c r="BP558" s="75"/>
    </row>
    <row r="559" spans="1:68">
      <c r="A559" s="18"/>
      <c r="B559" s="18"/>
      <c r="C559" s="18"/>
      <c r="D559" s="18"/>
      <c r="E559" s="88"/>
      <c r="F559" s="88"/>
      <c r="G559" s="18"/>
      <c r="H559" s="89"/>
      <c r="I559" s="89"/>
      <c r="J559" s="18"/>
      <c r="K559" s="18"/>
      <c r="L559" s="18"/>
      <c r="M559" s="140"/>
      <c r="N559" s="140"/>
      <c r="O559" s="140"/>
      <c r="P559" s="140"/>
      <c r="Q559" s="140"/>
      <c r="R559" s="140"/>
      <c r="S559" s="140"/>
      <c r="T559" s="140"/>
      <c r="U559" s="18"/>
      <c r="V559" s="18"/>
      <c r="W559" s="18"/>
      <c r="X559" s="374">
        <v>6</v>
      </c>
      <c r="Y559" s="382">
        <f t="array" ref="Y559">IF(COUNT(IF($M$5:$M$104=$X559,IF($A$5:$A$104=Y$552,$M$5:$M$104,""),""))=0,"-",AVERAGE(IF($M$5:$M$104=$X559,IF($A$5:$A$104=Y$552,$H$5:$L$104,"")))-$X559)</f>
        <v>-0.26666666666666661</v>
      </c>
      <c r="Z559" s="382" t="str">
        <f t="array" ref="Z559">IF(COUNT(IF($M$5:$M$104=$X559,IF($A$5:$A$104=Z$552,$M$5:$M$104,""),""))=0,"-",AVERAGE(IF($M$5:$M$104=$X559,IF($A$5:$A$104=Z$552,$H$5:$L$104,"")))-$X559)</f>
        <v>-</v>
      </c>
      <c r="AA559" s="382" t="str">
        <f t="array" ref="AA559">IF(COUNT(IF($M$5:$M$104=$X559,IF($A$5:$A$104=AA$552,$M$5:$M$104,""),""))=0,"-",AVERAGE(IF($M$5:$M$104=$X559,IF($A$5:$A$104=AA$552,$H$5:$L$104,"")))-$X559)</f>
        <v>-</v>
      </c>
      <c r="AB559" s="382" t="str">
        <f t="array" ref="AB559">IF(COUNT(IF($M$5:$M$104=$X559,IF($A$5:$A$104=AB$552,$M$5:$M$104,""),""))=0,"-",AVERAGE(IF($M$5:$M$104=$X559,IF($A$5:$A$104=AB$552,$H$5:$L$104,"")))-$X559)</f>
        <v>-</v>
      </c>
      <c r="AC559" s="382" t="str">
        <f t="array" ref="AC559">IF(COUNT(IF($M$5:$M$104=$X559,IF($A$5:$A$104=AC$552,$M$5:$M$104,""),""))=0,"-",AVERAGE(IF($M$5:$M$104=$X559,IF($A$5:$A$104=AC$552,$H$5:$L$104,"")))-$X559)</f>
        <v>-</v>
      </c>
      <c r="AD559" s="382" t="str">
        <f t="array" ref="AD559">IF(COUNT(IF($M$5:$M$104=$X559,IF($A$5:$A$104=AD$552,$M$5:$M$104,""),""))=0,"-",AVERAGE(IF($M$5:$M$104=$X559,IF($A$5:$A$104=AD$552,$H$5:$L$104,"")))-$X559)</f>
        <v>-</v>
      </c>
      <c r="AE559" s="382" t="str">
        <f t="array" ref="AE559">IF(COUNT(IF($M$5:$M$104=$X559,IF($A$5:$A$104=AE$552,$M$5:$M$104,""),""))=0,"-",AVERAGE(IF($M$5:$M$104=$X559,IF($A$5:$A$104=AE$552,$H$5:$L$104,"")))-$X559)</f>
        <v>-</v>
      </c>
      <c r="AF559" s="382" t="str">
        <f t="array" ref="AF559">IF(COUNT(IF($M$5:$M$104=$X559,IF($A$5:$A$104=AF$552,$M$5:$M$104,""),""))=0,"-",AVERAGE(IF($M$5:$M$104=$X559,IF($A$5:$A$104=AF$552,$H$5:$L$104,"")))-$X559)</f>
        <v>-</v>
      </c>
      <c r="AG559" s="382" t="str">
        <f t="array" ref="AG559">IF(COUNT(IF($M$5:$M$104=$X559,IF($A$5:$A$104=AG$552,$M$5:$M$104,""),""))=0,"-",AVERAGE(IF($M$5:$M$104=$X559,IF($A$5:$A$104=AG$552,$H$5:$L$104,"")))-$X559)</f>
        <v>-</v>
      </c>
      <c r="AH559" s="382" t="str">
        <f t="array" ref="AH559">IF(COUNT(IF($M$5:$M$104=$X559,IF($A$5:$A$104=AH$552,$M$5:$M$104,""),""))=0,"-",AVERAGE(IF($M$5:$M$104=$X559,IF($A$5:$A$104=AH$552,$H$5:$L$104,"")))-$X559)</f>
        <v>-</v>
      </c>
      <c r="AI559" s="382" t="str">
        <f t="array" ref="AI559">IF(COUNT(IF($M$5:$M$104=$X559,IF($A$5:$A$104=AI$552,$M$5:$M$104,""),""))=0,"-",AVERAGE(IF($M$5:$M$104=$X559,IF($A$5:$A$104=AI$552,$H$5:$L$104,"")))-$X559)</f>
        <v>-</v>
      </c>
      <c r="AJ559" s="382" t="str">
        <f t="array" ref="AJ559">IF(COUNT(IF($M$5:$M$104=$X559,IF($A$5:$A$104=AJ$552,$M$5:$M$104,""),""))=0,"-",AVERAGE(IF($M$5:$M$104=$X559,IF($A$5:$A$104=AJ$552,$H$5:$L$104,"")))-$X559)</f>
        <v>-</v>
      </c>
      <c r="AK559" s="384">
        <f t="array" ref="AK559">IF(COUNT(Y559:AJ559)=0,"-",AVERAGE(IF($M$5:$M$104=$X559,$H$5:$L$104,""))-$X559)</f>
        <v>-0.26666666666666661</v>
      </c>
      <c r="AL559" s="18"/>
      <c r="AM559" s="7"/>
      <c r="AN559" s="18"/>
      <c r="AO559" s="18"/>
      <c r="AP559" s="18"/>
      <c r="AQ559" s="18"/>
      <c r="AR559" s="18"/>
      <c r="AS559" s="18"/>
      <c r="AT559" s="18"/>
      <c r="AU559" s="18"/>
      <c r="AV559" s="18"/>
      <c r="AW559" s="18"/>
      <c r="AX559" s="18"/>
      <c r="BL559" s="11"/>
      <c r="BM559" s="11"/>
      <c r="BN559" s="11"/>
      <c r="BO559" s="75"/>
      <c r="BP559" s="75"/>
    </row>
    <row r="560" spans="1:68">
      <c r="A560" s="18"/>
      <c r="B560" s="18"/>
      <c r="C560" s="18"/>
      <c r="D560" s="18"/>
      <c r="E560" s="88"/>
      <c r="F560" s="88"/>
      <c r="G560" s="18"/>
      <c r="H560" s="89"/>
      <c r="I560" s="89"/>
      <c r="J560" s="18"/>
      <c r="K560" s="18"/>
      <c r="L560" s="18"/>
      <c r="M560" s="140"/>
      <c r="N560" s="140"/>
      <c r="O560" s="140"/>
      <c r="P560" s="140"/>
      <c r="Q560" s="140"/>
      <c r="R560" s="140"/>
      <c r="S560" s="140"/>
      <c r="T560" s="140"/>
      <c r="U560" s="18"/>
      <c r="V560" s="18"/>
      <c r="W560" s="18"/>
      <c r="X560" s="374">
        <v>7</v>
      </c>
      <c r="Y560" s="382" t="str">
        <f t="array" ref="Y560">IF(COUNT(IF($M$5:$M$104=$X560,IF($A$5:$A$104=Y$552,$M$5:$M$104,""),""))=0,"-",AVERAGE(IF($M$5:$M$104=$X560,IF($A$5:$A$104=Y$552,$H$5:$L$104,"")))-$X560)</f>
        <v>-</v>
      </c>
      <c r="Z560" s="382">
        <f t="array" ref="Z560">IF(COUNT(IF($M$5:$M$104=$X560,IF($A$5:$A$104=Z$552,$M$5:$M$104,""),""))=0,"-",AVERAGE(IF($M$5:$M$104=$X560,IF($A$5:$A$104=Z$552,$H$5:$L$104,"")))-$X560)</f>
        <v>-0.59999999999999964</v>
      </c>
      <c r="AA560" s="382" t="str">
        <f t="array" ref="AA560">IF(COUNT(IF($M$5:$M$104=$X560,IF($A$5:$A$104=AA$552,$M$5:$M$104,""),""))=0,"-",AVERAGE(IF($M$5:$M$104=$X560,IF($A$5:$A$104=AA$552,$H$5:$L$104,"")))-$X560)</f>
        <v>-</v>
      </c>
      <c r="AB560" s="382" t="str">
        <f t="array" ref="AB560">IF(COUNT(IF($M$5:$M$104=$X560,IF($A$5:$A$104=AB$552,$M$5:$M$104,""),""))=0,"-",AVERAGE(IF($M$5:$M$104=$X560,IF($A$5:$A$104=AB$552,$H$5:$L$104,"")))-$X560)</f>
        <v>-</v>
      </c>
      <c r="AC560" s="382" t="str">
        <f t="array" ref="AC560">IF(COUNT(IF($M$5:$M$104=$X560,IF($A$5:$A$104=AC$552,$M$5:$M$104,""),""))=0,"-",AVERAGE(IF($M$5:$M$104=$X560,IF($A$5:$A$104=AC$552,$H$5:$L$104,"")))-$X560)</f>
        <v>-</v>
      </c>
      <c r="AD560" s="382" t="str">
        <f t="array" ref="AD560">IF(COUNT(IF($M$5:$M$104=$X560,IF($A$5:$A$104=AD$552,$M$5:$M$104,""),""))=0,"-",AVERAGE(IF($M$5:$M$104=$X560,IF($A$5:$A$104=AD$552,$H$5:$L$104,"")))-$X560)</f>
        <v>-</v>
      </c>
      <c r="AE560" s="382" t="str">
        <f t="array" ref="AE560">IF(COUNT(IF($M$5:$M$104=$X560,IF($A$5:$A$104=AE$552,$M$5:$M$104,""),""))=0,"-",AVERAGE(IF($M$5:$M$104=$X560,IF($A$5:$A$104=AE$552,$H$5:$L$104,"")))-$X560)</f>
        <v>-</v>
      </c>
      <c r="AF560" s="382" t="str">
        <f t="array" ref="AF560">IF(COUNT(IF($M$5:$M$104=$X560,IF($A$5:$A$104=AF$552,$M$5:$M$104,""),""))=0,"-",AVERAGE(IF($M$5:$M$104=$X560,IF($A$5:$A$104=AF$552,$H$5:$L$104,"")))-$X560)</f>
        <v>-</v>
      </c>
      <c r="AG560" s="382" t="str">
        <f t="array" ref="AG560">IF(COUNT(IF($M$5:$M$104=$X560,IF($A$5:$A$104=AG$552,$M$5:$M$104,""),""))=0,"-",AVERAGE(IF($M$5:$M$104=$X560,IF($A$5:$A$104=AG$552,$H$5:$L$104,"")))-$X560)</f>
        <v>-</v>
      </c>
      <c r="AH560" s="382" t="str">
        <f t="array" ref="AH560">IF(COUNT(IF($M$5:$M$104=$X560,IF($A$5:$A$104=AH$552,$M$5:$M$104,""),""))=0,"-",AVERAGE(IF($M$5:$M$104=$X560,IF($A$5:$A$104=AH$552,$H$5:$L$104,"")))-$X560)</f>
        <v>-</v>
      </c>
      <c r="AI560" s="382" t="str">
        <f t="array" ref="AI560">IF(COUNT(IF($M$5:$M$104=$X560,IF($A$5:$A$104=AI$552,$M$5:$M$104,""),""))=0,"-",AVERAGE(IF($M$5:$M$104=$X560,IF($A$5:$A$104=AI$552,$H$5:$L$104,"")))-$X560)</f>
        <v>-</v>
      </c>
      <c r="AJ560" s="382" t="str">
        <f t="array" ref="AJ560">IF(COUNT(IF($M$5:$M$104=$X560,IF($A$5:$A$104=AJ$552,$M$5:$M$104,""),""))=0,"-",AVERAGE(IF($M$5:$M$104=$X560,IF($A$5:$A$104=AJ$552,$H$5:$L$104,"")))-$X560)</f>
        <v>-</v>
      </c>
      <c r="AK560" s="384">
        <f t="array" ref="AK560">IF(COUNT(Y560:AJ560)=0,"-",AVERAGE(IF($M$5:$M$104=$X560,$H$5:$L$104,""))-$X560)</f>
        <v>-0.59999999999999964</v>
      </c>
      <c r="AL560" s="18"/>
      <c r="AM560" s="7"/>
      <c r="AN560" s="18"/>
      <c r="AO560" s="18"/>
      <c r="AP560" s="18"/>
      <c r="AQ560" s="18"/>
      <c r="AR560" s="18"/>
      <c r="AS560" s="18"/>
      <c r="AT560" s="18"/>
      <c r="AU560" s="18"/>
      <c r="AV560" s="18"/>
      <c r="AW560" s="18"/>
      <c r="AX560" s="18"/>
      <c r="BL560" s="11"/>
      <c r="BM560" s="11"/>
      <c r="BN560" s="11"/>
      <c r="BO560" s="75"/>
      <c r="BP560" s="75"/>
    </row>
    <row r="561" spans="1:68">
      <c r="A561" s="18"/>
      <c r="B561" s="18"/>
      <c r="C561" s="18"/>
      <c r="D561" s="18"/>
      <c r="E561" s="88"/>
      <c r="F561" s="88"/>
      <c r="G561" s="18"/>
      <c r="H561" s="89"/>
      <c r="I561" s="89"/>
      <c r="J561" s="18"/>
      <c r="K561" s="18"/>
      <c r="L561" s="18"/>
      <c r="M561" s="140"/>
      <c r="N561" s="140"/>
      <c r="O561" s="140"/>
      <c r="P561" s="140"/>
      <c r="Q561" s="140"/>
      <c r="R561" s="140"/>
      <c r="S561" s="140"/>
      <c r="T561" s="140"/>
      <c r="U561" s="18"/>
      <c r="V561" s="18"/>
      <c r="W561" s="18"/>
      <c r="X561" s="374">
        <v>8</v>
      </c>
      <c r="Y561" s="382" t="str">
        <f t="array" ref="Y561">IF(COUNT(IF($M$5:$M$104=$X561,IF($A$5:$A$104=Y$552,$M$5:$M$104,""),""))=0,"-",AVERAGE(IF($M$5:$M$104=$X561,IF($A$5:$A$104=Y$552,$H$5:$L$104,"")))-$X561)</f>
        <v>-</v>
      </c>
      <c r="Z561" s="382" t="str">
        <f t="array" ref="Z561">IF(COUNT(IF($M$5:$M$104=$X561,IF($A$5:$A$104=Z$552,$M$5:$M$104,""),""))=0,"-",AVERAGE(IF($M$5:$M$104=$X561,IF($A$5:$A$104=Z$552,$H$5:$L$104,"")))-$X561)</f>
        <v>-</v>
      </c>
      <c r="AA561" s="382" t="str">
        <f t="array" ref="AA561">IF(COUNT(IF($M$5:$M$104=$X561,IF($A$5:$A$104=AA$552,$M$5:$M$104,""),""))=0,"-",AVERAGE(IF($M$5:$M$104=$X561,IF($A$5:$A$104=AA$552,$H$5:$L$104,"")))-$X561)</f>
        <v>-</v>
      </c>
      <c r="AB561" s="382" t="str">
        <f t="array" ref="AB561">IF(COUNT(IF($M$5:$M$104=$X561,IF($A$5:$A$104=AB$552,$M$5:$M$104,""),""))=0,"-",AVERAGE(IF($M$5:$M$104=$X561,IF($A$5:$A$104=AB$552,$H$5:$L$104,"")))-$X561)</f>
        <v>-</v>
      </c>
      <c r="AC561" s="382" t="str">
        <f t="array" ref="AC561">IF(COUNT(IF($M$5:$M$104=$X561,IF($A$5:$A$104=AC$552,$M$5:$M$104,""),""))=0,"-",AVERAGE(IF($M$5:$M$104=$X561,IF($A$5:$A$104=AC$552,$H$5:$L$104,"")))-$X561)</f>
        <v>-</v>
      </c>
      <c r="AD561" s="382" t="str">
        <f t="array" ref="AD561">IF(COUNT(IF($M$5:$M$104=$X561,IF($A$5:$A$104=AD$552,$M$5:$M$104,""),""))=0,"-",AVERAGE(IF($M$5:$M$104=$X561,IF($A$5:$A$104=AD$552,$H$5:$L$104,"")))-$X561)</f>
        <v>-</v>
      </c>
      <c r="AE561" s="382" t="str">
        <f t="array" ref="AE561">IF(COUNT(IF($M$5:$M$104=$X561,IF($A$5:$A$104=AE$552,$M$5:$M$104,""),""))=0,"-",AVERAGE(IF($M$5:$M$104=$X561,IF($A$5:$A$104=AE$552,$H$5:$L$104,"")))-$X561)</f>
        <v>-</v>
      </c>
      <c r="AF561" s="382" t="str">
        <f t="array" ref="AF561">IF(COUNT(IF($M$5:$M$104=$X561,IF($A$5:$A$104=AF$552,$M$5:$M$104,""),""))=0,"-",AVERAGE(IF($M$5:$M$104=$X561,IF($A$5:$A$104=AF$552,$H$5:$L$104,"")))-$X561)</f>
        <v>-</v>
      </c>
      <c r="AG561" s="382" t="str">
        <f t="array" ref="AG561">IF(COUNT(IF($M$5:$M$104=$X561,IF($A$5:$A$104=AG$552,$M$5:$M$104,""),""))=0,"-",AVERAGE(IF($M$5:$M$104=$X561,IF($A$5:$A$104=AG$552,$H$5:$L$104,"")))-$X561)</f>
        <v>-</v>
      </c>
      <c r="AH561" s="382" t="str">
        <f t="array" ref="AH561">IF(COUNT(IF($M$5:$M$104=$X561,IF($A$5:$A$104=AH$552,$M$5:$M$104,""),""))=0,"-",AVERAGE(IF($M$5:$M$104=$X561,IF($A$5:$A$104=AH$552,$H$5:$L$104,"")))-$X561)</f>
        <v>-</v>
      </c>
      <c r="AI561" s="382" t="str">
        <f t="array" ref="AI561">IF(COUNT(IF($M$5:$M$104=$X561,IF($A$5:$A$104=AI$552,$M$5:$M$104,""),""))=0,"-",AVERAGE(IF($M$5:$M$104=$X561,IF($A$5:$A$104=AI$552,$H$5:$L$104,"")))-$X561)</f>
        <v>-</v>
      </c>
      <c r="AJ561" s="382" t="str">
        <f t="array" ref="AJ561">IF(COUNT(IF($M$5:$M$104=$X561,IF($A$5:$A$104=AJ$552,$M$5:$M$104,""),""))=0,"-",AVERAGE(IF($M$5:$M$104=$X561,IF($A$5:$A$104=AJ$552,$H$5:$L$104,"")))-$X561)</f>
        <v>-</v>
      </c>
      <c r="AK561" s="384" t="str">
        <f t="array" ref="AK561">IF(COUNT(Y561:AJ561)=0,"-",AVERAGE(IF($M$5:$M$104=$X561,$H$5:$L$104,""))-$X561)</f>
        <v>-</v>
      </c>
      <c r="AL561" s="18"/>
      <c r="AM561" s="7"/>
      <c r="AN561" s="18"/>
      <c r="AO561" s="18"/>
      <c r="AP561" s="18"/>
      <c r="AQ561" s="18"/>
      <c r="AR561" s="18"/>
      <c r="AS561" s="18"/>
      <c r="AT561" s="18"/>
      <c r="AU561" s="18"/>
      <c r="AV561" s="18"/>
      <c r="AW561" s="18"/>
      <c r="AX561" s="18"/>
      <c r="BL561" s="11"/>
      <c r="BM561" s="11"/>
      <c r="BN561" s="11"/>
      <c r="BO561" s="75"/>
      <c r="BP561" s="75"/>
    </row>
    <row r="562" spans="1:68">
      <c r="A562" s="18"/>
      <c r="B562" s="18"/>
      <c r="C562" s="18"/>
      <c r="D562" s="18"/>
      <c r="E562" s="88"/>
      <c r="F562" s="88"/>
      <c r="G562" s="18"/>
      <c r="H562" s="89"/>
      <c r="I562" s="89"/>
      <c r="J562" s="18"/>
      <c r="K562" s="18"/>
      <c r="L562" s="18"/>
      <c r="M562" s="140"/>
      <c r="N562" s="140"/>
      <c r="O562" s="140"/>
      <c r="P562" s="140"/>
      <c r="Q562" s="140"/>
      <c r="R562" s="140"/>
      <c r="S562" s="140"/>
      <c r="T562" s="140"/>
      <c r="U562" s="18"/>
      <c r="V562" s="18"/>
      <c r="W562" s="18"/>
      <c r="X562" s="374">
        <v>9</v>
      </c>
      <c r="Y562" s="382" t="str">
        <f t="array" ref="Y562">IF(COUNT(IF($M$5:$M$104=$X562,IF($A$5:$A$104=Y$552,$M$5:$M$104,""),""))=0,"-",AVERAGE(IF($M$5:$M$104=$X562,IF($A$5:$A$104=Y$552,$H$5:$L$104,"")))-$X562)</f>
        <v>-</v>
      </c>
      <c r="Z562" s="382" t="str">
        <f t="array" ref="Z562">IF(COUNT(IF($M$5:$M$104=$X562,IF($A$5:$A$104=Z$552,$M$5:$M$104,""),""))=0,"-",AVERAGE(IF($M$5:$M$104=$X562,IF($A$5:$A$104=Z$552,$H$5:$L$104,"")))-$X562)</f>
        <v>-</v>
      </c>
      <c r="AA562" s="382" t="str">
        <f t="array" ref="AA562">IF(COUNT(IF($M$5:$M$104=$X562,IF($A$5:$A$104=AA$552,$M$5:$M$104,""),""))=0,"-",AVERAGE(IF($M$5:$M$104=$X562,IF($A$5:$A$104=AA$552,$H$5:$L$104,"")))-$X562)</f>
        <v>-</v>
      </c>
      <c r="AB562" s="382" t="str">
        <f t="array" ref="AB562">IF(COUNT(IF($M$5:$M$104=$X562,IF($A$5:$A$104=AB$552,$M$5:$M$104,""),""))=0,"-",AVERAGE(IF($M$5:$M$104=$X562,IF($A$5:$A$104=AB$552,$H$5:$L$104,"")))-$X562)</f>
        <v>-</v>
      </c>
      <c r="AC562" s="382" t="str">
        <f t="array" ref="AC562">IF(COUNT(IF($M$5:$M$104=$X562,IF($A$5:$A$104=AC$552,$M$5:$M$104,""),""))=0,"-",AVERAGE(IF($M$5:$M$104=$X562,IF($A$5:$A$104=AC$552,$H$5:$L$104,"")))-$X562)</f>
        <v>-</v>
      </c>
      <c r="AD562" s="382" t="str">
        <f t="array" ref="AD562">IF(COUNT(IF($M$5:$M$104=$X562,IF($A$5:$A$104=AD$552,$M$5:$M$104,""),""))=0,"-",AVERAGE(IF($M$5:$M$104=$X562,IF($A$5:$A$104=AD$552,$H$5:$L$104,"")))-$X562)</f>
        <v>-</v>
      </c>
      <c r="AE562" s="382" t="str">
        <f t="array" ref="AE562">IF(COUNT(IF($M$5:$M$104=$X562,IF($A$5:$A$104=AE$552,$M$5:$M$104,""),""))=0,"-",AVERAGE(IF($M$5:$M$104=$X562,IF($A$5:$A$104=AE$552,$H$5:$L$104,"")))-$X562)</f>
        <v>-</v>
      </c>
      <c r="AF562" s="382" t="str">
        <f t="array" ref="AF562">IF(COUNT(IF($M$5:$M$104=$X562,IF($A$5:$A$104=AF$552,$M$5:$M$104,""),""))=0,"-",AVERAGE(IF($M$5:$M$104=$X562,IF($A$5:$A$104=AF$552,$H$5:$L$104,"")))-$X562)</f>
        <v>-</v>
      </c>
      <c r="AG562" s="382" t="str">
        <f t="array" ref="AG562">IF(COUNT(IF($M$5:$M$104=$X562,IF($A$5:$A$104=AG$552,$M$5:$M$104,""),""))=0,"-",AVERAGE(IF($M$5:$M$104=$X562,IF($A$5:$A$104=AG$552,$H$5:$L$104,"")))-$X562)</f>
        <v>-</v>
      </c>
      <c r="AH562" s="382" t="str">
        <f t="array" ref="AH562">IF(COUNT(IF($M$5:$M$104=$X562,IF($A$5:$A$104=AH$552,$M$5:$M$104,""),""))=0,"-",AVERAGE(IF($M$5:$M$104=$X562,IF($A$5:$A$104=AH$552,$H$5:$L$104,"")))-$X562)</f>
        <v>-</v>
      </c>
      <c r="AI562" s="382" t="str">
        <f t="array" ref="AI562">IF(COUNT(IF($M$5:$M$104=$X562,IF($A$5:$A$104=AI$552,$M$5:$M$104,""),""))=0,"-",AVERAGE(IF($M$5:$M$104=$X562,IF($A$5:$A$104=AI$552,$H$5:$L$104,"")))-$X562)</f>
        <v>-</v>
      </c>
      <c r="AJ562" s="382" t="str">
        <f t="array" ref="AJ562">IF(COUNT(IF($M$5:$M$104=$X562,IF($A$5:$A$104=AJ$552,$M$5:$M$104,""),""))=0,"-",AVERAGE(IF($M$5:$M$104=$X562,IF($A$5:$A$104=AJ$552,$H$5:$L$104,"")))-$X562)</f>
        <v>-</v>
      </c>
      <c r="AK562" s="384" t="str">
        <f t="array" ref="AK562">IF(COUNT(Y562:AJ562)=0,"-",AVERAGE(IF($M$5:$M$104=$X562,$H$5:$L$104,""))-$X562)</f>
        <v>-</v>
      </c>
      <c r="AL562" s="18"/>
      <c r="AM562" s="7"/>
      <c r="AN562" s="18"/>
      <c r="AO562" s="18"/>
      <c r="AP562" s="18"/>
      <c r="AQ562" s="18"/>
      <c r="AR562" s="18"/>
      <c r="AS562" s="18"/>
      <c r="AT562" s="18"/>
      <c r="AU562" s="18"/>
      <c r="AV562" s="18"/>
      <c r="AW562" s="18"/>
      <c r="AX562" s="18"/>
      <c r="BL562" s="11"/>
      <c r="BM562" s="11"/>
      <c r="BN562" s="11"/>
      <c r="BO562" s="75"/>
      <c r="BP562" s="75"/>
    </row>
    <row r="563" spans="1:68">
      <c r="A563" s="18"/>
      <c r="B563" s="18"/>
      <c r="C563" s="18"/>
      <c r="D563" s="18"/>
      <c r="E563" s="88"/>
      <c r="F563" s="88"/>
      <c r="G563" s="18"/>
      <c r="H563" s="89"/>
      <c r="I563" s="89"/>
      <c r="J563" s="18"/>
      <c r="K563" s="18"/>
      <c r="L563" s="18"/>
      <c r="M563" s="140"/>
      <c r="N563" s="140"/>
      <c r="O563" s="140"/>
      <c r="P563" s="140"/>
      <c r="Q563" s="140"/>
      <c r="R563" s="140"/>
      <c r="S563" s="140"/>
      <c r="T563" s="140"/>
      <c r="U563" s="18"/>
      <c r="V563" s="18"/>
      <c r="W563" s="18"/>
      <c r="X563" s="374">
        <v>10</v>
      </c>
      <c r="Y563" s="382" t="str">
        <f t="array" ref="Y563">IF(COUNT(IF($M$5:$M$104=$X563,IF($A$5:$A$104=Y$552,$M$5:$M$104,""),""))=0,"-",AVERAGE(IF($M$5:$M$104=$X563,IF($A$5:$A$104=Y$552,$H$5:$L$104,"")))-$X563)</f>
        <v>-</v>
      </c>
      <c r="Z563" s="382" t="str">
        <f t="array" ref="Z563">IF(COUNT(IF($M$5:$M$104=$X563,IF($A$5:$A$104=Z$552,$M$5:$M$104,""),""))=0,"-",AVERAGE(IF($M$5:$M$104=$X563,IF($A$5:$A$104=Z$552,$H$5:$L$104,"")))-$X563)</f>
        <v>-</v>
      </c>
      <c r="AA563" s="382" t="str">
        <f t="array" ref="AA563">IF(COUNT(IF($M$5:$M$104=$X563,IF($A$5:$A$104=AA$552,$M$5:$M$104,""),""))=0,"-",AVERAGE(IF($M$5:$M$104=$X563,IF($A$5:$A$104=AA$552,$H$5:$L$104,"")))-$X563)</f>
        <v>-</v>
      </c>
      <c r="AB563" s="382" t="str">
        <f t="array" ref="AB563">IF(COUNT(IF($M$5:$M$104=$X563,IF($A$5:$A$104=AB$552,$M$5:$M$104,""),""))=0,"-",AVERAGE(IF($M$5:$M$104=$X563,IF($A$5:$A$104=AB$552,$H$5:$L$104,"")))-$X563)</f>
        <v>-</v>
      </c>
      <c r="AC563" s="382" t="str">
        <f t="array" ref="AC563">IF(COUNT(IF($M$5:$M$104=$X563,IF($A$5:$A$104=AC$552,$M$5:$M$104,""),""))=0,"-",AVERAGE(IF($M$5:$M$104=$X563,IF($A$5:$A$104=AC$552,$H$5:$L$104,"")))-$X563)</f>
        <v>-</v>
      </c>
      <c r="AD563" s="382" t="str">
        <f t="array" ref="AD563">IF(COUNT(IF($M$5:$M$104=$X563,IF($A$5:$A$104=AD$552,$M$5:$M$104,""),""))=0,"-",AVERAGE(IF($M$5:$M$104=$X563,IF($A$5:$A$104=AD$552,$H$5:$L$104,"")))-$X563)</f>
        <v>-</v>
      </c>
      <c r="AE563" s="382" t="str">
        <f t="array" ref="AE563">IF(COUNT(IF($M$5:$M$104=$X563,IF($A$5:$A$104=AE$552,$M$5:$M$104,""),""))=0,"-",AVERAGE(IF($M$5:$M$104=$X563,IF($A$5:$A$104=AE$552,$H$5:$L$104,"")))-$X563)</f>
        <v>-</v>
      </c>
      <c r="AF563" s="382" t="str">
        <f t="array" ref="AF563">IF(COUNT(IF($M$5:$M$104=$X563,IF($A$5:$A$104=AF$552,$M$5:$M$104,""),""))=0,"-",AVERAGE(IF($M$5:$M$104=$X563,IF($A$5:$A$104=AF$552,$H$5:$L$104,"")))-$X563)</f>
        <v>-</v>
      </c>
      <c r="AG563" s="382" t="str">
        <f t="array" ref="AG563">IF(COUNT(IF($M$5:$M$104=$X563,IF($A$5:$A$104=AG$552,$M$5:$M$104,""),""))=0,"-",AVERAGE(IF($M$5:$M$104=$X563,IF($A$5:$A$104=AG$552,$H$5:$L$104,"")))-$X563)</f>
        <v>-</v>
      </c>
      <c r="AH563" s="382" t="str">
        <f t="array" ref="AH563">IF(COUNT(IF($M$5:$M$104=$X563,IF($A$5:$A$104=AH$552,$M$5:$M$104,""),""))=0,"-",AVERAGE(IF($M$5:$M$104=$X563,IF($A$5:$A$104=AH$552,$H$5:$L$104,"")))-$X563)</f>
        <v>-</v>
      </c>
      <c r="AI563" s="382" t="str">
        <f t="array" ref="AI563">IF(COUNT(IF($M$5:$M$104=$X563,IF($A$5:$A$104=AI$552,$M$5:$M$104,""),""))=0,"-",AVERAGE(IF($M$5:$M$104=$X563,IF($A$5:$A$104=AI$552,$H$5:$L$104,"")))-$X563)</f>
        <v>-</v>
      </c>
      <c r="AJ563" s="382" t="str">
        <f t="array" ref="AJ563">IF(COUNT(IF($M$5:$M$104=$X563,IF($A$5:$A$104=AJ$552,$M$5:$M$104,""),""))=0,"-",AVERAGE(IF($M$5:$M$104=$X563,IF($A$5:$A$104=AJ$552,$H$5:$L$104,"")))-$X563)</f>
        <v>-</v>
      </c>
      <c r="AK563" s="384" t="str">
        <f t="array" ref="AK563">IF(COUNT(Y563:AJ563)=0,"-",AVERAGE(IF($M$5:$M$104=$X563,$H$5:$L$104,""))-$X563)</f>
        <v>-</v>
      </c>
      <c r="AL563" s="18"/>
      <c r="AM563" s="7"/>
      <c r="AN563" s="18"/>
      <c r="AO563" s="18"/>
      <c r="AP563" s="18"/>
      <c r="AQ563" s="18"/>
      <c r="AR563" s="18"/>
      <c r="AS563" s="18"/>
      <c r="AT563" s="18"/>
      <c r="AU563" s="18"/>
      <c r="AV563" s="18"/>
      <c r="AW563" s="18"/>
      <c r="AX563" s="18"/>
      <c r="BL563" s="11"/>
      <c r="BM563" s="11"/>
      <c r="BN563" s="11"/>
      <c r="BO563" s="75"/>
      <c r="BP563" s="75"/>
    </row>
    <row r="564" spans="1:68">
      <c r="A564" s="18"/>
      <c r="B564" s="18"/>
      <c r="C564" s="18"/>
      <c r="D564" s="18"/>
      <c r="E564" s="88"/>
      <c r="F564" s="88"/>
      <c r="G564" s="18"/>
      <c r="H564" s="89"/>
      <c r="I564" s="89"/>
      <c r="J564" s="18"/>
      <c r="K564" s="18"/>
      <c r="L564" s="18"/>
      <c r="M564" s="140"/>
      <c r="N564" s="140"/>
      <c r="O564" s="140"/>
      <c r="P564" s="140"/>
      <c r="Q564" s="140"/>
      <c r="R564" s="140"/>
      <c r="S564" s="140"/>
      <c r="T564" s="140"/>
      <c r="U564" s="18"/>
      <c r="V564" s="18"/>
      <c r="W564" s="18"/>
      <c r="X564" s="374">
        <v>11</v>
      </c>
      <c r="Y564" s="382" t="str">
        <f t="array" ref="Y564">IF(COUNT(IF($M$5:$M$104=$X564,IF($A$5:$A$104=Y$552,$M$5:$M$104,""),""))=0,"-",AVERAGE(IF($M$5:$M$104=$X564,IF($A$5:$A$104=Y$552,$H$5:$L$104,"")))-$X564)</f>
        <v>-</v>
      </c>
      <c r="Z564" s="382" t="str">
        <f t="array" ref="Z564">IF(COUNT(IF($M$5:$M$104=$X564,IF($A$5:$A$104=Z$552,$M$5:$M$104,""),""))=0,"-",AVERAGE(IF($M$5:$M$104=$X564,IF($A$5:$A$104=Z$552,$H$5:$L$104,"")))-$X564)</f>
        <v>-</v>
      </c>
      <c r="AA564" s="382" t="str">
        <f t="array" ref="AA564">IF(COUNT(IF($M$5:$M$104=$X564,IF($A$5:$A$104=AA$552,$M$5:$M$104,""),""))=0,"-",AVERAGE(IF($M$5:$M$104=$X564,IF($A$5:$A$104=AA$552,$H$5:$L$104,"")))-$X564)</f>
        <v>-</v>
      </c>
      <c r="AB564" s="382" t="str">
        <f t="array" ref="AB564">IF(COUNT(IF($M$5:$M$104=$X564,IF($A$5:$A$104=AB$552,$M$5:$M$104,""),""))=0,"-",AVERAGE(IF($M$5:$M$104=$X564,IF($A$5:$A$104=AB$552,$H$5:$L$104,"")))-$X564)</f>
        <v>-</v>
      </c>
      <c r="AC564" s="382" t="str">
        <f t="array" ref="AC564">IF(COUNT(IF($M$5:$M$104=$X564,IF($A$5:$A$104=AC$552,$M$5:$M$104,""),""))=0,"-",AVERAGE(IF($M$5:$M$104=$X564,IF($A$5:$A$104=AC$552,$H$5:$L$104,"")))-$X564)</f>
        <v>-</v>
      </c>
      <c r="AD564" s="382" t="str">
        <f t="array" ref="AD564">IF(COUNT(IF($M$5:$M$104=$X564,IF($A$5:$A$104=AD$552,$M$5:$M$104,""),""))=0,"-",AVERAGE(IF($M$5:$M$104=$X564,IF($A$5:$A$104=AD$552,$H$5:$L$104,"")))-$X564)</f>
        <v>-</v>
      </c>
      <c r="AE564" s="382" t="str">
        <f t="array" ref="AE564">IF(COUNT(IF($M$5:$M$104=$X564,IF($A$5:$A$104=AE$552,$M$5:$M$104,""),""))=0,"-",AVERAGE(IF($M$5:$M$104=$X564,IF($A$5:$A$104=AE$552,$H$5:$L$104,"")))-$X564)</f>
        <v>-</v>
      </c>
      <c r="AF564" s="382" t="str">
        <f t="array" ref="AF564">IF(COUNT(IF($M$5:$M$104=$X564,IF($A$5:$A$104=AF$552,$M$5:$M$104,""),""))=0,"-",AVERAGE(IF($M$5:$M$104=$X564,IF($A$5:$A$104=AF$552,$H$5:$L$104,"")))-$X564)</f>
        <v>-</v>
      </c>
      <c r="AG564" s="382" t="str">
        <f t="array" ref="AG564">IF(COUNT(IF($M$5:$M$104=$X564,IF($A$5:$A$104=AG$552,$M$5:$M$104,""),""))=0,"-",AVERAGE(IF($M$5:$M$104=$X564,IF($A$5:$A$104=AG$552,$H$5:$L$104,"")))-$X564)</f>
        <v>-</v>
      </c>
      <c r="AH564" s="382" t="str">
        <f t="array" ref="AH564">IF(COUNT(IF($M$5:$M$104=$X564,IF($A$5:$A$104=AH$552,$M$5:$M$104,""),""))=0,"-",AVERAGE(IF($M$5:$M$104=$X564,IF($A$5:$A$104=AH$552,$H$5:$L$104,"")))-$X564)</f>
        <v>-</v>
      </c>
      <c r="AI564" s="382" t="str">
        <f t="array" ref="AI564">IF(COUNT(IF($M$5:$M$104=$X564,IF($A$5:$A$104=AI$552,$M$5:$M$104,""),""))=0,"-",AVERAGE(IF($M$5:$M$104=$X564,IF($A$5:$A$104=AI$552,$H$5:$L$104,"")))-$X564)</f>
        <v>-</v>
      </c>
      <c r="AJ564" s="382" t="str">
        <f t="array" ref="AJ564">IF(COUNT(IF($M$5:$M$104=$X564,IF($A$5:$A$104=AJ$552,$M$5:$M$104,""),""))=0,"-",AVERAGE(IF($M$5:$M$104=$X564,IF($A$5:$A$104=AJ$552,$H$5:$L$104,"")))-$X564)</f>
        <v>-</v>
      </c>
      <c r="AK564" s="384" t="str">
        <f t="array" ref="AK564">IF(COUNT(Y564:AJ564)=0,"-",AVERAGE(IF($M$5:$M$104=$X564,$H$5:$L$104,""))-$X564)</f>
        <v>-</v>
      </c>
      <c r="AL564" s="18"/>
      <c r="AM564" s="7"/>
      <c r="AN564" s="18"/>
      <c r="AO564" s="18"/>
      <c r="AP564" s="18"/>
      <c r="AQ564" s="18"/>
      <c r="AR564" s="18"/>
      <c r="AS564" s="18"/>
      <c r="AT564" s="18"/>
      <c r="AU564" s="18"/>
      <c r="AV564" s="18"/>
      <c r="AW564" s="18"/>
      <c r="AX564" s="18"/>
      <c r="BL564" s="11"/>
      <c r="BM564" s="11"/>
      <c r="BN564" s="11"/>
      <c r="BO564" s="75"/>
      <c r="BP564" s="75"/>
    </row>
    <row r="565" spans="1:68">
      <c r="A565" s="18"/>
      <c r="B565" s="18"/>
      <c r="C565" s="18"/>
      <c r="D565" s="18"/>
      <c r="E565" s="88"/>
      <c r="F565" s="88"/>
      <c r="G565" s="18"/>
      <c r="H565" s="89"/>
      <c r="I565" s="89"/>
      <c r="J565" s="18"/>
      <c r="K565" s="18"/>
      <c r="L565" s="18"/>
      <c r="M565" s="140"/>
      <c r="N565" s="140"/>
      <c r="O565" s="140"/>
      <c r="P565" s="140"/>
      <c r="Q565" s="140"/>
      <c r="R565" s="140"/>
      <c r="S565" s="140"/>
      <c r="T565" s="140"/>
      <c r="U565" s="18"/>
      <c r="V565" s="18"/>
      <c r="W565" s="18"/>
      <c r="X565" s="374">
        <v>12</v>
      </c>
      <c r="Y565" s="382" t="str">
        <f t="array" ref="Y565">IF(COUNT(IF($M$5:$M$104=$X565,IF($A$5:$A$104=Y$552,$M$5:$M$104,""),""))=0,"-",AVERAGE(IF($M$5:$M$104=$X565,IF($A$5:$A$104=Y$552,$H$5:$L$104,"")))-$X565)</f>
        <v>-</v>
      </c>
      <c r="Z565" s="382" t="str">
        <f t="array" ref="Z565">IF(COUNT(IF($M$5:$M$104=$X565,IF($A$5:$A$104=Z$552,$M$5:$M$104,""),""))=0,"-",AVERAGE(IF($M$5:$M$104=$X565,IF($A$5:$A$104=Z$552,$H$5:$L$104,"")))-$X565)</f>
        <v>-</v>
      </c>
      <c r="AA565" s="382" t="str">
        <f t="array" ref="AA565">IF(COUNT(IF($M$5:$M$104=$X565,IF($A$5:$A$104=AA$552,$M$5:$M$104,""),""))=0,"-",AVERAGE(IF($M$5:$M$104=$X565,IF($A$5:$A$104=AA$552,$H$5:$L$104,"")))-$X565)</f>
        <v>-</v>
      </c>
      <c r="AB565" s="382" t="str">
        <f t="array" ref="AB565">IF(COUNT(IF($M$5:$M$104=$X565,IF($A$5:$A$104=AB$552,$M$5:$M$104,""),""))=0,"-",AVERAGE(IF($M$5:$M$104=$X565,IF($A$5:$A$104=AB$552,$H$5:$L$104,"")))-$X565)</f>
        <v>-</v>
      </c>
      <c r="AC565" s="382" t="str">
        <f t="array" ref="AC565">IF(COUNT(IF($M$5:$M$104=$X565,IF($A$5:$A$104=AC$552,$M$5:$M$104,""),""))=0,"-",AVERAGE(IF($M$5:$M$104=$X565,IF($A$5:$A$104=AC$552,$H$5:$L$104,"")))-$X565)</f>
        <v>-</v>
      </c>
      <c r="AD565" s="382" t="str">
        <f t="array" ref="AD565">IF(COUNT(IF($M$5:$M$104=$X565,IF($A$5:$A$104=AD$552,$M$5:$M$104,""),""))=0,"-",AVERAGE(IF($M$5:$M$104=$X565,IF($A$5:$A$104=AD$552,$H$5:$L$104,"")))-$X565)</f>
        <v>-</v>
      </c>
      <c r="AE565" s="382" t="str">
        <f t="array" ref="AE565">IF(COUNT(IF($M$5:$M$104=$X565,IF($A$5:$A$104=AE$552,$M$5:$M$104,""),""))=0,"-",AVERAGE(IF($M$5:$M$104=$X565,IF($A$5:$A$104=AE$552,$H$5:$L$104,"")))-$X565)</f>
        <v>-</v>
      </c>
      <c r="AF565" s="382" t="str">
        <f t="array" ref="AF565">IF(COUNT(IF($M$5:$M$104=$X565,IF($A$5:$A$104=AF$552,$M$5:$M$104,""),""))=0,"-",AVERAGE(IF($M$5:$M$104=$X565,IF($A$5:$A$104=AF$552,$H$5:$L$104,"")))-$X565)</f>
        <v>-</v>
      </c>
      <c r="AG565" s="382" t="str">
        <f t="array" ref="AG565">IF(COUNT(IF($M$5:$M$104=$X565,IF($A$5:$A$104=AG$552,$M$5:$M$104,""),""))=0,"-",AVERAGE(IF($M$5:$M$104=$X565,IF($A$5:$A$104=AG$552,$H$5:$L$104,"")))-$X565)</f>
        <v>-</v>
      </c>
      <c r="AH565" s="382" t="str">
        <f t="array" ref="AH565">IF(COUNT(IF($M$5:$M$104=$X565,IF($A$5:$A$104=AH$552,$M$5:$M$104,""),""))=0,"-",AVERAGE(IF($M$5:$M$104=$X565,IF($A$5:$A$104=AH$552,$H$5:$L$104,"")))-$X565)</f>
        <v>-</v>
      </c>
      <c r="AI565" s="382" t="str">
        <f t="array" ref="AI565">IF(COUNT(IF($M$5:$M$104=$X565,IF($A$5:$A$104=AI$552,$M$5:$M$104,""),""))=0,"-",AVERAGE(IF($M$5:$M$104=$X565,IF($A$5:$A$104=AI$552,$H$5:$L$104,"")))-$X565)</f>
        <v>-</v>
      </c>
      <c r="AJ565" s="382" t="str">
        <f t="array" ref="AJ565">IF(COUNT(IF($M$5:$M$104=$X565,IF($A$5:$A$104=AJ$552,$M$5:$M$104,""),""))=0,"-",AVERAGE(IF($M$5:$M$104=$X565,IF($A$5:$A$104=AJ$552,$H$5:$L$104,"")))-$X565)</f>
        <v>-</v>
      </c>
      <c r="AK565" s="384" t="str">
        <f t="array" ref="AK565">IF(COUNT(Y565:AJ565)=0,"-",AVERAGE(IF($M$5:$M$104=$X565,$H$5:$L$104,""))-$X565)</f>
        <v>-</v>
      </c>
      <c r="AL565" s="18"/>
      <c r="AM565" s="7"/>
      <c r="AN565" s="18"/>
      <c r="AO565" s="18"/>
      <c r="AP565" s="18"/>
      <c r="AQ565" s="18"/>
      <c r="AR565" s="18"/>
      <c r="AS565" s="18"/>
      <c r="AT565" s="18"/>
      <c r="AU565" s="18"/>
      <c r="AV565" s="18"/>
      <c r="AW565" s="18"/>
      <c r="AX565" s="18"/>
      <c r="BL565" s="11"/>
      <c r="BM565" s="11"/>
      <c r="BN565" s="11"/>
      <c r="BO565" s="75"/>
      <c r="BP565" s="75"/>
    </row>
    <row r="566" spans="1:68">
      <c r="A566" s="18"/>
      <c r="B566" s="18"/>
      <c r="C566" s="18"/>
      <c r="D566" s="18"/>
      <c r="E566" s="88"/>
      <c r="F566" s="88"/>
      <c r="G566" s="18"/>
      <c r="H566" s="89"/>
      <c r="I566" s="89"/>
      <c r="J566" s="18"/>
      <c r="K566" s="18"/>
      <c r="L566" s="18"/>
      <c r="M566" s="140"/>
      <c r="N566" s="140"/>
      <c r="O566" s="140"/>
      <c r="P566" s="140"/>
      <c r="Q566" s="140"/>
      <c r="R566" s="140"/>
      <c r="S566" s="140"/>
      <c r="T566" s="140"/>
      <c r="U566" s="18"/>
      <c r="V566" s="18"/>
      <c r="W566" s="18"/>
      <c r="X566" s="374">
        <v>13</v>
      </c>
      <c r="Y566" s="382" t="str">
        <f t="array" ref="Y566">IF(COUNT(IF($M$5:$M$104=$X566,IF($A$5:$A$104=Y$552,$M$5:$M$104,""),""))=0,"-",AVERAGE(IF($M$5:$M$104=$X566,IF($A$5:$A$104=Y$552,$H$5:$L$104,"")))-$X566)</f>
        <v>-</v>
      </c>
      <c r="Z566" s="382" t="str">
        <f t="array" ref="Z566">IF(COUNT(IF($M$5:$M$104=$X566,IF($A$5:$A$104=Z$552,$M$5:$M$104,""),""))=0,"-",AVERAGE(IF($M$5:$M$104=$X566,IF($A$5:$A$104=Z$552,$H$5:$L$104,"")))-$X566)</f>
        <v>-</v>
      </c>
      <c r="AA566" s="382" t="str">
        <f t="array" ref="AA566">IF(COUNT(IF($M$5:$M$104=$X566,IF($A$5:$A$104=AA$552,$M$5:$M$104,""),""))=0,"-",AVERAGE(IF($M$5:$M$104=$X566,IF($A$5:$A$104=AA$552,$H$5:$L$104,"")))-$X566)</f>
        <v>-</v>
      </c>
      <c r="AB566" s="382" t="str">
        <f t="array" ref="AB566">IF(COUNT(IF($M$5:$M$104=$X566,IF($A$5:$A$104=AB$552,$M$5:$M$104,""),""))=0,"-",AVERAGE(IF($M$5:$M$104=$X566,IF($A$5:$A$104=AB$552,$H$5:$L$104,"")))-$X566)</f>
        <v>-</v>
      </c>
      <c r="AC566" s="382" t="str">
        <f t="array" ref="AC566">IF(COUNT(IF($M$5:$M$104=$X566,IF($A$5:$A$104=AC$552,$M$5:$M$104,""),""))=0,"-",AVERAGE(IF($M$5:$M$104=$X566,IF($A$5:$A$104=AC$552,$H$5:$L$104,"")))-$X566)</f>
        <v>-</v>
      </c>
      <c r="AD566" s="382" t="str">
        <f t="array" ref="AD566">IF(COUNT(IF($M$5:$M$104=$X566,IF($A$5:$A$104=AD$552,$M$5:$M$104,""),""))=0,"-",AVERAGE(IF($M$5:$M$104=$X566,IF($A$5:$A$104=AD$552,$H$5:$L$104,"")))-$X566)</f>
        <v>-</v>
      </c>
      <c r="AE566" s="382" t="str">
        <f t="array" ref="AE566">IF(COUNT(IF($M$5:$M$104=$X566,IF($A$5:$A$104=AE$552,$M$5:$M$104,""),""))=0,"-",AVERAGE(IF($M$5:$M$104=$X566,IF($A$5:$A$104=AE$552,$H$5:$L$104,"")))-$X566)</f>
        <v>-</v>
      </c>
      <c r="AF566" s="382" t="str">
        <f t="array" ref="AF566">IF(COUNT(IF($M$5:$M$104=$X566,IF($A$5:$A$104=AF$552,$M$5:$M$104,""),""))=0,"-",AVERAGE(IF($M$5:$M$104=$X566,IF($A$5:$A$104=AF$552,$H$5:$L$104,"")))-$X566)</f>
        <v>-</v>
      </c>
      <c r="AG566" s="382" t="str">
        <f t="array" ref="AG566">IF(COUNT(IF($M$5:$M$104=$X566,IF($A$5:$A$104=AG$552,$M$5:$M$104,""),""))=0,"-",AVERAGE(IF($M$5:$M$104=$X566,IF($A$5:$A$104=AG$552,$H$5:$L$104,"")))-$X566)</f>
        <v>-</v>
      </c>
      <c r="AH566" s="382" t="str">
        <f t="array" ref="AH566">IF(COUNT(IF($M$5:$M$104=$X566,IF($A$5:$A$104=AH$552,$M$5:$M$104,""),""))=0,"-",AVERAGE(IF($M$5:$M$104=$X566,IF($A$5:$A$104=AH$552,$H$5:$L$104,"")))-$X566)</f>
        <v>-</v>
      </c>
      <c r="AI566" s="382" t="str">
        <f t="array" ref="AI566">IF(COUNT(IF($M$5:$M$104=$X566,IF($A$5:$A$104=AI$552,$M$5:$M$104,""),""))=0,"-",AVERAGE(IF($M$5:$M$104=$X566,IF($A$5:$A$104=AI$552,$H$5:$L$104,"")))-$X566)</f>
        <v>-</v>
      </c>
      <c r="AJ566" s="382" t="str">
        <f t="array" ref="AJ566">IF(COUNT(IF($M$5:$M$104=$X566,IF($A$5:$A$104=AJ$552,$M$5:$M$104,""),""))=0,"-",AVERAGE(IF($M$5:$M$104=$X566,IF($A$5:$A$104=AJ$552,$H$5:$L$104,"")))-$X566)</f>
        <v>-</v>
      </c>
      <c r="AK566" s="384" t="str">
        <f t="array" ref="AK566">IF(COUNT(Y566:AJ566)=0,"-",AVERAGE(IF($M$5:$M$104=$X566,$H$5:$L$104,""))-$X566)</f>
        <v>-</v>
      </c>
      <c r="AL566" s="18"/>
      <c r="AM566" s="7"/>
      <c r="AN566" s="18"/>
      <c r="AO566" s="18"/>
      <c r="AP566" s="18"/>
      <c r="AQ566" s="18"/>
      <c r="AR566" s="18"/>
      <c r="AS566" s="18"/>
      <c r="AT566" s="18"/>
      <c r="AU566" s="18"/>
      <c r="AV566" s="18"/>
      <c r="AW566" s="18"/>
      <c r="AX566" s="18"/>
      <c r="BL566" s="11"/>
      <c r="BM566" s="11"/>
      <c r="BN566" s="11"/>
      <c r="BO566" s="75"/>
      <c r="BP566" s="75"/>
    </row>
    <row r="567" spans="1:68">
      <c r="A567" s="18"/>
      <c r="B567" s="18"/>
      <c r="C567" s="18"/>
      <c r="D567" s="18"/>
      <c r="E567" s="88"/>
      <c r="F567" s="88"/>
      <c r="G567" s="18"/>
      <c r="H567" s="89"/>
      <c r="I567" s="89"/>
      <c r="J567" s="18"/>
      <c r="K567" s="18"/>
      <c r="L567" s="18"/>
      <c r="M567" s="140"/>
      <c r="N567" s="140"/>
      <c r="O567" s="140"/>
      <c r="P567" s="140"/>
      <c r="Q567" s="140"/>
      <c r="R567" s="140"/>
      <c r="S567" s="140"/>
      <c r="T567" s="140"/>
      <c r="U567" s="18"/>
      <c r="V567" s="18"/>
      <c r="W567" s="18"/>
      <c r="X567" s="374">
        <v>14</v>
      </c>
      <c r="Y567" s="382" t="str">
        <f t="array" ref="Y567">IF(COUNT(IF($M$5:$M$104=$X567,IF($A$5:$A$104=Y$552,$M$5:$M$104,""),""))=0,"-",AVERAGE(IF($M$5:$M$104=$X567,IF($A$5:$A$104=Y$552,$H$5:$L$104,"")))-$X567)</f>
        <v>-</v>
      </c>
      <c r="Z567" s="382" t="str">
        <f t="array" ref="Z567">IF(COUNT(IF($M$5:$M$104=$X567,IF($A$5:$A$104=Z$552,$M$5:$M$104,""),""))=0,"-",AVERAGE(IF($M$5:$M$104=$X567,IF($A$5:$A$104=Z$552,$H$5:$L$104,"")))-$X567)</f>
        <v>-</v>
      </c>
      <c r="AA567" s="382" t="str">
        <f t="array" ref="AA567">IF(COUNT(IF($M$5:$M$104=$X567,IF($A$5:$A$104=AA$552,$M$5:$M$104,""),""))=0,"-",AVERAGE(IF($M$5:$M$104=$X567,IF($A$5:$A$104=AA$552,$H$5:$L$104,"")))-$X567)</f>
        <v>-</v>
      </c>
      <c r="AB567" s="382" t="str">
        <f t="array" ref="AB567">IF(COUNT(IF($M$5:$M$104=$X567,IF($A$5:$A$104=AB$552,$M$5:$M$104,""),""))=0,"-",AVERAGE(IF($M$5:$M$104=$X567,IF($A$5:$A$104=AB$552,$H$5:$L$104,"")))-$X567)</f>
        <v>-</v>
      </c>
      <c r="AC567" s="382" t="str">
        <f t="array" ref="AC567">IF(COUNT(IF($M$5:$M$104=$X567,IF($A$5:$A$104=AC$552,$M$5:$M$104,""),""))=0,"-",AVERAGE(IF($M$5:$M$104=$X567,IF($A$5:$A$104=AC$552,$H$5:$L$104,"")))-$X567)</f>
        <v>-</v>
      </c>
      <c r="AD567" s="382" t="str">
        <f t="array" ref="AD567">IF(COUNT(IF($M$5:$M$104=$X567,IF($A$5:$A$104=AD$552,$M$5:$M$104,""),""))=0,"-",AVERAGE(IF($M$5:$M$104=$X567,IF($A$5:$A$104=AD$552,$H$5:$L$104,"")))-$X567)</f>
        <v>-</v>
      </c>
      <c r="AE567" s="382" t="str">
        <f t="array" ref="AE567">IF(COUNT(IF($M$5:$M$104=$X567,IF($A$5:$A$104=AE$552,$M$5:$M$104,""),""))=0,"-",AVERAGE(IF($M$5:$M$104=$X567,IF($A$5:$A$104=AE$552,$H$5:$L$104,"")))-$X567)</f>
        <v>-</v>
      </c>
      <c r="AF567" s="382" t="str">
        <f t="array" ref="AF567">IF(COUNT(IF($M$5:$M$104=$X567,IF($A$5:$A$104=AF$552,$M$5:$M$104,""),""))=0,"-",AVERAGE(IF($M$5:$M$104=$X567,IF($A$5:$A$104=AF$552,$H$5:$L$104,"")))-$X567)</f>
        <v>-</v>
      </c>
      <c r="AG567" s="382" t="str">
        <f t="array" ref="AG567">IF(COUNT(IF($M$5:$M$104=$X567,IF($A$5:$A$104=AG$552,$M$5:$M$104,""),""))=0,"-",AVERAGE(IF($M$5:$M$104=$X567,IF($A$5:$A$104=AG$552,$H$5:$L$104,"")))-$X567)</f>
        <v>-</v>
      </c>
      <c r="AH567" s="382" t="str">
        <f t="array" ref="AH567">IF(COUNT(IF($M$5:$M$104=$X567,IF($A$5:$A$104=AH$552,$M$5:$M$104,""),""))=0,"-",AVERAGE(IF($M$5:$M$104=$X567,IF($A$5:$A$104=AH$552,$H$5:$L$104,"")))-$X567)</f>
        <v>-</v>
      </c>
      <c r="AI567" s="382" t="str">
        <f t="array" ref="AI567">IF(COUNT(IF($M$5:$M$104=$X567,IF($A$5:$A$104=AI$552,$M$5:$M$104,""),""))=0,"-",AVERAGE(IF($M$5:$M$104=$X567,IF($A$5:$A$104=AI$552,$H$5:$L$104,"")))-$X567)</f>
        <v>-</v>
      </c>
      <c r="AJ567" s="382" t="str">
        <f t="array" ref="AJ567">IF(COUNT(IF($M$5:$M$104=$X567,IF($A$5:$A$104=AJ$552,$M$5:$M$104,""),""))=0,"-",AVERAGE(IF($M$5:$M$104=$X567,IF($A$5:$A$104=AJ$552,$H$5:$L$104,"")))-$X567)</f>
        <v>-</v>
      </c>
      <c r="AK567" s="384" t="str">
        <f t="array" ref="AK567">IF(COUNT(Y567:AJ567)=0,"-",AVERAGE(IF($M$5:$M$104=$X567,$H$5:$L$104,""))-$X567)</f>
        <v>-</v>
      </c>
      <c r="AL567" s="18"/>
      <c r="AM567" s="7"/>
      <c r="AN567" s="18"/>
      <c r="AO567" s="18"/>
      <c r="AP567" s="18"/>
      <c r="AQ567" s="18"/>
      <c r="AR567" s="18"/>
      <c r="AS567" s="18"/>
      <c r="AT567" s="18"/>
      <c r="AU567" s="18"/>
      <c r="AV567" s="18"/>
      <c r="AW567" s="18"/>
      <c r="AX567" s="18"/>
      <c r="BL567" s="11"/>
      <c r="BM567" s="11"/>
      <c r="BN567" s="11"/>
      <c r="BO567" s="75"/>
      <c r="BP567" s="75"/>
    </row>
    <row r="568" spans="1:68">
      <c r="A568" s="18"/>
      <c r="B568" s="18"/>
      <c r="C568" s="18"/>
      <c r="D568" s="18"/>
      <c r="E568" s="88"/>
      <c r="F568" s="88"/>
      <c r="G568" s="18"/>
      <c r="H568" s="89"/>
      <c r="I568" s="89"/>
      <c r="J568" s="18"/>
      <c r="K568" s="18"/>
      <c r="L568" s="18"/>
      <c r="M568" s="140"/>
      <c r="N568" s="140"/>
      <c r="O568" s="140"/>
      <c r="P568" s="140"/>
      <c r="Q568" s="140"/>
      <c r="R568" s="140"/>
      <c r="S568" s="140"/>
      <c r="T568" s="140"/>
      <c r="U568" s="18"/>
      <c r="V568" s="18"/>
      <c r="W568" s="18"/>
      <c r="X568" s="374">
        <v>15</v>
      </c>
      <c r="Y568" s="382" t="str">
        <f t="array" ref="Y568">IF(COUNT(IF($M$5:$M$104=$X568,IF($A$5:$A$104=Y$552,$M$5:$M$104,""),""))=0,"-",AVERAGE(IF($M$5:$M$104=$X568,IF($A$5:$A$104=Y$552,$H$5:$L$104,"")))-$X568)</f>
        <v>-</v>
      </c>
      <c r="Z568" s="382" t="str">
        <f t="array" ref="Z568">IF(COUNT(IF($M$5:$M$104=$X568,IF($A$5:$A$104=Z$552,$M$5:$M$104,""),""))=0,"-",AVERAGE(IF($M$5:$M$104=$X568,IF($A$5:$A$104=Z$552,$H$5:$L$104,"")))-$X568)</f>
        <v>-</v>
      </c>
      <c r="AA568" s="382" t="str">
        <f t="array" ref="AA568">IF(COUNT(IF($M$5:$M$104=$X568,IF($A$5:$A$104=AA$552,$M$5:$M$104,""),""))=0,"-",AVERAGE(IF($M$5:$M$104=$X568,IF($A$5:$A$104=AA$552,$H$5:$L$104,"")))-$X568)</f>
        <v>-</v>
      </c>
      <c r="AB568" s="382" t="str">
        <f t="array" ref="AB568">IF(COUNT(IF($M$5:$M$104=$X568,IF($A$5:$A$104=AB$552,$M$5:$M$104,""),""))=0,"-",AVERAGE(IF($M$5:$M$104=$X568,IF($A$5:$A$104=AB$552,$H$5:$L$104,"")))-$X568)</f>
        <v>-</v>
      </c>
      <c r="AC568" s="382" t="str">
        <f t="array" ref="AC568">IF(COUNT(IF($M$5:$M$104=$X568,IF($A$5:$A$104=AC$552,$M$5:$M$104,""),""))=0,"-",AVERAGE(IF($M$5:$M$104=$X568,IF($A$5:$A$104=AC$552,$H$5:$L$104,"")))-$X568)</f>
        <v>-</v>
      </c>
      <c r="AD568" s="382" t="str">
        <f t="array" ref="AD568">IF(COUNT(IF($M$5:$M$104=$X568,IF($A$5:$A$104=AD$552,$M$5:$M$104,""),""))=0,"-",AVERAGE(IF($M$5:$M$104=$X568,IF($A$5:$A$104=AD$552,$H$5:$L$104,"")))-$X568)</f>
        <v>-</v>
      </c>
      <c r="AE568" s="382" t="str">
        <f t="array" ref="AE568">IF(COUNT(IF($M$5:$M$104=$X568,IF($A$5:$A$104=AE$552,$M$5:$M$104,""),""))=0,"-",AVERAGE(IF($M$5:$M$104=$X568,IF($A$5:$A$104=AE$552,$H$5:$L$104,"")))-$X568)</f>
        <v>-</v>
      </c>
      <c r="AF568" s="382" t="str">
        <f t="array" ref="AF568">IF(COUNT(IF($M$5:$M$104=$X568,IF($A$5:$A$104=AF$552,$M$5:$M$104,""),""))=0,"-",AVERAGE(IF($M$5:$M$104=$X568,IF($A$5:$A$104=AF$552,$H$5:$L$104,"")))-$X568)</f>
        <v>-</v>
      </c>
      <c r="AG568" s="382" t="str">
        <f t="array" ref="AG568">IF(COUNT(IF($M$5:$M$104=$X568,IF($A$5:$A$104=AG$552,$M$5:$M$104,""),""))=0,"-",AVERAGE(IF($M$5:$M$104=$X568,IF($A$5:$A$104=AG$552,$H$5:$L$104,"")))-$X568)</f>
        <v>-</v>
      </c>
      <c r="AH568" s="382" t="str">
        <f t="array" ref="AH568">IF(COUNT(IF($M$5:$M$104=$X568,IF($A$5:$A$104=AH$552,$M$5:$M$104,""),""))=0,"-",AVERAGE(IF($M$5:$M$104=$X568,IF($A$5:$A$104=AH$552,$H$5:$L$104,"")))-$X568)</f>
        <v>-</v>
      </c>
      <c r="AI568" s="382" t="str">
        <f t="array" ref="AI568">IF(COUNT(IF($M$5:$M$104=$X568,IF($A$5:$A$104=AI$552,$M$5:$M$104,""),""))=0,"-",AVERAGE(IF($M$5:$M$104=$X568,IF($A$5:$A$104=AI$552,$H$5:$L$104,"")))-$X568)</f>
        <v>-</v>
      </c>
      <c r="AJ568" s="382" t="str">
        <f t="array" ref="AJ568">IF(COUNT(IF($M$5:$M$104=$X568,IF($A$5:$A$104=AJ$552,$M$5:$M$104,""),""))=0,"-",AVERAGE(IF($M$5:$M$104=$X568,IF($A$5:$A$104=AJ$552,$H$5:$L$104,"")))-$X568)</f>
        <v>-</v>
      </c>
      <c r="AK568" s="385" t="str">
        <f t="array" ref="AK568">IF(COUNT(Y568:AJ568)=0,"-",AVERAGE(IF($M$5:$M$104=$X568,$H$5:$L$104,""))-$X568)</f>
        <v>-</v>
      </c>
      <c r="AL568" s="18"/>
      <c r="AM568" s="7"/>
      <c r="AN568" s="18"/>
      <c r="AO568" s="18"/>
      <c r="AP568" s="18"/>
      <c r="AQ568" s="18"/>
      <c r="AR568" s="18"/>
      <c r="AS568" s="18"/>
      <c r="AT568" s="18"/>
      <c r="AU568" s="18"/>
      <c r="AV568" s="18"/>
      <c r="AW568" s="18"/>
      <c r="AX568" s="18"/>
      <c r="BL568" s="11"/>
      <c r="BM568" s="11"/>
      <c r="BN568" s="11"/>
      <c r="BO568" s="75"/>
      <c r="BP568" s="75"/>
    </row>
    <row r="569" spans="1:68">
      <c r="A569" s="18"/>
      <c r="B569" s="18"/>
      <c r="C569" s="18"/>
      <c r="D569" s="18"/>
      <c r="E569" s="88"/>
      <c r="F569" s="88"/>
      <c r="G569" s="18"/>
      <c r="H569" s="89"/>
      <c r="I569" s="89"/>
      <c r="J569" s="18"/>
      <c r="K569" s="18"/>
      <c r="L569" s="18"/>
      <c r="M569" s="140"/>
      <c r="N569" s="140"/>
      <c r="O569" s="140"/>
      <c r="P569" s="140"/>
      <c r="Q569" s="140"/>
      <c r="R569" s="140"/>
      <c r="S569" s="140"/>
      <c r="T569" s="140"/>
      <c r="U569" s="18"/>
      <c r="V569" s="18"/>
      <c r="W569" s="18"/>
      <c r="X569" s="421" t="s">
        <v>5</v>
      </c>
      <c r="Y569" s="387">
        <f>IF(COUNT(Y553:Y568)=0,"-",SUMPRODUCT(Y553:Y568,Y487:Y502)/Y503)</f>
        <v>-3.3333333333333305E-2</v>
      </c>
      <c r="Z569" s="388">
        <f t="shared" ref="Z569:AK569" si="60">IF(COUNT(Z553:Z568)=0,"-",SUMPRODUCT(Z553:Z568,Z487:Z502)/Z503)</f>
        <v>6.0000000000000032E-2</v>
      </c>
      <c r="AA569" s="388">
        <f t="shared" si="60"/>
        <v>1.8181818181818198E-2</v>
      </c>
      <c r="AB569" s="388">
        <f t="shared" si="60"/>
        <v>0</v>
      </c>
      <c r="AC569" s="388">
        <f t="shared" si="60"/>
        <v>3.0000000000000006E-2</v>
      </c>
      <c r="AD569" s="388" t="str">
        <f t="shared" si="60"/>
        <v>-</v>
      </c>
      <c r="AE569" s="388" t="str">
        <f t="shared" si="60"/>
        <v>-</v>
      </c>
      <c r="AF569" s="388" t="str">
        <f t="shared" si="60"/>
        <v>-</v>
      </c>
      <c r="AG569" s="388" t="str">
        <f t="shared" si="60"/>
        <v>-</v>
      </c>
      <c r="AH569" s="388" t="str">
        <f t="shared" si="60"/>
        <v>-</v>
      </c>
      <c r="AI569" s="388" t="str">
        <f t="shared" si="60"/>
        <v>-</v>
      </c>
      <c r="AJ569" s="389" t="str">
        <f t="shared" si="60"/>
        <v>-</v>
      </c>
      <c r="AK569" s="390">
        <f t="shared" si="60"/>
        <v>1.0000000000000026E-2</v>
      </c>
      <c r="AL569" s="18"/>
      <c r="AM569" s="7"/>
      <c r="AN569" s="18"/>
      <c r="AO569" s="18"/>
      <c r="AP569" s="18"/>
      <c r="AQ569" s="18"/>
      <c r="AR569" s="18"/>
      <c r="AS569" s="18"/>
      <c r="AT569" s="18"/>
      <c r="AU569" s="18"/>
      <c r="AV569" s="18"/>
      <c r="AW569" s="18"/>
      <c r="AX569" s="18"/>
      <c r="BL569" s="11"/>
      <c r="BM569" s="11"/>
      <c r="BN569" s="11"/>
      <c r="BO569" s="75"/>
      <c r="BP569" s="75"/>
    </row>
    <row r="570" spans="1:68">
      <c r="A570" s="18"/>
      <c r="B570" s="18"/>
      <c r="C570" s="18"/>
      <c r="D570" s="18"/>
      <c r="E570" s="88"/>
      <c r="F570" s="88"/>
      <c r="G570" s="18"/>
      <c r="H570" s="89"/>
      <c r="I570" s="89"/>
      <c r="J570" s="18"/>
      <c r="K570" s="18"/>
      <c r="L570" s="18"/>
      <c r="M570" s="140"/>
      <c r="N570" s="140"/>
      <c r="O570" s="140"/>
      <c r="P570" s="140"/>
      <c r="Q570" s="140"/>
      <c r="R570" s="140"/>
      <c r="S570" s="140"/>
      <c r="T570" s="140"/>
      <c r="U570" s="18"/>
      <c r="V570" s="18"/>
      <c r="W570" s="18"/>
      <c r="X570" s="364" t="s">
        <v>85</v>
      </c>
      <c r="Y570" s="117"/>
      <c r="Z570" s="117"/>
      <c r="AA570" s="117"/>
      <c r="AB570" s="117"/>
      <c r="AC570" s="117"/>
      <c r="AD570" s="117"/>
      <c r="AE570" s="117"/>
      <c r="AF570" s="117"/>
      <c r="AG570" s="117"/>
      <c r="AH570" s="117"/>
      <c r="AI570" s="117"/>
      <c r="AJ570" s="117"/>
      <c r="AK570" s="117"/>
      <c r="AL570" s="18"/>
      <c r="AM570" s="7"/>
      <c r="AN570" s="18"/>
      <c r="AO570" s="18"/>
      <c r="AP570" s="18"/>
      <c r="AQ570" s="18"/>
      <c r="AR570" s="18"/>
      <c r="AS570" s="18"/>
      <c r="AT570" s="18"/>
      <c r="AU570" s="18"/>
      <c r="AV570" s="18"/>
      <c r="AW570" s="18"/>
      <c r="AX570" s="18"/>
      <c r="BL570" s="11"/>
      <c r="BM570" s="11"/>
      <c r="BN570" s="11"/>
      <c r="BO570" s="75"/>
      <c r="BP570" s="75"/>
    </row>
    <row r="571" spans="1:68">
      <c r="A571" s="18"/>
      <c r="B571" s="18"/>
      <c r="C571" s="18"/>
      <c r="D571" s="18"/>
      <c r="E571" s="88"/>
      <c r="F571" s="88"/>
      <c r="G571" s="18"/>
      <c r="H571" s="89"/>
      <c r="I571" s="89"/>
      <c r="J571" s="18"/>
      <c r="K571" s="18"/>
      <c r="L571" s="18"/>
      <c r="M571" s="140"/>
      <c r="N571" s="140"/>
      <c r="O571" s="140"/>
      <c r="P571" s="140"/>
      <c r="Q571" s="140"/>
      <c r="R571" s="140"/>
      <c r="S571" s="140"/>
      <c r="T571" s="140"/>
      <c r="U571" s="18"/>
      <c r="V571" s="18"/>
      <c r="W571" s="18"/>
      <c r="X571" s="18"/>
      <c r="Y571" s="18"/>
      <c r="Z571" s="18"/>
      <c r="AA571" s="18"/>
      <c r="AB571" s="18"/>
      <c r="AC571" s="18"/>
      <c r="AD571" s="18"/>
      <c r="AE571" s="18"/>
      <c r="AF571" s="18"/>
      <c r="AG571" s="18"/>
      <c r="AH571" s="18"/>
      <c r="AI571" s="18"/>
      <c r="AJ571" s="18"/>
      <c r="AK571" s="18"/>
      <c r="AL571" s="18"/>
      <c r="AM571" s="7"/>
      <c r="AN571" s="18"/>
      <c r="AO571" s="18"/>
      <c r="AP571" s="18"/>
      <c r="AQ571" s="18"/>
      <c r="AR571" s="18"/>
      <c r="AS571" s="18"/>
      <c r="AT571" s="18"/>
      <c r="AU571" s="18"/>
      <c r="AV571" s="18"/>
      <c r="AW571" s="18"/>
      <c r="AX571" s="18"/>
      <c r="BL571" s="11"/>
      <c r="BM571" s="11"/>
      <c r="BN571" s="11"/>
      <c r="BO571" s="75"/>
      <c r="BP571" s="75"/>
    </row>
    <row r="572" spans="1:68">
      <c r="A572" s="18"/>
      <c r="B572" s="18"/>
      <c r="C572" s="18"/>
      <c r="D572" s="18"/>
      <c r="E572" s="88"/>
      <c r="F572" s="88"/>
      <c r="G572" s="18"/>
      <c r="H572" s="89"/>
      <c r="I572" s="89"/>
      <c r="J572" s="18"/>
      <c r="K572" s="18"/>
      <c r="L572" s="18"/>
      <c r="M572" s="140"/>
      <c r="N572" s="140"/>
      <c r="O572" s="140"/>
      <c r="P572" s="140"/>
      <c r="Q572" s="140"/>
      <c r="R572" s="140"/>
      <c r="S572" s="140"/>
      <c r="T572" s="140"/>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BL572" s="11"/>
      <c r="BM572" s="11"/>
      <c r="BN572" s="11"/>
      <c r="BO572" s="75"/>
      <c r="BP572" s="75"/>
    </row>
    <row r="573" spans="1:68" ht="23.25">
      <c r="A573" s="18"/>
      <c r="B573" s="18"/>
      <c r="C573" s="18"/>
      <c r="D573" s="18"/>
      <c r="E573" s="88"/>
      <c r="F573" s="88"/>
      <c r="G573" s="18"/>
      <c r="H573" s="89"/>
      <c r="I573" s="89"/>
      <c r="J573" s="18"/>
      <c r="K573" s="18"/>
      <c r="L573" s="18"/>
      <c r="M573" s="140"/>
      <c r="N573" s="140"/>
      <c r="O573" s="140"/>
      <c r="P573" s="140"/>
      <c r="Q573" s="140"/>
      <c r="R573" s="140"/>
      <c r="S573" s="140"/>
      <c r="T573" s="140"/>
      <c r="U573" s="18"/>
      <c r="V573" s="91" t="str">
        <f>H1</f>
        <v>Torsklesing HI 2016, ALDER</v>
      </c>
      <c r="W573" s="263"/>
      <c r="X573" s="263"/>
      <c r="Y573" s="263"/>
      <c r="Z573" s="263"/>
      <c r="AA573" s="263"/>
      <c r="AB573" s="263"/>
      <c r="AC573" s="263"/>
      <c r="AD573" s="263"/>
      <c r="AE573" s="263"/>
      <c r="AF573" s="263"/>
      <c r="AG573" s="263"/>
      <c r="AH573" s="263"/>
      <c r="AI573" s="263"/>
      <c r="AJ573" s="263"/>
      <c r="AK573" s="263"/>
      <c r="AL573" s="263"/>
      <c r="AM573" s="263"/>
      <c r="AN573" s="263"/>
      <c r="AO573" s="263"/>
      <c r="AP573" s="263"/>
      <c r="AQ573" s="263"/>
      <c r="AR573" s="117"/>
      <c r="AS573" s="117"/>
      <c r="AT573" s="117"/>
      <c r="AU573" s="117"/>
      <c r="AV573" s="117"/>
      <c r="AW573" s="18"/>
      <c r="AX573" s="18"/>
      <c r="BL573" s="11"/>
      <c r="BM573" s="11"/>
      <c r="BN573" s="11"/>
      <c r="BO573" s="75"/>
      <c r="BP573" s="75"/>
    </row>
    <row r="574" spans="1:68" ht="15.75">
      <c r="A574" s="18"/>
      <c r="B574" s="18"/>
      <c r="C574" s="18"/>
      <c r="D574" s="18"/>
      <c r="E574" s="88"/>
      <c r="F574" s="88"/>
      <c r="G574" s="18"/>
      <c r="H574" s="89"/>
      <c r="I574" s="89"/>
      <c r="J574" s="18"/>
      <c r="K574" s="18"/>
      <c r="L574" s="18"/>
      <c r="M574" s="140"/>
      <c r="N574" s="140"/>
      <c r="O574" s="140"/>
      <c r="P574" s="140"/>
      <c r="Q574" s="140"/>
      <c r="R574" s="140"/>
      <c r="S574" s="140"/>
      <c r="T574" s="140"/>
      <c r="U574" s="18"/>
      <c r="V574" s="113"/>
      <c r="W574" s="113"/>
      <c r="X574" s="113"/>
      <c r="Y574" s="113"/>
      <c r="Z574" s="113"/>
      <c r="AA574" s="113"/>
      <c r="AB574" s="113"/>
      <c r="AC574" s="113"/>
      <c r="AD574" s="113"/>
      <c r="AE574" s="113"/>
      <c r="AF574" s="113"/>
      <c r="AG574" s="113"/>
      <c r="AH574" s="113"/>
      <c r="AI574" s="113"/>
      <c r="AJ574" s="113"/>
      <c r="AK574" s="113"/>
      <c r="AL574" s="113"/>
      <c r="AM574" s="113"/>
      <c r="AN574" s="113"/>
      <c r="AO574" s="113"/>
      <c r="AP574" s="113"/>
      <c r="AQ574" s="113"/>
      <c r="AR574" s="117"/>
      <c r="AS574" s="117"/>
      <c r="AT574" s="117"/>
      <c r="AU574" s="117"/>
      <c r="AV574" s="117"/>
      <c r="AW574" s="18"/>
      <c r="AX574" s="18"/>
      <c r="BL574" s="11"/>
      <c r="BM574" s="11"/>
      <c r="BN574" s="11"/>
      <c r="BO574" s="75"/>
      <c r="BP574" s="75"/>
    </row>
    <row r="575" spans="1:68" ht="18.75">
      <c r="A575" s="18"/>
      <c r="B575" s="18"/>
      <c r="C575" s="18"/>
      <c r="D575" s="18"/>
      <c r="E575" s="329"/>
      <c r="F575" s="329"/>
      <c r="G575" s="213"/>
      <c r="H575" s="330"/>
      <c r="I575" s="330"/>
      <c r="J575" s="213"/>
      <c r="K575" s="213"/>
      <c r="L575" s="213"/>
      <c r="M575" s="247"/>
      <c r="N575" s="140"/>
      <c r="O575" s="140"/>
      <c r="P575" s="140"/>
      <c r="Q575" s="140"/>
      <c r="R575" s="140"/>
      <c r="S575" s="140"/>
      <c r="T575" s="140"/>
      <c r="U575" s="18"/>
      <c r="V575" s="219" t="s">
        <v>97</v>
      </c>
      <c r="W575" s="566"/>
      <c r="X575" s="566"/>
      <c r="Y575" s="423"/>
      <c r="Z575" s="95"/>
      <c r="AA575" s="424"/>
      <c r="AB575" s="93"/>
      <c r="AC575" s="93"/>
      <c r="AD575" s="93"/>
      <c r="AE575" s="93"/>
      <c r="AF575" s="93"/>
      <c r="AG575" s="93"/>
      <c r="AH575" s="93"/>
      <c r="AI575" s="93"/>
      <c r="AJ575" s="93"/>
      <c r="AK575" s="93"/>
      <c r="AL575" s="93"/>
      <c r="AM575" s="93"/>
      <c r="AN575" s="93"/>
      <c r="AO575" s="93"/>
      <c r="AP575" s="93"/>
      <c r="AQ575" s="93"/>
      <c r="AR575" s="95"/>
      <c r="AS575" s="117"/>
      <c r="AT575" s="117"/>
      <c r="AU575" s="117"/>
      <c r="AV575" s="117"/>
      <c r="AW575" s="18"/>
      <c r="AX575" s="18"/>
      <c r="BL575" s="11"/>
      <c r="BM575" s="11"/>
      <c r="BN575" s="11"/>
      <c r="BO575" s="75"/>
      <c r="BP575" s="75"/>
    </row>
    <row r="576" spans="1:68" ht="18.75">
      <c r="A576" s="213"/>
      <c r="B576" s="213"/>
      <c r="C576" s="213"/>
      <c r="D576" s="213"/>
      <c r="E576" s="335"/>
      <c r="F576" s="333" t="s">
        <v>67</v>
      </c>
      <c r="G576" s="334"/>
      <c r="H576" s="333" t="s">
        <v>67</v>
      </c>
      <c r="I576" s="333"/>
      <c r="J576" s="334"/>
      <c r="K576" s="334"/>
      <c r="L576" s="334"/>
      <c r="M576" s="336"/>
      <c r="N576" s="247"/>
      <c r="O576" s="247"/>
      <c r="P576" s="247"/>
      <c r="Q576" s="247"/>
      <c r="R576" s="247"/>
      <c r="S576" s="247"/>
      <c r="T576" s="247"/>
      <c r="U576" s="18"/>
      <c r="V576" s="92"/>
      <c r="W576" s="101"/>
      <c r="X576" s="92"/>
      <c r="Y576" s="423"/>
      <c r="Z576" s="95"/>
      <c r="AA576" s="424"/>
      <c r="AB576" s="93"/>
      <c r="AC576" s="93"/>
      <c r="AD576" s="93"/>
      <c r="AE576" s="93"/>
      <c r="AF576" s="93"/>
      <c r="AG576" s="93"/>
      <c r="AH576" s="93"/>
      <c r="AI576" s="93"/>
      <c r="AJ576" s="93"/>
      <c r="AK576" s="93"/>
      <c r="AL576" s="93"/>
      <c r="AM576" s="93"/>
      <c r="AN576" s="93"/>
      <c r="AO576" s="93"/>
      <c r="AP576" s="93"/>
      <c r="AQ576" s="93"/>
      <c r="AR576" s="95"/>
      <c r="AS576" s="117"/>
      <c r="AT576" s="117"/>
      <c r="AU576" s="117"/>
      <c r="AV576" s="117"/>
      <c r="AW576" s="18"/>
      <c r="AX576" s="18"/>
      <c r="BL576" s="11"/>
      <c r="BM576" s="11"/>
      <c r="BN576" s="11"/>
      <c r="BO576" s="75"/>
      <c r="BP576" s="75"/>
    </row>
    <row r="577" spans="1:68" ht="18.75">
      <c r="A577" s="332" t="s">
        <v>98</v>
      </c>
      <c r="B577" s="333"/>
      <c r="C577" s="334"/>
      <c r="D577" s="333" t="s">
        <v>67</v>
      </c>
      <c r="E577" s="329"/>
      <c r="F577" s="329"/>
      <c r="G577" s="213"/>
      <c r="H577" s="330"/>
      <c r="I577" s="330"/>
      <c r="J577" s="213"/>
      <c r="K577" s="213"/>
      <c r="L577" s="213"/>
      <c r="M577" s="213"/>
      <c r="N577" s="333" t="s">
        <v>67</v>
      </c>
      <c r="O577" s="336"/>
      <c r="P577" s="333" t="s">
        <v>67</v>
      </c>
      <c r="Q577" s="336"/>
      <c r="R577" s="333" t="s">
        <v>67</v>
      </c>
      <c r="S577" s="336"/>
      <c r="T577" s="336"/>
      <c r="U577" s="18"/>
      <c r="V577" s="93"/>
      <c r="W577" s="93"/>
      <c r="X577" s="93"/>
      <c r="Y577" s="423"/>
      <c r="Z577" s="95"/>
      <c r="AA577" s="425"/>
      <c r="AB577" s="425"/>
      <c r="AC577" s="425"/>
      <c r="AD577" s="425"/>
      <c r="AE577" s="425"/>
      <c r="AF577" s="425"/>
      <c r="AG577" s="425"/>
      <c r="AH577" s="425"/>
      <c r="AI577" s="425"/>
      <c r="AJ577" s="425"/>
      <c r="AK577" s="425"/>
      <c r="AL577" s="425"/>
      <c r="AM577" s="425"/>
      <c r="AN577" s="425"/>
      <c r="AO577" s="425"/>
      <c r="AP577" s="425"/>
      <c r="AQ577" s="425"/>
      <c r="AR577" s="95"/>
      <c r="AS577" s="117"/>
      <c r="AT577" s="117"/>
      <c r="AU577" s="117"/>
      <c r="AV577" s="117"/>
      <c r="AW577" s="18"/>
      <c r="AX577" s="18"/>
      <c r="BL577" s="11"/>
      <c r="BM577" s="11"/>
      <c r="BN577" s="11"/>
      <c r="BO577" s="75"/>
      <c r="BP577" s="75"/>
    </row>
    <row r="578" spans="1:68" ht="15.75">
      <c r="A578" s="213"/>
      <c r="B578" s="213"/>
      <c r="C578" s="213"/>
      <c r="D578" s="213"/>
      <c r="E578" s="88"/>
      <c r="F578" s="88"/>
      <c r="G578" s="18"/>
      <c r="H578" s="89"/>
      <c r="I578" s="89"/>
      <c r="J578" s="18"/>
      <c r="K578" s="18"/>
      <c r="L578" s="18"/>
      <c r="M578" s="140"/>
      <c r="N578" s="213"/>
      <c r="O578" s="213"/>
      <c r="P578" s="213"/>
      <c r="Q578" s="213"/>
      <c r="R578" s="213"/>
      <c r="S578" s="213"/>
      <c r="T578" s="213"/>
      <c r="U578" s="18"/>
      <c r="V578" s="113"/>
      <c r="W578" s="113"/>
      <c r="X578" s="113"/>
      <c r="Y578" s="110"/>
      <c r="Z578" s="110"/>
      <c r="AA578" s="110"/>
      <c r="AB578" s="110"/>
      <c r="AC578" s="110"/>
      <c r="AD578" s="110"/>
      <c r="AE578" s="110"/>
      <c r="AF578" s="110"/>
      <c r="AG578" s="110"/>
      <c r="AH578" s="110"/>
      <c r="AI578" s="110"/>
      <c r="AJ578" s="110"/>
      <c r="AK578" s="110"/>
      <c r="AL578" s="110"/>
      <c r="AM578" s="110"/>
      <c r="AN578" s="110"/>
      <c r="AO578" s="110"/>
      <c r="AP578" s="110"/>
      <c r="AQ578" s="110"/>
      <c r="AR578" s="117"/>
      <c r="AS578" s="117"/>
      <c r="AT578" s="117"/>
      <c r="AU578" s="117"/>
      <c r="AV578" s="117"/>
      <c r="AW578" s="18"/>
      <c r="AX578" s="18"/>
      <c r="BL578" s="11"/>
      <c r="BM578" s="11"/>
      <c r="BN578" s="11"/>
      <c r="BO578" s="75"/>
      <c r="BP578" s="75"/>
    </row>
    <row r="579" spans="1:68">
      <c r="A579" s="18"/>
      <c r="B579" s="18"/>
      <c r="C579" s="18"/>
      <c r="D579" s="18"/>
      <c r="E579" s="88"/>
      <c r="F579" s="88"/>
      <c r="G579" s="18"/>
      <c r="H579" s="89"/>
      <c r="I579" s="89"/>
      <c r="J579" s="18"/>
      <c r="K579" s="18"/>
      <c r="L579" s="18"/>
      <c r="M579" s="140"/>
      <c r="N579" s="140"/>
      <c r="O579" s="140"/>
      <c r="P579" s="140"/>
      <c r="Q579" s="140"/>
      <c r="R579" s="140"/>
      <c r="S579" s="140"/>
      <c r="T579" s="140"/>
      <c r="U579" s="18"/>
      <c r="V579" s="117"/>
      <c r="W579" s="117"/>
      <c r="X579" s="135"/>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c r="AT579" s="117"/>
      <c r="AU579" s="117"/>
      <c r="AV579" s="117"/>
      <c r="AW579" s="18"/>
      <c r="AX579" s="18"/>
      <c r="BL579" s="11"/>
      <c r="BM579" s="11"/>
      <c r="BN579" s="11"/>
      <c r="BO579" s="75"/>
      <c r="BP579" s="75"/>
    </row>
    <row r="580" spans="1:68">
      <c r="A580" s="18"/>
      <c r="B580" s="18"/>
      <c r="C580" s="18"/>
      <c r="D580" s="18"/>
      <c r="E580" s="88"/>
      <c r="F580" s="88"/>
      <c r="G580" s="18"/>
      <c r="H580" s="89"/>
      <c r="I580" s="89"/>
      <c r="J580" s="18"/>
      <c r="K580" s="18"/>
      <c r="L580" s="18"/>
      <c r="M580" s="140"/>
      <c r="N580" s="140"/>
      <c r="O580" s="140"/>
      <c r="P580" s="140"/>
      <c r="Q580" s="140"/>
      <c r="R580" s="140"/>
      <c r="S580" s="140"/>
      <c r="T580" s="140"/>
      <c r="U580" s="18"/>
      <c r="V580" s="117"/>
      <c r="W580" s="117"/>
      <c r="X580" s="135"/>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c r="AT580" s="117"/>
      <c r="AU580" s="117"/>
      <c r="AV580" s="117"/>
      <c r="AW580" s="18"/>
      <c r="AX580" s="18"/>
      <c r="BL580" s="11"/>
      <c r="BM580" s="11"/>
      <c r="BN580" s="11"/>
      <c r="BO580" s="75"/>
      <c r="BP580" s="75"/>
    </row>
    <row r="581" spans="1:68" ht="19.5">
      <c r="A581" s="18"/>
      <c r="B581" s="18"/>
      <c r="C581" s="18"/>
      <c r="D581" s="18"/>
      <c r="E581" s="88"/>
      <c r="F581" s="88"/>
      <c r="G581" s="18"/>
      <c r="H581" s="89"/>
      <c r="I581" s="89"/>
      <c r="J581" s="18"/>
      <c r="K581" s="18"/>
      <c r="L581" s="18"/>
      <c r="M581" s="140"/>
      <c r="N581" s="140"/>
      <c r="O581" s="140"/>
      <c r="P581" s="140"/>
      <c r="Q581" s="140"/>
      <c r="R581" s="140"/>
      <c r="S581" s="140"/>
      <c r="T581" s="140"/>
      <c r="U581" s="18"/>
      <c r="V581" s="592" t="str">
        <f>H3</f>
        <v>Harald</v>
      </c>
      <c r="W581" s="592"/>
      <c r="X581" s="135"/>
      <c r="Y581" s="117"/>
      <c r="Z581" s="117"/>
      <c r="AA581" s="117"/>
      <c r="AB581" s="117"/>
      <c r="AC581" s="117"/>
      <c r="AD581" s="117"/>
      <c r="AE581" s="117"/>
      <c r="AF581" s="117"/>
      <c r="AG581" s="117"/>
      <c r="AH581" s="117"/>
      <c r="AI581" s="117"/>
      <c r="AJ581" s="117"/>
      <c r="AK581" s="117"/>
      <c r="AL581" s="117"/>
      <c r="AM581" s="117"/>
      <c r="AN581" s="117"/>
      <c r="AO581" s="117"/>
      <c r="AP581" s="529" t="str">
        <f>J3</f>
        <v>Stian</v>
      </c>
      <c r="AQ581" s="426"/>
      <c r="AR581" s="117"/>
      <c r="AS581" s="117"/>
      <c r="AT581" s="117"/>
      <c r="AU581" s="117"/>
      <c r="AV581" s="117"/>
      <c r="AW581" s="18"/>
      <c r="AX581" s="18"/>
      <c r="BL581" s="11"/>
      <c r="BM581" s="11"/>
      <c r="BN581" s="11"/>
      <c r="BO581" s="75"/>
      <c r="BP581" s="75"/>
    </row>
    <row r="582" spans="1:68">
      <c r="A582" s="18"/>
      <c r="B582" s="18"/>
      <c r="C582" s="18"/>
      <c r="D582" s="18"/>
      <c r="E582" s="88"/>
      <c r="F582" s="88"/>
      <c r="G582" s="18"/>
      <c r="H582" s="89"/>
      <c r="I582" s="89"/>
      <c r="J582" s="18"/>
      <c r="K582" s="18"/>
      <c r="L582" s="18"/>
      <c r="M582" s="140"/>
      <c r="N582" s="140"/>
      <c r="O582" s="140"/>
      <c r="P582" s="140"/>
      <c r="Q582" s="140"/>
      <c r="R582" s="140"/>
      <c r="S582" s="140"/>
      <c r="T582" s="140"/>
      <c r="U582" s="18"/>
      <c r="V582" s="579" t="str">
        <f>H4</f>
        <v>Reader 1</v>
      </c>
      <c r="W582" s="579"/>
      <c r="X582" s="135"/>
      <c r="Y582" s="117"/>
      <c r="Z582" s="117"/>
      <c r="AA582" s="117"/>
      <c r="AB582" s="117"/>
      <c r="AC582" s="117"/>
      <c r="AD582" s="117"/>
      <c r="AE582" s="117"/>
      <c r="AF582" s="117"/>
      <c r="AG582" s="117"/>
      <c r="AH582" s="117"/>
      <c r="AI582" s="117"/>
      <c r="AJ582" s="117"/>
      <c r="AK582" s="117"/>
      <c r="AL582" s="117"/>
      <c r="AM582" s="117"/>
      <c r="AN582" s="117"/>
      <c r="AO582" s="117"/>
      <c r="AP582" s="579" t="str">
        <f>J4</f>
        <v>Reader 3</v>
      </c>
      <c r="AQ582" s="579"/>
      <c r="AR582" s="117"/>
      <c r="AS582" s="117"/>
      <c r="AT582" s="117"/>
      <c r="AU582" s="117"/>
      <c r="AV582" s="117"/>
      <c r="AW582" s="18"/>
      <c r="AX582" s="18"/>
      <c r="BL582" s="11"/>
      <c r="BM582" s="11"/>
      <c r="BN582" s="11"/>
      <c r="BO582" s="75"/>
      <c r="BP582" s="75"/>
    </row>
    <row r="583" spans="1:68">
      <c r="A583" s="18"/>
      <c r="B583" s="18"/>
      <c r="C583" s="18"/>
      <c r="D583" s="18"/>
      <c r="E583" s="88"/>
      <c r="F583" s="88"/>
      <c r="G583" s="18"/>
      <c r="H583" s="89"/>
      <c r="I583" s="89"/>
      <c r="J583" s="18"/>
      <c r="K583" s="18"/>
      <c r="L583" s="18"/>
      <c r="M583" s="140"/>
      <c r="N583" s="140"/>
      <c r="O583" s="140"/>
      <c r="P583" s="140"/>
      <c r="Q583" s="140"/>
      <c r="R583" s="140"/>
      <c r="S583" s="140"/>
      <c r="T583" s="140"/>
      <c r="U583" s="18"/>
      <c r="V583" s="579"/>
      <c r="W583" s="579"/>
      <c r="X583" s="135"/>
      <c r="Y583" s="117"/>
      <c r="Z583" s="117"/>
      <c r="AA583" s="117"/>
      <c r="AB583" s="117"/>
      <c r="AC583" s="117"/>
      <c r="AD583" s="117"/>
      <c r="AE583" s="117"/>
      <c r="AF583" s="117"/>
      <c r="AG583" s="117"/>
      <c r="AH583" s="117"/>
      <c r="AI583" s="117"/>
      <c r="AJ583" s="117"/>
      <c r="AK583" s="117"/>
      <c r="AL583" s="117"/>
      <c r="AM583" s="117"/>
      <c r="AN583" s="117"/>
      <c r="AO583" s="117"/>
      <c r="AP583" s="579"/>
      <c r="AQ583" s="579"/>
      <c r="AR583" s="117"/>
      <c r="AS583" s="117"/>
      <c r="AT583" s="117"/>
      <c r="AU583" s="117"/>
      <c r="AV583" s="117"/>
      <c r="AW583" s="18"/>
      <c r="AX583" s="18"/>
      <c r="BL583" s="11"/>
      <c r="BM583" s="11"/>
      <c r="BN583" s="11"/>
      <c r="BO583" s="75"/>
      <c r="BP583" s="75"/>
    </row>
    <row r="584" spans="1:68">
      <c r="A584" s="18"/>
      <c r="B584" s="18"/>
      <c r="C584" s="18"/>
      <c r="D584" s="18"/>
      <c r="E584" s="88"/>
      <c r="F584" s="88"/>
      <c r="G584" s="18"/>
      <c r="H584" s="89"/>
      <c r="I584" s="89"/>
      <c r="J584" s="18"/>
      <c r="K584" s="18"/>
      <c r="L584" s="18"/>
      <c r="M584" s="140"/>
      <c r="N584" s="140"/>
      <c r="O584" s="140"/>
      <c r="P584" s="140"/>
      <c r="Q584" s="140"/>
      <c r="R584" s="140"/>
      <c r="S584" s="140"/>
      <c r="T584" s="140"/>
      <c r="U584" s="18"/>
      <c r="V584" s="579"/>
      <c r="W584" s="579"/>
      <c r="X584" s="135"/>
      <c r="Y584" s="117"/>
      <c r="Z584" s="117"/>
      <c r="AA584" s="117"/>
      <c r="AB584" s="117"/>
      <c r="AC584" s="117"/>
      <c r="AD584" s="117"/>
      <c r="AE584" s="117"/>
      <c r="AF584" s="117"/>
      <c r="AG584" s="117"/>
      <c r="AH584" s="117"/>
      <c r="AI584" s="117"/>
      <c r="AJ584" s="117"/>
      <c r="AK584" s="117"/>
      <c r="AL584" s="117"/>
      <c r="AM584" s="117"/>
      <c r="AN584" s="117"/>
      <c r="AO584" s="117"/>
      <c r="AP584" s="579"/>
      <c r="AQ584" s="579"/>
      <c r="AR584" s="117"/>
      <c r="AS584" s="117"/>
      <c r="AT584" s="117"/>
      <c r="AU584" s="117"/>
      <c r="AV584" s="117"/>
      <c r="AW584" s="18"/>
      <c r="AX584" s="18"/>
      <c r="BL584" s="11"/>
      <c r="BM584" s="11"/>
      <c r="BN584" s="11"/>
      <c r="BO584" s="75"/>
      <c r="BP584" s="75"/>
    </row>
    <row r="585" spans="1:68">
      <c r="A585" s="18"/>
      <c r="B585" s="18"/>
      <c r="C585" s="18"/>
      <c r="D585" s="18"/>
      <c r="E585" s="88"/>
      <c r="F585" s="88"/>
      <c r="G585" s="18"/>
      <c r="H585" s="89"/>
      <c r="I585" s="89"/>
      <c r="J585" s="18"/>
      <c r="K585" s="18"/>
      <c r="L585" s="18"/>
      <c r="M585" s="140"/>
      <c r="N585" s="140"/>
      <c r="O585" s="140"/>
      <c r="P585" s="140"/>
      <c r="Q585" s="140"/>
      <c r="R585" s="140"/>
      <c r="S585" s="140"/>
      <c r="T585" s="140"/>
      <c r="U585" s="18"/>
      <c r="V585" s="579"/>
      <c r="W585" s="579"/>
      <c r="X585" s="135"/>
      <c r="Y585" s="117"/>
      <c r="Z585" s="117"/>
      <c r="AA585" s="117"/>
      <c r="AB585" s="117"/>
      <c r="AC585" s="117"/>
      <c r="AD585" s="117"/>
      <c r="AE585" s="117"/>
      <c r="AF585" s="117"/>
      <c r="AG585" s="117"/>
      <c r="AH585" s="117"/>
      <c r="AI585" s="117"/>
      <c r="AJ585" s="117"/>
      <c r="AK585" s="117"/>
      <c r="AL585" s="117"/>
      <c r="AM585" s="117"/>
      <c r="AN585" s="117"/>
      <c r="AO585" s="117"/>
      <c r="AP585" s="579"/>
      <c r="AQ585" s="579"/>
      <c r="AR585" s="117"/>
      <c r="AS585" s="117"/>
      <c r="AT585" s="117"/>
      <c r="AU585" s="117"/>
      <c r="AV585" s="117"/>
      <c r="AW585" s="18"/>
      <c r="AX585" s="18"/>
      <c r="BL585" s="11"/>
      <c r="BM585" s="11"/>
      <c r="BN585" s="11"/>
      <c r="BO585" s="75"/>
      <c r="BP585" s="75"/>
    </row>
    <row r="586" spans="1:68">
      <c r="A586" s="18"/>
      <c r="B586" s="18"/>
      <c r="C586" s="18"/>
      <c r="D586" s="18"/>
      <c r="E586" s="88"/>
      <c r="F586" s="88"/>
      <c r="G586" s="18"/>
      <c r="H586" s="89"/>
      <c r="I586" s="89"/>
      <c r="J586" s="18"/>
      <c r="K586" s="18"/>
      <c r="L586" s="18"/>
      <c r="M586" s="140"/>
      <c r="N586" s="140"/>
      <c r="O586" s="140"/>
      <c r="P586" s="140"/>
      <c r="Q586" s="140"/>
      <c r="R586" s="140"/>
      <c r="S586" s="140"/>
      <c r="T586" s="140"/>
      <c r="U586" s="18"/>
      <c r="V586" s="579"/>
      <c r="W586" s="579"/>
      <c r="X586" s="135"/>
      <c r="Y586" s="117"/>
      <c r="Z586" s="117"/>
      <c r="AA586" s="117"/>
      <c r="AB586" s="117"/>
      <c r="AC586" s="117"/>
      <c r="AD586" s="117"/>
      <c r="AE586" s="117"/>
      <c r="AF586" s="117"/>
      <c r="AG586" s="117"/>
      <c r="AH586" s="117"/>
      <c r="AI586" s="117"/>
      <c r="AJ586" s="117"/>
      <c r="AK586" s="117"/>
      <c r="AL586" s="117"/>
      <c r="AM586" s="117"/>
      <c r="AN586" s="117"/>
      <c r="AO586" s="117"/>
      <c r="AP586" s="579"/>
      <c r="AQ586" s="579"/>
      <c r="AR586" s="117"/>
      <c r="AS586" s="117"/>
      <c r="AT586" s="117"/>
      <c r="AU586" s="117"/>
      <c r="AV586" s="117"/>
      <c r="AW586" s="18"/>
      <c r="AX586" s="18"/>
      <c r="BL586" s="11"/>
      <c r="BM586" s="11"/>
      <c r="BN586" s="11"/>
      <c r="BO586" s="75"/>
      <c r="BP586" s="75"/>
    </row>
    <row r="587" spans="1:68">
      <c r="A587" s="18"/>
      <c r="B587" s="18"/>
      <c r="C587" s="18"/>
      <c r="D587" s="18"/>
      <c r="E587" s="88"/>
      <c r="F587" s="88"/>
      <c r="G587" s="18"/>
      <c r="H587" s="89"/>
      <c r="I587" s="89"/>
      <c r="J587" s="18"/>
      <c r="K587" s="18"/>
      <c r="L587" s="18"/>
      <c r="M587" s="140"/>
      <c r="N587" s="140"/>
      <c r="O587" s="140"/>
      <c r="P587" s="140"/>
      <c r="Q587" s="140"/>
      <c r="R587" s="140"/>
      <c r="S587" s="140"/>
      <c r="T587" s="140"/>
      <c r="U587" s="18"/>
      <c r="V587" s="579"/>
      <c r="W587" s="579"/>
      <c r="X587" s="135"/>
      <c r="Y587" s="117"/>
      <c r="Z587" s="117"/>
      <c r="AA587" s="117"/>
      <c r="AB587" s="117"/>
      <c r="AC587" s="117"/>
      <c r="AD587" s="117"/>
      <c r="AE587" s="117"/>
      <c r="AF587" s="117"/>
      <c r="AG587" s="117"/>
      <c r="AH587" s="117"/>
      <c r="AI587" s="117"/>
      <c r="AJ587" s="117"/>
      <c r="AK587" s="117"/>
      <c r="AL587" s="117"/>
      <c r="AM587" s="117"/>
      <c r="AN587" s="117"/>
      <c r="AO587" s="117"/>
      <c r="AP587" s="579"/>
      <c r="AQ587" s="579"/>
      <c r="AR587" s="117"/>
      <c r="AS587" s="117"/>
      <c r="AT587" s="117"/>
      <c r="AU587" s="117"/>
      <c r="AV587" s="117"/>
      <c r="AW587" s="18"/>
      <c r="AX587" s="18"/>
      <c r="BL587" s="11"/>
      <c r="BM587" s="11"/>
      <c r="BN587" s="11"/>
      <c r="BO587" s="75"/>
      <c r="BP587" s="75"/>
    </row>
    <row r="588" spans="1:68">
      <c r="A588" s="18"/>
      <c r="B588" s="18"/>
      <c r="C588" s="18"/>
      <c r="D588" s="18"/>
      <c r="E588" s="88"/>
      <c r="F588" s="88"/>
      <c r="G588" s="18"/>
      <c r="H588" s="89"/>
      <c r="I588" s="89"/>
      <c r="J588" s="18"/>
      <c r="K588" s="18"/>
      <c r="L588" s="18"/>
      <c r="M588" s="140"/>
      <c r="N588" s="140"/>
      <c r="O588" s="140"/>
      <c r="P588" s="140"/>
      <c r="Q588" s="140"/>
      <c r="R588" s="140"/>
      <c r="S588" s="140"/>
      <c r="T588" s="140"/>
      <c r="U588" s="18"/>
      <c r="V588" s="579"/>
      <c r="W588" s="579"/>
      <c r="X588" s="135"/>
      <c r="Y588" s="117"/>
      <c r="Z588" s="117"/>
      <c r="AA588" s="117"/>
      <c r="AB588" s="117"/>
      <c r="AC588" s="117"/>
      <c r="AD588" s="117"/>
      <c r="AE588" s="117"/>
      <c r="AF588" s="117"/>
      <c r="AG588" s="117"/>
      <c r="AH588" s="117"/>
      <c r="AI588" s="117"/>
      <c r="AJ588" s="117"/>
      <c r="AK588" s="117"/>
      <c r="AL588" s="117"/>
      <c r="AM588" s="117"/>
      <c r="AN588" s="117"/>
      <c r="AO588" s="117"/>
      <c r="AP588" s="579"/>
      <c r="AQ588" s="579"/>
      <c r="AR588" s="117"/>
      <c r="AS588" s="117"/>
      <c r="AT588" s="117"/>
      <c r="AU588" s="117"/>
      <c r="AV588" s="117"/>
      <c r="AW588" s="18"/>
      <c r="AX588" s="18"/>
      <c r="BL588" s="11"/>
      <c r="BM588" s="11"/>
      <c r="BN588" s="11"/>
      <c r="BO588" s="75"/>
      <c r="BP588" s="75"/>
    </row>
    <row r="589" spans="1:68">
      <c r="A589" s="18"/>
      <c r="B589" s="18"/>
      <c r="C589" s="18"/>
      <c r="D589" s="18"/>
      <c r="E589" s="88"/>
      <c r="F589" s="88"/>
      <c r="G589" s="18"/>
      <c r="H589" s="89"/>
      <c r="I589" s="89"/>
      <c r="J589" s="18"/>
      <c r="K589" s="18"/>
      <c r="L589" s="18"/>
      <c r="M589" s="140"/>
      <c r="N589" s="140"/>
      <c r="O589" s="140"/>
      <c r="P589" s="140"/>
      <c r="Q589" s="140"/>
      <c r="R589" s="140"/>
      <c r="S589" s="140"/>
      <c r="T589" s="140"/>
      <c r="U589" s="18"/>
      <c r="V589" s="579"/>
      <c r="W589" s="579"/>
      <c r="X589" s="117"/>
      <c r="Y589" s="117"/>
      <c r="Z589" s="117"/>
      <c r="AA589" s="117"/>
      <c r="AB589" s="117"/>
      <c r="AC589" s="117"/>
      <c r="AD589" s="117"/>
      <c r="AE589" s="117"/>
      <c r="AF589" s="117"/>
      <c r="AG589" s="117"/>
      <c r="AH589" s="117"/>
      <c r="AI589" s="117"/>
      <c r="AJ589" s="117"/>
      <c r="AK589" s="117"/>
      <c r="AL589" s="117"/>
      <c r="AM589" s="117"/>
      <c r="AN589" s="117"/>
      <c r="AO589" s="117"/>
      <c r="AP589" s="579"/>
      <c r="AQ589" s="579"/>
      <c r="AR589" s="117"/>
      <c r="AS589" s="117"/>
      <c r="AT589" s="117"/>
      <c r="AU589" s="117"/>
      <c r="AV589" s="117"/>
      <c r="AW589" s="18"/>
      <c r="AX589" s="18"/>
      <c r="BL589" s="11"/>
      <c r="BM589" s="11"/>
      <c r="BN589" s="11"/>
      <c r="BO589" s="75"/>
      <c r="BP589" s="75"/>
    </row>
    <row r="590" spans="1:68">
      <c r="A590" s="18"/>
      <c r="B590" s="18"/>
      <c r="C590" s="18"/>
      <c r="D590" s="18"/>
      <c r="E590" s="88"/>
      <c r="F590" s="88"/>
      <c r="G590" s="18"/>
      <c r="H590" s="89"/>
      <c r="I590" s="89"/>
      <c r="J590" s="18"/>
      <c r="K590" s="18"/>
      <c r="L590" s="18"/>
      <c r="M590" s="140"/>
      <c r="N590" s="140"/>
      <c r="O590" s="140"/>
      <c r="P590" s="140"/>
      <c r="Q590" s="140"/>
      <c r="R590" s="140"/>
      <c r="S590" s="140"/>
      <c r="T590" s="140"/>
      <c r="U590" s="18"/>
      <c r="V590" s="579"/>
      <c r="W590" s="579"/>
      <c r="X590" s="117"/>
      <c r="Y590" s="117"/>
      <c r="Z590" s="117"/>
      <c r="AA590" s="117"/>
      <c r="AB590" s="117"/>
      <c r="AC590" s="117"/>
      <c r="AD590" s="117"/>
      <c r="AE590" s="117"/>
      <c r="AF590" s="117"/>
      <c r="AG590" s="117"/>
      <c r="AH590" s="117"/>
      <c r="AI590" s="117"/>
      <c r="AJ590" s="117"/>
      <c r="AK590" s="117"/>
      <c r="AL590" s="117"/>
      <c r="AM590" s="117"/>
      <c r="AN590" s="117"/>
      <c r="AO590" s="117"/>
      <c r="AP590" s="579"/>
      <c r="AQ590" s="579"/>
      <c r="AR590" s="117"/>
      <c r="AS590" s="117"/>
      <c r="AT590" s="117"/>
      <c r="AU590" s="117"/>
      <c r="AV590" s="117"/>
      <c r="AW590" s="18"/>
      <c r="AX590" s="18"/>
      <c r="BL590" s="11"/>
      <c r="BM590" s="11"/>
      <c r="BN590" s="11"/>
      <c r="BO590" s="75"/>
      <c r="BP590" s="75"/>
    </row>
    <row r="591" spans="1:68">
      <c r="A591" s="18"/>
      <c r="B591" s="18"/>
      <c r="C591" s="18"/>
      <c r="D591" s="18"/>
      <c r="E591" s="88"/>
      <c r="F591" s="88"/>
      <c r="G591" s="18"/>
      <c r="H591" s="89"/>
      <c r="I591" s="89"/>
      <c r="J591" s="18"/>
      <c r="K591" s="18"/>
      <c r="L591" s="18"/>
      <c r="M591" s="140"/>
      <c r="N591" s="140"/>
      <c r="O591" s="140"/>
      <c r="P591" s="140"/>
      <c r="Q591" s="140"/>
      <c r="R591" s="140"/>
      <c r="S591" s="140"/>
      <c r="T591" s="140"/>
      <c r="U591" s="18"/>
      <c r="V591" s="579"/>
      <c r="W591" s="579"/>
      <c r="X591" s="117"/>
      <c r="Y591" s="117"/>
      <c r="Z591" s="117"/>
      <c r="AA591" s="117"/>
      <c r="AB591" s="117"/>
      <c r="AC591" s="117"/>
      <c r="AD591" s="117"/>
      <c r="AE591" s="117"/>
      <c r="AF591" s="117"/>
      <c r="AG591" s="117"/>
      <c r="AH591" s="117"/>
      <c r="AI591" s="117"/>
      <c r="AJ591" s="117"/>
      <c r="AK591" s="117"/>
      <c r="AL591" s="117"/>
      <c r="AM591" s="117"/>
      <c r="AN591" s="117"/>
      <c r="AO591" s="117"/>
      <c r="AP591" s="579"/>
      <c r="AQ591" s="579"/>
      <c r="AR591" s="117"/>
      <c r="AS591" s="117"/>
      <c r="AT591" s="117"/>
      <c r="AU591" s="117"/>
      <c r="AV591" s="117"/>
      <c r="AW591" s="18"/>
      <c r="AX591" s="18"/>
      <c r="BL591" s="11"/>
      <c r="BM591" s="11"/>
      <c r="BN591" s="11"/>
      <c r="BO591" s="75"/>
      <c r="BP591" s="75"/>
    </row>
    <row r="592" spans="1:68">
      <c r="A592" s="18"/>
      <c r="B592" s="18"/>
      <c r="C592" s="18"/>
      <c r="D592" s="18"/>
      <c r="E592" s="88"/>
      <c r="F592" s="88"/>
      <c r="G592" s="18"/>
      <c r="H592" s="89"/>
      <c r="I592" s="89"/>
      <c r="J592" s="18"/>
      <c r="K592" s="18"/>
      <c r="L592" s="18"/>
      <c r="M592" s="140"/>
      <c r="N592" s="140"/>
      <c r="O592" s="140"/>
      <c r="P592" s="140"/>
      <c r="Q592" s="140"/>
      <c r="R592" s="140"/>
      <c r="S592" s="140"/>
      <c r="T592" s="140"/>
      <c r="U592" s="18"/>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c r="AT592" s="117"/>
      <c r="AU592" s="117"/>
      <c r="AV592" s="117"/>
      <c r="AW592" s="18"/>
      <c r="AX592" s="18"/>
      <c r="BL592" s="11"/>
      <c r="BM592" s="11"/>
      <c r="BN592" s="11"/>
      <c r="BO592" s="75"/>
      <c r="BP592" s="75"/>
    </row>
    <row r="593" spans="1:68">
      <c r="A593" s="18"/>
      <c r="B593" s="18"/>
      <c r="C593" s="18"/>
      <c r="D593" s="18"/>
      <c r="E593" s="88"/>
      <c r="F593" s="88"/>
      <c r="G593" s="18"/>
      <c r="H593" s="89"/>
      <c r="I593" s="89"/>
      <c r="J593" s="18"/>
      <c r="K593" s="18"/>
      <c r="L593" s="18"/>
      <c r="M593" s="140"/>
      <c r="N593" s="140"/>
      <c r="O593" s="140"/>
      <c r="P593" s="140"/>
      <c r="Q593" s="140"/>
      <c r="R593" s="140"/>
      <c r="S593" s="140"/>
      <c r="T593" s="140"/>
      <c r="U593" s="18"/>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c r="AT593" s="117"/>
      <c r="AU593" s="117"/>
      <c r="AV593" s="117"/>
      <c r="AW593" s="18"/>
      <c r="AX593" s="18"/>
      <c r="BL593" s="11"/>
      <c r="BM593" s="11"/>
      <c r="BN593" s="11"/>
      <c r="BO593" s="75"/>
      <c r="BP593" s="75"/>
    </row>
    <row r="594" spans="1:68" ht="20.25">
      <c r="A594" s="18"/>
      <c r="B594" s="18"/>
      <c r="C594" s="18"/>
      <c r="D594" s="18"/>
      <c r="E594" s="88"/>
      <c r="F594" s="88"/>
      <c r="G594" s="18"/>
      <c r="H594" s="89"/>
      <c r="I594" s="89"/>
      <c r="J594" s="18"/>
      <c r="K594" s="18"/>
      <c r="L594" s="18"/>
      <c r="M594" s="140"/>
      <c r="N594" s="140"/>
      <c r="O594" s="140"/>
      <c r="P594" s="140"/>
      <c r="Q594" s="140"/>
      <c r="R594" s="140"/>
      <c r="S594" s="140"/>
      <c r="T594" s="140"/>
      <c r="U594" s="18"/>
      <c r="V594" s="586" t="str">
        <f>I3</f>
        <v>Hildegun</v>
      </c>
      <c r="W594" s="586"/>
      <c r="X594" s="117"/>
      <c r="Y594" s="117"/>
      <c r="Z594" s="117"/>
      <c r="AA594" s="117"/>
      <c r="AB594" s="117"/>
      <c r="AC594" s="117"/>
      <c r="AD594" s="117"/>
      <c r="AE594" s="117"/>
      <c r="AF594" s="117"/>
      <c r="AG594" s="117"/>
      <c r="AH594" s="117"/>
      <c r="AI594" s="117"/>
      <c r="AJ594" s="117"/>
      <c r="AK594" s="117"/>
      <c r="AL594" s="117"/>
      <c r="AM594" s="117"/>
      <c r="AN594" s="117"/>
      <c r="AO594" s="117"/>
      <c r="AP594" s="528" t="str">
        <f>K3</f>
        <v>Eirik</v>
      </c>
      <c r="AQ594" s="428"/>
      <c r="AR594" s="117"/>
      <c r="AS594" s="117"/>
      <c r="AT594" s="117"/>
      <c r="AU594" s="117"/>
      <c r="AV594" s="117"/>
      <c r="AW594" s="18"/>
      <c r="AX594" s="18"/>
      <c r="BL594" s="11"/>
      <c r="BM594" s="11"/>
      <c r="BN594" s="11"/>
      <c r="BO594" s="75"/>
      <c r="BP594" s="75"/>
    </row>
    <row r="595" spans="1:68">
      <c r="A595" s="18"/>
      <c r="B595" s="18"/>
      <c r="C595" s="18"/>
      <c r="D595" s="18"/>
      <c r="E595" s="88"/>
      <c r="F595" s="88"/>
      <c r="G595" s="18"/>
      <c r="H595" s="89"/>
      <c r="I595" s="89"/>
      <c r="J595" s="18"/>
      <c r="K595" s="18"/>
      <c r="L595" s="18"/>
      <c r="M595" s="140"/>
      <c r="N595" s="140"/>
      <c r="O595" s="140"/>
      <c r="P595" s="140"/>
      <c r="Q595" s="140"/>
      <c r="R595" s="140"/>
      <c r="S595" s="140"/>
      <c r="T595" s="140"/>
      <c r="U595" s="18"/>
      <c r="V595" s="579" t="str">
        <f>I4</f>
        <v>Reader 2</v>
      </c>
      <c r="W595" s="579"/>
      <c r="X595" s="117"/>
      <c r="Y595" s="117"/>
      <c r="Z595" s="117"/>
      <c r="AA595" s="117"/>
      <c r="AB595" s="117"/>
      <c r="AC595" s="117"/>
      <c r="AD595" s="117"/>
      <c r="AE595" s="117"/>
      <c r="AF595" s="117"/>
      <c r="AG595" s="117"/>
      <c r="AH595" s="117"/>
      <c r="AI595" s="117"/>
      <c r="AJ595" s="117"/>
      <c r="AK595" s="117"/>
      <c r="AL595" s="117"/>
      <c r="AM595" s="117"/>
      <c r="AN595" s="117"/>
      <c r="AO595" s="117"/>
      <c r="AP595" s="579" t="str">
        <f>K4</f>
        <v>Reader 4</v>
      </c>
      <c r="AQ595" s="579"/>
      <c r="AR595" s="117"/>
      <c r="AS595" s="117"/>
      <c r="AT595" s="117"/>
      <c r="AU595" s="117"/>
      <c r="AV595" s="117"/>
      <c r="AW595" s="18"/>
      <c r="AX595" s="18"/>
      <c r="BL595" s="11"/>
      <c r="BM595" s="11"/>
      <c r="BN595" s="11"/>
      <c r="BO595" s="75"/>
      <c r="BP595" s="75"/>
    </row>
    <row r="596" spans="1:68">
      <c r="A596" s="18"/>
      <c r="B596" s="18"/>
      <c r="C596" s="18"/>
      <c r="D596" s="18"/>
      <c r="E596" s="88"/>
      <c r="F596" s="88"/>
      <c r="G596" s="18"/>
      <c r="H596" s="89"/>
      <c r="I596" s="89"/>
      <c r="J596" s="18"/>
      <c r="K596" s="18"/>
      <c r="L596" s="18"/>
      <c r="M596" s="140"/>
      <c r="N596" s="140"/>
      <c r="O596" s="140"/>
      <c r="P596" s="140"/>
      <c r="Q596" s="140"/>
      <c r="R596" s="140"/>
      <c r="S596" s="140"/>
      <c r="T596" s="140"/>
      <c r="U596" s="18"/>
      <c r="V596" s="579"/>
      <c r="W596" s="579"/>
      <c r="X596" s="117"/>
      <c r="Y596" s="117"/>
      <c r="Z596" s="117"/>
      <c r="AA596" s="117"/>
      <c r="AB596" s="117"/>
      <c r="AC596" s="117"/>
      <c r="AD596" s="117"/>
      <c r="AE596" s="117"/>
      <c r="AF596" s="117"/>
      <c r="AG596" s="117"/>
      <c r="AH596" s="117"/>
      <c r="AI596" s="117"/>
      <c r="AJ596" s="117"/>
      <c r="AK596" s="117"/>
      <c r="AL596" s="117"/>
      <c r="AM596" s="117"/>
      <c r="AN596" s="117"/>
      <c r="AO596" s="117"/>
      <c r="AP596" s="579"/>
      <c r="AQ596" s="579"/>
      <c r="AR596" s="117"/>
      <c r="AS596" s="117"/>
      <c r="AT596" s="117"/>
      <c r="AU596" s="117"/>
      <c r="AV596" s="117"/>
      <c r="AW596" s="18"/>
      <c r="AX596" s="18"/>
      <c r="BL596" s="11"/>
      <c r="BM596" s="11"/>
      <c r="BN596" s="11"/>
      <c r="BO596" s="75"/>
      <c r="BP596" s="75"/>
    </row>
    <row r="597" spans="1:68">
      <c r="A597" s="18"/>
      <c r="B597" s="18"/>
      <c r="C597" s="18"/>
      <c r="D597" s="18"/>
      <c r="E597" s="88"/>
      <c r="F597" s="88"/>
      <c r="G597" s="18"/>
      <c r="H597" s="89"/>
      <c r="I597" s="89"/>
      <c r="J597" s="18"/>
      <c r="K597" s="18"/>
      <c r="L597" s="18"/>
      <c r="M597" s="140"/>
      <c r="N597" s="140"/>
      <c r="O597" s="140"/>
      <c r="P597" s="140"/>
      <c r="Q597" s="140"/>
      <c r="R597" s="140"/>
      <c r="S597" s="140"/>
      <c r="T597" s="140"/>
      <c r="U597" s="18"/>
      <c r="V597" s="579"/>
      <c r="W597" s="579"/>
      <c r="X597" s="117"/>
      <c r="Y597" s="117"/>
      <c r="Z597" s="117"/>
      <c r="AA597" s="117"/>
      <c r="AB597" s="117"/>
      <c r="AC597" s="117"/>
      <c r="AD597" s="117"/>
      <c r="AE597" s="117"/>
      <c r="AF597" s="117"/>
      <c r="AG597" s="117"/>
      <c r="AH597" s="117"/>
      <c r="AI597" s="117"/>
      <c r="AJ597" s="117"/>
      <c r="AK597" s="117"/>
      <c r="AL597" s="117"/>
      <c r="AM597" s="117"/>
      <c r="AN597" s="117"/>
      <c r="AO597" s="117"/>
      <c r="AP597" s="579"/>
      <c r="AQ597" s="579"/>
      <c r="AR597" s="117"/>
      <c r="AS597" s="117"/>
      <c r="AT597" s="117"/>
      <c r="AU597" s="117"/>
      <c r="AV597" s="117"/>
      <c r="AW597" s="18"/>
      <c r="AX597" s="18"/>
      <c r="BL597" s="11"/>
      <c r="BM597" s="11"/>
      <c r="BN597" s="11"/>
      <c r="BO597" s="75"/>
      <c r="BP597" s="75"/>
    </row>
    <row r="598" spans="1:68">
      <c r="A598" s="18"/>
      <c r="B598" s="18"/>
      <c r="C598" s="18"/>
      <c r="D598" s="18"/>
      <c r="E598" s="88"/>
      <c r="F598" s="88"/>
      <c r="G598" s="18"/>
      <c r="H598" s="89"/>
      <c r="I598" s="89"/>
      <c r="J598" s="18"/>
      <c r="K598" s="18"/>
      <c r="L598" s="18"/>
      <c r="M598" s="140"/>
      <c r="N598" s="140"/>
      <c r="O598" s="140"/>
      <c r="P598" s="140"/>
      <c r="Q598" s="140"/>
      <c r="R598" s="140"/>
      <c r="S598" s="140"/>
      <c r="T598" s="140"/>
      <c r="U598" s="18"/>
      <c r="V598" s="579"/>
      <c r="W598" s="579"/>
      <c r="X598" s="117"/>
      <c r="Y598" s="117"/>
      <c r="Z598" s="117"/>
      <c r="AA598" s="117"/>
      <c r="AB598" s="117"/>
      <c r="AC598" s="117"/>
      <c r="AD598" s="117"/>
      <c r="AE598" s="117"/>
      <c r="AF598" s="117"/>
      <c r="AG598" s="117"/>
      <c r="AH598" s="117"/>
      <c r="AI598" s="117"/>
      <c r="AJ598" s="117"/>
      <c r="AK598" s="117"/>
      <c r="AL598" s="117"/>
      <c r="AM598" s="117"/>
      <c r="AN598" s="117"/>
      <c r="AO598" s="117"/>
      <c r="AP598" s="579"/>
      <c r="AQ598" s="579"/>
      <c r="AR598" s="117"/>
      <c r="AS598" s="117"/>
      <c r="AT598" s="117"/>
      <c r="AU598" s="117"/>
      <c r="AV598" s="117"/>
      <c r="AW598" s="18"/>
      <c r="AX598" s="18"/>
      <c r="BL598" s="11"/>
      <c r="BM598" s="11"/>
      <c r="BN598" s="11"/>
      <c r="BO598" s="75"/>
      <c r="BP598" s="75"/>
    </row>
    <row r="599" spans="1:68">
      <c r="A599" s="18"/>
      <c r="B599" s="18"/>
      <c r="C599" s="18"/>
      <c r="D599" s="18"/>
      <c r="E599" s="88"/>
      <c r="F599" s="88"/>
      <c r="G599" s="18"/>
      <c r="H599" s="89"/>
      <c r="I599" s="89"/>
      <c r="J599" s="18"/>
      <c r="K599" s="18"/>
      <c r="L599" s="18"/>
      <c r="M599" s="140"/>
      <c r="N599" s="140"/>
      <c r="O599" s="140"/>
      <c r="P599" s="140"/>
      <c r="Q599" s="140"/>
      <c r="R599" s="140"/>
      <c r="S599" s="140"/>
      <c r="T599" s="140"/>
      <c r="U599" s="18"/>
      <c r="V599" s="579"/>
      <c r="W599" s="579"/>
      <c r="X599" s="117"/>
      <c r="Y599" s="117"/>
      <c r="Z599" s="117"/>
      <c r="AA599" s="117"/>
      <c r="AB599" s="117"/>
      <c r="AC599" s="117"/>
      <c r="AD599" s="117"/>
      <c r="AE599" s="117"/>
      <c r="AF599" s="117"/>
      <c r="AG599" s="117"/>
      <c r="AH599" s="117"/>
      <c r="AI599" s="117"/>
      <c r="AJ599" s="117"/>
      <c r="AK599" s="117"/>
      <c r="AL599" s="117"/>
      <c r="AM599" s="117"/>
      <c r="AN599" s="117"/>
      <c r="AO599" s="117"/>
      <c r="AP599" s="579"/>
      <c r="AQ599" s="579"/>
      <c r="AR599" s="117"/>
      <c r="AS599" s="117"/>
      <c r="AT599" s="117"/>
      <c r="AU599" s="117"/>
      <c r="AV599" s="117"/>
      <c r="AW599" s="18"/>
      <c r="AX599" s="18"/>
      <c r="BL599" s="11"/>
      <c r="BM599" s="11"/>
      <c r="BN599" s="11"/>
      <c r="BO599" s="75"/>
      <c r="BP599" s="75"/>
    </row>
    <row r="600" spans="1:68">
      <c r="A600" s="18"/>
      <c r="B600" s="18"/>
      <c r="C600" s="18"/>
      <c r="D600" s="18"/>
      <c r="E600" s="88"/>
      <c r="F600" s="88"/>
      <c r="G600" s="18"/>
      <c r="H600" s="89"/>
      <c r="I600" s="89"/>
      <c r="J600" s="18"/>
      <c r="K600" s="18"/>
      <c r="L600" s="18"/>
      <c r="M600" s="140"/>
      <c r="N600" s="140"/>
      <c r="O600" s="140"/>
      <c r="P600" s="140"/>
      <c r="Q600" s="140"/>
      <c r="R600" s="140"/>
      <c r="S600" s="140"/>
      <c r="T600" s="140"/>
      <c r="U600" s="18"/>
      <c r="V600" s="579"/>
      <c r="W600" s="579"/>
      <c r="X600" s="117"/>
      <c r="Y600" s="117"/>
      <c r="Z600" s="117"/>
      <c r="AA600" s="117"/>
      <c r="AB600" s="117"/>
      <c r="AC600" s="117"/>
      <c r="AD600" s="117"/>
      <c r="AE600" s="117"/>
      <c r="AF600" s="117"/>
      <c r="AG600" s="117"/>
      <c r="AH600" s="117"/>
      <c r="AI600" s="117"/>
      <c r="AJ600" s="117"/>
      <c r="AK600" s="117"/>
      <c r="AL600" s="117"/>
      <c r="AM600" s="117"/>
      <c r="AN600" s="117"/>
      <c r="AO600" s="117"/>
      <c r="AP600" s="579"/>
      <c r="AQ600" s="579"/>
      <c r="AR600" s="117"/>
      <c r="AS600" s="117"/>
      <c r="AT600" s="117"/>
      <c r="AU600" s="117"/>
      <c r="AV600" s="117"/>
      <c r="AW600" s="18"/>
      <c r="AX600" s="18"/>
      <c r="BL600" s="11"/>
      <c r="BM600" s="11"/>
      <c r="BN600" s="11"/>
      <c r="BO600" s="75"/>
      <c r="BP600" s="75"/>
    </row>
    <row r="601" spans="1:68">
      <c r="A601" s="18"/>
      <c r="B601" s="18"/>
      <c r="C601" s="18"/>
      <c r="D601" s="18"/>
      <c r="E601" s="88"/>
      <c r="F601" s="88"/>
      <c r="G601" s="18"/>
      <c r="H601" s="89"/>
      <c r="I601" s="89"/>
      <c r="J601" s="18"/>
      <c r="K601" s="18"/>
      <c r="L601" s="18"/>
      <c r="M601" s="140"/>
      <c r="N601" s="140"/>
      <c r="O601" s="140"/>
      <c r="P601" s="140"/>
      <c r="Q601" s="140"/>
      <c r="R601" s="140"/>
      <c r="S601" s="140"/>
      <c r="T601" s="140"/>
      <c r="U601" s="18"/>
      <c r="V601" s="579"/>
      <c r="W601" s="579"/>
      <c r="X601" s="117"/>
      <c r="Y601" s="117"/>
      <c r="Z601" s="117"/>
      <c r="AA601" s="117"/>
      <c r="AB601" s="117"/>
      <c r="AC601" s="117"/>
      <c r="AD601" s="117"/>
      <c r="AE601" s="117"/>
      <c r="AF601" s="117"/>
      <c r="AG601" s="117"/>
      <c r="AH601" s="117"/>
      <c r="AI601" s="117"/>
      <c r="AJ601" s="117"/>
      <c r="AK601" s="117"/>
      <c r="AL601" s="117"/>
      <c r="AM601" s="117"/>
      <c r="AN601" s="117"/>
      <c r="AO601" s="117"/>
      <c r="AP601" s="579"/>
      <c r="AQ601" s="579"/>
      <c r="AR601" s="117"/>
      <c r="AS601" s="117"/>
      <c r="AT601" s="117"/>
      <c r="AU601" s="117"/>
      <c r="AV601" s="117"/>
      <c r="AW601" s="18"/>
      <c r="AX601" s="18"/>
      <c r="BL601" s="11"/>
      <c r="BM601" s="11"/>
      <c r="BN601" s="11"/>
      <c r="BO601" s="75"/>
      <c r="BP601" s="75"/>
    </row>
    <row r="602" spans="1:68" ht="18">
      <c r="A602" s="18"/>
      <c r="B602" s="18"/>
      <c r="C602" s="18"/>
      <c r="D602" s="18"/>
      <c r="E602" s="88"/>
      <c r="F602" s="88"/>
      <c r="G602" s="18"/>
      <c r="H602" s="89"/>
      <c r="I602" s="89"/>
      <c r="J602" s="18"/>
      <c r="K602" s="18"/>
      <c r="L602" s="18"/>
      <c r="M602" s="140"/>
      <c r="N602" s="140"/>
      <c r="O602" s="140"/>
      <c r="P602" s="140"/>
      <c r="Q602" s="140"/>
      <c r="R602" s="140"/>
      <c r="S602" s="140"/>
      <c r="T602" s="140"/>
      <c r="U602" s="18"/>
      <c r="V602" s="579"/>
      <c r="W602" s="579"/>
      <c r="X602" s="95"/>
      <c r="Y602" s="95"/>
      <c r="Z602" s="95"/>
      <c r="AA602" s="95"/>
      <c r="AB602" s="95"/>
      <c r="AC602" s="95"/>
      <c r="AD602" s="95"/>
      <c r="AE602" s="95"/>
      <c r="AF602" s="95"/>
      <c r="AG602" s="95"/>
      <c r="AH602" s="95"/>
      <c r="AI602" s="95"/>
      <c r="AJ602" s="95"/>
      <c r="AK602" s="95"/>
      <c r="AL602" s="95"/>
      <c r="AM602" s="95"/>
      <c r="AN602" s="95"/>
      <c r="AO602" s="95"/>
      <c r="AP602" s="579"/>
      <c r="AQ602" s="579"/>
      <c r="AR602" s="117"/>
      <c r="AS602" s="117"/>
      <c r="AT602" s="117"/>
      <c r="AU602" s="117"/>
      <c r="AV602" s="117"/>
      <c r="AW602" s="18"/>
      <c r="AX602" s="18"/>
      <c r="BL602" s="11"/>
      <c r="BM602" s="11"/>
      <c r="BN602" s="11"/>
      <c r="BO602" s="75"/>
      <c r="BP602" s="75"/>
    </row>
    <row r="603" spans="1:68">
      <c r="A603" s="18"/>
      <c r="B603" s="18"/>
      <c r="C603" s="18"/>
      <c r="D603" s="18"/>
      <c r="E603" s="88"/>
      <c r="F603" s="88"/>
      <c r="G603" s="18"/>
      <c r="H603" s="89"/>
      <c r="I603" s="89"/>
      <c r="J603" s="18"/>
      <c r="K603" s="18"/>
      <c r="L603" s="18"/>
      <c r="M603" s="140"/>
      <c r="N603" s="140"/>
      <c r="O603" s="140"/>
      <c r="P603" s="140"/>
      <c r="Q603" s="140"/>
      <c r="R603" s="140"/>
      <c r="S603" s="140"/>
      <c r="T603" s="140"/>
      <c r="U603" s="18"/>
      <c r="V603" s="579"/>
      <c r="W603" s="579"/>
      <c r="X603" s="117"/>
      <c r="Y603" s="117"/>
      <c r="Z603" s="117"/>
      <c r="AA603" s="117"/>
      <c r="AB603" s="117"/>
      <c r="AC603" s="117"/>
      <c r="AD603" s="117"/>
      <c r="AE603" s="117"/>
      <c r="AF603" s="117"/>
      <c r="AG603" s="117"/>
      <c r="AH603" s="117"/>
      <c r="AI603" s="117"/>
      <c r="AJ603" s="117"/>
      <c r="AK603" s="117"/>
      <c r="AL603" s="117"/>
      <c r="AM603" s="117"/>
      <c r="AN603" s="117"/>
      <c r="AO603" s="117"/>
      <c r="AP603" s="579"/>
      <c r="AQ603" s="579"/>
      <c r="AR603" s="117"/>
      <c r="AS603" s="117"/>
      <c r="AT603" s="117"/>
      <c r="AU603" s="117"/>
      <c r="AV603" s="117"/>
      <c r="AW603" s="18"/>
      <c r="AX603" s="18"/>
      <c r="BL603" s="11"/>
      <c r="BM603" s="11"/>
      <c r="BN603" s="11"/>
      <c r="BO603" s="75"/>
      <c r="BP603" s="75"/>
    </row>
    <row r="604" spans="1:68">
      <c r="A604" s="18"/>
      <c r="B604" s="18"/>
      <c r="C604" s="18"/>
      <c r="D604" s="18"/>
      <c r="E604" s="88"/>
      <c r="F604" s="88"/>
      <c r="G604" s="18"/>
      <c r="H604" s="89"/>
      <c r="I604" s="89"/>
      <c r="J604" s="18"/>
      <c r="K604" s="18"/>
      <c r="L604" s="18"/>
      <c r="M604" s="140"/>
      <c r="N604" s="140"/>
      <c r="O604" s="140"/>
      <c r="P604" s="140"/>
      <c r="Q604" s="140"/>
      <c r="R604" s="140"/>
      <c r="S604" s="140"/>
      <c r="T604" s="140"/>
      <c r="U604" s="18"/>
      <c r="V604" s="579"/>
      <c r="W604" s="579"/>
      <c r="X604" s="117"/>
      <c r="Y604" s="117"/>
      <c r="Z604" s="117"/>
      <c r="AA604" s="117"/>
      <c r="AB604" s="117"/>
      <c r="AC604" s="117"/>
      <c r="AD604" s="117"/>
      <c r="AE604" s="117"/>
      <c r="AF604" s="117"/>
      <c r="AG604" s="117"/>
      <c r="AH604" s="117"/>
      <c r="AI604" s="117"/>
      <c r="AJ604" s="117"/>
      <c r="AK604" s="117"/>
      <c r="AL604" s="117"/>
      <c r="AM604" s="117"/>
      <c r="AN604" s="117"/>
      <c r="AO604" s="117"/>
      <c r="AP604" s="579"/>
      <c r="AQ604" s="579"/>
      <c r="AR604" s="117"/>
      <c r="AS604" s="117"/>
      <c r="AT604" s="117"/>
      <c r="AU604" s="117"/>
      <c r="AV604" s="117"/>
      <c r="AW604" s="18"/>
      <c r="AX604" s="18"/>
      <c r="BL604" s="11"/>
      <c r="BM604" s="11"/>
      <c r="BN604" s="11"/>
      <c r="BO604" s="75"/>
      <c r="BP604" s="75"/>
    </row>
    <row r="605" spans="1:68">
      <c r="A605" s="18"/>
      <c r="B605" s="18"/>
      <c r="C605" s="18"/>
      <c r="D605" s="18"/>
      <c r="E605" s="88"/>
      <c r="F605" s="88"/>
      <c r="G605" s="18"/>
      <c r="H605" s="89"/>
      <c r="I605" s="89"/>
      <c r="J605" s="18"/>
      <c r="K605" s="18"/>
      <c r="L605" s="18"/>
      <c r="M605" s="140"/>
      <c r="N605" s="140"/>
      <c r="O605" s="140"/>
      <c r="P605" s="140"/>
      <c r="Q605" s="140"/>
      <c r="R605" s="140"/>
      <c r="S605" s="140"/>
      <c r="T605" s="140"/>
      <c r="U605" s="18"/>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c r="AT605" s="117"/>
      <c r="AU605" s="117"/>
      <c r="AV605" s="117"/>
      <c r="AW605" s="18"/>
      <c r="AX605" s="18"/>
      <c r="BL605" s="11"/>
      <c r="BM605" s="11"/>
      <c r="BN605" s="11"/>
      <c r="BO605" s="75"/>
      <c r="BP605" s="75"/>
    </row>
    <row r="606" spans="1:68">
      <c r="A606" s="18"/>
      <c r="B606" s="18"/>
      <c r="C606" s="18"/>
      <c r="D606" s="18"/>
      <c r="E606" s="88"/>
      <c r="F606" s="88"/>
      <c r="G606" s="18"/>
      <c r="H606" s="89"/>
      <c r="I606" s="89"/>
      <c r="J606" s="18"/>
      <c r="K606" s="18"/>
      <c r="L606" s="18"/>
      <c r="M606" s="140"/>
      <c r="N606" s="140"/>
      <c r="O606" s="140"/>
      <c r="P606" s="140"/>
      <c r="Q606" s="140"/>
      <c r="R606" s="140"/>
      <c r="S606" s="140"/>
      <c r="T606" s="140"/>
      <c r="U606" s="18"/>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c r="AT606" s="117"/>
      <c r="AU606" s="117"/>
      <c r="AV606" s="117"/>
      <c r="AW606" s="18"/>
      <c r="AX606" s="18"/>
      <c r="BL606" s="11"/>
      <c r="BM606" s="11"/>
      <c r="BN606" s="11"/>
      <c r="BO606" s="75"/>
      <c r="BP606" s="75"/>
    </row>
    <row r="607" spans="1:68" ht="20.25">
      <c r="A607" s="18"/>
      <c r="B607" s="18"/>
      <c r="C607" s="18"/>
      <c r="D607" s="18"/>
      <c r="E607" s="88"/>
      <c r="F607" s="88"/>
      <c r="G607" s="18"/>
      <c r="H607" s="89"/>
      <c r="I607" s="89"/>
      <c r="J607" s="18"/>
      <c r="K607" s="18"/>
      <c r="L607" s="18"/>
      <c r="M607" s="140"/>
      <c r="N607" s="140"/>
      <c r="O607" s="140"/>
      <c r="P607" s="140"/>
      <c r="Q607" s="140"/>
      <c r="R607" s="140"/>
      <c r="S607" s="140"/>
      <c r="T607" s="140"/>
      <c r="U607" s="18"/>
      <c r="V607" s="586" t="e">
        <f>#REF!</f>
        <v>#REF!</v>
      </c>
      <c r="W607" s="586"/>
      <c r="X607" s="117"/>
      <c r="Y607" s="117"/>
      <c r="Z607" s="117"/>
      <c r="AA607" s="117"/>
      <c r="AB607" s="117"/>
      <c r="AC607" s="117"/>
      <c r="AD607" s="117"/>
      <c r="AE607" s="117"/>
      <c r="AF607" s="117"/>
      <c r="AG607" s="117"/>
      <c r="AH607" s="117"/>
      <c r="AI607" s="117"/>
      <c r="AJ607" s="117"/>
      <c r="AK607" s="117"/>
      <c r="AL607" s="117"/>
      <c r="AM607" s="117"/>
      <c r="AN607" s="117"/>
      <c r="AO607" s="117"/>
      <c r="AP607" s="528" t="e">
        <f>#REF!</f>
        <v>#REF!</v>
      </c>
      <c r="AQ607" s="428"/>
      <c r="AR607" s="117"/>
      <c r="AS607" s="117"/>
      <c r="AT607" s="117"/>
      <c r="AU607" s="117"/>
      <c r="AV607" s="117"/>
      <c r="AW607" s="18"/>
      <c r="AX607" s="18"/>
      <c r="BL607" s="11"/>
      <c r="BM607" s="11"/>
      <c r="BN607" s="11"/>
      <c r="BO607" s="75"/>
      <c r="BP607" s="75"/>
    </row>
    <row r="608" spans="1:68">
      <c r="A608" s="18"/>
      <c r="B608" s="18"/>
      <c r="C608" s="18"/>
      <c r="D608" s="18"/>
      <c r="E608" s="88"/>
      <c r="F608" s="88"/>
      <c r="G608" s="18"/>
      <c r="H608" s="89"/>
      <c r="I608" s="89"/>
      <c r="J608" s="18"/>
      <c r="K608" s="18"/>
      <c r="L608" s="18"/>
      <c r="M608" s="140"/>
      <c r="N608" s="140"/>
      <c r="O608" s="140"/>
      <c r="P608" s="140"/>
      <c r="Q608" s="140"/>
      <c r="R608" s="140"/>
      <c r="S608" s="140"/>
      <c r="T608" s="140"/>
      <c r="U608" s="18"/>
      <c r="V608" s="579" t="e">
        <f>#REF!</f>
        <v>#REF!</v>
      </c>
      <c r="W608" s="579"/>
      <c r="X608" s="117"/>
      <c r="Y608" s="117"/>
      <c r="Z608" s="117"/>
      <c r="AA608" s="117"/>
      <c r="AB608" s="117"/>
      <c r="AC608" s="117"/>
      <c r="AD608" s="117"/>
      <c r="AE608" s="117"/>
      <c r="AF608" s="117"/>
      <c r="AG608" s="117"/>
      <c r="AH608" s="117"/>
      <c r="AI608" s="117"/>
      <c r="AJ608" s="117"/>
      <c r="AK608" s="117"/>
      <c r="AL608" s="117"/>
      <c r="AM608" s="117"/>
      <c r="AN608" s="117"/>
      <c r="AO608" s="117"/>
      <c r="AP608" s="579" t="e">
        <f>#REF!</f>
        <v>#REF!</v>
      </c>
      <c r="AQ608" s="579"/>
      <c r="AR608" s="117"/>
      <c r="AS608" s="117"/>
      <c r="AT608" s="117"/>
      <c r="AU608" s="117"/>
      <c r="AV608" s="117"/>
      <c r="AW608" s="18"/>
      <c r="AX608" s="18"/>
      <c r="BL608" s="11"/>
      <c r="BM608" s="11"/>
      <c r="BN608" s="11"/>
      <c r="BO608" s="75"/>
      <c r="BP608" s="75"/>
    </row>
    <row r="609" spans="1:68">
      <c r="A609" s="18"/>
      <c r="B609" s="18"/>
      <c r="C609" s="18"/>
      <c r="D609" s="18"/>
      <c r="E609" s="88"/>
      <c r="F609" s="88"/>
      <c r="G609" s="18"/>
      <c r="H609" s="89"/>
      <c r="I609" s="89"/>
      <c r="J609" s="18"/>
      <c r="K609" s="18"/>
      <c r="L609" s="18"/>
      <c r="M609" s="140"/>
      <c r="N609" s="140"/>
      <c r="O609" s="140"/>
      <c r="P609" s="140"/>
      <c r="Q609" s="140"/>
      <c r="R609" s="140"/>
      <c r="S609" s="140"/>
      <c r="T609" s="140"/>
      <c r="U609" s="18"/>
      <c r="V609" s="579"/>
      <c r="W609" s="579"/>
      <c r="X609" s="117"/>
      <c r="Y609" s="117"/>
      <c r="Z609" s="117"/>
      <c r="AA609" s="117"/>
      <c r="AB609" s="117"/>
      <c r="AC609" s="117"/>
      <c r="AD609" s="117"/>
      <c r="AE609" s="117"/>
      <c r="AF609" s="117"/>
      <c r="AG609" s="117"/>
      <c r="AH609" s="117"/>
      <c r="AI609" s="117"/>
      <c r="AJ609" s="117"/>
      <c r="AK609" s="117"/>
      <c r="AL609" s="117"/>
      <c r="AM609" s="117"/>
      <c r="AN609" s="117"/>
      <c r="AO609" s="117"/>
      <c r="AP609" s="579"/>
      <c r="AQ609" s="579"/>
      <c r="AR609" s="117"/>
      <c r="AS609" s="117"/>
      <c r="AT609" s="117"/>
      <c r="AU609" s="117"/>
      <c r="AV609" s="117"/>
      <c r="AW609" s="18"/>
      <c r="AX609" s="18"/>
      <c r="BL609" s="11"/>
      <c r="BM609" s="11"/>
      <c r="BN609" s="11"/>
      <c r="BO609" s="75"/>
      <c r="BP609" s="75"/>
    </row>
    <row r="610" spans="1:68">
      <c r="A610" s="18"/>
      <c r="B610" s="18"/>
      <c r="C610" s="18"/>
      <c r="D610" s="18"/>
      <c r="E610" s="88"/>
      <c r="F610" s="88"/>
      <c r="G610" s="18"/>
      <c r="H610" s="89"/>
      <c r="I610" s="89"/>
      <c r="J610" s="18"/>
      <c r="K610" s="18"/>
      <c r="L610" s="18"/>
      <c r="M610" s="140"/>
      <c r="N610" s="140"/>
      <c r="O610" s="140"/>
      <c r="P610" s="140"/>
      <c r="Q610" s="140"/>
      <c r="R610" s="140"/>
      <c r="S610" s="140"/>
      <c r="T610" s="140"/>
      <c r="U610" s="18"/>
      <c r="V610" s="579"/>
      <c r="W610" s="579"/>
      <c r="X610" s="117"/>
      <c r="Y610" s="117"/>
      <c r="Z610" s="117"/>
      <c r="AA610" s="117"/>
      <c r="AB610" s="117"/>
      <c r="AC610" s="117"/>
      <c r="AD610" s="117"/>
      <c r="AE610" s="117"/>
      <c r="AF610" s="117"/>
      <c r="AG610" s="117"/>
      <c r="AH610" s="117"/>
      <c r="AI610" s="117"/>
      <c r="AJ610" s="117"/>
      <c r="AK610" s="117"/>
      <c r="AL610" s="117"/>
      <c r="AM610" s="117"/>
      <c r="AN610" s="117"/>
      <c r="AO610" s="117"/>
      <c r="AP610" s="579"/>
      <c r="AQ610" s="579"/>
      <c r="AR610" s="117"/>
      <c r="AS610" s="117"/>
      <c r="AT610" s="117"/>
      <c r="AU610" s="117"/>
      <c r="AV610" s="117"/>
      <c r="AW610" s="18"/>
      <c r="AX610" s="18"/>
      <c r="BL610" s="11"/>
      <c r="BM610" s="11"/>
      <c r="BN610" s="11"/>
      <c r="BO610" s="75"/>
      <c r="BP610" s="75"/>
    </row>
    <row r="611" spans="1:68">
      <c r="A611" s="18"/>
      <c r="B611" s="18"/>
      <c r="C611" s="18"/>
      <c r="D611" s="18"/>
      <c r="E611" s="88"/>
      <c r="F611" s="88"/>
      <c r="G611" s="18"/>
      <c r="H611" s="89"/>
      <c r="I611" s="89"/>
      <c r="J611" s="18"/>
      <c r="K611" s="18"/>
      <c r="L611" s="18"/>
      <c r="M611" s="140"/>
      <c r="N611" s="140"/>
      <c r="O611" s="140"/>
      <c r="P611" s="140"/>
      <c r="Q611" s="140"/>
      <c r="R611" s="140"/>
      <c r="S611" s="140"/>
      <c r="T611" s="140"/>
      <c r="U611" s="18"/>
      <c r="V611" s="579"/>
      <c r="W611" s="579"/>
      <c r="X611" s="117"/>
      <c r="Y611" s="117"/>
      <c r="Z611" s="117"/>
      <c r="AA611" s="117"/>
      <c r="AB611" s="117"/>
      <c r="AC611" s="117"/>
      <c r="AD611" s="117"/>
      <c r="AE611" s="117"/>
      <c r="AF611" s="117"/>
      <c r="AG611" s="117"/>
      <c r="AH611" s="117"/>
      <c r="AI611" s="117"/>
      <c r="AJ611" s="117"/>
      <c r="AK611" s="117"/>
      <c r="AL611" s="117"/>
      <c r="AM611" s="117"/>
      <c r="AN611" s="117"/>
      <c r="AO611" s="117"/>
      <c r="AP611" s="579"/>
      <c r="AQ611" s="579"/>
      <c r="AR611" s="117"/>
      <c r="AS611" s="117"/>
      <c r="AT611" s="117"/>
      <c r="AU611" s="117"/>
      <c r="AV611" s="117"/>
      <c r="AW611" s="18"/>
      <c r="AX611" s="18"/>
      <c r="BL611" s="11"/>
      <c r="BM611" s="11"/>
      <c r="BN611" s="11"/>
      <c r="BO611" s="75"/>
      <c r="BP611" s="75"/>
    </row>
    <row r="612" spans="1:68">
      <c r="A612" s="18"/>
      <c r="B612" s="18"/>
      <c r="C612" s="18"/>
      <c r="D612" s="18"/>
      <c r="E612" s="88"/>
      <c r="F612" s="88"/>
      <c r="G612" s="18"/>
      <c r="H612" s="89"/>
      <c r="I612" s="89"/>
      <c r="J612" s="18"/>
      <c r="K612" s="18"/>
      <c r="L612" s="18"/>
      <c r="M612" s="140"/>
      <c r="N612" s="140"/>
      <c r="O612" s="140"/>
      <c r="P612" s="140"/>
      <c r="Q612" s="140"/>
      <c r="R612" s="140"/>
      <c r="S612" s="140"/>
      <c r="T612" s="140"/>
      <c r="U612" s="18"/>
      <c r="V612" s="579"/>
      <c r="W612" s="579"/>
      <c r="X612" s="117"/>
      <c r="Y612" s="117"/>
      <c r="Z612" s="117"/>
      <c r="AA612" s="117"/>
      <c r="AB612" s="117"/>
      <c r="AC612" s="117"/>
      <c r="AD612" s="117"/>
      <c r="AE612" s="117"/>
      <c r="AF612" s="117"/>
      <c r="AG612" s="117"/>
      <c r="AH612" s="117"/>
      <c r="AI612" s="117"/>
      <c r="AJ612" s="117"/>
      <c r="AK612" s="117"/>
      <c r="AL612" s="117"/>
      <c r="AM612" s="117"/>
      <c r="AN612" s="117"/>
      <c r="AO612" s="117"/>
      <c r="AP612" s="579"/>
      <c r="AQ612" s="579"/>
      <c r="AR612" s="117"/>
      <c r="AS612" s="117"/>
      <c r="AT612" s="117"/>
      <c r="AU612" s="117"/>
      <c r="AV612" s="117"/>
      <c r="AW612" s="18"/>
      <c r="AX612" s="18"/>
      <c r="BL612" s="11"/>
      <c r="BM612" s="11"/>
      <c r="BN612" s="11"/>
      <c r="BO612" s="75"/>
      <c r="BP612" s="75"/>
    </row>
    <row r="613" spans="1:68">
      <c r="A613" s="18"/>
      <c r="B613" s="18"/>
      <c r="C613" s="18"/>
      <c r="D613" s="18"/>
      <c r="E613" s="88"/>
      <c r="F613" s="88"/>
      <c r="G613" s="18"/>
      <c r="H613" s="89"/>
      <c r="I613" s="89"/>
      <c r="J613" s="18"/>
      <c r="K613" s="18"/>
      <c r="L613" s="18"/>
      <c r="M613" s="140"/>
      <c r="N613" s="140"/>
      <c r="O613" s="140"/>
      <c r="P613" s="140"/>
      <c r="Q613" s="140"/>
      <c r="R613" s="140"/>
      <c r="S613" s="140"/>
      <c r="T613" s="140"/>
      <c r="U613" s="18"/>
      <c r="V613" s="579"/>
      <c r="W613" s="579"/>
      <c r="X613" s="117"/>
      <c r="Y613" s="117"/>
      <c r="Z613" s="117"/>
      <c r="AA613" s="117"/>
      <c r="AB613" s="117"/>
      <c r="AC613" s="117"/>
      <c r="AD613" s="117"/>
      <c r="AE613" s="117"/>
      <c r="AF613" s="117"/>
      <c r="AG613" s="117"/>
      <c r="AH613" s="117"/>
      <c r="AI613" s="117"/>
      <c r="AJ613" s="117"/>
      <c r="AK613" s="117"/>
      <c r="AL613" s="117"/>
      <c r="AM613" s="117"/>
      <c r="AN613" s="117"/>
      <c r="AO613" s="117"/>
      <c r="AP613" s="579"/>
      <c r="AQ613" s="579"/>
      <c r="AR613" s="117"/>
      <c r="AS613" s="117"/>
      <c r="AT613" s="117"/>
      <c r="AU613" s="117"/>
      <c r="AV613" s="117"/>
      <c r="AW613" s="18"/>
      <c r="AX613" s="18"/>
      <c r="BL613" s="11"/>
      <c r="BM613" s="11"/>
      <c r="BN613" s="11"/>
      <c r="BO613" s="75"/>
      <c r="BP613" s="75"/>
    </row>
    <row r="614" spans="1:68">
      <c r="A614" s="18"/>
      <c r="B614" s="18"/>
      <c r="C614" s="18"/>
      <c r="D614" s="18"/>
      <c r="E614" s="88"/>
      <c r="F614" s="88"/>
      <c r="G614" s="18"/>
      <c r="H614" s="89"/>
      <c r="I614" s="89"/>
      <c r="J614" s="18"/>
      <c r="K614" s="18"/>
      <c r="L614" s="18"/>
      <c r="M614" s="140"/>
      <c r="N614" s="140"/>
      <c r="O614" s="140"/>
      <c r="P614" s="140"/>
      <c r="Q614" s="140"/>
      <c r="R614" s="140"/>
      <c r="S614" s="140"/>
      <c r="T614" s="140"/>
      <c r="U614" s="18"/>
      <c r="V614" s="579"/>
      <c r="W614" s="579"/>
      <c r="X614" s="117"/>
      <c r="Y614" s="117"/>
      <c r="Z614" s="117"/>
      <c r="AA614" s="117"/>
      <c r="AB614" s="117"/>
      <c r="AC614" s="117"/>
      <c r="AD614" s="117"/>
      <c r="AE614" s="117"/>
      <c r="AF614" s="117"/>
      <c r="AG614" s="117"/>
      <c r="AH614" s="117"/>
      <c r="AI614" s="117"/>
      <c r="AJ614" s="117"/>
      <c r="AK614" s="117"/>
      <c r="AL614" s="117"/>
      <c r="AM614" s="117"/>
      <c r="AN614" s="117"/>
      <c r="AO614" s="117"/>
      <c r="AP614" s="579"/>
      <c r="AQ614" s="579"/>
      <c r="AR614" s="117"/>
      <c r="AS614" s="117"/>
      <c r="AT614" s="117"/>
      <c r="AU614" s="117"/>
      <c r="AV614" s="117"/>
      <c r="AW614" s="18"/>
      <c r="AX614" s="18"/>
      <c r="BL614" s="11"/>
      <c r="BM614" s="11"/>
      <c r="BN614" s="11"/>
      <c r="BO614" s="75"/>
      <c r="BP614" s="75"/>
    </row>
    <row r="615" spans="1:68">
      <c r="A615" s="18"/>
      <c r="B615" s="18"/>
      <c r="C615" s="18"/>
      <c r="D615" s="18"/>
      <c r="E615" s="88"/>
      <c r="F615" s="88"/>
      <c r="G615" s="18"/>
      <c r="H615" s="89"/>
      <c r="I615" s="89"/>
      <c r="J615" s="18"/>
      <c r="K615" s="18"/>
      <c r="L615" s="18"/>
      <c r="M615" s="140"/>
      <c r="N615" s="140"/>
      <c r="O615" s="140"/>
      <c r="P615" s="140"/>
      <c r="Q615" s="140"/>
      <c r="R615" s="140"/>
      <c r="S615" s="140"/>
      <c r="T615" s="140"/>
      <c r="U615" s="18"/>
      <c r="V615" s="579"/>
      <c r="W615" s="579"/>
      <c r="X615" s="117"/>
      <c r="Y615" s="117"/>
      <c r="Z615" s="117"/>
      <c r="AA615" s="117"/>
      <c r="AB615" s="117"/>
      <c r="AC615" s="117"/>
      <c r="AD615" s="117"/>
      <c r="AE615" s="117"/>
      <c r="AF615" s="117"/>
      <c r="AG615" s="117"/>
      <c r="AH615" s="117"/>
      <c r="AI615" s="117"/>
      <c r="AJ615" s="117"/>
      <c r="AK615" s="117"/>
      <c r="AL615" s="117"/>
      <c r="AM615" s="117"/>
      <c r="AN615" s="117"/>
      <c r="AO615" s="117"/>
      <c r="AP615" s="579"/>
      <c r="AQ615" s="579"/>
      <c r="AR615" s="117"/>
      <c r="AS615" s="117"/>
      <c r="AT615" s="117"/>
      <c r="AU615" s="117"/>
      <c r="AV615" s="117"/>
      <c r="AW615" s="18"/>
      <c r="AX615" s="18"/>
      <c r="BL615" s="11"/>
      <c r="BM615" s="11"/>
      <c r="BN615" s="11"/>
      <c r="BO615" s="75"/>
      <c r="BP615" s="75"/>
    </row>
    <row r="616" spans="1:68">
      <c r="A616" s="18"/>
      <c r="B616" s="18"/>
      <c r="C616" s="18"/>
      <c r="D616" s="18"/>
      <c r="E616" s="88"/>
      <c r="F616" s="88"/>
      <c r="G616" s="18"/>
      <c r="H616" s="89"/>
      <c r="I616" s="89"/>
      <c r="J616" s="18"/>
      <c r="K616" s="18"/>
      <c r="L616" s="18"/>
      <c r="M616" s="140"/>
      <c r="N616" s="140"/>
      <c r="O616" s="140"/>
      <c r="P616" s="140"/>
      <c r="Q616" s="140"/>
      <c r="R616" s="140"/>
      <c r="S616" s="140"/>
      <c r="T616" s="140"/>
      <c r="U616" s="18"/>
      <c r="V616" s="579"/>
      <c r="W616" s="579"/>
      <c r="X616" s="117"/>
      <c r="Y616" s="117"/>
      <c r="Z616" s="117"/>
      <c r="AA616" s="117"/>
      <c r="AB616" s="117"/>
      <c r="AC616" s="117"/>
      <c r="AD616" s="117"/>
      <c r="AE616" s="117"/>
      <c r="AF616" s="117"/>
      <c r="AG616" s="117"/>
      <c r="AH616" s="117"/>
      <c r="AI616" s="117"/>
      <c r="AJ616" s="117"/>
      <c r="AK616" s="117"/>
      <c r="AL616" s="117"/>
      <c r="AM616" s="117"/>
      <c r="AN616" s="117"/>
      <c r="AO616" s="117"/>
      <c r="AP616" s="579"/>
      <c r="AQ616" s="579"/>
      <c r="AR616" s="117"/>
      <c r="AS616" s="117"/>
      <c r="AT616" s="117"/>
      <c r="AU616" s="117"/>
      <c r="AV616" s="117"/>
      <c r="AW616" s="18"/>
      <c r="AX616" s="18"/>
      <c r="BL616" s="11"/>
      <c r="BM616" s="11"/>
      <c r="BN616" s="11"/>
      <c r="BO616" s="75"/>
      <c r="BP616" s="75"/>
    </row>
    <row r="617" spans="1:68">
      <c r="A617" s="18"/>
      <c r="B617" s="18"/>
      <c r="C617" s="18"/>
      <c r="D617" s="18"/>
      <c r="E617" s="88"/>
      <c r="F617" s="88"/>
      <c r="G617" s="18"/>
      <c r="H617" s="89"/>
      <c r="I617" s="89"/>
      <c r="J617" s="18"/>
      <c r="K617" s="18"/>
      <c r="L617" s="18"/>
      <c r="M617" s="140"/>
      <c r="N617" s="140"/>
      <c r="O617" s="140"/>
      <c r="P617" s="140"/>
      <c r="Q617" s="140"/>
      <c r="R617" s="140"/>
      <c r="S617" s="140"/>
      <c r="T617" s="140"/>
      <c r="U617" s="18"/>
      <c r="V617" s="579"/>
      <c r="W617" s="579"/>
      <c r="X617" s="117"/>
      <c r="Y617" s="117"/>
      <c r="Z617" s="117"/>
      <c r="AA617" s="117"/>
      <c r="AB617" s="117"/>
      <c r="AC617" s="117"/>
      <c r="AD617" s="117"/>
      <c r="AE617" s="117"/>
      <c r="AF617" s="117"/>
      <c r="AG617" s="117"/>
      <c r="AH617" s="117"/>
      <c r="AI617" s="117"/>
      <c r="AJ617" s="117"/>
      <c r="AK617" s="117"/>
      <c r="AL617" s="117"/>
      <c r="AM617" s="117"/>
      <c r="AN617" s="117"/>
      <c r="AO617" s="117"/>
      <c r="AP617" s="579"/>
      <c r="AQ617" s="579"/>
      <c r="AR617" s="117"/>
      <c r="AS617" s="117"/>
      <c r="AT617" s="117"/>
      <c r="AU617" s="117"/>
      <c r="AV617" s="117"/>
      <c r="AW617" s="18"/>
      <c r="AX617" s="18"/>
      <c r="BL617" s="11"/>
      <c r="BM617" s="11"/>
      <c r="BN617" s="11"/>
      <c r="BO617" s="75"/>
      <c r="BP617" s="75"/>
    </row>
    <row r="618" spans="1:68" ht="20.25">
      <c r="A618" s="18"/>
      <c r="B618" s="18"/>
      <c r="C618" s="18"/>
      <c r="D618" s="18"/>
      <c r="E618" s="88"/>
      <c r="F618" s="88"/>
      <c r="G618" s="18"/>
      <c r="H618" s="89"/>
      <c r="I618" s="89"/>
      <c r="J618" s="18"/>
      <c r="K618" s="18"/>
      <c r="L618" s="18"/>
      <c r="M618" s="140"/>
      <c r="N618" s="140"/>
      <c r="O618" s="140"/>
      <c r="P618" s="140"/>
      <c r="Q618" s="140"/>
      <c r="R618" s="140"/>
      <c r="S618" s="140"/>
      <c r="T618" s="140"/>
      <c r="U618" s="18"/>
      <c r="V618" s="559"/>
      <c r="W618" s="559"/>
      <c r="X618" s="117"/>
      <c r="Y618" s="117"/>
      <c r="Z618" s="117"/>
      <c r="AA618" s="117"/>
      <c r="AB618" s="117"/>
      <c r="AC618" s="117"/>
      <c r="AD618" s="117"/>
      <c r="AE618" s="117"/>
      <c r="AF618" s="117"/>
      <c r="AG618" s="117"/>
      <c r="AH618" s="117"/>
      <c r="AI618" s="117"/>
      <c r="AJ618" s="117"/>
      <c r="AK618" s="117"/>
      <c r="AL618" s="117"/>
      <c r="AM618" s="117"/>
      <c r="AN618" s="117"/>
      <c r="AO618" s="117"/>
      <c r="AP618" s="528" t="str">
        <f>L3</f>
        <v>Atle</v>
      </c>
      <c r="AQ618" s="428"/>
      <c r="AR618" s="117"/>
      <c r="AS618" s="117"/>
      <c r="AT618" s="117"/>
      <c r="AU618" s="117"/>
      <c r="AV618" s="117"/>
      <c r="AW618" s="18"/>
      <c r="AX618" s="18"/>
      <c r="BL618" s="11"/>
      <c r="BM618" s="11"/>
      <c r="BN618" s="11"/>
      <c r="BO618" s="75"/>
      <c r="BP618" s="75"/>
    </row>
    <row r="619" spans="1:68" ht="20.25">
      <c r="A619" s="18"/>
      <c r="B619" s="18"/>
      <c r="C619" s="18"/>
      <c r="D619" s="18"/>
      <c r="E619" s="88"/>
      <c r="F619" s="88"/>
      <c r="G619" s="18"/>
      <c r="H619" s="89"/>
      <c r="I619" s="89"/>
      <c r="J619" s="18"/>
      <c r="K619" s="18"/>
      <c r="L619" s="18"/>
      <c r="M619" s="140"/>
      <c r="N619" s="140"/>
      <c r="O619" s="140"/>
      <c r="P619" s="140"/>
      <c r="Q619" s="140"/>
      <c r="R619" s="140"/>
      <c r="S619" s="140"/>
      <c r="T619" s="140"/>
      <c r="U619" s="18"/>
      <c r="V619" s="586" t="e">
        <f>#REF!</f>
        <v>#REF!</v>
      </c>
      <c r="W619" s="586"/>
      <c r="X619" s="117"/>
      <c r="Y619" s="117"/>
      <c r="Z619" s="117"/>
      <c r="AA619" s="117"/>
      <c r="AB619" s="117"/>
      <c r="AC619" s="117"/>
      <c r="AD619" s="117"/>
      <c r="AE619" s="117"/>
      <c r="AF619" s="117"/>
      <c r="AG619" s="117"/>
      <c r="AH619" s="117"/>
      <c r="AI619" s="117"/>
      <c r="AJ619" s="117"/>
      <c r="AK619" s="117"/>
      <c r="AL619" s="117"/>
      <c r="AM619" s="117"/>
      <c r="AN619" s="117"/>
      <c r="AO619" s="117"/>
      <c r="AP619" s="579" t="str">
        <f>L4</f>
        <v>Reader 5</v>
      </c>
      <c r="AQ619" s="579"/>
      <c r="AR619" s="117"/>
      <c r="AS619" s="117"/>
      <c r="AT619" s="117"/>
      <c r="AU619" s="117"/>
      <c r="AV619" s="117"/>
      <c r="AW619" s="18"/>
      <c r="AX619" s="18"/>
      <c r="BL619" s="11"/>
      <c r="BM619" s="11"/>
      <c r="BN619" s="11"/>
      <c r="BO619" s="75"/>
      <c r="BP619" s="75"/>
    </row>
    <row r="620" spans="1:68">
      <c r="A620" s="18"/>
      <c r="B620" s="18"/>
      <c r="C620" s="18"/>
      <c r="D620" s="18"/>
      <c r="E620" s="88"/>
      <c r="F620" s="88"/>
      <c r="G620" s="18"/>
      <c r="H620" s="89"/>
      <c r="I620" s="89"/>
      <c r="J620" s="18"/>
      <c r="K620" s="18"/>
      <c r="L620" s="18"/>
      <c r="M620" s="140"/>
      <c r="N620" s="140"/>
      <c r="O620" s="140"/>
      <c r="P620" s="140"/>
      <c r="Q620" s="140"/>
      <c r="R620" s="140"/>
      <c r="S620" s="140"/>
      <c r="T620" s="140"/>
      <c r="U620" s="18"/>
      <c r="V620" s="579" t="e">
        <f>#REF!</f>
        <v>#REF!</v>
      </c>
      <c r="W620" s="579"/>
      <c r="X620" s="117"/>
      <c r="Y620" s="117"/>
      <c r="Z620" s="117"/>
      <c r="AA620" s="117"/>
      <c r="AB620" s="117"/>
      <c r="AC620" s="117"/>
      <c r="AD620" s="117"/>
      <c r="AE620" s="117"/>
      <c r="AF620" s="117"/>
      <c r="AG620" s="117"/>
      <c r="AH620" s="117"/>
      <c r="AI620" s="117"/>
      <c r="AJ620" s="117"/>
      <c r="AK620" s="117"/>
      <c r="AL620" s="117"/>
      <c r="AM620" s="117"/>
      <c r="AN620" s="117"/>
      <c r="AO620" s="117"/>
      <c r="AP620" s="579"/>
      <c r="AQ620" s="579"/>
      <c r="AR620" s="117"/>
      <c r="AS620" s="117"/>
      <c r="AT620" s="117"/>
      <c r="AU620" s="117"/>
      <c r="AV620" s="117"/>
      <c r="AW620" s="18"/>
      <c r="AX620" s="18"/>
      <c r="BL620" s="11"/>
      <c r="BM620" s="11"/>
      <c r="BN620" s="11"/>
      <c r="BO620" s="75"/>
      <c r="BP620" s="75"/>
    </row>
    <row r="621" spans="1:68">
      <c r="A621" s="18"/>
      <c r="B621" s="18"/>
      <c r="C621" s="18"/>
      <c r="D621" s="18"/>
      <c r="E621" s="88"/>
      <c r="F621" s="88"/>
      <c r="G621" s="18"/>
      <c r="H621" s="89"/>
      <c r="I621" s="89"/>
      <c r="J621" s="18"/>
      <c r="K621" s="18"/>
      <c r="L621" s="18"/>
      <c r="M621" s="140"/>
      <c r="N621" s="140"/>
      <c r="O621" s="140"/>
      <c r="P621" s="140"/>
      <c r="Q621" s="140"/>
      <c r="R621" s="140"/>
      <c r="S621" s="140"/>
      <c r="T621" s="140"/>
      <c r="U621" s="18"/>
      <c r="V621" s="579"/>
      <c r="W621" s="579"/>
      <c r="X621" s="117"/>
      <c r="Y621" s="117"/>
      <c r="Z621" s="117"/>
      <c r="AA621" s="117"/>
      <c r="AB621" s="117"/>
      <c r="AC621" s="117"/>
      <c r="AD621" s="117"/>
      <c r="AE621" s="117"/>
      <c r="AF621" s="117"/>
      <c r="AG621" s="117"/>
      <c r="AH621" s="117"/>
      <c r="AI621" s="117"/>
      <c r="AJ621" s="117"/>
      <c r="AK621" s="117"/>
      <c r="AL621" s="117"/>
      <c r="AM621" s="117"/>
      <c r="AN621" s="117"/>
      <c r="AO621" s="117"/>
      <c r="AP621" s="579"/>
      <c r="AQ621" s="579"/>
      <c r="AR621" s="117"/>
      <c r="AS621" s="117"/>
      <c r="AT621" s="117"/>
      <c r="AU621" s="117"/>
      <c r="AV621" s="117"/>
      <c r="AW621" s="18"/>
      <c r="AX621" s="18"/>
      <c r="BL621" s="11"/>
      <c r="BM621" s="11"/>
      <c r="BN621" s="11"/>
      <c r="BO621" s="75"/>
      <c r="BP621" s="75"/>
    </row>
    <row r="622" spans="1:68">
      <c r="A622" s="18"/>
      <c r="B622" s="18"/>
      <c r="C622" s="18"/>
      <c r="D622" s="18"/>
      <c r="E622" s="88"/>
      <c r="F622" s="88"/>
      <c r="G622" s="18"/>
      <c r="H622" s="89"/>
      <c r="I622" s="89"/>
      <c r="J622" s="18"/>
      <c r="K622" s="18"/>
      <c r="L622" s="18"/>
      <c r="M622" s="140"/>
      <c r="N622" s="140"/>
      <c r="O622" s="140"/>
      <c r="P622" s="140"/>
      <c r="Q622" s="140"/>
      <c r="R622" s="140"/>
      <c r="S622" s="140"/>
      <c r="T622" s="140"/>
      <c r="U622" s="18"/>
      <c r="V622" s="579"/>
      <c r="W622" s="579"/>
      <c r="X622" s="117"/>
      <c r="Y622" s="117"/>
      <c r="Z622" s="117"/>
      <c r="AA622" s="117"/>
      <c r="AB622" s="117"/>
      <c r="AC622" s="117"/>
      <c r="AD622" s="117"/>
      <c r="AE622" s="117"/>
      <c r="AF622" s="117"/>
      <c r="AG622" s="117"/>
      <c r="AH622" s="117"/>
      <c r="AI622" s="117"/>
      <c r="AJ622" s="117"/>
      <c r="AK622" s="117"/>
      <c r="AL622" s="117"/>
      <c r="AM622" s="117"/>
      <c r="AN622" s="117"/>
      <c r="AO622" s="117"/>
      <c r="AP622" s="579"/>
      <c r="AQ622" s="579"/>
      <c r="AR622" s="117"/>
      <c r="AS622" s="117"/>
      <c r="AT622" s="117"/>
      <c r="AU622" s="117"/>
      <c r="AV622" s="117"/>
      <c r="AW622" s="18"/>
      <c r="AX622" s="18"/>
      <c r="BL622" s="11"/>
      <c r="BM622" s="11"/>
      <c r="BN622" s="11"/>
      <c r="BO622" s="75"/>
      <c r="BP622" s="75"/>
    </row>
    <row r="623" spans="1:68">
      <c r="A623" s="18"/>
      <c r="B623" s="18"/>
      <c r="C623" s="18"/>
      <c r="D623" s="18"/>
      <c r="E623" s="88"/>
      <c r="F623" s="88"/>
      <c r="G623" s="18"/>
      <c r="H623" s="89"/>
      <c r="I623" s="89"/>
      <c r="J623" s="18"/>
      <c r="K623" s="18"/>
      <c r="L623" s="18"/>
      <c r="M623" s="140"/>
      <c r="N623" s="140"/>
      <c r="O623" s="140"/>
      <c r="P623" s="140"/>
      <c r="Q623" s="140"/>
      <c r="R623" s="140"/>
      <c r="S623" s="140"/>
      <c r="T623" s="140"/>
      <c r="U623" s="18"/>
      <c r="V623" s="579"/>
      <c r="W623" s="579"/>
      <c r="X623" s="117"/>
      <c r="Y623" s="117"/>
      <c r="Z623" s="117"/>
      <c r="AA623" s="117"/>
      <c r="AB623" s="117"/>
      <c r="AC623" s="117"/>
      <c r="AD623" s="117"/>
      <c r="AE623" s="117"/>
      <c r="AF623" s="117"/>
      <c r="AG623" s="117"/>
      <c r="AH623" s="117"/>
      <c r="AI623" s="117"/>
      <c r="AJ623" s="117"/>
      <c r="AK623" s="117"/>
      <c r="AL623" s="117"/>
      <c r="AM623" s="117"/>
      <c r="AN623" s="117"/>
      <c r="AO623" s="117"/>
      <c r="AP623" s="579"/>
      <c r="AQ623" s="579"/>
      <c r="AR623" s="117"/>
      <c r="AS623" s="117"/>
      <c r="AT623" s="117"/>
      <c r="AU623" s="117"/>
      <c r="AV623" s="117"/>
      <c r="AW623" s="18"/>
      <c r="AX623" s="18"/>
      <c r="BL623" s="11"/>
      <c r="BM623" s="11"/>
      <c r="BN623" s="11"/>
      <c r="BO623" s="75"/>
      <c r="BP623" s="75"/>
    </row>
    <row r="624" spans="1:68">
      <c r="A624" s="18"/>
      <c r="B624" s="18"/>
      <c r="C624" s="18"/>
      <c r="D624" s="18"/>
      <c r="E624" s="88"/>
      <c r="F624" s="88"/>
      <c r="G624" s="18"/>
      <c r="H624" s="89"/>
      <c r="I624" s="89"/>
      <c r="J624" s="18"/>
      <c r="K624" s="18"/>
      <c r="L624" s="18"/>
      <c r="M624" s="140"/>
      <c r="N624" s="140"/>
      <c r="O624" s="140"/>
      <c r="P624" s="140"/>
      <c r="Q624" s="140"/>
      <c r="R624" s="140"/>
      <c r="S624" s="140"/>
      <c r="T624" s="140"/>
      <c r="U624" s="18"/>
      <c r="V624" s="579"/>
      <c r="W624" s="579"/>
      <c r="X624" s="117"/>
      <c r="Y624" s="117"/>
      <c r="Z624" s="117"/>
      <c r="AA624" s="117"/>
      <c r="AB624" s="117"/>
      <c r="AC624" s="117"/>
      <c r="AD624" s="117"/>
      <c r="AE624" s="117"/>
      <c r="AF624" s="117"/>
      <c r="AG624" s="117"/>
      <c r="AH624" s="117"/>
      <c r="AI624" s="117"/>
      <c r="AJ624" s="117"/>
      <c r="AK624" s="117"/>
      <c r="AL624" s="117"/>
      <c r="AM624" s="117"/>
      <c r="AN624" s="117"/>
      <c r="AO624" s="117"/>
      <c r="AP624" s="579"/>
      <c r="AQ624" s="579"/>
      <c r="AR624" s="117"/>
      <c r="AS624" s="117"/>
      <c r="AT624" s="117"/>
      <c r="AU624" s="117"/>
      <c r="AV624" s="117"/>
      <c r="AW624" s="18"/>
      <c r="AX624" s="18"/>
      <c r="BL624" s="11"/>
      <c r="BM624" s="11"/>
      <c r="BN624" s="11"/>
      <c r="BO624" s="75"/>
      <c r="BP624" s="75"/>
    </row>
    <row r="625" spans="1:68">
      <c r="A625" s="18"/>
      <c r="B625" s="18"/>
      <c r="C625" s="18"/>
      <c r="D625" s="18"/>
      <c r="E625" s="88"/>
      <c r="F625" s="88"/>
      <c r="G625" s="18"/>
      <c r="H625" s="89"/>
      <c r="I625" s="89"/>
      <c r="J625" s="18"/>
      <c r="K625" s="18"/>
      <c r="L625" s="18"/>
      <c r="M625" s="140"/>
      <c r="N625" s="140"/>
      <c r="O625" s="140"/>
      <c r="P625" s="140"/>
      <c r="Q625" s="140"/>
      <c r="R625" s="140"/>
      <c r="S625" s="140"/>
      <c r="T625" s="140"/>
      <c r="U625" s="18"/>
      <c r="V625" s="579"/>
      <c r="W625" s="579"/>
      <c r="X625" s="117"/>
      <c r="Y625" s="117"/>
      <c r="Z625" s="117"/>
      <c r="AA625" s="117"/>
      <c r="AB625" s="117"/>
      <c r="AC625" s="117"/>
      <c r="AD625" s="117"/>
      <c r="AE625" s="117"/>
      <c r="AF625" s="117"/>
      <c r="AG625" s="117"/>
      <c r="AH625" s="117"/>
      <c r="AI625" s="117"/>
      <c r="AJ625" s="117"/>
      <c r="AK625" s="117"/>
      <c r="AL625" s="117"/>
      <c r="AM625" s="117"/>
      <c r="AN625" s="117"/>
      <c r="AO625" s="117"/>
      <c r="AP625" s="579"/>
      <c r="AQ625" s="579"/>
      <c r="AR625" s="117"/>
      <c r="AS625" s="117"/>
      <c r="AT625" s="117"/>
      <c r="AU625" s="117"/>
      <c r="AV625" s="117"/>
      <c r="AW625" s="18"/>
      <c r="AX625" s="18"/>
      <c r="BL625" s="11"/>
      <c r="BM625" s="11"/>
      <c r="BN625" s="11"/>
      <c r="BO625" s="75"/>
      <c r="BP625" s="75"/>
    </row>
    <row r="626" spans="1:68">
      <c r="A626" s="18"/>
      <c r="B626" s="18"/>
      <c r="C626" s="18"/>
      <c r="D626" s="18"/>
      <c r="E626" s="88"/>
      <c r="F626" s="88"/>
      <c r="G626" s="18"/>
      <c r="H626" s="89"/>
      <c r="I626" s="89"/>
      <c r="J626" s="18"/>
      <c r="K626" s="18"/>
      <c r="L626" s="18"/>
      <c r="M626" s="140"/>
      <c r="N626" s="140"/>
      <c r="O626" s="140"/>
      <c r="P626" s="140"/>
      <c r="Q626" s="140"/>
      <c r="R626" s="140"/>
      <c r="S626" s="140"/>
      <c r="T626" s="140"/>
      <c r="U626" s="18"/>
      <c r="V626" s="579"/>
      <c r="W626" s="579"/>
      <c r="X626" s="117"/>
      <c r="Y626" s="117"/>
      <c r="Z626" s="117"/>
      <c r="AA626" s="117"/>
      <c r="AB626" s="117"/>
      <c r="AC626" s="117"/>
      <c r="AD626" s="117"/>
      <c r="AE626" s="117"/>
      <c r="AF626" s="117"/>
      <c r="AG626" s="117"/>
      <c r="AH626" s="117"/>
      <c r="AI626" s="117"/>
      <c r="AJ626" s="117"/>
      <c r="AK626" s="117"/>
      <c r="AL626" s="117"/>
      <c r="AM626" s="117"/>
      <c r="AN626" s="117"/>
      <c r="AO626" s="117"/>
      <c r="AP626" s="579"/>
      <c r="AQ626" s="579"/>
      <c r="AR626" s="117"/>
      <c r="AS626" s="117"/>
      <c r="AT626" s="117"/>
      <c r="AU626" s="117"/>
      <c r="AV626" s="117"/>
      <c r="AW626" s="18"/>
      <c r="AX626" s="18"/>
      <c r="BL626" s="11"/>
      <c r="BM626" s="11"/>
      <c r="BN626" s="11"/>
      <c r="BO626" s="75"/>
      <c r="BP626" s="75"/>
    </row>
    <row r="627" spans="1:68">
      <c r="A627" s="18"/>
      <c r="B627" s="18"/>
      <c r="C627" s="18"/>
      <c r="D627" s="18"/>
      <c r="E627" s="88"/>
      <c r="F627" s="88"/>
      <c r="G627" s="18"/>
      <c r="H627" s="89"/>
      <c r="I627" s="89"/>
      <c r="J627" s="18"/>
      <c r="K627" s="18"/>
      <c r="L627" s="18"/>
      <c r="M627" s="140"/>
      <c r="N627" s="140"/>
      <c r="O627" s="140"/>
      <c r="P627" s="140"/>
      <c r="Q627" s="140"/>
      <c r="R627" s="140"/>
      <c r="S627" s="140"/>
      <c r="T627" s="140"/>
      <c r="U627" s="18"/>
      <c r="V627" s="579"/>
      <c r="W627" s="579"/>
      <c r="X627" s="117"/>
      <c r="Y627" s="117"/>
      <c r="Z627" s="117"/>
      <c r="AA627" s="117"/>
      <c r="AB627" s="117"/>
      <c r="AC627" s="117"/>
      <c r="AD627" s="117"/>
      <c r="AE627" s="117"/>
      <c r="AF627" s="117"/>
      <c r="AG627" s="117"/>
      <c r="AH627" s="117"/>
      <c r="AI627" s="117"/>
      <c r="AJ627" s="117"/>
      <c r="AK627" s="117"/>
      <c r="AL627" s="117"/>
      <c r="AM627" s="117"/>
      <c r="AN627" s="117"/>
      <c r="AO627" s="117"/>
      <c r="AP627" s="579"/>
      <c r="AQ627" s="579"/>
      <c r="AR627" s="117"/>
      <c r="AS627" s="117"/>
      <c r="AT627" s="117"/>
      <c r="AU627" s="117"/>
      <c r="AV627" s="117"/>
      <c r="AW627" s="18"/>
      <c r="AX627" s="18"/>
      <c r="BL627" s="11"/>
      <c r="BM627" s="11"/>
      <c r="BN627" s="11"/>
      <c r="BO627" s="75"/>
      <c r="BP627" s="75"/>
    </row>
    <row r="628" spans="1:68">
      <c r="A628" s="18"/>
      <c r="B628" s="18"/>
      <c r="C628" s="18"/>
      <c r="D628" s="18"/>
      <c r="E628" s="88"/>
      <c r="F628" s="88"/>
      <c r="G628" s="18"/>
      <c r="H628" s="89"/>
      <c r="I628" s="89"/>
      <c r="J628" s="18"/>
      <c r="K628" s="18"/>
      <c r="L628" s="18"/>
      <c r="M628" s="140"/>
      <c r="N628" s="140"/>
      <c r="O628" s="140"/>
      <c r="P628" s="140"/>
      <c r="Q628" s="140"/>
      <c r="R628" s="140"/>
      <c r="S628" s="140"/>
      <c r="T628" s="140"/>
      <c r="U628" s="18"/>
      <c r="V628" s="579"/>
      <c r="W628" s="579"/>
      <c r="X628" s="117"/>
      <c r="Y628" s="117"/>
      <c r="Z628" s="117"/>
      <c r="AA628" s="117"/>
      <c r="AB628" s="117"/>
      <c r="AC628" s="117"/>
      <c r="AD628" s="117"/>
      <c r="AE628" s="117"/>
      <c r="AF628" s="117"/>
      <c r="AG628" s="117"/>
      <c r="AH628" s="117"/>
      <c r="AI628" s="117"/>
      <c r="AJ628" s="117"/>
      <c r="AK628" s="117"/>
      <c r="AL628" s="117"/>
      <c r="AM628" s="117"/>
      <c r="AN628" s="117"/>
      <c r="AO628" s="117"/>
      <c r="AP628" s="579"/>
      <c r="AQ628" s="579"/>
      <c r="AR628" s="117"/>
      <c r="AS628" s="117"/>
      <c r="AT628" s="117"/>
      <c r="AU628" s="117"/>
      <c r="AV628" s="117"/>
      <c r="AW628" s="18"/>
      <c r="AX628" s="18"/>
      <c r="BL628" s="11"/>
      <c r="BM628" s="11"/>
      <c r="BN628" s="11"/>
      <c r="BO628" s="75"/>
      <c r="BP628" s="75"/>
    </row>
    <row r="629" spans="1:68">
      <c r="A629" s="18"/>
      <c r="B629" s="18"/>
      <c r="C629" s="18"/>
      <c r="D629" s="18"/>
      <c r="E629" s="88"/>
      <c r="F629" s="88"/>
      <c r="G629" s="18"/>
      <c r="H629" s="89"/>
      <c r="I629" s="89"/>
      <c r="J629" s="18"/>
      <c r="K629" s="18"/>
      <c r="L629" s="18"/>
      <c r="M629" s="140"/>
      <c r="N629" s="140"/>
      <c r="O629" s="140"/>
      <c r="P629" s="140"/>
      <c r="Q629" s="140"/>
      <c r="R629" s="140"/>
      <c r="S629" s="140"/>
      <c r="T629" s="140"/>
      <c r="U629" s="18"/>
      <c r="V629" s="579"/>
      <c r="W629" s="579"/>
      <c r="X629" s="117"/>
      <c r="Y629" s="117"/>
      <c r="Z629" s="117"/>
      <c r="AA629" s="117"/>
      <c r="AB629" s="117"/>
      <c r="AC629" s="117"/>
      <c r="AD629" s="117"/>
      <c r="AE629" s="117"/>
      <c r="AF629" s="117"/>
      <c r="AG629" s="117"/>
      <c r="AH629" s="117"/>
      <c r="AI629" s="117"/>
      <c r="AJ629" s="117"/>
      <c r="AK629" s="117"/>
      <c r="AL629" s="117"/>
      <c r="AM629" s="117"/>
      <c r="AN629" s="117"/>
      <c r="AO629" s="117"/>
      <c r="AP629" s="559"/>
      <c r="AQ629" s="559"/>
      <c r="AR629" s="117"/>
      <c r="AS629" s="117"/>
      <c r="AT629" s="117"/>
      <c r="AU629" s="117"/>
      <c r="AV629" s="117"/>
      <c r="AW629" s="18"/>
      <c r="AX629" s="18"/>
      <c r="BL629" s="11"/>
      <c r="BM629" s="11"/>
      <c r="BN629" s="11"/>
      <c r="BO629" s="75"/>
      <c r="BP629" s="75"/>
    </row>
    <row r="630" spans="1:68">
      <c r="A630" s="18"/>
      <c r="B630" s="18"/>
      <c r="C630" s="18"/>
      <c r="D630" s="18"/>
      <c r="E630" s="88"/>
      <c r="F630" s="88"/>
      <c r="G630" s="18"/>
      <c r="H630" s="89"/>
      <c r="I630" s="89"/>
      <c r="J630" s="18"/>
      <c r="K630" s="18"/>
      <c r="L630" s="18"/>
      <c r="M630" s="140"/>
      <c r="N630" s="140"/>
      <c r="O630" s="140"/>
      <c r="P630" s="140"/>
      <c r="Q630" s="140"/>
      <c r="R630" s="140"/>
      <c r="S630" s="140"/>
      <c r="T630" s="140"/>
      <c r="U630" s="18"/>
      <c r="V630" s="559"/>
      <c r="W630" s="559"/>
      <c r="X630" s="117"/>
      <c r="Y630" s="117"/>
      <c r="Z630" s="117"/>
      <c r="AA630" s="117"/>
      <c r="AB630" s="117"/>
      <c r="AC630" s="117"/>
      <c r="AD630" s="117"/>
      <c r="AE630" s="117"/>
      <c r="AF630" s="117"/>
      <c r="AG630" s="117"/>
      <c r="AH630" s="117"/>
      <c r="AI630" s="117"/>
      <c r="AJ630" s="117"/>
      <c r="AK630" s="117"/>
      <c r="AL630" s="117"/>
      <c r="AM630" s="117"/>
      <c r="AN630" s="117"/>
      <c r="AO630" s="117"/>
      <c r="AP630" s="559"/>
      <c r="AQ630" s="559"/>
      <c r="AR630" s="117"/>
      <c r="AS630" s="117"/>
      <c r="AT630" s="117"/>
      <c r="AU630" s="117"/>
      <c r="AV630" s="117"/>
      <c r="AW630" s="18"/>
      <c r="AX630" s="18"/>
      <c r="BL630" s="11"/>
      <c r="BM630" s="11"/>
      <c r="BN630" s="11"/>
      <c r="BO630" s="75"/>
      <c r="BP630" s="75"/>
    </row>
    <row r="631" spans="1:68">
      <c r="A631" s="18"/>
      <c r="B631" s="18"/>
      <c r="C631" s="18"/>
      <c r="D631" s="18"/>
      <c r="E631" s="88"/>
      <c r="F631" s="88"/>
      <c r="G631" s="18"/>
      <c r="H631" s="89"/>
      <c r="I631" s="89"/>
      <c r="J631" s="18"/>
      <c r="K631" s="18"/>
      <c r="L631" s="18"/>
      <c r="M631" s="140"/>
      <c r="N631" s="140"/>
      <c r="O631" s="140"/>
      <c r="P631" s="140"/>
      <c r="Q631" s="140"/>
      <c r="R631" s="140"/>
      <c r="S631" s="140"/>
      <c r="T631" s="140"/>
      <c r="U631" s="18"/>
      <c r="V631" s="559"/>
      <c r="W631" s="559"/>
      <c r="X631" s="117"/>
      <c r="Y631" s="117"/>
      <c r="Z631" s="117"/>
      <c r="AA631" s="117"/>
      <c r="AB631" s="117"/>
      <c r="AC631" s="117"/>
      <c r="AD631" s="117"/>
      <c r="AE631" s="117"/>
      <c r="AF631" s="117"/>
      <c r="AG631" s="117"/>
      <c r="AH631" s="117"/>
      <c r="AI631" s="117"/>
      <c r="AJ631" s="117"/>
      <c r="AK631" s="117"/>
      <c r="AL631" s="117"/>
      <c r="AM631" s="117"/>
      <c r="AN631" s="117"/>
      <c r="AO631" s="117"/>
      <c r="AP631" s="559"/>
      <c r="AQ631" s="559"/>
      <c r="AR631" s="117"/>
      <c r="AS631" s="117"/>
      <c r="AT631" s="117"/>
      <c r="AU631" s="117"/>
      <c r="AV631" s="117"/>
      <c r="AW631" s="18"/>
      <c r="AX631" s="18"/>
      <c r="BL631" s="11"/>
      <c r="BM631" s="11"/>
      <c r="BN631" s="11"/>
      <c r="BO631" s="75"/>
      <c r="BP631" s="75"/>
    </row>
    <row r="632" spans="1:68" ht="12.75" customHeight="1">
      <c r="A632" s="18"/>
      <c r="B632" s="18"/>
      <c r="C632" s="18"/>
      <c r="D632" s="18"/>
      <c r="E632" s="88"/>
      <c r="F632" s="88"/>
      <c r="G632" s="18"/>
      <c r="H632" s="89"/>
      <c r="I632" s="89"/>
      <c r="J632" s="18"/>
      <c r="K632" s="18"/>
      <c r="L632" s="18"/>
      <c r="M632" s="140"/>
      <c r="N632" s="140"/>
      <c r="O632" s="140"/>
      <c r="P632" s="140"/>
      <c r="Q632" s="140"/>
      <c r="R632" s="140"/>
      <c r="S632" s="140"/>
      <c r="T632" s="140"/>
      <c r="U632" s="18"/>
      <c r="V632" s="559"/>
      <c r="W632" s="530" t="e">
        <f>#REF!</f>
        <v>#REF!</v>
      </c>
      <c r="X632" s="117"/>
      <c r="Y632" s="117"/>
      <c r="Z632" s="117"/>
      <c r="AA632" s="117"/>
      <c r="AB632" s="117"/>
      <c r="AC632" s="117"/>
      <c r="AD632" s="117"/>
      <c r="AE632" s="117"/>
      <c r="AF632" s="117"/>
      <c r="AG632" s="117"/>
      <c r="AH632" s="117"/>
      <c r="AI632" s="117"/>
      <c r="AJ632" s="117"/>
      <c r="AK632" s="117"/>
      <c r="AL632" s="117"/>
      <c r="AM632" s="117"/>
      <c r="AN632" s="117"/>
      <c r="AO632" s="117"/>
      <c r="AP632" s="559"/>
      <c r="AQ632" s="559"/>
      <c r="AR632" s="117"/>
      <c r="AS632" s="117"/>
      <c r="AT632" s="117"/>
      <c r="AU632" s="117"/>
      <c r="AV632" s="117"/>
      <c r="AW632" s="18"/>
      <c r="AX632" s="18"/>
      <c r="BL632" s="11"/>
      <c r="BM632" s="11"/>
      <c r="BN632" s="11"/>
      <c r="BO632" s="75"/>
      <c r="BP632" s="75"/>
    </row>
    <row r="633" spans="1:68">
      <c r="A633" s="18"/>
      <c r="B633" s="18"/>
      <c r="C633" s="18"/>
      <c r="D633" s="18"/>
      <c r="E633" s="88"/>
      <c r="F633" s="88"/>
      <c r="G633" s="18"/>
      <c r="H633" s="89"/>
      <c r="I633" s="89"/>
      <c r="J633" s="18"/>
      <c r="K633" s="18"/>
      <c r="L633" s="18"/>
      <c r="M633" s="140"/>
      <c r="N633" s="140"/>
      <c r="O633" s="140"/>
      <c r="P633" s="140"/>
      <c r="Q633" s="140"/>
      <c r="R633" s="140"/>
      <c r="S633" s="140"/>
      <c r="T633" s="140"/>
      <c r="U633" s="18"/>
      <c r="V633" s="579" t="e">
        <f>#REF!</f>
        <v>#REF!</v>
      </c>
      <c r="W633" s="579"/>
      <c r="X633" s="117"/>
      <c r="Y633" s="117"/>
      <c r="Z633" s="117"/>
      <c r="AA633" s="117"/>
      <c r="AB633" s="117"/>
      <c r="AC633" s="117"/>
      <c r="AD633" s="117"/>
      <c r="AE633" s="117"/>
      <c r="AF633" s="117"/>
      <c r="AG633" s="117"/>
      <c r="AH633" s="117"/>
      <c r="AI633" s="117"/>
      <c r="AJ633" s="117"/>
      <c r="AK633" s="117"/>
      <c r="AL633" s="117"/>
      <c r="AM633" s="117"/>
      <c r="AN633" s="117"/>
      <c r="AO633" s="117"/>
      <c r="AP633" s="527"/>
      <c r="AQ633" s="559"/>
      <c r="AR633" s="117"/>
      <c r="AS633" s="117"/>
      <c r="AT633" s="117"/>
      <c r="AU633" s="117"/>
      <c r="AV633" s="117"/>
      <c r="AW633" s="18"/>
      <c r="AX633" s="18"/>
      <c r="BL633" s="11"/>
      <c r="BM633" s="11"/>
      <c r="BN633" s="11"/>
      <c r="BO633" s="75"/>
      <c r="BP633" s="75"/>
    </row>
    <row r="634" spans="1:68">
      <c r="A634" s="18"/>
      <c r="B634" s="18"/>
      <c r="C634" s="18"/>
      <c r="D634" s="18"/>
      <c r="E634" s="88"/>
      <c r="F634" s="88"/>
      <c r="G634" s="18"/>
      <c r="H634" s="89"/>
      <c r="I634" s="89"/>
      <c r="J634" s="18"/>
      <c r="K634" s="18"/>
      <c r="L634" s="18"/>
      <c r="M634" s="140"/>
      <c r="N634" s="140"/>
      <c r="O634" s="140"/>
      <c r="P634" s="140"/>
      <c r="Q634" s="140"/>
      <c r="R634" s="140"/>
      <c r="S634" s="140"/>
      <c r="T634" s="140"/>
      <c r="U634" s="18"/>
      <c r="V634" s="579"/>
      <c r="W634" s="579"/>
      <c r="X634" s="117"/>
      <c r="Y634" s="117"/>
      <c r="Z634" s="117"/>
      <c r="AA634" s="117"/>
      <c r="AB634" s="117"/>
      <c r="AC634" s="117"/>
      <c r="AD634" s="117"/>
      <c r="AE634" s="117"/>
      <c r="AF634" s="117"/>
      <c r="AG634" s="117"/>
      <c r="AH634" s="117"/>
      <c r="AI634" s="117"/>
      <c r="AJ634" s="117"/>
      <c r="AK634" s="117"/>
      <c r="AL634" s="117"/>
      <c r="AM634" s="117"/>
      <c r="AN634" s="117"/>
      <c r="AO634" s="117"/>
      <c r="AP634" s="559"/>
      <c r="AQ634" s="559"/>
      <c r="AR634" s="117"/>
      <c r="AS634" s="117"/>
      <c r="AT634" s="117"/>
      <c r="AU634" s="117"/>
      <c r="AV634" s="117"/>
      <c r="AW634" s="18"/>
      <c r="AX634" s="18"/>
      <c r="BL634" s="11"/>
      <c r="BM634" s="11"/>
      <c r="BN634" s="11"/>
      <c r="BO634" s="75"/>
      <c r="BP634" s="75"/>
    </row>
    <row r="635" spans="1:68">
      <c r="A635" s="18"/>
      <c r="B635" s="18"/>
      <c r="C635" s="18"/>
      <c r="D635" s="18"/>
      <c r="E635" s="88"/>
      <c r="F635" s="88"/>
      <c r="G635" s="18"/>
      <c r="H635" s="89"/>
      <c r="I635" s="89"/>
      <c r="J635" s="18"/>
      <c r="K635" s="18"/>
      <c r="L635" s="18"/>
      <c r="M635" s="140"/>
      <c r="N635" s="140"/>
      <c r="O635" s="140"/>
      <c r="P635" s="140"/>
      <c r="Q635" s="140"/>
      <c r="R635" s="140"/>
      <c r="S635" s="140"/>
      <c r="T635" s="140"/>
      <c r="U635" s="18"/>
      <c r="V635" s="579"/>
      <c r="W635" s="579"/>
      <c r="X635" s="117"/>
      <c r="Y635" s="117"/>
      <c r="Z635" s="117"/>
      <c r="AA635" s="117"/>
      <c r="AB635" s="117"/>
      <c r="AC635" s="117"/>
      <c r="AD635" s="117"/>
      <c r="AE635" s="117"/>
      <c r="AF635" s="117"/>
      <c r="AG635" s="117"/>
      <c r="AH635" s="117"/>
      <c r="AI635" s="117"/>
      <c r="AJ635" s="117"/>
      <c r="AK635" s="117"/>
      <c r="AL635" s="117"/>
      <c r="AM635" s="117"/>
      <c r="AN635" s="117"/>
      <c r="AO635" s="117"/>
      <c r="AP635" s="579" t="s">
        <v>121</v>
      </c>
      <c r="AQ635" s="579"/>
      <c r="AR635" s="117"/>
      <c r="AS635" s="117"/>
      <c r="AT635" s="117"/>
      <c r="AU635" s="117"/>
      <c r="AV635" s="117"/>
      <c r="AW635" s="18"/>
      <c r="AX635" s="18"/>
      <c r="BA635" s="526"/>
      <c r="BL635" s="11"/>
      <c r="BM635" s="11"/>
      <c r="BN635" s="11"/>
      <c r="BO635" s="75"/>
      <c r="BP635" s="75"/>
    </row>
    <row r="636" spans="1:68">
      <c r="A636" s="18"/>
      <c r="B636" s="18"/>
      <c r="C636" s="18"/>
      <c r="D636" s="18"/>
      <c r="E636" s="88"/>
      <c r="F636" s="88"/>
      <c r="G636" s="18"/>
      <c r="H636" s="89"/>
      <c r="I636" s="89"/>
      <c r="J636" s="18"/>
      <c r="K636" s="18"/>
      <c r="L636" s="18"/>
      <c r="M636" s="140"/>
      <c r="N636" s="140"/>
      <c r="O636" s="140"/>
      <c r="P636" s="140"/>
      <c r="Q636" s="140"/>
      <c r="R636" s="140"/>
      <c r="S636" s="140"/>
      <c r="T636" s="140"/>
      <c r="U636" s="18"/>
      <c r="V636" s="579"/>
      <c r="W636" s="579"/>
      <c r="X636" s="117"/>
      <c r="Y636" s="117"/>
      <c r="Z636" s="117"/>
      <c r="AA636" s="117"/>
      <c r="AB636" s="117"/>
      <c r="AC636" s="117"/>
      <c r="AD636" s="117"/>
      <c r="AE636" s="117"/>
      <c r="AF636" s="117"/>
      <c r="AG636" s="117"/>
      <c r="AH636" s="117"/>
      <c r="AI636" s="117"/>
      <c r="AJ636" s="117"/>
      <c r="AK636" s="117"/>
      <c r="AL636" s="117"/>
      <c r="AM636" s="117"/>
      <c r="AN636" s="117"/>
      <c r="AO636" s="117"/>
      <c r="AP636" s="579"/>
      <c r="AQ636" s="579"/>
      <c r="AR636" s="117"/>
      <c r="AS636" s="117"/>
      <c r="AT636" s="117"/>
      <c r="AU636" s="117"/>
      <c r="AV636" s="117"/>
      <c r="AW636" s="18"/>
      <c r="AX636" s="18"/>
      <c r="BL636" s="11"/>
      <c r="BM636" s="11"/>
      <c r="BN636" s="11"/>
      <c r="BO636" s="75"/>
      <c r="BP636" s="75"/>
    </row>
    <row r="637" spans="1:68">
      <c r="A637" s="18"/>
      <c r="B637" s="18"/>
      <c r="C637" s="18"/>
      <c r="D637" s="18"/>
      <c r="E637" s="88"/>
      <c r="F637" s="88"/>
      <c r="G637" s="18"/>
      <c r="H637" s="89"/>
      <c r="I637" s="89"/>
      <c r="J637" s="18"/>
      <c r="K637" s="18"/>
      <c r="L637" s="18"/>
      <c r="M637" s="140"/>
      <c r="N637" s="140"/>
      <c r="O637" s="140"/>
      <c r="P637" s="140"/>
      <c r="Q637" s="140"/>
      <c r="R637" s="140"/>
      <c r="S637" s="140"/>
      <c r="T637" s="140"/>
      <c r="U637" s="18"/>
      <c r="V637" s="579"/>
      <c r="W637" s="579"/>
      <c r="X637" s="117"/>
      <c r="Y637" s="117"/>
      <c r="Z637" s="117"/>
      <c r="AA637" s="117"/>
      <c r="AB637" s="117"/>
      <c r="AC637" s="117"/>
      <c r="AD637" s="117"/>
      <c r="AE637" s="117"/>
      <c r="AF637" s="117"/>
      <c r="AG637" s="117"/>
      <c r="AH637" s="117"/>
      <c r="AI637" s="117"/>
      <c r="AJ637" s="117"/>
      <c r="AK637" s="117"/>
      <c r="AL637" s="117"/>
      <c r="AM637" s="117"/>
      <c r="AN637" s="117"/>
      <c r="AO637" s="117"/>
      <c r="AP637" s="579"/>
      <c r="AQ637" s="579"/>
      <c r="AR637" s="117"/>
      <c r="AS637" s="117"/>
      <c r="AT637" s="117"/>
      <c r="AU637" s="117"/>
      <c r="AV637" s="117"/>
      <c r="AW637" s="18"/>
      <c r="AX637" s="18"/>
      <c r="BL637" s="11"/>
      <c r="BM637" s="11"/>
      <c r="BN637" s="11"/>
      <c r="BO637" s="75"/>
      <c r="BP637" s="75"/>
    </row>
    <row r="638" spans="1:68">
      <c r="A638" s="18"/>
      <c r="B638" s="18"/>
      <c r="C638" s="18"/>
      <c r="D638" s="18"/>
      <c r="E638" s="88"/>
      <c r="F638" s="88"/>
      <c r="G638" s="18"/>
      <c r="H638" s="89"/>
      <c r="I638" s="89"/>
      <c r="J638" s="18"/>
      <c r="K638" s="18"/>
      <c r="L638" s="18"/>
      <c r="M638" s="140"/>
      <c r="N638" s="140"/>
      <c r="O638" s="140"/>
      <c r="P638" s="140"/>
      <c r="Q638" s="140"/>
      <c r="R638" s="140"/>
      <c r="S638" s="140"/>
      <c r="T638" s="140"/>
      <c r="U638" s="18"/>
      <c r="V638" s="579"/>
      <c r="W638" s="579"/>
      <c r="X638" s="117"/>
      <c r="Y638" s="117"/>
      <c r="Z638" s="117"/>
      <c r="AA638" s="117"/>
      <c r="AB638" s="117"/>
      <c r="AC638" s="117"/>
      <c r="AD638" s="117"/>
      <c r="AE638" s="117"/>
      <c r="AF638" s="117"/>
      <c r="AG638" s="117"/>
      <c r="AH638" s="117"/>
      <c r="AI638" s="117"/>
      <c r="AJ638" s="117"/>
      <c r="AK638" s="117"/>
      <c r="AL638" s="117"/>
      <c r="AM638" s="117"/>
      <c r="AN638" s="117"/>
      <c r="AO638" s="117"/>
      <c r="AP638" s="579"/>
      <c r="AQ638" s="579"/>
      <c r="AR638" s="117"/>
      <c r="AS638" s="117"/>
      <c r="AT638" s="117"/>
      <c r="AU638" s="117"/>
      <c r="AV638" s="117"/>
      <c r="AW638" s="18"/>
      <c r="AX638" s="18"/>
      <c r="BL638" s="11"/>
      <c r="BM638" s="11"/>
      <c r="BN638" s="11"/>
      <c r="BO638" s="75"/>
      <c r="BP638" s="75"/>
    </row>
    <row r="639" spans="1:68">
      <c r="A639" s="18"/>
      <c r="B639" s="18"/>
      <c r="C639" s="18"/>
      <c r="D639" s="18"/>
      <c r="E639" s="88"/>
      <c r="F639" s="88"/>
      <c r="G639" s="18"/>
      <c r="H639" s="89"/>
      <c r="I639" s="89"/>
      <c r="J639" s="18"/>
      <c r="K639" s="18"/>
      <c r="L639" s="18"/>
      <c r="M639" s="140"/>
      <c r="N639" s="140"/>
      <c r="O639" s="140"/>
      <c r="P639" s="140"/>
      <c r="Q639" s="140"/>
      <c r="R639" s="140"/>
      <c r="S639" s="140"/>
      <c r="T639" s="140"/>
      <c r="U639" s="18"/>
      <c r="V639" s="579"/>
      <c r="W639" s="579"/>
      <c r="X639" s="117"/>
      <c r="Y639" s="117"/>
      <c r="Z639" s="117"/>
      <c r="AA639" s="117"/>
      <c r="AB639" s="117"/>
      <c r="AC639" s="117"/>
      <c r="AD639" s="117"/>
      <c r="AE639" s="117"/>
      <c r="AF639" s="117"/>
      <c r="AG639" s="117"/>
      <c r="AH639" s="117"/>
      <c r="AI639" s="117"/>
      <c r="AJ639" s="117"/>
      <c r="AK639" s="117"/>
      <c r="AL639" s="117"/>
      <c r="AM639" s="117"/>
      <c r="AN639" s="117"/>
      <c r="AO639" s="117"/>
      <c r="AP639" s="579"/>
      <c r="AQ639" s="579"/>
      <c r="AR639" s="117"/>
      <c r="AS639" s="117"/>
      <c r="AT639" s="117"/>
      <c r="AU639" s="117"/>
      <c r="AV639" s="117"/>
      <c r="AW639" s="18"/>
      <c r="AX639" s="18"/>
      <c r="BL639" s="11"/>
      <c r="BM639" s="11"/>
      <c r="BN639" s="11"/>
      <c r="BO639" s="75"/>
      <c r="BP639" s="75"/>
    </row>
    <row r="640" spans="1:68">
      <c r="A640" s="18"/>
      <c r="B640" s="18"/>
      <c r="C640" s="18"/>
      <c r="D640" s="18"/>
      <c r="E640" s="88"/>
      <c r="F640" s="88"/>
      <c r="G640" s="18"/>
      <c r="H640" s="89"/>
      <c r="I640" s="89"/>
      <c r="J640" s="18"/>
      <c r="K640" s="18"/>
      <c r="L640" s="18"/>
      <c r="M640" s="140"/>
      <c r="N640" s="140"/>
      <c r="O640" s="140"/>
      <c r="P640" s="140"/>
      <c r="Q640" s="140"/>
      <c r="R640" s="140"/>
      <c r="S640" s="140"/>
      <c r="T640" s="140"/>
      <c r="U640" s="18"/>
      <c r="V640" s="579"/>
      <c r="W640" s="579"/>
      <c r="X640" s="117"/>
      <c r="Y640" s="117"/>
      <c r="Z640" s="117"/>
      <c r="AA640" s="117"/>
      <c r="AB640" s="117"/>
      <c r="AC640" s="117"/>
      <c r="AD640" s="117"/>
      <c r="AE640" s="117"/>
      <c r="AF640" s="117"/>
      <c r="AG640" s="117"/>
      <c r="AH640" s="117"/>
      <c r="AI640" s="117"/>
      <c r="AJ640" s="117"/>
      <c r="AK640" s="117"/>
      <c r="AL640" s="117"/>
      <c r="AM640" s="117"/>
      <c r="AN640" s="117"/>
      <c r="AO640" s="117"/>
      <c r="AP640" s="579"/>
      <c r="AQ640" s="579"/>
      <c r="AR640" s="117"/>
      <c r="AS640" s="117"/>
      <c r="AT640" s="117"/>
      <c r="AU640" s="117"/>
      <c r="AV640" s="117"/>
      <c r="AW640" s="18"/>
      <c r="AX640" s="18"/>
      <c r="BL640" s="11"/>
      <c r="BM640" s="11"/>
      <c r="BN640" s="11"/>
      <c r="BO640" s="75"/>
      <c r="BP640" s="75"/>
    </row>
    <row r="641" spans="1:68">
      <c r="A641" s="18"/>
      <c r="B641" s="18"/>
      <c r="C641" s="18"/>
      <c r="D641" s="18"/>
      <c r="E641" s="88"/>
      <c r="F641" s="88"/>
      <c r="G641" s="18"/>
      <c r="H641" s="89"/>
      <c r="I641" s="89"/>
      <c r="J641" s="18"/>
      <c r="K641" s="18"/>
      <c r="L641" s="18"/>
      <c r="M641" s="140"/>
      <c r="N641" s="140"/>
      <c r="O641" s="140"/>
      <c r="P641" s="140"/>
      <c r="Q641" s="140"/>
      <c r="R641" s="140"/>
      <c r="S641" s="140"/>
      <c r="T641" s="140"/>
      <c r="U641" s="18"/>
      <c r="V641" s="579"/>
      <c r="W641" s="579"/>
      <c r="X641" s="117"/>
      <c r="Y641" s="117"/>
      <c r="Z641" s="117"/>
      <c r="AA641" s="117"/>
      <c r="AB641" s="117"/>
      <c r="AC641" s="117"/>
      <c r="AD641" s="117"/>
      <c r="AE641" s="117"/>
      <c r="AF641" s="117"/>
      <c r="AG641" s="117"/>
      <c r="AH641" s="117"/>
      <c r="AI641" s="117"/>
      <c r="AJ641" s="117"/>
      <c r="AK641" s="117"/>
      <c r="AL641" s="117"/>
      <c r="AM641" s="117"/>
      <c r="AN641" s="117"/>
      <c r="AO641" s="117"/>
      <c r="AP641" s="579"/>
      <c r="AQ641" s="579"/>
      <c r="AR641" s="117"/>
      <c r="AS641" s="117"/>
      <c r="AT641" s="117"/>
      <c r="AU641" s="117"/>
      <c r="AV641" s="117"/>
      <c r="AW641" s="18"/>
      <c r="AX641" s="18"/>
      <c r="BL641" s="11"/>
      <c r="BM641" s="11"/>
      <c r="BN641" s="11"/>
      <c r="BO641" s="75"/>
      <c r="BP641" s="75"/>
    </row>
    <row r="642" spans="1:68" ht="12.75" customHeight="1">
      <c r="A642" s="18"/>
      <c r="B642" s="18"/>
      <c r="C642" s="18"/>
      <c r="D642" s="18"/>
      <c r="E642" s="88"/>
      <c r="F642" s="88"/>
      <c r="G642" s="18"/>
      <c r="H642" s="89"/>
      <c r="I642" s="89"/>
      <c r="J642" s="18"/>
      <c r="K642" s="18"/>
      <c r="L642" s="18"/>
      <c r="M642" s="140"/>
      <c r="N642" s="140"/>
      <c r="O642" s="140"/>
      <c r="P642" s="140"/>
      <c r="Q642" s="140"/>
      <c r="R642" s="140"/>
      <c r="S642" s="140"/>
      <c r="T642" s="140"/>
      <c r="U642" s="18"/>
      <c r="V642" s="579"/>
      <c r="W642" s="579"/>
      <c r="X642" s="117"/>
      <c r="Y642" s="117"/>
      <c r="Z642" s="117"/>
      <c r="AA642" s="117"/>
      <c r="AB642" s="117"/>
      <c r="AC642" s="117"/>
      <c r="AD642" s="117"/>
      <c r="AE642" s="117"/>
      <c r="AF642" s="117"/>
      <c r="AG642" s="117"/>
      <c r="AH642" s="117"/>
      <c r="AI642" s="117"/>
      <c r="AJ642" s="117"/>
      <c r="AK642" s="117"/>
      <c r="AL642" s="117"/>
      <c r="AM642" s="117"/>
      <c r="AN642" s="117"/>
      <c r="AO642" s="117"/>
      <c r="AP642" s="579"/>
      <c r="AQ642" s="579"/>
      <c r="AR642" s="117"/>
      <c r="AS642" s="117"/>
      <c r="AT642" s="117"/>
      <c r="AU642" s="117"/>
      <c r="AV642" s="117"/>
      <c r="AW642" s="18"/>
      <c r="AX642" s="18"/>
      <c r="BL642" s="11"/>
      <c r="BM642" s="11"/>
      <c r="BN642" s="11"/>
      <c r="BO642" s="75"/>
      <c r="BP642" s="75"/>
    </row>
    <row r="643" spans="1:68" ht="12.75" customHeight="1">
      <c r="A643" s="18"/>
      <c r="B643" s="18"/>
      <c r="C643" s="18"/>
      <c r="D643" s="18"/>
      <c r="E643" s="88"/>
      <c r="F643" s="88"/>
      <c r="G643" s="18"/>
      <c r="H643" s="89"/>
      <c r="I643" s="89"/>
      <c r="J643" s="18"/>
      <c r="K643" s="18"/>
      <c r="L643" s="18"/>
      <c r="M643" s="140"/>
      <c r="N643" s="140"/>
      <c r="O643" s="140"/>
      <c r="P643" s="140"/>
      <c r="Q643" s="140"/>
      <c r="R643" s="140"/>
      <c r="S643" s="140"/>
      <c r="T643" s="140"/>
      <c r="U643" s="18"/>
      <c r="V643" s="559"/>
      <c r="W643" s="559"/>
      <c r="X643" s="117"/>
      <c r="Y643" s="117"/>
      <c r="Z643" s="117"/>
      <c r="AA643" s="117"/>
      <c r="AB643" s="117"/>
      <c r="AC643" s="117"/>
      <c r="AD643" s="117"/>
      <c r="AE643" s="117"/>
      <c r="AF643" s="117"/>
      <c r="AG643" s="117"/>
      <c r="AH643" s="117"/>
      <c r="AI643" s="117"/>
      <c r="AJ643" s="117"/>
      <c r="AK643" s="117"/>
      <c r="AL643" s="117"/>
      <c r="AM643" s="117"/>
      <c r="AN643" s="117"/>
      <c r="AO643" s="117"/>
      <c r="AP643" s="579"/>
      <c r="AQ643" s="579"/>
      <c r="AR643" s="117"/>
      <c r="AS643" s="117"/>
      <c r="AT643" s="117"/>
      <c r="AU643" s="117"/>
      <c r="AV643" s="117"/>
      <c r="AW643" s="18"/>
      <c r="AX643" s="18"/>
      <c r="BL643" s="11"/>
      <c r="BM643" s="11"/>
      <c r="BN643" s="11"/>
      <c r="BO643" s="75"/>
      <c r="BP643" s="75"/>
    </row>
    <row r="644" spans="1:68">
      <c r="A644" s="18"/>
      <c r="B644" s="18"/>
      <c r="C644" s="18"/>
      <c r="D644" s="18"/>
      <c r="E644" s="88"/>
      <c r="F644" s="88"/>
      <c r="G644" s="18"/>
      <c r="H644" s="89"/>
      <c r="I644" s="89"/>
      <c r="J644" s="18"/>
      <c r="K644" s="18"/>
      <c r="L644" s="18"/>
      <c r="M644" s="140"/>
      <c r="N644" s="140"/>
      <c r="O644" s="140"/>
      <c r="P644" s="140"/>
      <c r="Q644" s="140"/>
      <c r="R644" s="140"/>
      <c r="S644" s="140"/>
      <c r="T644" s="140"/>
      <c r="U644" s="18"/>
      <c r="V644" s="559"/>
      <c r="W644" s="559"/>
      <c r="X644" s="117"/>
      <c r="Y644" s="117"/>
      <c r="Z644" s="117"/>
      <c r="AA644" s="117"/>
      <c r="AB644" s="117"/>
      <c r="AC644" s="117"/>
      <c r="AD644" s="117"/>
      <c r="AE644" s="117"/>
      <c r="AF644" s="117"/>
      <c r="AG644" s="117"/>
      <c r="AH644" s="117"/>
      <c r="AI644" s="117"/>
      <c r="AJ644" s="117"/>
      <c r="AK644" s="117"/>
      <c r="AL644" s="117"/>
      <c r="AM644" s="117"/>
      <c r="AN644" s="117"/>
      <c r="AO644" s="117"/>
      <c r="AP644" s="579"/>
      <c r="AQ644" s="579"/>
      <c r="AR644" s="117"/>
      <c r="AS644" s="117"/>
      <c r="AT644" s="117"/>
      <c r="AU644" s="117"/>
      <c r="AV644" s="117"/>
      <c r="AW644" s="18"/>
      <c r="AX644" s="18"/>
      <c r="BL644" s="11"/>
      <c r="BM644" s="11"/>
      <c r="BN644" s="11"/>
      <c r="BO644" s="75"/>
      <c r="BP644" s="75"/>
    </row>
    <row r="645" spans="1:68" ht="20.25">
      <c r="A645" s="18"/>
      <c r="B645" s="18"/>
      <c r="C645" s="18"/>
      <c r="D645" s="18"/>
      <c r="E645" s="88"/>
      <c r="F645" s="88"/>
      <c r="G645" s="18"/>
      <c r="H645" s="89"/>
      <c r="I645" s="89"/>
      <c r="J645" s="18"/>
      <c r="K645" s="18"/>
      <c r="L645" s="18"/>
      <c r="M645" s="140"/>
      <c r="N645" s="140"/>
      <c r="O645" s="140"/>
      <c r="P645" s="140"/>
      <c r="Q645" s="140"/>
      <c r="R645" s="140"/>
      <c r="S645" s="140"/>
      <c r="T645" s="140"/>
      <c r="U645" s="18"/>
      <c r="V645" s="559"/>
      <c r="W645" s="530"/>
      <c r="X645" s="117"/>
      <c r="Y645" s="117"/>
      <c r="Z645" s="117"/>
      <c r="AA645" s="117"/>
      <c r="AB645" s="117"/>
      <c r="AC645" s="117"/>
      <c r="AD645" s="117"/>
      <c r="AE645" s="117"/>
      <c r="AF645" s="117"/>
      <c r="AG645" s="117"/>
      <c r="AH645" s="117"/>
      <c r="AI645" s="117"/>
      <c r="AJ645" s="117"/>
      <c r="AK645" s="117"/>
      <c r="AL645" s="117"/>
      <c r="AM645" s="117"/>
      <c r="AN645" s="117"/>
      <c r="AO645" s="117"/>
      <c r="AP645" s="559"/>
      <c r="AQ645" s="559"/>
      <c r="AR645" s="117"/>
      <c r="AS645" s="117"/>
      <c r="AT645" s="117"/>
      <c r="AU645" s="117"/>
      <c r="AV645" s="117"/>
      <c r="AW645" s="18"/>
      <c r="AX645" s="18"/>
      <c r="BL645" s="11"/>
      <c r="BM645" s="11"/>
      <c r="BN645" s="11"/>
      <c r="BO645" s="75"/>
      <c r="BP645" s="75"/>
    </row>
    <row r="646" spans="1:68">
      <c r="A646" s="18"/>
      <c r="B646" s="18"/>
      <c r="C646" s="18"/>
      <c r="D646" s="18"/>
      <c r="E646" s="88"/>
      <c r="F646" s="88"/>
      <c r="G646" s="18"/>
      <c r="H646" s="89"/>
      <c r="I646" s="89"/>
      <c r="J646" s="18"/>
      <c r="K646" s="18"/>
      <c r="L646" s="18"/>
      <c r="M646" s="140"/>
      <c r="N646" s="140"/>
      <c r="O646" s="140"/>
      <c r="P646" s="140"/>
      <c r="Q646" s="140"/>
      <c r="R646" s="140"/>
      <c r="S646" s="140"/>
      <c r="T646" s="140"/>
      <c r="U646" s="18"/>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c r="AT646" s="117"/>
      <c r="AU646" s="117"/>
      <c r="AV646" s="117"/>
      <c r="AW646" s="18"/>
      <c r="AX646" s="18"/>
      <c r="BL646" s="11"/>
      <c r="BM646" s="11"/>
      <c r="BN646" s="11"/>
      <c r="BO646" s="75"/>
      <c r="BP646" s="75"/>
    </row>
    <row r="647" spans="1:68" ht="20.25">
      <c r="A647" s="18"/>
      <c r="B647" s="18"/>
      <c r="C647" s="18"/>
      <c r="D647" s="18"/>
      <c r="E647" s="88"/>
      <c r="F647" s="88"/>
      <c r="G647" s="18"/>
      <c r="H647" s="89"/>
      <c r="I647" s="89"/>
      <c r="J647" s="18"/>
      <c r="K647" s="18"/>
      <c r="L647" s="18"/>
      <c r="M647" s="140"/>
      <c r="N647" s="140"/>
      <c r="O647" s="140"/>
      <c r="P647" s="140"/>
      <c r="Q647" s="140"/>
      <c r="R647" s="140"/>
      <c r="S647" s="140"/>
      <c r="T647" s="140"/>
      <c r="U647" s="18"/>
      <c r="V647" s="117"/>
      <c r="W647" s="524"/>
      <c r="X647" s="117"/>
      <c r="Y647" s="117"/>
      <c r="Z647" s="117"/>
      <c r="AA647" s="117"/>
      <c r="AB647" s="117"/>
      <c r="AC647" s="117"/>
      <c r="AD647" s="117"/>
      <c r="AE647" s="117"/>
      <c r="AF647" s="117"/>
      <c r="AG647" s="117"/>
      <c r="AH647" s="117"/>
      <c r="AI647" s="117"/>
      <c r="AJ647" s="117"/>
      <c r="AK647" s="117"/>
      <c r="AL647" s="117"/>
      <c r="AM647" s="117"/>
      <c r="AN647" s="117"/>
      <c r="AO647" s="117"/>
      <c r="AP647" s="91"/>
      <c r="AQ647" s="117"/>
      <c r="AR647" s="117"/>
      <c r="AS647" s="117"/>
      <c r="AT647" s="117"/>
      <c r="AU647" s="117"/>
      <c r="AV647" s="117"/>
      <c r="AW647" s="18"/>
      <c r="AX647" s="18"/>
      <c r="BL647" s="11"/>
      <c r="BM647" s="11"/>
      <c r="BN647" s="11"/>
      <c r="BO647" s="75"/>
      <c r="BP647" s="75"/>
    </row>
    <row r="648" spans="1:68">
      <c r="A648" s="18"/>
      <c r="B648" s="18"/>
      <c r="C648" s="18"/>
      <c r="D648" s="18"/>
      <c r="E648" s="88"/>
      <c r="F648" s="88"/>
      <c r="G648" s="18"/>
      <c r="H648" s="89"/>
      <c r="I648" s="89"/>
      <c r="J648" s="18"/>
      <c r="K648" s="18"/>
      <c r="L648" s="18"/>
      <c r="M648" s="140"/>
      <c r="N648" s="140"/>
      <c r="O648" s="140"/>
      <c r="P648" s="140"/>
      <c r="Q648" s="140"/>
      <c r="R648" s="140"/>
      <c r="S648" s="140"/>
      <c r="T648" s="140"/>
      <c r="U648" s="18"/>
      <c r="V648" s="579"/>
      <c r="W648" s="579"/>
      <c r="X648" s="117"/>
      <c r="Y648" s="117"/>
      <c r="Z648" s="117"/>
      <c r="AA648" s="117"/>
      <c r="AB648" s="117"/>
      <c r="AC648" s="117"/>
      <c r="AD648" s="117"/>
      <c r="AE648" s="117"/>
      <c r="AF648" s="117"/>
      <c r="AG648" s="117"/>
      <c r="AH648" s="117"/>
      <c r="AI648" s="117"/>
      <c r="AJ648" s="117"/>
      <c r="AK648" s="117"/>
      <c r="AL648" s="117"/>
      <c r="AM648" s="117"/>
      <c r="AN648" s="117"/>
      <c r="AO648" s="117"/>
      <c r="AP648" s="579"/>
      <c r="AQ648" s="579"/>
      <c r="AR648" s="117"/>
      <c r="AS648" s="117"/>
      <c r="AT648" s="117"/>
      <c r="AU648" s="117"/>
      <c r="AV648" s="117"/>
      <c r="AW648" s="18"/>
      <c r="AX648" s="18"/>
      <c r="BL648" s="11"/>
      <c r="BM648" s="11"/>
      <c r="BN648" s="11"/>
      <c r="BO648" s="75"/>
      <c r="BP648" s="75"/>
    </row>
    <row r="649" spans="1:68">
      <c r="A649" s="18"/>
      <c r="B649" s="18"/>
      <c r="C649" s="18"/>
      <c r="D649" s="18"/>
      <c r="E649" s="88"/>
      <c r="F649" s="88"/>
      <c r="G649" s="18"/>
      <c r="H649" s="89"/>
      <c r="I649" s="89"/>
      <c r="J649" s="18"/>
      <c r="K649" s="18"/>
      <c r="L649" s="18"/>
      <c r="M649" s="140"/>
      <c r="N649" s="140"/>
      <c r="O649" s="140"/>
      <c r="P649" s="140"/>
      <c r="Q649" s="140"/>
      <c r="R649" s="140"/>
      <c r="S649" s="140"/>
      <c r="T649" s="140"/>
      <c r="U649" s="18"/>
      <c r="V649" s="579"/>
      <c r="W649" s="579"/>
      <c r="X649" s="117"/>
      <c r="Y649" s="117"/>
      <c r="Z649" s="117"/>
      <c r="AA649" s="117"/>
      <c r="AB649" s="117"/>
      <c r="AC649" s="117"/>
      <c r="AD649" s="117"/>
      <c r="AE649" s="117"/>
      <c r="AF649" s="117"/>
      <c r="AG649" s="117"/>
      <c r="AH649" s="117"/>
      <c r="AI649" s="117"/>
      <c r="AJ649" s="117"/>
      <c r="AK649" s="117"/>
      <c r="AL649" s="117"/>
      <c r="AM649" s="117"/>
      <c r="AN649" s="117"/>
      <c r="AO649" s="117"/>
      <c r="AP649" s="579"/>
      <c r="AQ649" s="579"/>
      <c r="AR649" s="117"/>
      <c r="AS649" s="117"/>
      <c r="AT649" s="117"/>
      <c r="AU649" s="117"/>
      <c r="AV649" s="117"/>
      <c r="AW649" s="18"/>
      <c r="AX649" s="18"/>
      <c r="BL649" s="11"/>
      <c r="BM649" s="11"/>
      <c r="BN649" s="11"/>
      <c r="BO649" s="75"/>
      <c r="BP649" s="75"/>
    </row>
    <row r="650" spans="1:68">
      <c r="A650" s="18"/>
      <c r="B650" s="18"/>
      <c r="C650" s="18"/>
      <c r="D650" s="18"/>
      <c r="E650" s="88"/>
      <c r="F650" s="88"/>
      <c r="G650" s="18"/>
      <c r="H650" s="89"/>
      <c r="I650" s="89"/>
      <c r="J650" s="18"/>
      <c r="K650" s="18"/>
      <c r="L650" s="18"/>
      <c r="M650" s="140"/>
      <c r="N650" s="140"/>
      <c r="O650" s="140"/>
      <c r="P650" s="140"/>
      <c r="Q650" s="140"/>
      <c r="R650" s="140"/>
      <c r="S650" s="140"/>
      <c r="T650" s="140"/>
      <c r="U650" s="18"/>
      <c r="V650" s="579"/>
      <c r="W650" s="579"/>
      <c r="X650" s="117"/>
      <c r="Y650" s="117"/>
      <c r="Z650" s="117"/>
      <c r="AA650" s="117"/>
      <c r="AB650" s="117"/>
      <c r="AC650" s="117"/>
      <c r="AD650" s="117"/>
      <c r="AE650" s="117"/>
      <c r="AF650" s="117"/>
      <c r="AG650" s="117"/>
      <c r="AH650" s="117"/>
      <c r="AI650" s="117"/>
      <c r="AJ650" s="117"/>
      <c r="AK650" s="117"/>
      <c r="AL650" s="117"/>
      <c r="AM650" s="117"/>
      <c r="AN650" s="117"/>
      <c r="AO650" s="117"/>
      <c r="AP650" s="579"/>
      <c r="AQ650" s="579"/>
      <c r="AR650" s="117"/>
      <c r="AS650" s="117"/>
      <c r="AT650" s="117"/>
      <c r="AU650" s="117"/>
      <c r="AV650" s="117"/>
      <c r="AW650" s="18"/>
      <c r="AX650" s="18"/>
      <c r="BL650" s="11"/>
      <c r="BM650" s="11"/>
      <c r="BN650" s="11"/>
      <c r="BO650" s="75"/>
      <c r="BP650" s="75"/>
    </row>
    <row r="651" spans="1:68">
      <c r="A651" s="18"/>
      <c r="B651" s="18"/>
      <c r="C651" s="18"/>
      <c r="D651" s="18"/>
      <c r="E651" s="88"/>
      <c r="F651" s="88"/>
      <c r="G651" s="18"/>
      <c r="H651" s="89"/>
      <c r="I651" s="89"/>
      <c r="J651" s="18"/>
      <c r="K651" s="18"/>
      <c r="L651" s="18"/>
      <c r="M651" s="140"/>
      <c r="N651" s="140"/>
      <c r="O651" s="140"/>
      <c r="P651" s="140"/>
      <c r="Q651" s="140"/>
      <c r="R651" s="140"/>
      <c r="S651" s="140"/>
      <c r="T651" s="140"/>
      <c r="U651" s="18"/>
      <c r="V651" s="579"/>
      <c r="W651" s="579"/>
      <c r="X651" s="117"/>
      <c r="Y651" s="117"/>
      <c r="Z651" s="117"/>
      <c r="AA651" s="117"/>
      <c r="AB651" s="117"/>
      <c r="AC651" s="117"/>
      <c r="AD651" s="117"/>
      <c r="AE651" s="117"/>
      <c r="AF651" s="117"/>
      <c r="AG651" s="117"/>
      <c r="AH651" s="117"/>
      <c r="AI651" s="117"/>
      <c r="AJ651" s="117"/>
      <c r="AK651" s="117"/>
      <c r="AL651" s="117"/>
      <c r="AM651" s="117"/>
      <c r="AN651" s="117"/>
      <c r="AO651" s="117"/>
      <c r="AP651" s="579"/>
      <c r="AQ651" s="579"/>
      <c r="AR651" s="117"/>
      <c r="AS651" s="117"/>
      <c r="AT651" s="117"/>
      <c r="AU651" s="117"/>
      <c r="AV651" s="117"/>
      <c r="AW651" s="18"/>
      <c r="AX651" s="18"/>
      <c r="BL651" s="11"/>
      <c r="BM651" s="11"/>
      <c r="BN651" s="11"/>
      <c r="BO651" s="75"/>
      <c r="BP651" s="75"/>
    </row>
    <row r="652" spans="1:68">
      <c r="A652" s="18"/>
      <c r="B652" s="18"/>
      <c r="C652" s="18"/>
      <c r="D652" s="18"/>
      <c r="E652" s="88"/>
      <c r="F652" s="88"/>
      <c r="G652" s="18"/>
      <c r="H652" s="89"/>
      <c r="I652" s="89"/>
      <c r="J652" s="18"/>
      <c r="K652" s="18"/>
      <c r="L652" s="18"/>
      <c r="M652" s="140"/>
      <c r="N652" s="140"/>
      <c r="O652" s="140"/>
      <c r="P652" s="140"/>
      <c r="Q652" s="140"/>
      <c r="R652" s="140"/>
      <c r="S652" s="140"/>
      <c r="T652" s="140"/>
      <c r="U652" s="18"/>
      <c r="V652" s="579"/>
      <c r="W652" s="579"/>
      <c r="X652" s="117"/>
      <c r="Y652" s="117"/>
      <c r="Z652" s="117"/>
      <c r="AA652" s="117"/>
      <c r="AB652" s="117"/>
      <c r="AC652" s="117"/>
      <c r="AD652" s="117"/>
      <c r="AE652" s="117"/>
      <c r="AF652" s="117"/>
      <c r="AG652" s="117"/>
      <c r="AH652" s="117"/>
      <c r="AI652" s="117"/>
      <c r="AJ652" s="117"/>
      <c r="AK652" s="117"/>
      <c r="AL652" s="117"/>
      <c r="AM652" s="117"/>
      <c r="AN652" s="117"/>
      <c r="AO652" s="117"/>
      <c r="AP652" s="579"/>
      <c r="AQ652" s="579"/>
      <c r="AR652" s="117"/>
      <c r="AS652" s="117"/>
      <c r="AT652" s="117"/>
      <c r="AU652" s="117"/>
      <c r="AV652" s="117"/>
      <c r="AW652" s="18"/>
      <c r="AX652" s="18"/>
      <c r="BL652" s="11"/>
      <c r="BM652" s="11"/>
      <c r="BN652" s="11"/>
      <c r="BO652" s="75"/>
      <c r="BP652" s="75"/>
    </row>
    <row r="653" spans="1:68">
      <c r="A653" s="18"/>
      <c r="B653" s="18"/>
      <c r="C653" s="18"/>
      <c r="D653" s="18"/>
      <c r="E653" s="88"/>
      <c r="F653" s="88"/>
      <c r="G653" s="18"/>
      <c r="H653" s="89"/>
      <c r="I653" s="89"/>
      <c r="J653" s="18"/>
      <c r="K653" s="18"/>
      <c r="L653" s="18"/>
      <c r="M653" s="140"/>
      <c r="N653" s="140"/>
      <c r="O653" s="140"/>
      <c r="P653" s="140"/>
      <c r="Q653" s="140"/>
      <c r="R653" s="140"/>
      <c r="S653" s="140"/>
      <c r="T653" s="140"/>
      <c r="U653" s="18"/>
      <c r="V653" s="579"/>
      <c r="W653" s="579"/>
      <c r="X653" s="117"/>
      <c r="Y653" s="117"/>
      <c r="Z653" s="117"/>
      <c r="AA653" s="117"/>
      <c r="AB653" s="117"/>
      <c r="AC653" s="117"/>
      <c r="AD653" s="117"/>
      <c r="AE653" s="117"/>
      <c r="AF653" s="117"/>
      <c r="AG653" s="117"/>
      <c r="AH653" s="117"/>
      <c r="AI653" s="117"/>
      <c r="AJ653" s="117"/>
      <c r="AK653" s="117"/>
      <c r="AL653" s="117"/>
      <c r="AM653" s="117"/>
      <c r="AN653" s="117"/>
      <c r="AO653" s="117"/>
      <c r="AP653" s="579"/>
      <c r="AQ653" s="579"/>
      <c r="AR653" s="117"/>
      <c r="AS653" s="117"/>
      <c r="AT653" s="117"/>
      <c r="AU653" s="117"/>
      <c r="AV653" s="117"/>
      <c r="AW653" s="18"/>
      <c r="AX653" s="18"/>
      <c r="BL653" s="11"/>
      <c r="BM653" s="11"/>
      <c r="BN653" s="11"/>
      <c r="BO653" s="75"/>
      <c r="BP653" s="75"/>
    </row>
    <row r="654" spans="1:68">
      <c r="A654" s="18"/>
      <c r="B654" s="18"/>
      <c r="C654" s="18"/>
      <c r="D654" s="18"/>
      <c r="E654" s="88"/>
      <c r="F654" s="88"/>
      <c r="G654" s="18"/>
      <c r="H654" s="89"/>
      <c r="I654" s="89"/>
      <c r="J654" s="18"/>
      <c r="K654" s="18"/>
      <c r="L654" s="18"/>
      <c r="M654" s="140"/>
      <c r="N654" s="140"/>
      <c r="O654" s="140"/>
      <c r="P654" s="140"/>
      <c r="Q654" s="140"/>
      <c r="R654" s="140"/>
      <c r="S654" s="140"/>
      <c r="T654" s="140"/>
      <c r="U654" s="18"/>
      <c r="V654" s="579"/>
      <c r="W654" s="579"/>
      <c r="X654" s="117"/>
      <c r="Y654" s="117"/>
      <c r="Z654" s="117"/>
      <c r="AA654" s="117"/>
      <c r="AB654" s="117"/>
      <c r="AC654" s="117"/>
      <c r="AD654" s="117"/>
      <c r="AE654" s="117"/>
      <c r="AF654" s="117"/>
      <c r="AG654" s="117"/>
      <c r="AH654" s="117"/>
      <c r="AI654" s="117"/>
      <c r="AJ654" s="117"/>
      <c r="AK654" s="117"/>
      <c r="AL654" s="117"/>
      <c r="AM654" s="117"/>
      <c r="AN654" s="117"/>
      <c r="AO654" s="117"/>
      <c r="AP654" s="579"/>
      <c r="AQ654" s="579"/>
      <c r="AR654" s="117"/>
      <c r="AS654" s="117"/>
      <c r="AT654" s="117"/>
      <c r="AU654" s="117"/>
      <c r="AV654" s="117"/>
      <c r="AW654" s="18"/>
      <c r="AX654" s="18"/>
      <c r="BL654" s="11"/>
      <c r="BM654" s="11"/>
      <c r="BN654" s="11"/>
      <c r="BO654" s="75"/>
      <c r="BP654" s="75"/>
    </row>
    <row r="655" spans="1:68">
      <c r="A655" s="18"/>
      <c r="B655" s="18"/>
      <c r="C655" s="18"/>
      <c r="D655" s="18"/>
      <c r="E655" s="88"/>
      <c r="F655" s="88"/>
      <c r="G655" s="18"/>
      <c r="H655" s="89"/>
      <c r="I655" s="89"/>
      <c r="J655" s="18"/>
      <c r="K655" s="18"/>
      <c r="L655" s="18"/>
      <c r="M655" s="140"/>
      <c r="N655" s="140"/>
      <c r="O655" s="140"/>
      <c r="P655" s="140"/>
      <c r="Q655" s="140"/>
      <c r="R655" s="140"/>
      <c r="S655" s="140"/>
      <c r="T655" s="140"/>
      <c r="U655" s="18"/>
      <c r="V655" s="579"/>
      <c r="W655" s="579"/>
      <c r="X655" s="117"/>
      <c r="Y655" s="117"/>
      <c r="Z655" s="117"/>
      <c r="AA655" s="117"/>
      <c r="AB655" s="117"/>
      <c r="AC655" s="117"/>
      <c r="AD655" s="117"/>
      <c r="AE655" s="117"/>
      <c r="AF655" s="117"/>
      <c r="AG655" s="117"/>
      <c r="AH655" s="117"/>
      <c r="AI655" s="117"/>
      <c r="AJ655" s="117"/>
      <c r="AK655" s="117"/>
      <c r="AL655" s="117"/>
      <c r="AM655" s="117"/>
      <c r="AN655" s="117"/>
      <c r="AO655" s="117"/>
      <c r="AP655" s="579"/>
      <c r="AQ655" s="579"/>
      <c r="AR655" s="117"/>
      <c r="AS655" s="117"/>
      <c r="AT655" s="117"/>
      <c r="AU655" s="117"/>
      <c r="AV655" s="117"/>
      <c r="AW655" s="18"/>
      <c r="AX655" s="18"/>
      <c r="BL655" s="11"/>
      <c r="BM655" s="11"/>
      <c r="BN655" s="11"/>
      <c r="BO655" s="75"/>
      <c r="BP655" s="75"/>
    </row>
    <row r="656" spans="1:68" ht="18">
      <c r="A656" s="18"/>
      <c r="B656" s="18"/>
      <c r="C656" s="18"/>
      <c r="D656" s="18"/>
      <c r="E656" s="88"/>
      <c r="F656" s="88"/>
      <c r="G656" s="18"/>
      <c r="H656" s="89"/>
      <c r="I656" s="89"/>
      <c r="J656" s="18"/>
      <c r="K656" s="18"/>
      <c r="L656" s="18"/>
      <c r="M656" s="140"/>
      <c r="N656" s="140"/>
      <c r="O656" s="140"/>
      <c r="P656" s="140"/>
      <c r="Q656" s="140"/>
      <c r="R656" s="140"/>
      <c r="S656" s="140"/>
      <c r="T656" s="140"/>
      <c r="U656" s="18"/>
      <c r="V656" s="579"/>
      <c r="W656" s="579"/>
      <c r="X656" s="95"/>
      <c r="Y656" s="95"/>
      <c r="Z656" s="95"/>
      <c r="AA656" s="95"/>
      <c r="AB656" s="95"/>
      <c r="AC656" s="95"/>
      <c r="AD656" s="95"/>
      <c r="AE656" s="95"/>
      <c r="AF656" s="95"/>
      <c r="AG656" s="95"/>
      <c r="AH656" s="95"/>
      <c r="AI656" s="95"/>
      <c r="AJ656" s="95"/>
      <c r="AK656" s="95"/>
      <c r="AL656" s="95"/>
      <c r="AM656" s="95"/>
      <c r="AN656" s="95"/>
      <c r="AO656" s="95"/>
      <c r="AP656" s="579"/>
      <c r="AQ656" s="579"/>
      <c r="AR656" s="117"/>
      <c r="AS656" s="117"/>
      <c r="AT656" s="117"/>
      <c r="AU656" s="117"/>
      <c r="AV656" s="117"/>
      <c r="AW656" s="18"/>
      <c r="AX656" s="18"/>
      <c r="BL656" s="11"/>
      <c r="BM656" s="11"/>
      <c r="BN656" s="11"/>
      <c r="BO656" s="75"/>
      <c r="BP656" s="75"/>
    </row>
    <row r="657" spans="1:68">
      <c r="A657" s="18"/>
      <c r="B657" s="18"/>
      <c r="C657" s="18"/>
      <c r="D657" s="18"/>
      <c r="E657" s="88"/>
      <c r="F657" s="88"/>
      <c r="G657" s="18"/>
      <c r="H657" s="89"/>
      <c r="I657" s="89"/>
      <c r="J657" s="18"/>
      <c r="K657" s="18"/>
      <c r="L657" s="18"/>
      <c r="M657" s="140"/>
      <c r="N657" s="140"/>
      <c r="O657" s="140"/>
      <c r="P657" s="140"/>
      <c r="Q657" s="140"/>
      <c r="R657" s="140"/>
      <c r="S657" s="140"/>
      <c r="T657" s="140"/>
      <c r="U657" s="18"/>
      <c r="V657" s="579"/>
      <c r="W657" s="579"/>
      <c r="X657" s="117"/>
      <c r="Y657" s="117"/>
      <c r="Z657" s="117"/>
      <c r="AA657" s="117"/>
      <c r="AB657" s="117"/>
      <c r="AC657" s="117"/>
      <c r="AD657" s="117"/>
      <c r="AE657" s="117"/>
      <c r="AF657" s="117"/>
      <c r="AG657" s="117"/>
      <c r="AH657" s="117"/>
      <c r="AI657" s="117"/>
      <c r="AJ657" s="117"/>
      <c r="AK657" s="117"/>
      <c r="AL657" s="117"/>
      <c r="AM657" s="117"/>
      <c r="AN657" s="117"/>
      <c r="AO657" s="117"/>
      <c r="AP657" s="579"/>
      <c r="AQ657" s="579"/>
      <c r="AR657" s="117"/>
      <c r="AS657" s="117"/>
      <c r="AT657" s="117"/>
      <c r="AU657" s="117"/>
      <c r="AV657" s="117"/>
      <c r="AW657" s="18"/>
      <c r="AX657" s="18"/>
      <c r="BL657" s="11"/>
      <c r="BM657" s="11"/>
      <c r="BN657" s="11"/>
      <c r="BO657" s="75"/>
      <c r="BP657" s="75"/>
    </row>
    <row r="658" spans="1:68">
      <c r="A658" s="18"/>
      <c r="B658" s="18"/>
      <c r="C658" s="18"/>
      <c r="D658" s="18"/>
      <c r="E658" s="88"/>
      <c r="F658" s="88"/>
      <c r="G658" s="18"/>
      <c r="H658" s="89"/>
      <c r="I658" s="89"/>
      <c r="J658" s="18"/>
      <c r="K658" s="18"/>
      <c r="L658" s="18"/>
      <c r="M658" s="140"/>
      <c r="N658" s="140"/>
      <c r="O658" s="140"/>
      <c r="P658" s="140"/>
      <c r="Q658" s="140"/>
      <c r="R658" s="140"/>
      <c r="S658" s="140"/>
      <c r="T658" s="140"/>
      <c r="U658" s="18"/>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c r="AT658" s="117"/>
      <c r="AU658" s="117"/>
      <c r="AV658" s="117"/>
      <c r="AW658" s="18"/>
      <c r="AX658" s="18"/>
      <c r="BL658" s="11"/>
      <c r="BM658" s="11"/>
      <c r="BN658" s="11"/>
      <c r="BO658" s="75"/>
      <c r="BP658" s="75"/>
    </row>
    <row r="659" spans="1:68">
      <c r="A659" s="18"/>
      <c r="B659" s="18"/>
      <c r="C659" s="18"/>
      <c r="D659" s="18"/>
      <c r="E659" s="88"/>
      <c r="F659" s="88"/>
      <c r="G659" s="18"/>
      <c r="H659" s="89"/>
      <c r="I659" s="89"/>
      <c r="J659" s="18"/>
      <c r="K659" s="18"/>
      <c r="L659" s="18"/>
      <c r="M659" s="140"/>
      <c r="N659" s="140"/>
      <c r="O659" s="140"/>
      <c r="P659" s="140"/>
      <c r="Q659" s="140"/>
      <c r="R659" s="140"/>
      <c r="S659" s="140"/>
      <c r="T659" s="140"/>
      <c r="U659" s="18"/>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c r="AT659" s="117"/>
      <c r="AU659" s="117"/>
      <c r="AV659" s="117"/>
      <c r="AW659" s="18"/>
      <c r="AX659" s="18"/>
      <c r="BL659" s="11"/>
      <c r="BM659" s="11"/>
      <c r="BN659" s="11"/>
      <c r="BO659" s="75"/>
      <c r="BP659" s="75"/>
    </row>
    <row r="660" spans="1:68" ht="20.25">
      <c r="A660" s="18"/>
      <c r="B660" s="18"/>
      <c r="C660" s="18"/>
      <c r="D660" s="18"/>
      <c r="E660" s="88"/>
      <c r="F660" s="88"/>
      <c r="G660" s="18"/>
      <c r="H660" s="89"/>
      <c r="I660" s="89"/>
      <c r="J660" s="18"/>
      <c r="K660" s="18"/>
      <c r="L660" s="18"/>
      <c r="M660" s="140"/>
      <c r="N660" s="140"/>
      <c r="O660" s="140"/>
      <c r="P660" s="140"/>
      <c r="Q660" s="140"/>
      <c r="R660" s="140"/>
      <c r="S660" s="140"/>
      <c r="T660" s="140"/>
      <c r="U660" s="18"/>
      <c r="V660" s="117"/>
      <c r="W660" s="564"/>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c r="AT660" s="117"/>
      <c r="AU660" s="117"/>
      <c r="AV660" s="117"/>
      <c r="AW660" s="18"/>
      <c r="AX660" s="18"/>
      <c r="BL660" s="11"/>
      <c r="BM660" s="11"/>
      <c r="BN660" s="11"/>
      <c r="BO660" s="75"/>
      <c r="BP660" s="75"/>
    </row>
    <row r="661" spans="1:68">
      <c r="A661" s="18"/>
      <c r="B661" s="18"/>
      <c r="C661" s="18"/>
      <c r="D661" s="18"/>
      <c r="E661" s="88"/>
      <c r="F661" s="88"/>
      <c r="G661" s="18"/>
      <c r="H661" s="89"/>
      <c r="I661" s="89"/>
      <c r="J661" s="18"/>
      <c r="K661" s="18"/>
      <c r="L661" s="18"/>
      <c r="M661" s="140"/>
      <c r="N661" s="140"/>
      <c r="O661" s="140"/>
      <c r="P661" s="140"/>
      <c r="Q661" s="140"/>
      <c r="R661" s="140"/>
      <c r="S661" s="140"/>
      <c r="T661" s="140"/>
      <c r="U661" s="18"/>
      <c r="V661" s="591"/>
      <c r="W661" s="591"/>
      <c r="X661" s="117"/>
      <c r="Y661" s="117"/>
      <c r="Z661" s="117"/>
      <c r="AA661" s="117"/>
      <c r="AB661" s="117"/>
      <c r="AC661" s="117"/>
      <c r="AD661" s="117"/>
      <c r="AE661" s="117"/>
      <c r="AF661" s="117"/>
      <c r="AG661" s="117"/>
      <c r="AH661" s="117"/>
      <c r="AI661" s="117"/>
      <c r="AJ661" s="117"/>
      <c r="AK661" s="117"/>
      <c r="AL661" s="117"/>
      <c r="AM661" s="117"/>
      <c r="AN661" s="117"/>
      <c r="AO661" s="117"/>
      <c r="AP661" s="428"/>
      <c r="AQ661" s="428"/>
      <c r="AR661" s="117"/>
      <c r="AS661" s="117"/>
      <c r="AT661" s="117"/>
      <c r="AU661" s="117"/>
      <c r="AV661" s="117"/>
      <c r="AW661" s="18"/>
      <c r="AX661" s="18"/>
      <c r="BL661" s="11"/>
      <c r="BM661" s="11"/>
      <c r="BN661" s="11"/>
      <c r="BO661" s="75"/>
      <c r="BP661" s="75"/>
    </row>
    <row r="662" spans="1:68">
      <c r="A662" s="18"/>
      <c r="B662" s="18"/>
      <c r="C662" s="18"/>
      <c r="D662" s="18"/>
      <c r="E662" s="88"/>
      <c r="F662" s="88"/>
      <c r="G662" s="18"/>
      <c r="H662" s="89"/>
      <c r="I662" s="89"/>
      <c r="J662" s="18"/>
      <c r="K662" s="18"/>
      <c r="L662" s="18"/>
      <c r="M662" s="140"/>
      <c r="N662" s="140"/>
      <c r="O662" s="140"/>
      <c r="P662" s="140"/>
      <c r="Q662" s="140"/>
      <c r="R662" s="140"/>
      <c r="S662" s="140"/>
      <c r="T662" s="140"/>
      <c r="U662" s="18"/>
      <c r="V662" s="579"/>
      <c r="W662" s="579"/>
      <c r="X662" s="117"/>
      <c r="Y662" s="117"/>
      <c r="Z662" s="117"/>
      <c r="AA662" s="117"/>
      <c r="AB662" s="117"/>
      <c r="AC662" s="117"/>
      <c r="AD662" s="117"/>
      <c r="AE662" s="117"/>
      <c r="AF662" s="117"/>
      <c r="AG662" s="117"/>
      <c r="AH662" s="117"/>
      <c r="AI662" s="117"/>
      <c r="AJ662" s="117"/>
      <c r="AK662" s="117"/>
      <c r="AL662" s="117"/>
      <c r="AM662" s="117"/>
      <c r="AN662" s="117"/>
      <c r="AO662" s="117"/>
      <c r="AP662" s="579"/>
      <c r="AQ662" s="579"/>
      <c r="AR662" s="117"/>
      <c r="AS662" s="117"/>
      <c r="AT662" s="117"/>
      <c r="AU662" s="117"/>
      <c r="AV662" s="117"/>
      <c r="AW662" s="18"/>
      <c r="AX662" s="18"/>
      <c r="BL662" s="11"/>
      <c r="BM662" s="11"/>
      <c r="BN662" s="11"/>
      <c r="BO662" s="75"/>
      <c r="BP662" s="75"/>
    </row>
    <row r="663" spans="1:68">
      <c r="A663" s="18"/>
      <c r="B663" s="18"/>
      <c r="C663" s="18"/>
      <c r="D663" s="18"/>
      <c r="E663" s="88"/>
      <c r="F663" s="88"/>
      <c r="G663" s="18"/>
      <c r="H663" s="89"/>
      <c r="I663" s="89"/>
      <c r="J663" s="18"/>
      <c r="K663" s="18"/>
      <c r="L663" s="18"/>
      <c r="M663" s="140"/>
      <c r="N663" s="140"/>
      <c r="O663" s="140"/>
      <c r="P663" s="140"/>
      <c r="Q663" s="140"/>
      <c r="R663" s="140"/>
      <c r="S663" s="140"/>
      <c r="T663" s="140"/>
      <c r="U663" s="18"/>
      <c r="V663" s="579"/>
      <c r="W663" s="579"/>
      <c r="X663" s="117"/>
      <c r="Y663" s="117"/>
      <c r="Z663" s="117"/>
      <c r="AA663" s="117"/>
      <c r="AB663" s="117"/>
      <c r="AC663" s="117"/>
      <c r="AD663" s="117"/>
      <c r="AE663" s="117"/>
      <c r="AF663" s="117"/>
      <c r="AG663" s="117"/>
      <c r="AH663" s="117"/>
      <c r="AI663" s="117"/>
      <c r="AJ663" s="117"/>
      <c r="AK663" s="117"/>
      <c r="AL663" s="117"/>
      <c r="AM663" s="117"/>
      <c r="AN663" s="117"/>
      <c r="AO663" s="117"/>
      <c r="AP663" s="579"/>
      <c r="AQ663" s="579"/>
      <c r="AR663" s="117"/>
      <c r="AS663" s="117"/>
      <c r="AT663" s="117"/>
      <c r="AU663" s="117"/>
      <c r="AV663" s="117"/>
      <c r="AW663" s="18"/>
      <c r="AX663" s="18"/>
      <c r="BL663" s="11"/>
      <c r="BM663" s="11"/>
      <c r="BN663" s="11"/>
      <c r="BO663" s="75"/>
      <c r="BP663" s="75"/>
    </row>
    <row r="664" spans="1:68">
      <c r="A664" s="18"/>
      <c r="B664" s="18"/>
      <c r="C664" s="18"/>
      <c r="D664" s="18"/>
      <c r="E664" s="88"/>
      <c r="F664" s="88"/>
      <c r="G664" s="18"/>
      <c r="H664" s="89"/>
      <c r="I664" s="89"/>
      <c r="J664" s="18"/>
      <c r="K664" s="18"/>
      <c r="L664" s="18"/>
      <c r="M664" s="140"/>
      <c r="N664" s="140"/>
      <c r="O664" s="140"/>
      <c r="P664" s="140"/>
      <c r="Q664" s="140"/>
      <c r="R664" s="140"/>
      <c r="S664" s="140"/>
      <c r="T664" s="140"/>
      <c r="U664" s="18"/>
      <c r="V664" s="579"/>
      <c r="W664" s="579"/>
      <c r="X664" s="117"/>
      <c r="Y664" s="117"/>
      <c r="Z664" s="117"/>
      <c r="AA664" s="117"/>
      <c r="AB664" s="117"/>
      <c r="AC664" s="117"/>
      <c r="AD664" s="117"/>
      <c r="AE664" s="117"/>
      <c r="AF664" s="117"/>
      <c r="AG664" s="117"/>
      <c r="AH664" s="117"/>
      <c r="AI664" s="117"/>
      <c r="AJ664" s="117"/>
      <c r="AK664" s="117"/>
      <c r="AL664" s="117"/>
      <c r="AM664" s="117"/>
      <c r="AN664" s="117"/>
      <c r="AO664" s="117"/>
      <c r="AP664" s="579"/>
      <c r="AQ664" s="579"/>
      <c r="AR664" s="117"/>
      <c r="AS664" s="117"/>
      <c r="AT664" s="117"/>
      <c r="AU664" s="117"/>
      <c r="AV664" s="117"/>
      <c r="AW664" s="18"/>
      <c r="AX664" s="18"/>
      <c r="BL664" s="11"/>
      <c r="BM664" s="11"/>
      <c r="BN664" s="11"/>
      <c r="BO664" s="75"/>
      <c r="BP664" s="75"/>
    </row>
    <row r="665" spans="1:68">
      <c r="A665" s="18"/>
      <c r="B665" s="18"/>
      <c r="C665" s="18"/>
      <c r="D665" s="18"/>
      <c r="E665" s="88"/>
      <c r="F665" s="88"/>
      <c r="G665" s="18"/>
      <c r="H665" s="89"/>
      <c r="I665" s="89"/>
      <c r="J665" s="18"/>
      <c r="K665" s="18"/>
      <c r="L665" s="18"/>
      <c r="M665" s="140"/>
      <c r="N665" s="140"/>
      <c r="O665" s="140"/>
      <c r="P665" s="140"/>
      <c r="Q665" s="140"/>
      <c r="R665" s="140"/>
      <c r="S665" s="140"/>
      <c r="T665" s="140"/>
      <c r="U665" s="18"/>
      <c r="V665" s="579"/>
      <c r="W665" s="579"/>
      <c r="X665" s="117"/>
      <c r="Y665" s="117"/>
      <c r="Z665" s="117"/>
      <c r="AA665" s="117"/>
      <c r="AB665" s="117"/>
      <c r="AC665" s="117"/>
      <c r="AD665" s="117"/>
      <c r="AE665" s="117"/>
      <c r="AF665" s="117"/>
      <c r="AG665" s="117"/>
      <c r="AH665" s="117"/>
      <c r="AI665" s="117"/>
      <c r="AJ665" s="117"/>
      <c r="AK665" s="117"/>
      <c r="AL665" s="117"/>
      <c r="AM665" s="117"/>
      <c r="AN665" s="117"/>
      <c r="AO665" s="117"/>
      <c r="AP665" s="579"/>
      <c r="AQ665" s="579"/>
      <c r="AR665" s="117"/>
      <c r="AS665" s="117"/>
      <c r="AT665" s="117"/>
      <c r="AU665" s="117"/>
      <c r="AV665" s="117"/>
      <c r="AW665" s="18"/>
      <c r="AX665" s="18"/>
      <c r="BL665" s="11"/>
      <c r="BM665" s="11"/>
      <c r="BN665" s="11"/>
      <c r="BO665" s="75"/>
      <c r="BP665" s="75"/>
    </row>
    <row r="666" spans="1:68">
      <c r="A666" s="18"/>
      <c r="B666" s="18"/>
      <c r="C666" s="18"/>
      <c r="D666" s="18"/>
      <c r="E666" s="88"/>
      <c r="F666" s="88"/>
      <c r="G666" s="18"/>
      <c r="H666" s="89"/>
      <c r="I666" s="89"/>
      <c r="J666" s="18"/>
      <c r="K666" s="18"/>
      <c r="L666" s="18"/>
      <c r="M666" s="140"/>
      <c r="N666" s="140"/>
      <c r="O666" s="140"/>
      <c r="P666" s="140"/>
      <c r="Q666" s="140"/>
      <c r="R666" s="140"/>
      <c r="S666" s="140"/>
      <c r="T666" s="140"/>
      <c r="U666" s="18"/>
      <c r="V666" s="579"/>
      <c r="W666" s="579"/>
      <c r="X666" s="117"/>
      <c r="Y666" s="117"/>
      <c r="Z666" s="117"/>
      <c r="AA666" s="117"/>
      <c r="AB666" s="117"/>
      <c r="AC666" s="117"/>
      <c r="AD666" s="117"/>
      <c r="AE666" s="117"/>
      <c r="AF666" s="117"/>
      <c r="AG666" s="117"/>
      <c r="AH666" s="117"/>
      <c r="AI666" s="117"/>
      <c r="AJ666" s="117"/>
      <c r="AK666" s="117"/>
      <c r="AL666" s="117"/>
      <c r="AM666" s="117"/>
      <c r="AN666" s="117"/>
      <c r="AO666" s="117"/>
      <c r="AP666" s="579"/>
      <c r="AQ666" s="579"/>
      <c r="AR666" s="117"/>
      <c r="AS666" s="117"/>
      <c r="AT666" s="117"/>
      <c r="AU666" s="117"/>
      <c r="AV666" s="117"/>
      <c r="AW666" s="18"/>
      <c r="AX666" s="18"/>
      <c r="BL666" s="11"/>
      <c r="BM666" s="11"/>
      <c r="BN666" s="11"/>
      <c r="BO666" s="75"/>
      <c r="BP666" s="75"/>
    </row>
    <row r="667" spans="1:68">
      <c r="A667" s="18"/>
      <c r="B667" s="18"/>
      <c r="C667" s="18"/>
      <c r="D667" s="18"/>
      <c r="E667" s="88"/>
      <c r="F667" s="88"/>
      <c r="G667" s="18"/>
      <c r="H667" s="89"/>
      <c r="I667" s="89"/>
      <c r="J667" s="18"/>
      <c r="K667" s="18"/>
      <c r="L667" s="18"/>
      <c r="M667" s="140"/>
      <c r="N667" s="140"/>
      <c r="O667" s="140"/>
      <c r="P667" s="140"/>
      <c r="Q667" s="140"/>
      <c r="R667" s="140"/>
      <c r="S667" s="140"/>
      <c r="T667" s="140"/>
      <c r="U667" s="18"/>
      <c r="V667" s="579"/>
      <c r="W667" s="579"/>
      <c r="X667" s="117"/>
      <c r="Y667" s="117"/>
      <c r="Z667" s="117"/>
      <c r="AA667" s="117"/>
      <c r="AB667" s="117"/>
      <c r="AC667" s="117"/>
      <c r="AD667" s="117"/>
      <c r="AE667" s="117"/>
      <c r="AF667" s="117"/>
      <c r="AG667" s="117"/>
      <c r="AH667" s="117"/>
      <c r="AI667" s="117"/>
      <c r="AJ667" s="117"/>
      <c r="AK667" s="117"/>
      <c r="AL667" s="117"/>
      <c r="AM667" s="117"/>
      <c r="AN667" s="117"/>
      <c r="AO667" s="117"/>
      <c r="AP667" s="579"/>
      <c r="AQ667" s="579"/>
      <c r="AR667" s="117"/>
      <c r="AS667" s="117"/>
      <c r="AT667" s="117"/>
      <c r="AU667" s="117"/>
      <c r="AV667" s="117"/>
      <c r="AW667" s="18"/>
      <c r="AX667" s="18"/>
      <c r="BL667" s="11"/>
      <c r="BM667" s="11"/>
      <c r="BN667" s="11"/>
      <c r="BO667" s="75"/>
      <c r="BP667" s="75"/>
    </row>
    <row r="668" spans="1:68">
      <c r="A668" s="18"/>
      <c r="B668" s="18"/>
      <c r="C668" s="18"/>
      <c r="D668" s="18"/>
      <c r="E668" s="88"/>
      <c r="F668" s="88"/>
      <c r="G668" s="18"/>
      <c r="H668" s="89"/>
      <c r="I668" s="89"/>
      <c r="J668" s="18"/>
      <c r="K668" s="18"/>
      <c r="L668" s="18"/>
      <c r="M668" s="140"/>
      <c r="N668" s="140"/>
      <c r="O668" s="140"/>
      <c r="P668" s="140"/>
      <c r="Q668" s="140"/>
      <c r="R668" s="140"/>
      <c r="S668" s="140"/>
      <c r="T668" s="140"/>
      <c r="U668" s="18"/>
      <c r="V668" s="579"/>
      <c r="W668" s="579"/>
      <c r="X668" s="117"/>
      <c r="Y668" s="117"/>
      <c r="Z668" s="117"/>
      <c r="AA668" s="117"/>
      <c r="AB668" s="117"/>
      <c r="AC668" s="117"/>
      <c r="AD668" s="117"/>
      <c r="AE668" s="117"/>
      <c r="AF668" s="117"/>
      <c r="AG668" s="117"/>
      <c r="AH668" s="117"/>
      <c r="AI668" s="117"/>
      <c r="AJ668" s="117"/>
      <c r="AK668" s="117"/>
      <c r="AL668" s="117"/>
      <c r="AM668" s="117"/>
      <c r="AN668" s="117"/>
      <c r="AO668" s="117"/>
      <c r="AP668" s="579"/>
      <c r="AQ668" s="579"/>
      <c r="AR668" s="117"/>
      <c r="AS668" s="117"/>
      <c r="AT668" s="117"/>
      <c r="AU668" s="117"/>
      <c r="AV668" s="117"/>
      <c r="AW668" s="18"/>
      <c r="AX668" s="18"/>
      <c r="BL668" s="11"/>
      <c r="BM668" s="11"/>
      <c r="BN668" s="11"/>
      <c r="BO668" s="75"/>
      <c r="BP668" s="75"/>
    </row>
    <row r="669" spans="1:68">
      <c r="A669" s="18"/>
      <c r="B669" s="18"/>
      <c r="C669" s="18"/>
      <c r="D669" s="18"/>
      <c r="E669" s="88"/>
      <c r="F669" s="88"/>
      <c r="G669" s="18"/>
      <c r="H669" s="89"/>
      <c r="I669" s="89"/>
      <c r="J669" s="18"/>
      <c r="K669" s="18"/>
      <c r="L669" s="18"/>
      <c r="M669" s="140"/>
      <c r="N669" s="140"/>
      <c r="O669" s="140"/>
      <c r="P669" s="140"/>
      <c r="Q669" s="140"/>
      <c r="R669" s="140"/>
      <c r="S669" s="140"/>
      <c r="T669" s="140"/>
      <c r="U669" s="18"/>
      <c r="V669" s="579"/>
      <c r="W669" s="579"/>
      <c r="X669" s="117"/>
      <c r="Y669" s="117"/>
      <c r="Z669" s="117"/>
      <c r="AA669" s="117"/>
      <c r="AB669" s="117"/>
      <c r="AC669" s="117"/>
      <c r="AD669" s="117"/>
      <c r="AE669" s="117"/>
      <c r="AF669" s="117"/>
      <c r="AG669" s="117"/>
      <c r="AH669" s="117"/>
      <c r="AI669" s="117"/>
      <c r="AJ669" s="117"/>
      <c r="AK669" s="117"/>
      <c r="AL669" s="117"/>
      <c r="AM669" s="117"/>
      <c r="AN669" s="117"/>
      <c r="AO669" s="117"/>
      <c r="AP669" s="579"/>
      <c r="AQ669" s="579"/>
      <c r="AR669" s="117"/>
      <c r="AS669" s="117"/>
      <c r="AT669" s="117"/>
      <c r="AU669" s="117"/>
      <c r="AV669" s="117"/>
      <c r="AW669" s="18"/>
      <c r="AX669" s="18"/>
      <c r="BL669" s="11"/>
      <c r="BM669" s="11"/>
      <c r="BN669" s="11"/>
      <c r="BO669" s="75"/>
      <c r="BP669" s="75"/>
    </row>
    <row r="670" spans="1:68">
      <c r="A670" s="18"/>
      <c r="B670" s="18"/>
      <c r="C670" s="18"/>
      <c r="D670" s="18"/>
      <c r="E670" s="88"/>
      <c r="F670" s="88"/>
      <c r="G670" s="18"/>
      <c r="H670" s="89"/>
      <c r="I670" s="89"/>
      <c r="J670" s="18"/>
      <c r="K670" s="18"/>
      <c r="L670" s="18"/>
      <c r="M670" s="140"/>
      <c r="N670" s="140"/>
      <c r="O670" s="140"/>
      <c r="P670" s="140"/>
      <c r="Q670" s="140"/>
      <c r="R670" s="140"/>
      <c r="S670" s="140"/>
      <c r="T670" s="140"/>
      <c r="U670" s="18"/>
      <c r="V670" s="579"/>
      <c r="W670" s="579"/>
      <c r="X670" s="117"/>
      <c r="Y670" s="117"/>
      <c r="Z670" s="117"/>
      <c r="AA670" s="117"/>
      <c r="AB670" s="117"/>
      <c r="AC670" s="117"/>
      <c r="AD670" s="117"/>
      <c r="AE670" s="117"/>
      <c r="AF670" s="117"/>
      <c r="AG670" s="117"/>
      <c r="AH670" s="117"/>
      <c r="AI670" s="117"/>
      <c r="AJ670" s="117"/>
      <c r="AK670" s="117"/>
      <c r="AL670" s="117"/>
      <c r="AM670" s="117"/>
      <c r="AN670" s="117"/>
      <c r="AO670" s="117"/>
      <c r="AP670" s="579"/>
      <c r="AQ670" s="579"/>
      <c r="AR670" s="117"/>
      <c r="AS670" s="117"/>
      <c r="AT670" s="117"/>
      <c r="AU670" s="117"/>
      <c r="AV670" s="117"/>
      <c r="AW670" s="18"/>
      <c r="AX670" s="18"/>
      <c r="BL670" s="11"/>
      <c r="BM670" s="11"/>
      <c r="BN670" s="11"/>
      <c r="BO670" s="75"/>
      <c r="BP670" s="75"/>
    </row>
    <row r="671" spans="1:68">
      <c r="A671" s="18"/>
      <c r="B671" s="18"/>
      <c r="C671" s="18"/>
      <c r="D671" s="18"/>
      <c r="E671" s="88"/>
      <c r="F671" s="88"/>
      <c r="G671" s="18"/>
      <c r="H671" s="89"/>
      <c r="I671" s="89"/>
      <c r="J671" s="18"/>
      <c r="K671" s="18"/>
      <c r="L671" s="18"/>
      <c r="M671" s="140"/>
      <c r="N671" s="140"/>
      <c r="O671" s="140"/>
      <c r="P671" s="140"/>
      <c r="Q671" s="140"/>
      <c r="R671" s="140"/>
      <c r="S671" s="140"/>
      <c r="T671" s="140"/>
      <c r="U671" s="18"/>
      <c r="V671" s="579"/>
      <c r="W671" s="579"/>
      <c r="X671" s="117"/>
      <c r="Y671" s="117"/>
      <c r="Z671" s="117"/>
      <c r="AA671" s="117"/>
      <c r="AB671" s="117"/>
      <c r="AC671" s="117"/>
      <c r="AD671" s="117"/>
      <c r="AE671" s="117"/>
      <c r="AF671" s="117"/>
      <c r="AG671" s="117"/>
      <c r="AH671" s="117"/>
      <c r="AI671" s="117"/>
      <c r="AJ671" s="117"/>
      <c r="AK671" s="117"/>
      <c r="AL671" s="117"/>
      <c r="AM671" s="117"/>
      <c r="AN671" s="117"/>
      <c r="AO671" s="117"/>
      <c r="AP671" s="579"/>
      <c r="AQ671" s="579"/>
      <c r="AR671" s="117"/>
      <c r="AS671" s="117"/>
      <c r="AT671" s="117"/>
      <c r="AU671" s="117"/>
      <c r="AV671" s="117"/>
      <c r="AW671" s="18"/>
      <c r="AX671" s="18"/>
      <c r="BL671" s="11"/>
      <c r="BM671" s="11"/>
      <c r="BN671" s="11"/>
      <c r="BO671" s="75"/>
      <c r="BP671" s="75"/>
    </row>
    <row r="672" spans="1:68">
      <c r="A672" s="18"/>
      <c r="B672" s="18"/>
      <c r="C672" s="18"/>
      <c r="D672" s="18"/>
      <c r="E672" s="88"/>
      <c r="F672" s="88"/>
      <c r="G672" s="18"/>
      <c r="H672" s="89"/>
      <c r="I672" s="89"/>
      <c r="J672" s="18"/>
      <c r="K672" s="18"/>
      <c r="L672" s="18"/>
      <c r="M672" s="140"/>
      <c r="N672" s="140"/>
      <c r="O672" s="140"/>
      <c r="P672" s="140"/>
      <c r="Q672" s="140"/>
      <c r="R672" s="140"/>
      <c r="S672" s="140"/>
      <c r="T672" s="140"/>
      <c r="U672" s="18"/>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c r="AT672" s="117"/>
      <c r="AU672" s="117"/>
      <c r="AV672" s="117"/>
      <c r="AW672" s="18"/>
      <c r="AX672" s="18"/>
      <c r="BL672" s="11"/>
      <c r="BM672" s="11"/>
      <c r="BN672" s="11"/>
      <c r="BO672" s="75"/>
      <c r="BP672" s="75"/>
    </row>
    <row r="673" spans="1:68">
      <c r="A673" s="18"/>
      <c r="B673" s="18"/>
      <c r="C673" s="18"/>
      <c r="D673" s="18"/>
      <c r="E673" s="88"/>
      <c r="F673" s="88"/>
      <c r="G673" s="18"/>
      <c r="H673" s="89"/>
      <c r="I673" s="89"/>
      <c r="J673" s="18"/>
      <c r="K673" s="18"/>
      <c r="L673" s="18"/>
      <c r="M673" s="140"/>
      <c r="N673" s="140"/>
      <c r="O673" s="140"/>
      <c r="P673" s="140"/>
      <c r="Q673" s="140"/>
      <c r="R673" s="140"/>
      <c r="S673" s="140"/>
      <c r="T673" s="140"/>
      <c r="U673" s="18"/>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c r="AT673" s="117"/>
      <c r="AU673" s="117"/>
      <c r="AV673" s="117"/>
      <c r="AW673" s="18"/>
      <c r="AX673" s="18"/>
      <c r="BL673" s="11"/>
      <c r="BM673" s="11"/>
      <c r="BN673" s="11"/>
      <c r="BO673" s="75"/>
      <c r="BP673" s="75"/>
    </row>
    <row r="674" spans="1:68">
      <c r="A674" s="18"/>
      <c r="B674" s="18"/>
      <c r="C674" s="18"/>
      <c r="D674" s="18"/>
      <c r="E674" s="88"/>
      <c r="F674" s="88"/>
      <c r="G674" s="18"/>
      <c r="H674" s="89"/>
      <c r="I674" s="89"/>
      <c r="J674" s="18"/>
      <c r="K674" s="18"/>
      <c r="L674" s="18"/>
      <c r="M674" s="140"/>
      <c r="N674" s="140"/>
      <c r="O674" s="140"/>
      <c r="P674" s="140"/>
      <c r="Q674" s="140"/>
      <c r="R674" s="140"/>
      <c r="S674" s="140"/>
      <c r="T674" s="140"/>
      <c r="U674" s="18"/>
      <c r="V674" s="591"/>
      <c r="W674" s="591"/>
      <c r="X674" s="117"/>
      <c r="Y674" s="117"/>
      <c r="Z674" s="117"/>
      <c r="AA674" s="117"/>
      <c r="AB674" s="117"/>
      <c r="AC674" s="117"/>
      <c r="AD674" s="117"/>
      <c r="AE674" s="117"/>
      <c r="AF674" s="117"/>
      <c r="AG674" s="117"/>
      <c r="AH674" s="117"/>
      <c r="AI674" s="117"/>
      <c r="AK674" s="117"/>
      <c r="AL674" s="117"/>
      <c r="AM674" s="117"/>
      <c r="AN674" s="117"/>
      <c r="AO674" s="117"/>
      <c r="AP674" s="428"/>
      <c r="AQ674" s="428"/>
      <c r="AR674" s="117"/>
      <c r="AS674" s="117"/>
      <c r="AT674" s="117"/>
      <c r="AU674" s="117"/>
      <c r="AV674" s="117"/>
      <c r="AW674" s="18"/>
      <c r="AX674" s="18"/>
      <c r="BL674" s="11"/>
      <c r="BM674" s="11"/>
      <c r="BN674" s="11"/>
      <c r="BO674" s="75"/>
      <c r="BP674" s="75"/>
    </row>
    <row r="675" spans="1:68">
      <c r="A675" s="18"/>
      <c r="B675" s="18"/>
      <c r="C675" s="18"/>
      <c r="D675" s="18"/>
      <c r="E675" s="88"/>
      <c r="F675" s="88"/>
      <c r="G675" s="18"/>
      <c r="H675" s="89"/>
      <c r="I675" s="89"/>
      <c r="J675" s="18"/>
      <c r="K675" s="18"/>
      <c r="L675" s="18"/>
      <c r="M675" s="140"/>
      <c r="N675" s="140"/>
      <c r="O675" s="140"/>
      <c r="P675" s="140"/>
      <c r="Q675" s="140"/>
      <c r="R675" s="140"/>
      <c r="S675" s="140"/>
      <c r="T675" s="140"/>
      <c r="U675" s="18"/>
      <c r="V675" s="579"/>
      <c r="W675" s="579"/>
      <c r="X675" s="117"/>
      <c r="Y675" s="117"/>
      <c r="Z675" s="117"/>
      <c r="AA675" s="117"/>
      <c r="AB675" s="117"/>
      <c r="AC675" s="117"/>
      <c r="AD675" s="117"/>
      <c r="AE675" s="117"/>
      <c r="AF675" s="117"/>
      <c r="AG675" s="117"/>
      <c r="AH675" s="117"/>
      <c r="AI675" s="117"/>
      <c r="AJ675" s="117"/>
      <c r="AK675" s="117"/>
      <c r="AL675" s="117"/>
      <c r="AM675" s="117"/>
      <c r="AN675" s="117"/>
      <c r="AO675" s="117"/>
      <c r="AP675" s="579"/>
      <c r="AQ675" s="579"/>
      <c r="AR675" s="117"/>
      <c r="AS675" s="117"/>
      <c r="AT675" s="117"/>
      <c r="AU675" s="117"/>
      <c r="AV675" s="117"/>
      <c r="AW675" s="18"/>
      <c r="AX675" s="18"/>
      <c r="BL675" s="11"/>
      <c r="BM675" s="11"/>
      <c r="BN675" s="11"/>
      <c r="BO675" s="75"/>
      <c r="BP675" s="75"/>
    </row>
    <row r="676" spans="1:68">
      <c r="A676" s="18"/>
      <c r="B676" s="18"/>
      <c r="C676" s="18"/>
      <c r="D676" s="18"/>
      <c r="E676" s="88"/>
      <c r="F676" s="88"/>
      <c r="G676" s="18"/>
      <c r="H676" s="89"/>
      <c r="I676" s="89"/>
      <c r="J676" s="18"/>
      <c r="K676" s="18"/>
      <c r="L676" s="18"/>
      <c r="M676" s="140"/>
      <c r="N676" s="140"/>
      <c r="O676" s="140"/>
      <c r="P676" s="140"/>
      <c r="Q676" s="140"/>
      <c r="R676" s="140"/>
      <c r="S676" s="140"/>
      <c r="T676" s="140"/>
      <c r="U676" s="18"/>
      <c r="V676" s="579"/>
      <c r="W676" s="579"/>
      <c r="X676" s="117"/>
      <c r="Y676" s="117"/>
      <c r="Z676" s="117"/>
      <c r="AA676" s="117"/>
      <c r="AB676" s="117"/>
      <c r="AC676" s="117"/>
      <c r="AD676" s="117"/>
      <c r="AE676" s="117"/>
      <c r="AF676" s="117"/>
      <c r="AG676" s="117"/>
      <c r="AH676" s="117"/>
      <c r="AI676" s="117"/>
      <c r="AJ676" s="117"/>
      <c r="AK676" s="117"/>
      <c r="AL676" s="117"/>
      <c r="AM676" s="117"/>
      <c r="AN676" s="117"/>
      <c r="AO676" s="117"/>
      <c r="AP676" s="579"/>
      <c r="AQ676" s="579"/>
      <c r="AR676" s="117"/>
      <c r="AS676" s="117"/>
      <c r="AT676" s="117"/>
      <c r="AU676" s="117"/>
      <c r="AV676" s="117"/>
      <c r="AW676" s="18"/>
      <c r="AX676" s="18"/>
      <c r="BL676" s="11"/>
      <c r="BM676" s="11"/>
      <c r="BN676" s="11"/>
      <c r="BO676" s="75"/>
      <c r="BP676" s="75"/>
    </row>
    <row r="677" spans="1:68">
      <c r="A677" s="18"/>
      <c r="B677" s="18"/>
      <c r="C677" s="18"/>
      <c r="D677" s="18"/>
      <c r="E677" s="88"/>
      <c r="F677" s="88"/>
      <c r="G677" s="18"/>
      <c r="H677" s="89"/>
      <c r="I677" s="89"/>
      <c r="J677" s="18"/>
      <c r="K677" s="18"/>
      <c r="L677" s="18"/>
      <c r="M677" s="140"/>
      <c r="N677" s="140"/>
      <c r="O677" s="140"/>
      <c r="P677" s="140"/>
      <c r="Q677" s="140"/>
      <c r="R677" s="140"/>
      <c r="S677" s="140"/>
      <c r="T677" s="140"/>
      <c r="U677" s="18"/>
      <c r="V677" s="579"/>
      <c r="W677" s="579"/>
      <c r="X677" s="117"/>
      <c r="Y677" s="117"/>
      <c r="Z677" s="117"/>
      <c r="AA677" s="117"/>
      <c r="AB677" s="117"/>
      <c r="AC677" s="117"/>
      <c r="AD677" s="117"/>
      <c r="AE677" s="117"/>
      <c r="AF677" s="117"/>
      <c r="AG677" s="117"/>
      <c r="AH677" s="117"/>
      <c r="AI677" s="117"/>
      <c r="AJ677" s="117"/>
      <c r="AK677" s="117"/>
      <c r="AL677" s="117"/>
      <c r="AM677" s="117"/>
      <c r="AN677" s="117"/>
      <c r="AO677" s="117"/>
      <c r="AP677" s="579"/>
      <c r="AQ677" s="579"/>
      <c r="AR677" s="117"/>
      <c r="AS677" s="117"/>
      <c r="AT677" s="117"/>
      <c r="AU677" s="117"/>
      <c r="AV677" s="117"/>
      <c r="AW677" s="18"/>
      <c r="AX677" s="18"/>
      <c r="BL677" s="11"/>
      <c r="BM677" s="11"/>
      <c r="BN677" s="11"/>
      <c r="BO677" s="75"/>
      <c r="BP677" s="75"/>
    </row>
    <row r="678" spans="1:68">
      <c r="A678" s="18"/>
      <c r="B678" s="18"/>
      <c r="C678" s="18"/>
      <c r="D678" s="18"/>
      <c r="E678" s="88"/>
      <c r="F678" s="88"/>
      <c r="G678" s="18"/>
      <c r="H678" s="89"/>
      <c r="I678" s="89"/>
      <c r="J678" s="18"/>
      <c r="K678" s="18"/>
      <c r="L678" s="18"/>
      <c r="M678" s="140"/>
      <c r="N678" s="140"/>
      <c r="O678" s="140"/>
      <c r="P678" s="140"/>
      <c r="Q678" s="140"/>
      <c r="R678" s="140"/>
      <c r="S678" s="140"/>
      <c r="T678" s="140"/>
      <c r="U678" s="18"/>
      <c r="V678" s="579"/>
      <c r="W678" s="579"/>
      <c r="X678" s="117"/>
      <c r="Y678" s="117"/>
      <c r="Z678" s="117"/>
      <c r="AA678" s="117"/>
      <c r="AB678" s="117"/>
      <c r="AC678" s="117"/>
      <c r="AD678" s="117"/>
      <c r="AE678" s="117"/>
      <c r="AF678" s="117"/>
      <c r="AG678" s="117"/>
      <c r="AH678" s="117"/>
      <c r="AI678" s="117"/>
      <c r="AJ678" s="117"/>
      <c r="AK678" s="117"/>
      <c r="AL678" s="117"/>
      <c r="AM678" s="117"/>
      <c r="AN678" s="117"/>
      <c r="AO678" s="117"/>
      <c r="AP678" s="579"/>
      <c r="AQ678" s="579"/>
      <c r="AR678" s="117"/>
      <c r="AS678" s="117"/>
      <c r="AT678" s="117"/>
      <c r="AU678" s="117"/>
      <c r="AV678" s="117"/>
      <c r="AW678" s="18"/>
      <c r="AX678" s="18"/>
      <c r="BL678" s="11"/>
      <c r="BM678" s="11"/>
      <c r="BN678" s="11"/>
      <c r="BO678" s="75"/>
      <c r="BP678" s="75"/>
    </row>
    <row r="679" spans="1:68">
      <c r="A679" s="18"/>
      <c r="B679" s="18"/>
      <c r="C679" s="18"/>
      <c r="D679" s="18"/>
      <c r="E679" s="88"/>
      <c r="F679" s="88"/>
      <c r="G679" s="18"/>
      <c r="H679" s="89"/>
      <c r="I679" s="89"/>
      <c r="J679" s="18"/>
      <c r="K679" s="18"/>
      <c r="L679" s="18"/>
      <c r="M679" s="140"/>
      <c r="N679" s="140"/>
      <c r="O679" s="140"/>
      <c r="P679" s="140"/>
      <c r="Q679" s="140"/>
      <c r="R679" s="140"/>
      <c r="S679" s="140"/>
      <c r="T679" s="140"/>
      <c r="U679" s="18"/>
      <c r="V679" s="579"/>
      <c r="W679" s="579"/>
      <c r="X679" s="117"/>
      <c r="Y679" s="117"/>
      <c r="Z679" s="117"/>
      <c r="AA679" s="117"/>
      <c r="AB679" s="117"/>
      <c r="AC679" s="117"/>
      <c r="AD679" s="117"/>
      <c r="AE679" s="117"/>
      <c r="AF679" s="117"/>
      <c r="AG679" s="117"/>
      <c r="AH679" s="117"/>
      <c r="AI679" s="117"/>
      <c r="AJ679" s="117"/>
      <c r="AK679" s="117"/>
      <c r="AL679" s="117"/>
      <c r="AM679" s="117"/>
      <c r="AN679" s="117"/>
      <c r="AO679" s="117"/>
      <c r="AP679" s="579"/>
      <c r="AQ679" s="579"/>
      <c r="AR679" s="117"/>
      <c r="AS679" s="117"/>
      <c r="AT679" s="117"/>
      <c r="AU679" s="117"/>
      <c r="AV679" s="117"/>
      <c r="AW679" s="18"/>
      <c r="AX679" s="18"/>
      <c r="BL679" s="11"/>
      <c r="BM679" s="11"/>
      <c r="BN679" s="11"/>
      <c r="BO679" s="75"/>
      <c r="BP679" s="75"/>
    </row>
    <row r="680" spans="1:68">
      <c r="A680" s="18"/>
      <c r="B680" s="18"/>
      <c r="C680" s="18"/>
      <c r="D680" s="18"/>
      <c r="E680" s="88"/>
      <c r="F680" s="88"/>
      <c r="G680" s="18"/>
      <c r="H680" s="89"/>
      <c r="I680" s="89"/>
      <c r="J680" s="18"/>
      <c r="K680" s="18"/>
      <c r="L680" s="18"/>
      <c r="M680" s="140"/>
      <c r="N680" s="140"/>
      <c r="O680" s="140"/>
      <c r="P680" s="140"/>
      <c r="Q680" s="140"/>
      <c r="R680" s="140"/>
      <c r="S680" s="140"/>
      <c r="T680" s="140"/>
      <c r="U680" s="18"/>
      <c r="V680" s="579"/>
      <c r="W680" s="579"/>
      <c r="X680" s="117"/>
      <c r="Y680" s="117"/>
      <c r="Z680" s="117"/>
      <c r="AA680" s="117"/>
      <c r="AB680" s="117"/>
      <c r="AC680" s="117"/>
      <c r="AD680" s="117"/>
      <c r="AE680" s="117"/>
      <c r="AF680" s="117"/>
      <c r="AG680" s="117"/>
      <c r="AH680" s="117"/>
      <c r="AI680" s="117"/>
      <c r="AJ680" s="117"/>
      <c r="AK680" s="117"/>
      <c r="AL680" s="117"/>
      <c r="AM680" s="117"/>
      <c r="AN680" s="117"/>
      <c r="AO680" s="117"/>
      <c r="AP680" s="579"/>
      <c r="AQ680" s="579"/>
      <c r="AR680" s="117"/>
      <c r="AS680" s="117"/>
      <c r="AT680" s="117"/>
      <c r="AU680" s="117"/>
      <c r="AV680" s="117"/>
      <c r="AW680" s="18"/>
      <c r="AX680" s="18"/>
      <c r="BL680" s="11"/>
      <c r="BM680" s="11"/>
      <c r="BN680" s="11"/>
      <c r="BO680" s="75"/>
      <c r="BP680" s="75"/>
    </row>
    <row r="681" spans="1:68">
      <c r="A681" s="18"/>
      <c r="B681" s="18"/>
      <c r="C681" s="18"/>
      <c r="D681" s="18"/>
      <c r="E681" s="88"/>
      <c r="F681" s="88"/>
      <c r="G681" s="18"/>
      <c r="H681" s="89"/>
      <c r="I681" s="89"/>
      <c r="J681" s="18"/>
      <c r="K681" s="18"/>
      <c r="L681" s="18"/>
      <c r="M681" s="140"/>
      <c r="N681" s="140"/>
      <c r="O681" s="140"/>
      <c r="P681" s="140"/>
      <c r="Q681" s="140"/>
      <c r="R681" s="140"/>
      <c r="S681" s="140"/>
      <c r="T681" s="140"/>
      <c r="U681" s="18"/>
      <c r="V681" s="579"/>
      <c r="W681" s="579"/>
      <c r="X681" s="117"/>
      <c r="Y681" s="117"/>
      <c r="Z681" s="117"/>
      <c r="AA681" s="117"/>
      <c r="AB681" s="117"/>
      <c r="AC681" s="117"/>
      <c r="AD681" s="117"/>
      <c r="AE681" s="117"/>
      <c r="AF681" s="117"/>
      <c r="AG681" s="117"/>
      <c r="AH681" s="117"/>
      <c r="AI681" s="117"/>
      <c r="AJ681" s="117"/>
      <c r="AK681" s="117"/>
      <c r="AL681" s="117"/>
      <c r="AM681" s="117"/>
      <c r="AN681" s="117"/>
      <c r="AO681" s="117"/>
      <c r="AP681" s="579"/>
      <c r="AQ681" s="579"/>
      <c r="AR681" s="117"/>
      <c r="AS681" s="117"/>
      <c r="AT681" s="117"/>
      <c r="AU681" s="117"/>
      <c r="AV681" s="117"/>
      <c r="AW681" s="18"/>
      <c r="AX681" s="18"/>
      <c r="BL681" s="11"/>
      <c r="BM681" s="11"/>
      <c r="BN681" s="11"/>
      <c r="BO681" s="75"/>
      <c r="BP681" s="75"/>
    </row>
    <row r="682" spans="1:68">
      <c r="A682" s="18"/>
      <c r="B682" s="18"/>
      <c r="C682" s="18"/>
      <c r="D682" s="18"/>
      <c r="E682" s="88"/>
      <c r="F682" s="88"/>
      <c r="G682" s="18"/>
      <c r="H682" s="89"/>
      <c r="I682" s="89"/>
      <c r="J682" s="18"/>
      <c r="K682" s="18"/>
      <c r="L682" s="18"/>
      <c r="M682" s="140"/>
      <c r="N682" s="140"/>
      <c r="O682" s="140"/>
      <c r="P682" s="140"/>
      <c r="Q682" s="140"/>
      <c r="R682" s="140"/>
      <c r="S682" s="140"/>
      <c r="T682" s="140"/>
      <c r="U682" s="18"/>
      <c r="V682" s="579"/>
      <c r="W682" s="579"/>
      <c r="X682" s="117"/>
      <c r="Y682" s="117"/>
      <c r="Z682" s="117"/>
      <c r="AA682" s="117"/>
      <c r="AB682" s="117"/>
      <c r="AC682" s="117"/>
      <c r="AD682" s="117"/>
      <c r="AE682" s="117"/>
      <c r="AF682" s="117"/>
      <c r="AG682" s="117"/>
      <c r="AH682" s="117"/>
      <c r="AI682" s="117"/>
      <c r="AJ682" s="117"/>
      <c r="AK682" s="117"/>
      <c r="AL682" s="117"/>
      <c r="AM682" s="117"/>
      <c r="AN682" s="117"/>
      <c r="AO682" s="117"/>
      <c r="AP682" s="579"/>
      <c r="AQ682" s="579"/>
      <c r="AR682" s="117"/>
      <c r="AS682" s="117"/>
      <c r="AT682" s="117"/>
      <c r="AU682" s="117"/>
      <c r="AV682" s="117"/>
      <c r="AW682" s="18"/>
      <c r="AX682" s="18"/>
      <c r="BL682" s="11"/>
      <c r="BM682" s="11"/>
      <c r="BN682" s="11"/>
      <c r="BO682" s="75"/>
      <c r="BP682" s="75"/>
    </row>
    <row r="683" spans="1:68">
      <c r="A683" s="18"/>
      <c r="B683" s="18"/>
      <c r="C683" s="18"/>
      <c r="D683" s="18"/>
      <c r="E683" s="88"/>
      <c r="F683" s="88"/>
      <c r="G683" s="18"/>
      <c r="H683" s="89"/>
      <c r="I683" s="89"/>
      <c r="J683" s="18"/>
      <c r="K683" s="18"/>
      <c r="L683" s="18"/>
      <c r="M683" s="140"/>
      <c r="N683" s="140"/>
      <c r="O683" s="140"/>
      <c r="P683" s="140"/>
      <c r="Q683" s="140"/>
      <c r="R683" s="140"/>
      <c r="S683" s="140"/>
      <c r="T683" s="140"/>
      <c r="U683" s="18"/>
      <c r="V683" s="579"/>
      <c r="W683" s="579"/>
      <c r="X683" s="117"/>
      <c r="Y683" s="117"/>
      <c r="Z683" s="117"/>
      <c r="AA683" s="117"/>
      <c r="AB683" s="117"/>
      <c r="AC683" s="117"/>
      <c r="AD683" s="117"/>
      <c r="AE683" s="117"/>
      <c r="AF683" s="117"/>
      <c r="AG683" s="117"/>
      <c r="AH683" s="117"/>
      <c r="AI683" s="117"/>
      <c r="AJ683" s="117"/>
      <c r="AK683" s="117"/>
      <c r="AL683" s="117"/>
      <c r="AM683" s="117"/>
      <c r="AN683" s="117"/>
      <c r="AO683" s="117"/>
      <c r="AP683" s="579"/>
      <c r="AQ683" s="579"/>
      <c r="AR683" s="117"/>
      <c r="AS683" s="117"/>
      <c r="AT683" s="117"/>
      <c r="AU683" s="117"/>
      <c r="AV683" s="117"/>
      <c r="AW683" s="18"/>
      <c r="AX683" s="18"/>
      <c r="BL683" s="11"/>
      <c r="BM683" s="11"/>
      <c r="BN683" s="11"/>
      <c r="BO683" s="75"/>
      <c r="BP683" s="75"/>
    </row>
    <row r="684" spans="1:68">
      <c r="A684" s="18"/>
      <c r="B684" s="18"/>
      <c r="C684" s="18"/>
      <c r="D684" s="18"/>
      <c r="E684" s="88"/>
      <c r="F684" s="88"/>
      <c r="G684" s="18"/>
      <c r="H684" s="89"/>
      <c r="I684" s="89"/>
      <c r="J684" s="18"/>
      <c r="K684" s="18"/>
      <c r="L684" s="18"/>
      <c r="M684" s="140"/>
      <c r="N684" s="140"/>
      <c r="O684" s="140"/>
      <c r="P684" s="140"/>
      <c r="Q684" s="140"/>
      <c r="R684" s="140"/>
      <c r="S684" s="140"/>
      <c r="T684" s="140"/>
      <c r="U684" s="18"/>
      <c r="V684" s="579"/>
      <c r="W684" s="579"/>
      <c r="X684" s="117"/>
      <c r="Y684" s="117"/>
      <c r="Z684" s="117"/>
      <c r="AA684" s="117"/>
      <c r="AB684" s="117"/>
      <c r="AC684" s="117"/>
      <c r="AD684" s="117"/>
      <c r="AE684" s="117"/>
      <c r="AF684" s="117"/>
      <c r="AG684" s="117"/>
      <c r="AH684" s="117"/>
      <c r="AI684" s="117"/>
      <c r="AJ684" s="117"/>
      <c r="AK684" s="117"/>
      <c r="AL684" s="117"/>
      <c r="AM684" s="117"/>
      <c r="AN684" s="117"/>
      <c r="AO684" s="117"/>
      <c r="AP684" s="579"/>
      <c r="AQ684" s="579"/>
      <c r="AR684" s="117"/>
      <c r="AS684" s="117"/>
      <c r="AT684" s="117"/>
      <c r="AU684" s="117"/>
      <c r="AV684" s="117"/>
      <c r="AW684" s="18"/>
      <c r="AX684" s="18"/>
      <c r="BL684" s="11"/>
      <c r="BM684" s="11"/>
      <c r="BN684" s="11"/>
      <c r="BO684" s="75"/>
      <c r="BP684" s="75"/>
    </row>
    <row r="685" spans="1:68">
      <c r="A685" s="18"/>
      <c r="B685" s="18"/>
      <c r="C685" s="18"/>
      <c r="D685" s="18"/>
      <c r="E685" s="88"/>
      <c r="F685" s="88"/>
      <c r="G685" s="18"/>
      <c r="H685" s="89"/>
      <c r="I685" s="89"/>
      <c r="J685" s="18"/>
      <c r="K685" s="18"/>
      <c r="L685" s="18"/>
      <c r="M685" s="140"/>
      <c r="N685" s="140"/>
      <c r="O685" s="140"/>
      <c r="P685" s="140"/>
      <c r="Q685" s="140"/>
      <c r="R685" s="140"/>
      <c r="S685" s="140"/>
      <c r="T685" s="140"/>
      <c r="U685" s="18"/>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c r="AT685" s="117"/>
      <c r="AU685" s="117"/>
      <c r="AV685" s="117"/>
      <c r="AW685" s="18"/>
      <c r="AX685" s="18"/>
      <c r="BL685" s="11"/>
      <c r="BM685" s="11"/>
      <c r="BN685" s="11"/>
      <c r="BO685" s="75"/>
      <c r="BP685" s="75"/>
    </row>
    <row r="686" spans="1:68">
      <c r="A686" s="18"/>
      <c r="B686" s="18"/>
      <c r="C686" s="18"/>
      <c r="D686" s="18"/>
      <c r="E686" s="88"/>
      <c r="F686" s="88"/>
      <c r="G686" s="18"/>
      <c r="H686" s="89"/>
      <c r="I686" s="89"/>
      <c r="J686" s="18"/>
      <c r="K686" s="18"/>
      <c r="L686" s="18"/>
      <c r="M686" s="140"/>
      <c r="N686" s="140"/>
      <c r="O686" s="140"/>
      <c r="P686" s="140"/>
      <c r="Q686" s="140"/>
      <c r="R686" s="140"/>
      <c r="S686" s="140"/>
      <c r="T686" s="140"/>
      <c r="U686" s="18"/>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c r="AT686" s="117"/>
      <c r="AU686" s="117"/>
      <c r="AV686" s="117"/>
      <c r="AW686" s="18"/>
      <c r="AX686" s="18"/>
      <c r="BL686" s="11"/>
      <c r="BM686" s="11"/>
      <c r="BN686" s="11"/>
      <c r="BO686" s="75"/>
      <c r="BP686" s="75"/>
    </row>
    <row r="687" spans="1:68">
      <c r="A687" s="18"/>
      <c r="B687" s="18"/>
      <c r="C687" s="18"/>
      <c r="D687" s="18"/>
      <c r="E687" s="88"/>
      <c r="F687" s="88"/>
      <c r="G687" s="18"/>
      <c r="H687" s="89"/>
      <c r="I687" s="89"/>
      <c r="J687" s="18"/>
      <c r="K687" s="18"/>
      <c r="L687" s="18"/>
      <c r="M687" s="140"/>
      <c r="N687" s="140"/>
      <c r="O687" s="140"/>
      <c r="P687" s="140"/>
      <c r="Q687" s="140"/>
      <c r="R687" s="140"/>
      <c r="S687" s="140"/>
      <c r="T687" s="140"/>
      <c r="U687" s="18"/>
      <c r="V687" s="591"/>
      <c r="W687" s="591"/>
      <c r="X687" s="117"/>
      <c r="Y687" s="117"/>
      <c r="Z687" s="117"/>
      <c r="AA687" s="117"/>
      <c r="AB687" s="117"/>
      <c r="AC687" s="117"/>
      <c r="AD687" s="117"/>
      <c r="AE687" s="117"/>
      <c r="AF687" s="117"/>
      <c r="AG687" s="117"/>
      <c r="AH687" s="117"/>
      <c r="AI687" s="117"/>
      <c r="AJ687" s="117"/>
      <c r="AK687" s="117"/>
      <c r="AL687" s="117"/>
      <c r="AM687" s="117"/>
      <c r="AN687" s="117"/>
      <c r="AO687" s="117"/>
      <c r="AP687" s="428"/>
      <c r="AQ687" s="428"/>
      <c r="AR687" s="117"/>
      <c r="AS687" s="117"/>
      <c r="AT687" s="117"/>
      <c r="AU687" s="117"/>
      <c r="AV687" s="117"/>
      <c r="AW687" s="18"/>
      <c r="AX687" s="18"/>
      <c r="BL687" s="11"/>
      <c r="BM687" s="11"/>
      <c r="BN687" s="11"/>
      <c r="BO687" s="75"/>
      <c r="BP687" s="75"/>
    </row>
    <row r="688" spans="1:68">
      <c r="A688" s="18"/>
      <c r="B688" s="18"/>
      <c r="C688" s="18"/>
      <c r="D688" s="18"/>
      <c r="E688" s="88"/>
      <c r="F688" s="88"/>
      <c r="G688" s="18"/>
      <c r="H688" s="89"/>
      <c r="I688" s="89"/>
      <c r="J688" s="18"/>
      <c r="K688" s="18"/>
      <c r="L688" s="18"/>
      <c r="M688" s="140"/>
      <c r="N688" s="140"/>
      <c r="O688" s="140"/>
      <c r="P688" s="140"/>
      <c r="Q688" s="140"/>
      <c r="R688" s="140"/>
      <c r="S688" s="140"/>
      <c r="T688" s="140"/>
      <c r="U688" s="18"/>
      <c r="V688" s="579"/>
      <c r="W688" s="579"/>
      <c r="X688" s="117"/>
      <c r="Y688" s="117"/>
      <c r="Z688" s="117"/>
      <c r="AA688" s="117"/>
      <c r="AB688" s="117"/>
      <c r="AC688" s="117"/>
      <c r="AD688" s="117"/>
      <c r="AE688" s="117"/>
      <c r="AF688" s="117"/>
      <c r="AG688" s="117"/>
      <c r="AH688" s="117"/>
      <c r="AI688" s="117"/>
      <c r="AJ688" s="117"/>
      <c r="AK688" s="117"/>
      <c r="AL688" s="117"/>
      <c r="AM688" s="117"/>
      <c r="AN688" s="117"/>
      <c r="AO688" s="117"/>
      <c r="AP688" s="579"/>
      <c r="AQ688" s="579"/>
      <c r="AR688" s="117"/>
      <c r="AS688" s="117"/>
      <c r="AT688" s="117"/>
      <c r="AU688" s="117"/>
      <c r="AV688" s="117"/>
      <c r="AW688" s="18"/>
      <c r="AX688" s="18"/>
      <c r="BL688" s="11"/>
      <c r="BM688" s="11"/>
      <c r="BN688" s="11"/>
      <c r="BO688" s="75"/>
      <c r="BP688" s="75"/>
    </row>
    <row r="689" spans="1:68" ht="12.75" customHeight="1">
      <c r="A689" s="18"/>
      <c r="B689" s="18"/>
      <c r="C689" s="18"/>
      <c r="D689" s="18"/>
      <c r="E689" s="88"/>
      <c r="F689" s="88"/>
      <c r="G689" s="18"/>
      <c r="H689" s="89"/>
      <c r="I689" s="89"/>
      <c r="J689" s="18"/>
      <c r="K689" s="18"/>
      <c r="L689" s="18"/>
      <c r="M689" s="140"/>
      <c r="N689" s="140"/>
      <c r="O689" s="140"/>
      <c r="P689" s="140"/>
      <c r="Q689" s="140"/>
      <c r="R689" s="140"/>
      <c r="S689" s="140"/>
      <c r="T689" s="140"/>
      <c r="U689" s="18"/>
      <c r="V689" s="579"/>
      <c r="W689" s="579"/>
      <c r="X689" s="117"/>
      <c r="Y689" s="117"/>
      <c r="Z689" s="117"/>
      <c r="AA689" s="117"/>
      <c r="AB689" s="117"/>
      <c r="AC689" s="117"/>
      <c r="AD689" s="117"/>
      <c r="AE689" s="117"/>
      <c r="AF689" s="117"/>
      <c r="AG689" s="117"/>
      <c r="AH689" s="117"/>
      <c r="AI689" s="117"/>
      <c r="AJ689" s="117"/>
      <c r="AK689" s="117"/>
      <c r="AL689" s="117"/>
      <c r="AM689" s="117"/>
      <c r="AN689" s="117"/>
      <c r="AO689" s="117"/>
      <c r="AP689" s="579"/>
      <c r="AQ689" s="579"/>
      <c r="AR689" s="117"/>
      <c r="AS689" s="117"/>
      <c r="AT689" s="117"/>
      <c r="AU689" s="117"/>
      <c r="AV689" s="117"/>
      <c r="AW689" s="18"/>
      <c r="AX689" s="18"/>
      <c r="BL689" s="11"/>
      <c r="BM689" s="11"/>
      <c r="BN689" s="11"/>
      <c r="BO689" s="75"/>
      <c r="BP689" s="75"/>
    </row>
    <row r="690" spans="1:68">
      <c r="A690" s="18"/>
      <c r="B690" s="18"/>
      <c r="C690" s="18"/>
      <c r="D690" s="18"/>
      <c r="E690" s="88"/>
      <c r="F690" s="88"/>
      <c r="G690" s="18"/>
      <c r="H690" s="89"/>
      <c r="I690" s="89"/>
      <c r="J690" s="18"/>
      <c r="K690" s="18"/>
      <c r="L690" s="18"/>
      <c r="M690" s="140"/>
      <c r="N690" s="140"/>
      <c r="O690" s="140"/>
      <c r="P690" s="140"/>
      <c r="Q690" s="140"/>
      <c r="R690" s="140"/>
      <c r="S690" s="140"/>
      <c r="T690" s="140"/>
      <c r="U690" s="18"/>
      <c r="V690" s="579"/>
      <c r="W690" s="579"/>
      <c r="X690" s="117"/>
      <c r="Y690" s="117"/>
      <c r="Z690" s="117"/>
      <c r="AA690" s="117"/>
      <c r="AB690" s="117"/>
      <c r="AC690" s="117"/>
      <c r="AD690" s="117"/>
      <c r="AE690" s="117"/>
      <c r="AF690" s="117"/>
      <c r="AG690" s="117"/>
      <c r="AH690" s="117"/>
      <c r="AI690" s="117"/>
      <c r="AJ690" s="117"/>
      <c r="AK690" s="117"/>
      <c r="AL690" s="117"/>
      <c r="AM690" s="117"/>
      <c r="AN690" s="117"/>
      <c r="AO690" s="117"/>
      <c r="AP690" s="579"/>
      <c r="AQ690" s="579"/>
      <c r="AR690" s="117"/>
      <c r="AS690" s="117"/>
      <c r="AT690" s="117"/>
      <c r="AU690" s="117"/>
      <c r="AV690" s="117"/>
      <c r="AW690" s="18"/>
      <c r="AX690" s="18"/>
      <c r="BL690" s="11"/>
      <c r="BM690" s="11"/>
      <c r="BN690" s="11"/>
      <c r="BO690" s="75"/>
      <c r="BP690" s="75"/>
    </row>
    <row r="691" spans="1:68">
      <c r="A691" s="18"/>
      <c r="B691" s="18"/>
      <c r="C691" s="18"/>
      <c r="D691" s="18"/>
      <c r="E691" s="88"/>
      <c r="F691" s="88"/>
      <c r="G691" s="18"/>
      <c r="H691" s="89"/>
      <c r="I691" s="89"/>
      <c r="J691" s="18"/>
      <c r="K691" s="18"/>
      <c r="L691" s="18"/>
      <c r="M691" s="140"/>
      <c r="N691" s="140"/>
      <c r="O691" s="140"/>
      <c r="P691" s="140"/>
      <c r="Q691" s="140"/>
      <c r="R691" s="140"/>
      <c r="S691" s="140"/>
      <c r="T691" s="140"/>
      <c r="U691" s="18"/>
      <c r="V691" s="579"/>
      <c r="W691" s="579"/>
      <c r="X691" s="117"/>
      <c r="Y691" s="117"/>
      <c r="Z691" s="117"/>
      <c r="AA691" s="117"/>
      <c r="AB691" s="117"/>
      <c r="AC691" s="117"/>
      <c r="AD691" s="117"/>
      <c r="AE691" s="117"/>
      <c r="AF691" s="117"/>
      <c r="AG691" s="117"/>
      <c r="AH691" s="117"/>
      <c r="AI691" s="117"/>
      <c r="AJ691" s="117"/>
      <c r="AK691" s="117"/>
      <c r="AL691" s="117"/>
      <c r="AM691" s="117"/>
      <c r="AN691" s="117"/>
      <c r="AO691" s="117"/>
      <c r="AP691" s="579"/>
      <c r="AQ691" s="579"/>
      <c r="AR691" s="117"/>
      <c r="AS691" s="117"/>
      <c r="AT691" s="117"/>
      <c r="AU691" s="117"/>
      <c r="AV691" s="117"/>
      <c r="AW691" s="18"/>
      <c r="AX691" s="18"/>
      <c r="BL691" s="11"/>
      <c r="BM691" s="11"/>
      <c r="BN691" s="11"/>
      <c r="BO691" s="75"/>
      <c r="BP691" s="75"/>
    </row>
    <row r="692" spans="1:68">
      <c r="A692" s="18"/>
      <c r="B692" s="18"/>
      <c r="C692" s="18"/>
      <c r="D692" s="18"/>
      <c r="E692" s="88"/>
      <c r="F692" s="88"/>
      <c r="G692" s="18"/>
      <c r="H692" s="89"/>
      <c r="I692" s="89"/>
      <c r="J692" s="18"/>
      <c r="K692" s="18"/>
      <c r="L692" s="18"/>
      <c r="M692" s="140"/>
      <c r="N692" s="140"/>
      <c r="O692" s="140"/>
      <c r="P692" s="140"/>
      <c r="Q692" s="140"/>
      <c r="R692" s="140"/>
      <c r="S692" s="140"/>
      <c r="T692" s="140"/>
      <c r="U692" s="18"/>
      <c r="V692" s="579"/>
      <c r="W692" s="579"/>
      <c r="X692" s="117"/>
      <c r="Y692" s="117"/>
      <c r="Z692" s="117"/>
      <c r="AA692" s="117"/>
      <c r="AB692" s="117"/>
      <c r="AC692" s="117"/>
      <c r="AD692" s="117"/>
      <c r="AE692" s="117"/>
      <c r="AF692" s="117"/>
      <c r="AG692" s="117"/>
      <c r="AH692" s="117"/>
      <c r="AI692" s="117"/>
      <c r="AJ692" s="117"/>
      <c r="AK692" s="117"/>
      <c r="AL692" s="117"/>
      <c r="AM692" s="117"/>
      <c r="AN692" s="117"/>
      <c r="AO692" s="117"/>
      <c r="AP692" s="579"/>
      <c r="AQ692" s="579"/>
      <c r="AR692" s="117"/>
      <c r="AS692" s="117"/>
      <c r="AT692" s="117"/>
      <c r="AU692" s="117"/>
      <c r="AV692" s="117"/>
      <c r="AW692" s="18"/>
      <c r="AX692" s="18"/>
      <c r="BL692" s="11"/>
      <c r="BM692" s="11"/>
      <c r="BN692" s="11"/>
      <c r="BO692" s="75"/>
      <c r="BP692" s="75"/>
    </row>
    <row r="693" spans="1:68">
      <c r="A693" s="18"/>
      <c r="B693" s="18"/>
      <c r="C693" s="18"/>
      <c r="D693" s="18"/>
      <c r="E693" s="88"/>
      <c r="F693" s="88"/>
      <c r="G693" s="18"/>
      <c r="H693" s="89"/>
      <c r="I693" s="89"/>
      <c r="J693" s="18"/>
      <c r="K693" s="18"/>
      <c r="L693" s="18"/>
      <c r="M693" s="140"/>
      <c r="N693" s="140"/>
      <c r="O693" s="140"/>
      <c r="P693" s="140"/>
      <c r="Q693" s="140"/>
      <c r="R693" s="140"/>
      <c r="S693" s="140"/>
      <c r="T693" s="140"/>
      <c r="U693" s="18"/>
      <c r="V693" s="579"/>
      <c r="W693" s="579"/>
      <c r="X693" s="117"/>
      <c r="Y693" s="117"/>
      <c r="Z693" s="117"/>
      <c r="AA693" s="117"/>
      <c r="AB693" s="117"/>
      <c r="AC693" s="117"/>
      <c r="AD693" s="117"/>
      <c r="AE693" s="117"/>
      <c r="AF693" s="117"/>
      <c r="AG693" s="117"/>
      <c r="AH693" s="117"/>
      <c r="AI693" s="117"/>
      <c r="AJ693" s="117"/>
      <c r="AK693" s="117"/>
      <c r="AL693" s="117"/>
      <c r="AM693" s="117"/>
      <c r="AN693" s="117"/>
      <c r="AO693" s="117"/>
      <c r="AP693" s="579"/>
      <c r="AQ693" s="579"/>
      <c r="AR693" s="117"/>
      <c r="AS693" s="117"/>
      <c r="AT693" s="117"/>
      <c r="AU693" s="117"/>
      <c r="AV693" s="117"/>
      <c r="AW693" s="18"/>
      <c r="AX693" s="18"/>
      <c r="BL693" s="11"/>
      <c r="BM693" s="11"/>
      <c r="BN693" s="11"/>
      <c r="BO693" s="75"/>
      <c r="BP693" s="75"/>
    </row>
    <row r="694" spans="1:68">
      <c r="A694" s="18"/>
      <c r="B694" s="18"/>
      <c r="C694" s="18"/>
      <c r="D694" s="18"/>
      <c r="E694" s="88"/>
      <c r="F694" s="88"/>
      <c r="G694" s="18"/>
      <c r="H694" s="89"/>
      <c r="I694" s="89"/>
      <c r="J694" s="18"/>
      <c r="K694" s="18"/>
      <c r="L694" s="18"/>
      <c r="M694" s="140"/>
      <c r="N694" s="140"/>
      <c r="O694" s="140"/>
      <c r="P694" s="140"/>
      <c r="Q694" s="140"/>
      <c r="R694" s="140"/>
      <c r="S694" s="140"/>
      <c r="T694" s="140"/>
      <c r="U694" s="18"/>
      <c r="V694" s="579"/>
      <c r="W694" s="579"/>
      <c r="X694" s="117"/>
      <c r="Y694" s="117"/>
      <c r="Z694" s="117"/>
      <c r="AA694" s="117"/>
      <c r="AB694" s="117"/>
      <c r="AC694" s="117"/>
      <c r="AD694" s="117"/>
      <c r="AE694" s="117"/>
      <c r="AF694" s="117"/>
      <c r="AG694" s="117"/>
      <c r="AH694" s="117"/>
      <c r="AI694" s="117"/>
      <c r="AJ694" s="117"/>
      <c r="AK694" s="117"/>
      <c r="AL694" s="117"/>
      <c r="AM694" s="117"/>
      <c r="AN694" s="117"/>
      <c r="AO694" s="117"/>
      <c r="AP694" s="579"/>
      <c r="AQ694" s="579"/>
      <c r="AR694" s="117"/>
      <c r="AS694" s="117"/>
      <c r="AT694" s="117"/>
      <c r="AU694" s="117"/>
      <c r="AV694" s="117"/>
      <c r="AW694" s="18"/>
      <c r="AX694" s="18"/>
      <c r="BL694" s="11"/>
      <c r="BM694" s="11"/>
      <c r="BN694" s="11"/>
      <c r="BO694" s="75"/>
      <c r="BP694" s="75"/>
    </row>
    <row r="695" spans="1:68">
      <c r="A695" s="18"/>
      <c r="B695" s="18"/>
      <c r="C695" s="18"/>
      <c r="D695" s="18"/>
      <c r="E695" s="88"/>
      <c r="F695" s="88"/>
      <c r="G695" s="18"/>
      <c r="H695" s="89"/>
      <c r="I695" s="89"/>
      <c r="J695" s="18"/>
      <c r="K695" s="18"/>
      <c r="L695" s="18"/>
      <c r="M695" s="140"/>
      <c r="N695" s="140"/>
      <c r="O695" s="140"/>
      <c r="P695" s="140"/>
      <c r="Q695" s="140"/>
      <c r="R695" s="140"/>
      <c r="S695" s="140"/>
      <c r="T695" s="140"/>
      <c r="U695" s="18"/>
      <c r="V695" s="579"/>
      <c r="W695" s="579"/>
      <c r="X695" s="117"/>
      <c r="Y695" s="117"/>
      <c r="Z695" s="117"/>
      <c r="AA695" s="117"/>
      <c r="AB695" s="117"/>
      <c r="AC695" s="117"/>
      <c r="AD695" s="117"/>
      <c r="AE695" s="117"/>
      <c r="AF695" s="117"/>
      <c r="AG695" s="117"/>
      <c r="AH695" s="117"/>
      <c r="AI695" s="117"/>
      <c r="AJ695" s="117"/>
      <c r="AK695" s="117"/>
      <c r="AL695" s="117"/>
      <c r="AM695" s="117"/>
      <c r="AN695" s="117"/>
      <c r="AO695" s="117"/>
      <c r="AP695" s="579"/>
      <c r="AQ695" s="579"/>
      <c r="AR695" s="117"/>
      <c r="AS695" s="117"/>
      <c r="AT695" s="117"/>
      <c r="AU695" s="117"/>
      <c r="AV695" s="117"/>
      <c r="AW695" s="18"/>
      <c r="AX695" s="18"/>
      <c r="BL695" s="11"/>
      <c r="BM695" s="11"/>
      <c r="BN695" s="11"/>
      <c r="BO695" s="75"/>
      <c r="BP695" s="75"/>
    </row>
    <row r="696" spans="1:68">
      <c r="A696" s="18"/>
      <c r="B696" s="18"/>
      <c r="C696" s="18"/>
      <c r="D696" s="18"/>
      <c r="E696" s="88"/>
      <c r="F696" s="88"/>
      <c r="G696" s="18"/>
      <c r="H696" s="89"/>
      <c r="I696" s="89"/>
      <c r="J696" s="18"/>
      <c r="K696" s="18"/>
      <c r="L696" s="18"/>
      <c r="M696" s="140"/>
      <c r="N696" s="140"/>
      <c r="O696" s="140"/>
      <c r="P696" s="140"/>
      <c r="Q696" s="140"/>
      <c r="R696" s="140"/>
      <c r="S696" s="140"/>
      <c r="T696" s="140"/>
      <c r="U696" s="18"/>
      <c r="V696" s="579"/>
      <c r="W696" s="579"/>
      <c r="X696" s="117"/>
      <c r="Y696" s="117"/>
      <c r="Z696" s="117"/>
      <c r="AA696" s="117"/>
      <c r="AB696" s="117"/>
      <c r="AC696" s="117"/>
      <c r="AD696" s="117"/>
      <c r="AE696" s="117"/>
      <c r="AF696" s="117"/>
      <c r="AG696" s="117"/>
      <c r="AH696" s="117"/>
      <c r="AI696" s="117"/>
      <c r="AJ696" s="117"/>
      <c r="AK696" s="117"/>
      <c r="AL696" s="117"/>
      <c r="AM696" s="117"/>
      <c r="AN696" s="117"/>
      <c r="AO696" s="117"/>
      <c r="AP696" s="579"/>
      <c r="AQ696" s="579"/>
      <c r="AR696" s="117"/>
      <c r="AS696" s="117"/>
      <c r="AT696" s="117"/>
      <c r="AU696" s="117"/>
      <c r="AV696" s="117"/>
      <c r="AW696" s="18"/>
      <c r="AX696" s="18"/>
      <c r="BL696" s="11"/>
      <c r="BM696" s="11"/>
      <c r="BN696" s="11"/>
      <c r="BO696" s="75"/>
      <c r="BP696" s="75"/>
    </row>
    <row r="697" spans="1:68">
      <c r="A697" s="18"/>
      <c r="B697" s="18"/>
      <c r="C697" s="18"/>
      <c r="D697" s="18"/>
      <c r="E697" s="88"/>
      <c r="F697" s="88"/>
      <c r="G697" s="18"/>
      <c r="H697" s="89"/>
      <c r="I697" s="89"/>
      <c r="J697" s="18"/>
      <c r="K697" s="18"/>
      <c r="L697" s="18"/>
      <c r="M697" s="140"/>
      <c r="N697" s="140"/>
      <c r="O697" s="140"/>
      <c r="P697" s="140"/>
      <c r="Q697" s="140"/>
      <c r="R697" s="140"/>
      <c r="S697" s="140"/>
      <c r="T697" s="140"/>
      <c r="U697" s="18"/>
      <c r="V697" s="579"/>
      <c r="W697" s="579"/>
      <c r="X697" s="117"/>
      <c r="Y697" s="117"/>
      <c r="Z697" s="117"/>
      <c r="AA697" s="117"/>
      <c r="AB697" s="117"/>
      <c r="AC697" s="117"/>
      <c r="AD697" s="117"/>
      <c r="AE697" s="117"/>
      <c r="AF697" s="117"/>
      <c r="AG697" s="117"/>
      <c r="AH697" s="117"/>
      <c r="AI697" s="117"/>
      <c r="AJ697" s="117"/>
      <c r="AK697" s="117"/>
      <c r="AL697" s="117"/>
      <c r="AM697" s="117"/>
      <c r="AN697" s="117"/>
      <c r="AO697" s="117"/>
      <c r="AP697" s="579"/>
      <c r="AQ697" s="579"/>
      <c r="AR697" s="117"/>
      <c r="AS697" s="117"/>
      <c r="AT697" s="117"/>
      <c r="AU697" s="117"/>
      <c r="AV697" s="117"/>
      <c r="AW697" s="18"/>
      <c r="AX697" s="18"/>
      <c r="BL697" s="11"/>
      <c r="BM697" s="11"/>
      <c r="BN697" s="11"/>
      <c r="BO697" s="75"/>
      <c r="BP697" s="75"/>
    </row>
    <row r="698" spans="1:68">
      <c r="A698" s="18"/>
      <c r="B698" s="18"/>
      <c r="C698" s="18"/>
      <c r="D698" s="18"/>
      <c r="E698" s="88"/>
      <c r="F698" s="88"/>
      <c r="G698" s="18"/>
      <c r="H698" s="89"/>
      <c r="I698" s="89"/>
      <c r="J698" s="18"/>
      <c r="K698" s="18"/>
      <c r="L698" s="18"/>
      <c r="M698" s="140"/>
      <c r="N698" s="140"/>
      <c r="O698" s="140"/>
      <c r="P698" s="140"/>
      <c r="Q698" s="140"/>
      <c r="R698" s="140"/>
      <c r="S698" s="140"/>
      <c r="T698" s="140"/>
      <c r="U698" s="18"/>
      <c r="V698" s="559"/>
      <c r="W698" s="559"/>
      <c r="X698" s="117"/>
      <c r="Y698" s="117"/>
      <c r="Z698" s="117"/>
      <c r="AA698" s="117"/>
      <c r="AB698" s="117"/>
      <c r="AC698" s="117"/>
      <c r="AD698" s="117"/>
      <c r="AE698" s="117"/>
      <c r="AF698" s="117"/>
      <c r="AG698" s="117"/>
      <c r="AH698" s="117"/>
      <c r="AI698" s="117"/>
      <c r="AJ698" s="117"/>
      <c r="AK698" s="117"/>
      <c r="AL698" s="117"/>
      <c r="AM698" s="117"/>
      <c r="AN698" s="117"/>
      <c r="AO698" s="117"/>
      <c r="AP698" s="559"/>
      <c r="AQ698" s="559"/>
      <c r="AR698" s="117"/>
      <c r="AS698" s="117"/>
      <c r="AT698" s="18"/>
      <c r="AU698" s="18"/>
      <c r="AV698" s="18"/>
      <c r="AW698" s="18"/>
      <c r="AX698" s="18"/>
      <c r="BL698" s="11"/>
      <c r="BM698" s="11"/>
      <c r="BN698" s="11"/>
      <c r="BO698" s="75"/>
      <c r="BP698" s="75"/>
    </row>
    <row r="699" spans="1:68">
      <c r="A699" s="18"/>
      <c r="B699" s="18"/>
      <c r="C699" s="18"/>
      <c r="D699" s="18"/>
      <c r="E699" s="88"/>
      <c r="F699" s="88"/>
      <c r="G699" s="18"/>
      <c r="H699" s="89"/>
      <c r="I699" s="89"/>
      <c r="J699" s="18"/>
      <c r="K699" s="18"/>
      <c r="L699" s="18"/>
      <c r="M699" s="140"/>
      <c r="N699" s="140"/>
      <c r="O699" s="140"/>
      <c r="P699" s="140"/>
      <c r="Q699" s="140"/>
      <c r="R699" s="140"/>
      <c r="S699" s="140"/>
      <c r="T699" s="140"/>
      <c r="U699" s="18"/>
      <c r="V699" s="559"/>
      <c r="W699" s="559"/>
      <c r="X699" s="117"/>
      <c r="Y699" s="117"/>
      <c r="Z699" s="117"/>
      <c r="AA699" s="117"/>
      <c r="AB699" s="117"/>
      <c r="AC699" s="117"/>
      <c r="AD699" s="117"/>
      <c r="AE699" s="117"/>
      <c r="AF699" s="117"/>
      <c r="AG699" s="117"/>
      <c r="AH699" s="117"/>
      <c r="AI699" s="117"/>
      <c r="AJ699" s="117"/>
      <c r="AK699" s="117"/>
      <c r="AL699" s="117"/>
      <c r="AM699" s="117"/>
      <c r="AN699" s="117"/>
      <c r="AO699" s="117"/>
      <c r="AP699" s="559"/>
      <c r="AQ699" s="559"/>
      <c r="AR699" s="117"/>
      <c r="AS699" s="117"/>
      <c r="AT699" s="18"/>
      <c r="AU699" s="18"/>
      <c r="AV699" s="18"/>
      <c r="AW699" s="18"/>
      <c r="AX699" s="18"/>
      <c r="BL699" s="11"/>
      <c r="BM699" s="11"/>
      <c r="BN699" s="11"/>
      <c r="BO699" s="75"/>
      <c r="BP699" s="75"/>
    </row>
    <row r="700" spans="1:68">
      <c r="A700" s="18"/>
      <c r="B700" s="18"/>
      <c r="C700" s="18"/>
      <c r="D700" s="18"/>
      <c r="E700" s="88"/>
      <c r="F700" s="88"/>
      <c r="G700" s="18"/>
      <c r="H700" s="89"/>
      <c r="I700" s="89"/>
      <c r="J700" s="18"/>
      <c r="K700" s="18"/>
      <c r="L700" s="18"/>
      <c r="M700" s="140"/>
      <c r="N700" s="140"/>
      <c r="O700" s="140"/>
      <c r="P700" s="140"/>
      <c r="Q700" s="140"/>
      <c r="R700" s="140"/>
      <c r="S700" s="140"/>
      <c r="T700" s="140"/>
      <c r="U700" s="18"/>
      <c r="V700" s="591"/>
      <c r="W700" s="591"/>
      <c r="X700" s="117"/>
      <c r="Y700" s="117"/>
      <c r="Z700" s="117"/>
      <c r="AA700" s="117"/>
      <c r="AB700" s="117"/>
      <c r="AC700" s="117"/>
      <c r="AD700" s="117"/>
      <c r="AE700" s="117"/>
      <c r="AF700" s="117"/>
      <c r="AG700" s="117"/>
      <c r="AH700" s="117"/>
      <c r="AI700" s="117"/>
      <c r="AJ700" s="117"/>
      <c r="AK700" s="117"/>
      <c r="AL700" s="117"/>
      <c r="AM700" s="117"/>
      <c r="AN700" s="117"/>
      <c r="AO700" s="117"/>
      <c r="AP700" s="429"/>
      <c r="AQ700" s="559"/>
      <c r="AR700" s="117"/>
      <c r="AS700" s="117"/>
      <c r="AT700" s="18"/>
      <c r="AU700" s="18"/>
      <c r="AV700" s="18"/>
      <c r="AW700" s="18"/>
      <c r="AX700" s="18"/>
      <c r="BL700" s="11"/>
      <c r="BM700" s="11"/>
      <c r="BN700" s="11"/>
      <c r="BO700" s="75"/>
      <c r="BP700" s="75"/>
    </row>
    <row r="701" spans="1:68">
      <c r="A701" s="18"/>
      <c r="B701" s="18"/>
      <c r="C701" s="18"/>
      <c r="D701" s="18"/>
      <c r="E701" s="88"/>
      <c r="F701" s="88"/>
      <c r="G701" s="18"/>
      <c r="H701" s="89"/>
      <c r="I701" s="89"/>
      <c r="J701" s="18"/>
      <c r="K701" s="18"/>
      <c r="L701" s="18"/>
      <c r="M701" s="140"/>
      <c r="N701" s="140"/>
      <c r="O701" s="140"/>
      <c r="P701" s="140"/>
      <c r="Q701" s="140"/>
      <c r="R701" s="140"/>
      <c r="S701" s="140"/>
      <c r="T701" s="140"/>
      <c r="U701" s="18"/>
      <c r="V701" s="579"/>
      <c r="W701" s="579"/>
      <c r="X701" s="117"/>
      <c r="Y701" s="117"/>
      <c r="Z701" s="117"/>
      <c r="AA701" s="117"/>
      <c r="AB701" s="117"/>
      <c r="AC701" s="117"/>
      <c r="AD701" s="117"/>
      <c r="AE701" s="117"/>
      <c r="AF701" s="117"/>
      <c r="AG701" s="117"/>
      <c r="AH701" s="117"/>
      <c r="AI701" s="117"/>
      <c r="AJ701" s="117"/>
      <c r="AK701" s="117"/>
      <c r="AL701" s="117"/>
      <c r="AM701" s="117"/>
      <c r="AN701" s="117"/>
      <c r="AO701" s="117"/>
      <c r="AP701" s="579"/>
      <c r="AQ701" s="579"/>
      <c r="AR701" s="117"/>
      <c r="AS701" s="117"/>
      <c r="AT701" s="18"/>
      <c r="AU701" s="18"/>
      <c r="AV701" s="18"/>
      <c r="AW701" s="18"/>
      <c r="AX701" s="18"/>
      <c r="BL701" s="11"/>
      <c r="BM701" s="11"/>
      <c r="BN701" s="11"/>
      <c r="BO701" s="75"/>
      <c r="BP701" s="75"/>
    </row>
    <row r="702" spans="1:68">
      <c r="A702" s="18"/>
      <c r="B702" s="18"/>
      <c r="C702" s="18"/>
      <c r="D702" s="18"/>
      <c r="E702" s="88"/>
      <c r="F702" s="88"/>
      <c r="G702" s="18"/>
      <c r="H702" s="89"/>
      <c r="I702" s="89"/>
      <c r="J702" s="18"/>
      <c r="K702" s="18"/>
      <c r="L702" s="18"/>
      <c r="M702" s="140"/>
      <c r="N702" s="140"/>
      <c r="O702" s="140"/>
      <c r="P702" s="140"/>
      <c r="Q702" s="140"/>
      <c r="R702" s="140"/>
      <c r="S702" s="140"/>
      <c r="T702" s="140"/>
      <c r="U702" s="18"/>
      <c r="V702" s="579"/>
      <c r="W702" s="579"/>
      <c r="X702" s="117"/>
      <c r="Y702" s="117"/>
      <c r="Z702" s="117"/>
      <c r="AA702" s="117"/>
      <c r="AB702" s="117"/>
      <c r="AC702" s="117"/>
      <c r="AD702" s="117"/>
      <c r="AE702" s="117"/>
      <c r="AF702" s="117"/>
      <c r="AG702" s="117"/>
      <c r="AH702" s="117"/>
      <c r="AI702" s="117"/>
      <c r="AJ702" s="117"/>
      <c r="AK702" s="117"/>
      <c r="AL702" s="117"/>
      <c r="AM702" s="117"/>
      <c r="AN702" s="117"/>
      <c r="AO702" s="117"/>
      <c r="AP702" s="579"/>
      <c r="AQ702" s="579"/>
      <c r="AR702" s="117"/>
      <c r="AS702" s="117"/>
      <c r="AT702" s="18"/>
      <c r="AU702" s="18"/>
      <c r="AV702" s="18"/>
      <c r="AW702" s="18"/>
      <c r="AX702" s="18"/>
      <c r="BL702" s="11"/>
      <c r="BM702" s="11"/>
      <c r="BN702" s="11"/>
      <c r="BO702" s="75"/>
      <c r="BP702" s="75"/>
    </row>
    <row r="703" spans="1:68">
      <c r="A703" s="18"/>
      <c r="B703" s="18"/>
      <c r="C703" s="18"/>
      <c r="D703" s="18"/>
      <c r="E703" s="88"/>
      <c r="F703" s="88"/>
      <c r="G703" s="18"/>
      <c r="H703" s="89"/>
      <c r="I703" s="89"/>
      <c r="J703" s="18"/>
      <c r="K703" s="18"/>
      <c r="L703" s="18"/>
      <c r="M703" s="140"/>
      <c r="N703" s="140"/>
      <c r="O703" s="140"/>
      <c r="P703" s="140"/>
      <c r="Q703" s="140"/>
      <c r="R703" s="140"/>
      <c r="S703" s="140"/>
      <c r="T703" s="140"/>
      <c r="U703" s="18"/>
      <c r="V703" s="579"/>
      <c r="W703" s="579"/>
      <c r="X703" s="117"/>
      <c r="Y703" s="117"/>
      <c r="Z703" s="117"/>
      <c r="AA703" s="117"/>
      <c r="AB703" s="117"/>
      <c r="AC703" s="117"/>
      <c r="AD703" s="117"/>
      <c r="AE703" s="117"/>
      <c r="AF703" s="117"/>
      <c r="AG703" s="117"/>
      <c r="AH703" s="117"/>
      <c r="AI703" s="117"/>
      <c r="AJ703" s="117"/>
      <c r="AK703" s="117"/>
      <c r="AL703" s="117"/>
      <c r="AM703" s="117"/>
      <c r="AN703" s="117"/>
      <c r="AO703" s="117"/>
      <c r="AP703" s="579"/>
      <c r="AQ703" s="579"/>
      <c r="AR703" s="117"/>
      <c r="AS703" s="117"/>
      <c r="AT703" s="18"/>
      <c r="AU703" s="18"/>
      <c r="AV703" s="18"/>
      <c r="AW703" s="18"/>
      <c r="AX703" s="18"/>
      <c r="BL703" s="11"/>
      <c r="BM703" s="11"/>
      <c r="BN703" s="11"/>
      <c r="BO703" s="75"/>
      <c r="BP703" s="75"/>
    </row>
    <row r="704" spans="1:68">
      <c r="A704" s="18"/>
      <c r="B704" s="18"/>
      <c r="C704" s="18"/>
      <c r="D704" s="18"/>
      <c r="E704" s="88"/>
      <c r="F704" s="88"/>
      <c r="G704" s="18"/>
      <c r="H704" s="89"/>
      <c r="I704" s="89"/>
      <c r="J704" s="18"/>
      <c r="K704" s="18"/>
      <c r="L704" s="18"/>
      <c r="M704" s="140"/>
      <c r="N704" s="140"/>
      <c r="O704" s="140"/>
      <c r="P704" s="140"/>
      <c r="Q704" s="140"/>
      <c r="R704" s="140"/>
      <c r="S704" s="140"/>
      <c r="T704" s="140"/>
      <c r="U704" s="18"/>
      <c r="V704" s="579"/>
      <c r="W704" s="579"/>
      <c r="X704" s="117"/>
      <c r="Y704" s="117"/>
      <c r="Z704" s="117"/>
      <c r="AA704" s="117"/>
      <c r="AB704" s="117"/>
      <c r="AC704" s="117"/>
      <c r="AD704" s="117"/>
      <c r="AE704" s="117"/>
      <c r="AF704" s="117"/>
      <c r="AG704" s="117"/>
      <c r="AH704" s="117"/>
      <c r="AI704" s="117"/>
      <c r="AJ704" s="117"/>
      <c r="AK704" s="117"/>
      <c r="AL704" s="117"/>
      <c r="AM704" s="117"/>
      <c r="AN704" s="117"/>
      <c r="AO704" s="117"/>
      <c r="AP704" s="579"/>
      <c r="AQ704" s="579"/>
      <c r="AR704" s="117"/>
      <c r="AS704" s="117"/>
      <c r="AT704" s="18"/>
      <c r="AU704" s="18"/>
      <c r="AV704" s="18"/>
      <c r="AW704" s="18"/>
      <c r="AX704" s="18"/>
      <c r="BL704" s="11"/>
      <c r="BM704" s="11"/>
      <c r="BN704" s="11"/>
      <c r="BO704" s="75"/>
      <c r="BP704" s="75"/>
    </row>
    <row r="705" spans="1:68">
      <c r="A705" s="18"/>
      <c r="B705" s="18"/>
      <c r="C705" s="18"/>
      <c r="D705" s="18"/>
      <c r="E705" s="88"/>
      <c r="F705" s="88"/>
      <c r="G705" s="18"/>
      <c r="H705" s="89"/>
      <c r="I705" s="89"/>
      <c r="J705" s="18"/>
      <c r="K705" s="18"/>
      <c r="L705" s="18"/>
      <c r="M705" s="140"/>
      <c r="N705" s="140"/>
      <c r="O705" s="140"/>
      <c r="P705" s="140"/>
      <c r="Q705" s="140"/>
      <c r="R705" s="140"/>
      <c r="S705" s="140"/>
      <c r="T705" s="140"/>
      <c r="U705" s="18"/>
      <c r="V705" s="579"/>
      <c r="W705" s="579"/>
      <c r="X705" s="117"/>
      <c r="Y705" s="117"/>
      <c r="Z705" s="117"/>
      <c r="AA705" s="117"/>
      <c r="AB705" s="117"/>
      <c r="AC705" s="117"/>
      <c r="AD705" s="117"/>
      <c r="AE705" s="117"/>
      <c r="AF705" s="117"/>
      <c r="AG705" s="117"/>
      <c r="AH705" s="117"/>
      <c r="AI705" s="117"/>
      <c r="AJ705" s="117"/>
      <c r="AK705" s="117"/>
      <c r="AL705" s="117"/>
      <c r="AM705" s="117"/>
      <c r="AN705" s="117"/>
      <c r="AO705" s="117"/>
      <c r="AP705" s="579"/>
      <c r="AQ705" s="579"/>
      <c r="AR705" s="117"/>
      <c r="AS705" s="117"/>
      <c r="AT705" s="18"/>
      <c r="AU705" s="18"/>
      <c r="AV705" s="18"/>
      <c r="AW705" s="18"/>
      <c r="AX705" s="18"/>
      <c r="BL705" s="11"/>
      <c r="BM705" s="11"/>
      <c r="BN705" s="11"/>
      <c r="BO705" s="75"/>
      <c r="BP705" s="75"/>
    </row>
    <row r="706" spans="1:68">
      <c r="A706" s="18"/>
      <c r="B706" s="18"/>
      <c r="C706" s="18"/>
      <c r="D706" s="18"/>
      <c r="E706" s="88"/>
      <c r="F706" s="88"/>
      <c r="G706" s="18"/>
      <c r="H706" s="89"/>
      <c r="I706" s="89"/>
      <c r="J706" s="18"/>
      <c r="K706" s="18"/>
      <c r="L706" s="18"/>
      <c r="M706" s="140"/>
      <c r="N706" s="140"/>
      <c r="O706" s="140"/>
      <c r="P706" s="140"/>
      <c r="Q706" s="140"/>
      <c r="R706" s="140"/>
      <c r="S706" s="140"/>
      <c r="T706" s="140"/>
      <c r="U706" s="18"/>
      <c r="V706" s="579"/>
      <c r="W706" s="579"/>
      <c r="X706" s="117"/>
      <c r="Y706" s="117"/>
      <c r="Z706" s="117"/>
      <c r="AA706" s="117"/>
      <c r="AB706" s="117"/>
      <c r="AC706" s="117"/>
      <c r="AD706" s="117"/>
      <c r="AE706" s="117"/>
      <c r="AF706" s="117"/>
      <c r="AG706" s="117"/>
      <c r="AH706" s="117"/>
      <c r="AI706" s="117"/>
      <c r="AJ706" s="117"/>
      <c r="AK706" s="117"/>
      <c r="AL706" s="117"/>
      <c r="AM706" s="117"/>
      <c r="AN706" s="117"/>
      <c r="AO706" s="117"/>
      <c r="AP706" s="579"/>
      <c r="AQ706" s="579"/>
      <c r="AR706" s="117"/>
      <c r="AS706" s="117"/>
      <c r="AT706" s="18"/>
      <c r="AU706" s="18"/>
      <c r="AV706" s="18"/>
      <c r="AW706" s="18"/>
      <c r="AX706" s="18"/>
      <c r="BL706" s="11"/>
      <c r="BM706" s="11"/>
      <c r="BN706" s="11"/>
      <c r="BO706" s="75"/>
      <c r="BP706" s="75"/>
    </row>
    <row r="707" spans="1:68">
      <c r="A707" s="18"/>
      <c r="B707" s="18"/>
      <c r="C707" s="18"/>
      <c r="D707" s="18"/>
      <c r="E707" s="88"/>
      <c r="F707" s="88"/>
      <c r="G707" s="18"/>
      <c r="H707" s="89"/>
      <c r="I707" s="89"/>
      <c r="J707" s="18"/>
      <c r="K707" s="18"/>
      <c r="L707" s="18"/>
      <c r="M707" s="140"/>
      <c r="N707" s="140"/>
      <c r="O707" s="140"/>
      <c r="P707" s="140"/>
      <c r="Q707" s="140"/>
      <c r="R707" s="140"/>
      <c r="S707" s="140"/>
      <c r="T707" s="140"/>
      <c r="U707" s="18"/>
      <c r="V707" s="579"/>
      <c r="W707" s="579"/>
      <c r="X707" s="117"/>
      <c r="Y707" s="117"/>
      <c r="Z707" s="117"/>
      <c r="AA707" s="117"/>
      <c r="AB707" s="117"/>
      <c r="AC707" s="117"/>
      <c r="AD707" s="117"/>
      <c r="AE707" s="117"/>
      <c r="AF707" s="117"/>
      <c r="AG707" s="117"/>
      <c r="AH707" s="117"/>
      <c r="AI707" s="117"/>
      <c r="AJ707" s="117"/>
      <c r="AK707" s="117"/>
      <c r="AL707" s="117"/>
      <c r="AM707" s="117"/>
      <c r="AN707" s="117"/>
      <c r="AO707" s="117"/>
      <c r="AP707" s="579"/>
      <c r="AQ707" s="579"/>
      <c r="AR707" s="117"/>
      <c r="AS707" s="117"/>
      <c r="AT707" s="18"/>
      <c r="AU707" s="18"/>
      <c r="AV707" s="18"/>
      <c r="AW707" s="18"/>
      <c r="AX707" s="18"/>
      <c r="BL707" s="11"/>
      <c r="BM707" s="11"/>
      <c r="BN707" s="11"/>
      <c r="BO707" s="75"/>
      <c r="BP707" s="75"/>
    </row>
    <row r="708" spans="1:68">
      <c r="A708" s="18"/>
      <c r="B708" s="18"/>
      <c r="C708" s="18"/>
      <c r="D708" s="18"/>
      <c r="E708" s="88"/>
      <c r="F708" s="88"/>
      <c r="G708" s="18"/>
      <c r="H708" s="89"/>
      <c r="I708" s="89"/>
      <c r="J708" s="18"/>
      <c r="K708" s="18"/>
      <c r="L708" s="18"/>
      <c r="M708" s="140"/>
      <c r="N708" s="140"/>
      <c r="O708" s="140"/>
      <c r="P708" s="140"/>
      <c r="Q708" s="140"/>
      <c r="R708" s="140"/>
      <c r="S708" s="140"/>
      <c r="T708" s="140"/>
      <c r="U708" s="18"/>
      <c r="V708" s="579"/>
      <c r="W708" s="579"/>
      <c r="X708" s="117"/>
      <c r="Y708" s="117"/>
      <c r="Z708" s="117"/>
      <c r="AA708" s="117"/>
      <c r="AB708" s="117"/>
      <c r="AC708" s="117"/>
      <c r="AD708" s="117"/>
      <c r="AE708" s="117"/>
      <c r="AF708" s="117"/>
      <c r="AG708" s="117"/>
      <c r="AH708" s="117"/>
      <c r="AI708" s="117"/>
      <c r="AJ708" s="117"/>
      <c r="AK708" s="117"/>
      <c r="AL708" s="117"/>
      <c r="AM708" s="117"/>
      <c r="AN708" s="117"/>
      <c r="AO708" s="117"/>
      <c r="AP708" s="579"/>
      <c r="AQ708" s="579"/>
      <c r="AR708" s="117"/>
      <c r="AS708" s="117"/>
      <c r="AT708" s="18"/>
      <c r="AU708" s="18"/>
      <c r="AV708" s="18"/>
      <c r="AW708" s="18"/>
      <c r="AX708" s="18"/>
      <c r="BL708" s="11"/>
      <c r="BM708" s="11"/>
      <c r="BN708" s="11"/>
      <c r="BO708" s="75"/>
      <c r="BP708" s="75"/>
    </row>
    <row r="709" spans="1:68">
      <c r="A709" s="18"/>
      <c r="B709" s="18"/>
      <c r="C709" s="18"/>
      <c r="D709" s="18"/>
      <c r="E709" s="88"/>
      <c r="F709" s="88"/>
      <c r="G709" s="18"/>
      <c r="H709" s="89"/>
      <c r="I709" s="89"/>
      <c r="J709" s="18"/>
      <c r="K709" s="18"/>
      <c r="L709" s="18"/>
      <c r="M709" s="140"/>
      <c r="N709" s="140"/>
      <c r="O709" s="140"/>
      <c r="P709" s="140"/>
      <c r="Q709" s="140"/>
      <c r="R709" s="140"/>
      <c r="S709" s="140"/>
      <c r="T709" s="140"/>
      <c r="U709" s="18"/>
      <c r="V709" s="579"/>
      <c r="W709" s="579"/>
      <c r="X709" s="117"/>
      <c r="Y709" s="117"/>
      <c r="Z709" s="117"/>
      <c r="AA709" s="117"/>
      <c r="AB709" s="117"/>
      <c r="AC709" s="117"/>
      <c r="AD709" s="117"/>
      <c r="AE709" s="117"/>
      <c r="AF709" s="117"/>
      <c r="AG709" s="117"/>
      <c r="AH709" s="117"/>
      <c r="AI709" s="117"/>
      <c r="AJ709" s="117"/>
      <c r="AK709" s="117"/>
      <c r="AL709" s="117"/>
      <c r="AM709" s="117"/>
      <c r="AN709" s="117"/>
      <c r="AO709" s="117"/>
      <c r="AP709" s="579"/>
      <c r="AQ709" s="579"/>
      <c r="AR709" s="117"/>
      <c r="AS709" s="117"/>
      <c r="AT709" s="18"/>
      <c r="AU709" s="18"/>
      <c r="AV709" s="18"/>
      <c r="AW709" s="18"/>
      <c r="AX709" s="18"/>
      <c r="BL709" s="11"/>
      <c r="BM709" s="11"/>
      <c r="BN709" s="11"/>
      <c r="BO709" s="75"/>
      <c r="BP709" s="75"/>
    </row>
    <row r="710" spans="1:68">
      <c r="A710" s="18"/>
      <c r="B710" s="18"/>
      <c r="C710" s="18"/>
      <c r="D710" s="18"/>
      <c r="E710" s="88"/>
      <c r="F710" s="88"/>
      <c r="G710" s="18"/>
      <c r="H710" s="89"/>
      <c r="I710" s="89"/>
      <c r="J710" s="18"/>
      <c r="K710" s="18"/>
      <c r="L710" s="18"/>
      <c r="M710" s="140"/>
      <c r="N710" s="140"/>
      <c r="O710" s="140"/>
      <c r="P710" s="140"/>
      <c r="Q710" s="140"/>
      <c r="R710" s="140"/>
      <c r="S710" s="140"/>
      <c r="T710" s="140"/>
      <c r="U710" s="18"/>
      <c r="V710" s="579"/>
      <c r="W710" s="579"/>
      <c r="X710" s="117"/>
      <c r="Y710" s="117"/>
      <c r="Z710" s="117"/>
      <c r="AA710" s="117"/>
      <c r="AB710" s="117"/>
      <c r="AC710" s="117"/>
      <c r="AD710" s="117"/>
      <c r="AE710" s="117"/>
      <c r="AF710" s="117"/>
      <c r="AG710" s="117"/>
      <c r="AH710" s="117"/>
      <c r="AI710" s="117"/>
      <c r="AJ710" s="117"/>
      <c r="AK710" s="117"/>
      <c r="AL710" s="117"/>
      <c r="AM710" s="117"/>
      <c r="AN710" s="117"/>
      <c r="AO710" s="117"/>
      <c r="AP710" s="579"/>
      <c r="AQ710" s="579"/>
      <c r="AR710" s="117"/>
      <c r="AS710" s="117"/>
      <c r="AT710" s="18"/>
      <c r="AU710" s="18"/>
      <c r="AV710" s="18"/>
      <c r="AW710" s="18"/>
      <c r="AX710" s="18"/>
      <c r="BL710" s="11"/>
      <c r="BM710" s="11"/>
      <c r="BN710" s="11"/>
      <c r="BO710" s="75"/>
      <c r="BP710" s="75"/>
    </row>
    <row r="711" spans="1:68">
      <c r="A711" s="18"/>
      <c r="B711" s="18"/>
      <c r="C711" s="18"/>
      <c r="D711" s="18"/>
      <c r="E711" s="88"/>
      <c r="F711" s="88"/>
      <c r="G711" s="18"/>
      <c r="H711" s="89"/>
      <c r="I711" s="89"/>
      <c r="J711" s="18"/>
      <c r="K711" s="18"/>
      <c r="L711" s="18"/>
      <c r="M711" s="140"/>
      <c r="N711" s="140"/>
      <c r="O711" s="140"/>
      <c r="P711" s="140"/>
      <c r="Q711" s="140"/>
      <c r="R711" s="140"/>
      <c r="S711" s="140"/>
      <c r="T711" s="140"/>
      <c r="U711" s="18"/>
      <c r="V711" s="559"/>
      <c r="W711" s="559"/>
      <c r="X711" s="117"/>
      <c r="Y711" s="117"/>
      <c r="Z711" s="117"/>
      <c r="AA711" s="117"/>
      <c r="AB711" s="117"/>
      <c r="AC711" s="117"/>
      <c r="AD711" s="117"/>
      <c r="AE711" s="117"/>
      <c r="AF711" s="117"/>
      <c r="AG711" s="117"/>
      <c r="AH711" s="117"/>
      <c r="AI711" s="117"/>
      <c r="AJ711" s="117"/>
      <c r="AK711" s="117"/>
      <c r="AL711" s="117"/>
      <c r="AM711" s="117"/>
      <c r="AN711" s="117"/>
      <c r="AO711" s="117"/>
      <c r="AP711" s="559"/>
      <c r="AQ711" s="559"/>
      <c r="AR711" s="117"/>
      <c r="AS711" s="117"/>
      <c r="AT711" s="18"/>
      <c r="AU711" s="18"/>
      <c r="AV711" s="18"/>
      <c r="AW711" s="18"/>
      <c r="AX711" s="18"/>
      <c r="BL711" s="11"/>
      <c r="BM711" s="11"/>
      <c r="BN711" s="11"/>
      <c r="BO711" s="75"/>
      <c r="BP711" s="75"/>
    </row>
    <row r="712" spans="1:68">
      <c r="A712" s="18"/>
      <c r="B712" s="18"/>
      <c r="C712" s="18"/>
      <c r="D712" s="18"/>
      <c r="E712" s="88"/>
      <c r="F712" s="88"/>
      <c r="G712" s="18"/>
      <c r="H712" s="89"/>
      <c r="I712" s="89"/>
      <c r="J712" s="18"/>
      <c r="K712" s="18"/>
      <c r="L712" s="18"/>
      <c r="M712" s="140"/>
      <c r="N712" s="140"/>
      <c r="O712" s="140"/>
      <c r="P712" s="140"/>
      <c r="Q712" s="140"/>
      <c r="R712" s="140"/>
      <c r="S712" s="140"/>
      <c r="T712" s="140"/>
      <c r="U712" s="18"/>
      <c r="V712" s="559"/>
      <c r="W712" s="559"/>
      <c r="X712" s="117"/>
      <c r="Y712" s="117"/>
      <c r="Z712" s="117"/>
      <c r="AA712" s="117"/>
      <c r="AB712" s="117"/>
      <c r="AC712" s="117"/>
      <c r="AD712" s="117"/>
      <c r="AE712" s="117"/>
      <c r="AF712" s="117"/>
      <c r="AG712" s="117"/>
      <c r="AH712" s="117"/>
      <c r="AI712" s="117"/>
      <c r="AJ712" s="117"/>
      <c r="AK712" s="117"/>
      <c r="AL712" s="117"/>
      <c r="AM712" s="117"/>
      <c r="AN712" s="117"/>
      <c r="AO712" s="117"/>
      <c r="AP712" s="559"/>
      <c r="AQ712" s="559"/>
      <c r="AR712" s="117"/>
      <c r="AS712" s="117"/>
      <c r="AT712" s="18"/>
      <c r="AU712" s="18"/>
      <c r="AV712" s="18"/>
      <c r="AW712" s="18"/>
      <c r="AX712" s="18"/>
      <c r="BL712" s="11"/>
      <c r="BM712" s="11"/>
      <c r="BN712" s="11"/>
      <c r="BO712" s="75"/>
      <c r="BP712" s="75"/>
    </row>
    <row r="713" spans="1:68">
      <c r="A713" s="18"/>
      <c r="B713" s="18"/>
      <c r="C713" s="18"/>
      <c r="D713" s="18"/>
      <c r="E713" s="88"/>
      <c r="F713" s="88"/>
      <c r="G713" s="18"/>
      <c r="H713" s="89"/>
      <c r="I713" s="89"/>
      <c r="J713" s="18"/>
      <c r="K713" s="18"/>
      <c r="L713" s="18"/>
      <c r="M713" s="140"/>
      <c r="N713" s="140"/>
      <c r="O713" s="140"/>
      <c r="P713" s="140"/>
      <c r="Q713" s="140"/>
      <c r="R713" s="140"/>
      <c r="S713" s="140"/>
      <c r="T713" s="140"/>
      <c r="U713" s="18"/>
      <c r="V713" s="591"/>
      <c r="W713" s="591"/>
      <c r="X713" s="117"/>
      <c r="Y713" s="117"/>
      <c r="Z713" s="117"/>
      <c r="AA713" s="117"/>
      <c r="AB713" s="117"/>
      <c r="AC713" s="117"/>
      <c r="AD713" s="117"/>
      <c r="AE713" s="117"/>
      <c r="AF713" s="117"/>
      <c r="AG713" s="117"/>
      <c r="AH713" s="117"/>
      <c r="AI713" s="117"/>
      <c r="AJ713" s="117"/>
      <c r="AK713" s="117"/>
      <c r="AL713" s="117"/>
      <c r="AM713" s="117"/>
      <c r="AN713" s="117"/>
      <c r="AO713" s="117"/>
      <c r="AP713" s="559"/>
      <c r="AQ713" s="559"/>
      <c r="AR713" s="117"/>
      <c r="AS713" s="117"/>
      <c r="AT713" s="18"/>
      <c r="AU713" s="18"/>
      <c r="AV713" s="18"/>
      <c r="AW713" s="18"/>
      <c r="AX713" s="18"/>
      <c r="BL713" s="11"/>
      <c r="BM713" s="11"/>
      <c r="BN713" s="11"/>
      <c r="BO713" s="75"/>
      <c r="BP713" s="75"/>
    </row>
    <row r="714" spans="1:68">
      <c r="A714" s="18"/>
      <c r="B714" s="18"/>
      <c r="C714" s="18"/>
      <c r="D714" s="18"/>
      <c r="E714" s="88"/>
      <c r="F714" s="88"/>
      <c r="G714" s="18"/>
      <c r="H714" s="89"/>
      <c r="I714" s="89"/>
      <c r="J714" s="18"/>
      <c r="K714" s="18"/>
      <c r="L714" s="18"/>
      <c r="M714" s="140"/>
      <c r="N714" s="140"/>
      <c r="O714" s="140"/>
      <c r="P714" s="140"/>
      <c r="Q714" s="140"/>
      <c r="R714" s="140"/>
      <c r="S714" s="140"/>
      <c r="T714" s="140"/>
      <c r="U714" s="18"/>
      <c r="V714" s="559"/>
      <c r="W714" s="559"/>
      <c r="X714" s="117"/>
      <c r="Y714" s="117"/>
      <c r="Z714" s="117"/>
      <c r="AA714" s="117"/>
      <c r="AB714" s="117"/>
      <c r="AC714" s="117"/>
      <c r="AD714" s="117"/>
      <c r="AE714" s="117"/>
      <c r="AF714" s="117"/>
      <c r="AG714" s="117"/>
      <c r="AH714" s="117"/>
      <c r="AI714" s="117"/>
      <c r="AJ714" s="117"/>
      <c r="AK714" s="117"/>
      <c r="AL714" s="117"/>
      <c r="AM714" s="117"/>
      <c r="AN714" s="117"/>
      <c r="AO714" s="117"/>
      <c r="AP714" s="579"/>
      <c r="AQ714" s="579"/>
      <c r="AR714" s="117"/>
      <c r="AS714" s="117"/>
      <c r="AT714" s="18"/>
      <c r="AU714" s="18"/>
      <c r="AV714" s="18"/>
      <c r="AW714" s="18"/>
      <c r="AX714" s="18"/>
      <c r="BL714" s="11"/>
      <c r="BM714" s="11"/>
      <c r="BN714" s="11"/>
      <c r="BO714" s="75"/>
      <c r="BP714" s="75"/>
    </row>
    <row r="715" spans="1:68">
      <c r="A715" s="18"/>
      <c r="B715" s="18"/>
      <c r="C715" s="18"/>
      <c r="D715" s="18"/>
      <c r="E715" s="88"/>
      <c r="F715" s="88"/>
      <c r="G715" s="18"/>
      <c r="H715" s="89"/>
      <c r="I715" s="89"/>
      <c r="J715" s="18"/>
      <c r="K715" s="18"/>
      <c r="L715" s="18"/>
      <c r="M715" s="140"/>
      <c r="N715" s="140"/>
      <c r="O715" s="140"/>
      <c r="P715" s="140"/>
      <c r="Q715" s="140"/>
      <c r="R715" s="140"/>
      <c r="S715" s="140"/>
      <c r="T715" s="140"/>
      <c r="U715" s="18"/>
      <c r="V715" s="559"/>
      <c r="W715" s="559"/>
      <c r="X715" s="117"/>
      <c r="Y715" s="117"/>
      <c r="Z715" s="117"/>
      <c r="AA715" s="117"/>
      <c r="AB715" s="117"/>
      <c r="AC715" s="117"/>
      <c r="AD715" s="117"/>
      <c r="AE715" s="117"/>
      <c r="AF715" s="117"/>
      <c r="AG715" s="117"/>
      <c r="AH715" s="117"/>
      <c r="AI715" s="117"/>
      <c r="AJ715" s="117"/>
      <c r="AK715" s="117"/>
      <c r="AL715" s="117"/>
      <c r="AM715" s="117"/>
      <c r="AN715" s="117"/>
      <c r="AO715" s="117"/>
      <c r="AP715" s="579"/>
      <c r="AQ715" s="579"/>
      <c r="AR715" s="117"/>
      <c r="AS715" s="117"/>
      <c r="AT715" s="18"/>
      <c r="AU715" s="18"/>
      <c r="AV715" s="18"/>
      <c r="AW715" s="18"/>
      <c r="AX715" s="18"/>
      <c r="BL715" s="11"/>
      <c r="BM715" s="11"/>
      <c r="BN715" s="11"/>
      <c r="BO715" s="75"/>
      <c r="BP715" s="75"/>
    </row>
    <row r="716" spans="1:68">
      <c r="A716" s="18"/>
      <c r="B716" s="18"/>
      <c r="C716" s="18"/>
      <c r="D716" s="18"/>
      <c r="E716" s="88"/>
      <c r="F716" s="88"/>
      <c r="G716" s="18"/>
      <c r="H716" s="89"/>
      <c r="I716" s="89"/>
      <c r="J716" s="18"/>
      <c r="K716" s="18"/>
      <c r="L716" s="18"/>
      <c r="M716" s="140"/>
      <c r="N716" s="140"/>
      <c r="O716" s="140"/>
      <c r="P716" s="140"/>
      <c r="Q716" s="140"/>
      <c r="R716" s="140"/>
      <c r="S716" s="140"/>
      <c r="T716" s="140"/>
      <c r="U716" s="18"/>
      <c r="V716" s="559"/>
      <c r="W716" s="559"/>
      <c r="X716" s="117"/>
      <c r="Y716" s="117"/>
      <c r="Z716" s="117"/>
      <c r="AA716" s="117"/>
      <c r="AB716" s="117"/>
      <c r="AC716" s="117"/>
      <c r="AD716" s="117"/>
      <c r="AE716" s="117"/>
      <c r="AF716" s="117"/>
      <c r="AG716" s="117"/>
      <c r="AH716" s="117"/>
      <c r="AI716" s="117"/>
      <c r="AJ716" s="117"/>
      <c r="AK716" s="117"/>
      <c r="AL716" s="117"/>
      <c r="AM716" s="117"/>
      <c r="AN716" s="117"/>
      <c r="AO716" s="117"/>
      <c r="AP716" s="579"/>
      <c r="AQ716" s="579"/>
      <c r="AR716" s="117"/>
      <c r="AS716" s="117"/>
      <c r="AT716" s="18"/>
      <c r="AU716" s="18"/>
      <c r="AV716" s="18"/>
      <c r="AW716" s="18"/>
      <c r="AX716" s="18"/>
      <c r="BL716" s="11"/>
      <c r="BM716" s="11"/>
      <c r="BN716" s="11"/>
      <c r="BO716" s="75"/>
      <c r="BP716" s="75"/>
    </row>
    <row r="717" spans="1:68">
      <c r="A717" s="18"/>
      <c r="B717" s="18"/>
      <c r="C717" s="18"/>
      <c r="D717" s="18"/>
      <c r="E717" s="88"/>
      <c r="F717" s="88"/>
      <c r="G717" s="18"/>
      <c r="H717" s="89"/>
      <c r="I717" s="89"/>
      <c r="J717" s="18"/>
      <c r="K717" s="18"/>
      <c r="L717" s="18"/>
      <c r="M717" s="140"/>
      <c r="N717" s="140"/>
      <c r="O717" s="140"/>
      <c r="P717" s="140"/>
      <c r="Q717" s="140"/>
      <c r="R717" s="140"/>
      <c r="S717" s="140"/>
      <c r="T717" s="140"/>
      <c r="U717" s="18"/>
      <c r="V717" s="559"/>
      <c r="W717" s="559"/>
      <c r="X717" s="117"/>
      <c r="Y717" s="117"/>
      <c r="Z717" s="117"/>
      <c r="AA717" s="117"/>
      <c r="AB717" s="117"/>
      <c r="AC717" s="117"/>
      <c r="AD717" s="117"/>
      <c r="AE717" s="117"/>
      <c r="AF717" s="117"/>
      <c r="AG717" s="117"/>
      <c r="AH717" s="117"/>
      <c r="AI717" s="117"/>
      <c r="AJ717" s="117"/>
      <c r="AK717" s="117"/>
      <c r="AL717" s="117"/>
      <c r="AM717" s="117"/>
      <c r="AN717" s="117"/>
      <c r="AO717" s="117"/>
      <c r="AP717" s="579"/>
      <c r="AQ717" s="579"/>
      <c r="AR717" s="117"/>
      <c r="AS717" s="117"/>
      <c r="AT717" s="18"/>
      <c r="AU717" s="18"/>
      <c r="AV717" s="18"/>
      <c r="AW717" s="18"/>
      <c r="AX717" s="18"/>
      <c r="BL717" s="11"/>
      <c r="BM717" s="11"/>
      <c r="BN717" s="11"/>
      <c r="BO717" s="75"/>
      <c r="BP717" s="75"/>
    </row>
    <row r="718" spans="1:68">
      <c r="A718" s="18"/>
      <c r="B718" s="18"/>
      <c r="C718" s="18"/>
      <c r="D718" s="18"/>
      <c r="E718" s="88"/>
      <c r="F718" s="88"/>
      <c r="G718" s="18"/>
      <c r="H718" s="89"/>
      <c r="I718" s="89"/>
      <c r="J718" s="18"/>
      <c r="K718" s="18"/>
      <c r="L718" s="18"/>
      <c r="M718" s="140"/>
      <c r="N718" s="140"/>
      <c r="O718" s="140"/>
      <c r="P718" s="140"/>
      <c r="Q718" s="140"/>
      <c r="R718" s="140"/>
      <c r="S718" s="140"/>
      <c r="T718" s="140"/>
      <c r="U718" s="18"/>
      <c r="V718" s="559"/>
      <c r="W718" s="559"/>
      <c r="X718" s="117"/>
      <c r="Y718" s="117"/>
      <c r="Z718" s="117"/>
      <c r="AA718" s="117"/>
      <c r="AB718" s="117"/>
      <c r="AC718" s="117"/>
      <c r="AD718" s="117"/>
      <c r="AE718" s="117"/>
      <c r="AF718" s="117"/>
      <c r="AG718" s="117"/>
      <c r="AH718" s="117"/>
      <c r="AI718" s="117"/>
      <c r="AJ718" s="117"/>
      <c r="AK718" s="117"/>
      <c r="AL718" s="117"/>
      <c r="AM718" s="117"/>
      <c r="AN718" s="117"/>
      <c r="AO718" s="117"/>
      <c r="AP718" s="579"/>
      <c r="AQ718" s="579"/>
      <c r="AR718" s="117"/>
      <c r="AS718" s="117"/>
      <c r="AT718" s="18"/>
      <c r="AU718" s="18"/>
      <c r="AV718" s="18"/>
      <c r="AW718" s="18"/>
      <c r="AX718" s="18"/>
      <c r="BL718" s="11"/>
      <c r="BM718" s="11"/>
      <c r="BN718" s="11"/>
      <c r="BO718" s="75"/>
      <c r="BP718" s="75"/>
    </row>
    <row r="719" spans="1:68">
      <c r="A719" s="18"/>
      <c r="B719" s="18"/>
      <c r="C719" s="18"/>
      <c r="D719" s="18"/>
      <c r="E719" s="88"/>
      <c r="F719" s="88"/>
      <c r="G719" s="18"/>
      <c r="H719" s="89"/>
      <c r="I719" s="89"/>
      <c r="J719" s="18"/>
      <c r="K719" s="18"/>
      <c r="L719" s="18"/>
      <c r="M719" s="140"/>
      <c r="N719" s="140"/>
      <c r="O719" s="140"/>
      <c r="P719" s="140"/>
      <c r="Q719" s="140"/>
      <c r="R719" s="140"/>
      <c r="S719" s="140"/>
      <c r="T719" s="140"/>
      <c r="U719" s="18"/>
      <c r="V719" s="559"/>
      <c r="W719" s="559"/>
      <c r="X719" s="117"/>
      <c r="Y719" s="117"/>
      <c r="Z719" s="117"/>
      <c r="AA719" s="117"/>
      <c r="AB719" s="117"/>
      <c r="AC719" s="117"/>
      <c r="AD719" s="117"/>
      <c r="AE719" s="117"/>
      <c r="AF719" s="117"/>
      <c r="AG719" s="117"/>
      <c r="AH719" s="117"/>
      <c r="AI719" s="117"/>
      <c r="AJ719" s="117"/>
      <c r="AK719" s="117"/>
      <c r="AL719" s="117"/>
      <c r="AM719" s="117"/>
      <c r="AN719" s="117"/>
      <c r="AO719" s="117"/>
      <c r="AP719" s="579"/>
      <c r="AQ719" s="579"/>
      <c r="AR719" s="117"/>
      <c r="AS719" s="117"/>
      <c r="AT719" s="18"/>
      <c r="AU719" s="18"/>
      <c r="AV719" s="18"/>
      <c r="AW719" s="18"/>
      <c r="AX719" s="18"/>
      <c r="BL719" s="11"/>
      <c r="BM719" s="11"/>
      <c r="BN719" s="11"/>
      <c r="BO719" s="75"/>
      <c r="BP719" s="75"/>
    </row>
    <row r="720" spans="1:68">
      <c r="A720" s="18"/>
      <c r="B720" s="18"/>
      <c r="C720" s="18"/>
      <c r="D720" s="18"/>
      <c r="E720" s="88"/>
      <c r="F720" s="88"/>
      <c r="G720" s="18"/>
      <c r="H720" s="89"/>
      <c r="I720" s="89"/>
      <c r="J720" s="18"/>
      <c r="K720" s="18"/>
      <c r="L720" s="18"/>
      <c r="M720" s="140"/>
      <c r="N720" s="140"/>
      <c r="O720" s="140"/>
      <c r="P720" s="140"/>
      <c r="Q720" s="140"/>
      <c r="R720" s="140"/>
      <c r="S720" s="140"/>
      <c r="T720" s="140"/>
      <c r="U720" s="18"/>
      <c r="V720" s="559"/>
      <c r="W720" s="559"/>
      <c r="X720" s="117"/>
      <c r="Y720" s="117"/>
      <c r="Z720" s="117"/>
      <c r="AA720" s="117"/>
      <c r="AB720" s="117"/>
      <c r="AC720" s="117"/>
      <c r="AD720" s="117"/>
      <c r="AE720" s="117"/>
      <c r="AF720" s="117"/>
      <c r="AG720" s="117"/>
      <c r="AH720" s="117"/>
      <c r="AI720" s="117"/>
      <c r="AJ720" s="117"/>
      <c r="AK720" s="117"/>
      <c r="AL720" s="117"/>
      <c r="AM720" s="117"/>
      <c r="AN720" s="117"/>
      <c r="AO720" s="117"/>
      <c r="AP720" s="579"/>
      <c r="AQ720" s="579"/>
      <c r="AR720" s="117"/>
      <c r="AS720" s="117"/>
      <c r="AT720" s="18"/>
      <c r="AU720" s="18"/>
      <c r="AV720" s="18"/>
      <c r="AW720" s="18"/>
      <c r="AX720" s="18"/>
      <c r="BL720" s="11"/>
      <c r="BM720" s="11"/>
      <c r="BN720" s="11"/>
      <c r="BO720" s="75"/>
      <c r="BP720" s="75"/>
    </row>
    <row r="721" spans="1:68">
      <c r="A721" s="18"/>
      <c r="B721" s="18"/>
      <c r="C721" s="18"/>
      <c r="D721" s="18"/>
      <c r="E721" s="88"/>
      <c r="F721" s="88"/>
      <c r="G721" s="18"/>
      <c r="H721" s="89"/>
      <c r="I721" s="89"/>
      <c r="J721" s="18"/>
      <c r="K721" s="18"/>
      <c r="L721" s="18"/>
      <c r="M721" s="140"/>
      <c r="N721" s="140"/>
      <c r="O721" s="140"/>
      <c r="P721" s="140"/>
      <c r="Q721" s="140"/>
      <c r="R721" s="140"/>
      <c r="S721" s="140"/>
      <c r="T721" s="140"/>
      <c r="U721" s="18"/>
      <c r="V721" s="559"/>
      <c r="W721" s="559"/>
      <c r="X721" s="117"/>
      <c r="Y721" s="117"/>
      <c r="Z721" s="117"/>
      <c r="AA721" s="117"/>
      <c r="AB721" s="117"/>
      <c r="AC721" s="117"/>
      <c r="AD721" s="117"/>
      <c r="AE721" s="117"/>
      <c r="AF721" s="117"/>
      <c r="AG721" s="117"/>
      <c r="AH721" s="117"/>
      <c r="AI721" s="117"/>
      <c r="AJ721" s="117"/>
      <c r="AK721" s="117"/>
      <c r="AL721" s="117"/>
      <c r="AM721" s="117"/>
      <c r="AN721" s="117"/>
      <c r="AO721" s="117"/>
      <c r="AP721" s="579"/>
      <c r="AQ721" s="579"/>
      <c r="AR721" s="117"/>
      <c r="AS721" s="117"/>
      <c r="AT721" s="18"/>
      <c r="AU721" s="18"/>
      <c r="AV721" s="18"/>
      <c r="AW721" s="18"/>
      <c r="AX721" s="18"/>
      <c r="BL721" s="11"/>
      <c r="BM721" s="11"/>
      <c r="BN721" s="11"/>
      <c r="BO721" s="75"/>
      <c r="BP721" s="75"/>
    </row>
    <row r="722" spans="1:68">
      <c r="A722" s="18"/>
      <c r="B722" s="18"/>
      <c r="C722" s="18"/>
      <c r="D722" s="18"/>
      <c r="E722" s="88"/>
      <c r="F722" s="88"/>
      <c r="G722" s="18"/>
      <c r="H722" s="89"/>
      <c r="I722" s="89"/>
      <c r="J722" s="18"/>
      <c r="K722" s="18"/>
      <c r="L722" s="18"/>
      <c r="M722" s="140"/>
      <c r="N722" s="140"/>
      <c r="O722" s="140"/>
      <c r="P722" s="140"/>
      <c r="Q722" s="140"/>
      <c r="R722" s="140"/>
      <c r="S722" s="140"/>
      <c r="T722" s="140"/>
      <c r="U722" s="18"/>
      <c r="V722" s="559"/>
      <c r="W722" s="559"/>
      <c r="X722" s="117"/>
      <c r="Y722" s="117"/>
      <c r="Z722" s="117"/>
      <c r="AA722" s="117"/>
      <c r="AB722" s="117"/>
      <c r="AC722" s="117"/>
      <c r="AD722" s="117"/>
      <c r="AE722" s="117"/>
      <c r="AF722" s="117"/>
      <c r="AG722" s="117"/>
      <c r="AH722" s="117"/>
      <c r="AI722" s="117"/>
      <c r="AJ722" s="117"/>
      <c r="AK722" s="117"/>
      <c r="AL722" s="117"/>
      <c r="AM722" s="117"/>
      <c r="AN722" s="117"/>
      <c r="AO722" s="117"/>
      <c r="AP722" s="579"/>
      <c r="AQ722" s="579"/>
      <c r="AR722" s="117"/>
      <c r="AS722" s="117"/>
      <c r="AT722" s="18"/>
      <c r="AU722" s="18"/>
      <c r="AV722" s="18"/>
      <c r="AW722" s="18"/>
      <c r="AX722" s="18"/>
      <c r="BL722" s="11"/>
      <c r="BM722" s="11"/>
      <c r="BN722" s="11"/>
      <c r="BO722" s="75"/>
      <c r="BP722" s="75"/>
    </row>
    <row r="723" spans="1:68">
      <c r="A723" s="18"/>
      <c r="B723" s="18"/>
      <c r="C723" s="18"/>
      <c r="D723" s="18"/>
      <c r="E723" s="88"/>
      <c r="F723" s="88"/>
      <c r="G723" s="18"/>
      <c r="H723" s="89"/>
      <c r="I723" s="89"/>
      <c r="J723" s="18"/>
      <c r="K723" s="18"/>
      <c r="L723" s="18"/>
      <c r="M723" s="140"/>
      <c r="N723" s="140"/>
      <c r="O723" s="140"/>
      <c r="P723" s="140"/>
      <c r="Q723" s="140"/>
      <c r="R723" s="140"/>
      <c r="S723" s="140"/>
      <c r="T723" s="140"/>
      <c r="U723" s="18"/>
      <c r="V723" s="559"/>
      <c r="W723" s="559"/>
      <c r="X723" s="117"/>
      <c r="Y723" s="117"/>
      <c r="Z723" s="117"/>
      <c r="AA723" s="117"/>
      <c r="AB723" s="117"/>
      <c r="AC723" s="117"/>
      <c r="AD723" s="117"/>
      <c r="AE723" s="117"/>
      <c r="AF723" s="117"/>
      <c r="AG723" s="117"/>
      <c r="AH723" s="117"/>
      <c r="AI723" s="117"/>
      <c r="AJ723" s="117"/>
      <c r="AK723" s="117"/>
      <c r="AL723" s="117"/>
      <c r="AM723" s="117"/>
      <c r="AN723" s="117"/>
      <c r="AO723" s="117"/>
      <c r="AP723" s="579"/>
      <c r="AQ723" s="579"/>
      <c r="AR723" s="117"/>
      <c r="AS723" s="117"/>
      <c r="AT723" s="18"/>
      <c r="AU723" s="18"/>
      <c r="AV723" s="18"/>
      <c r="AW723" s="18"/>
      <c r="AX723" s="18"/>
      <c r="BL723" s="11"/>
      <c r="BM723" s="11"/>
      <c r="BN723" s="11"/>
      <c r="BO723" s="75"/>
      <c r="BP723" s="75"/>
    </row>
    <row r="724" spans="1:68">
      <c r="A724" s="18"/>
      <c r="B724" s="18"/>
      <c r="C724" s="18"/>
      <c r="D724" s="18"/>
      <c r="E724" s="329"/>
      <c r="F724" s="329"/>
      <c r="G724" s="213"/>
      <c r="H724" s="330"/>
      <c r="I724" s="330"/>
      <c r="J724" s="213"/>
      <c r="K724" s="213"/>
      <c r="L724" s="213"/>
      <c r="M724" s="247"/>
      <c r="N724" s="140"/>
      <c r="O724" s="140"/>
      <c r="P724" s="140"/>
      <c r="Q724" s="140"/>
      <c r="R724" s="140"/>
      <c r="S724" s="140"/>
      <c r="T724" s="140"/>
      <c r="U724" s="18"/>
      <c r="V724" s="559"/>
      <c r="W724" s="559"/>
      <c r="X724" s="117"/>
      <c r="Y724" s="117"/>
      <c r="Z724" s="117"/>
      <c r="AA724" s="117"/>
      <c r="AB724" s="117"/>
      <c r="AC724" s="117"/>
      <c r="AD724" s="117"/>
      <c r="AE724" s="117"/>
      <c r="AF724" s="117"/>
      <c r="AG724" s="117"/>
      <c r="AH724" s="117"/>
      <c r="AI724" s="117"/>
      <c r="AJ724" s="117"/>
      <c r="AK724" s="117"/>
      <c r="AL724" s="117"/>
      <c r="AM724" s="117"/>
      <c r="AN724" s="117"/>
      <c r="AO724" s="117"/>
      <c r="AP724" s="559"/>
      <c r="AQ724" s="559"/>
      <c r="AR724" s="117"/>
      <c r="AS724" s="117"/>
      <c r="AT724" s="18"/>
      <c r="AU724" s="18"/>
      <c r="AV724" s="18"/>
      <c r="AW724" s="18"/>
      <c r="AX724" s="18"/>
      <c r="BL724" s="11"/>
      <c r="BM724" s="11"/>
      <c r="BN724" s="11"/>
      <c r="BO724" s="75"/>
      <c r="BP724" s="75"/>
    </row>
    <row r="725" spans="1:68">
      <c r="A725" s="213"/>
      <c r="B725" s="213"/>
      <c r="C725" s="213"/>
      <c r="D725" s="213"/>
      <c r="E725" s="335"/>
      <c r="F725" s="333" t="s">
        <v>67</v>
      </c>
      <c r="G725" s="334"/>
      <c r="H725" s="333" t="s">
        <v>67</v>
      </c>
      <c r="I725" s="333"/>
      <c r="J725" s="334"/>
      <c r="K725" s="334"/>
      <c r="L725" s="334"/>
      <c r="M725" s="336"/>
      <c r="N725" s="247"/>
      <c r="O725" s="247"/>
      <c r="P725" s="247"/>
      <c r="Q725" s="247"/>
      <c r="R725" s="247"/>
      <c r="S725" s="247"/>
      <c r="T725" s="247"/>
      <c r="U725" s="247"/>
      <c r="V725" s="559"/>
      <c r="W725" s="559"/>
      <c r="X725" s="117"/>
      <c r="Y725" s="117"/>
      <c r="Z725" s="117"/>
      <c r="AA725" s="117"/>
      <c r="AB725" s="117"/>
      <c r="AC725" s="117"/>
      <c r="AD725" s="117"/>
      <c r="AE725" s="117"/>
      <c r="AF725" s="117"/>
      <c r="AG725" s="117"/>
      <c r="AH725" s="117"/>
      <c r="AI725" s="117"/>
      <c r="AJ725" s="117"/>
      <c r="AK725" s="117"/>
      <c r="AL725" s="117"/>
      <c r="AM725" s="117"/>
      <c r="AN725" s="117"/>
      <c r="AO725" s="117"/>
      <c r="AP725" s="559"/>
      <c r="AQ725" s="559"/>
      <c r="AR725" s="117"/>
      <c r="AS725" s="117"/>
      <c r="AT725" s="18"/>
      <c r="AU725" s="18"/>
      <c r="AV725" s="18"/>
      <c r="AW725" s="18"/>
      <c r="AX725" s="18"/>
      <c r="BL725" s="11"/>
      <c r="BM725" s="11"/>
      <c r="BN725" s="11"/>
      <c r="BO725" s="75"/>
      <c r="BP725" s="75"/>
    </row>
    <row r="726" spans="1:68">
      <c r="A726" s="332" t="s">
        <v>102</v>
      </c>
      <c r="B726" s="333"/>
      <c r="C726" s="334"/>
      <c r="D726" s="333" t="s">
        <v>67</v>
      </c>
      <c r="E726" s="329"/>
      <c r="F726" s="329"/>
      <c r="G726" s="213"/>
      <c r="H726" s="330"/>
      <c r="I726" s="330"/>
      <c r="J726" s="213"/>
      <c r="K726" s="213"/>
      <c r="L726" s="213"/>
      <c r="M726" s="213"/>
      <c r="N726" s="333" t="s">
        <v>67</v>
      </c>
      <c r="O726" s="336"/>
      <c r="P726" s="333" t="s">
        <v>67</v>
      </c>
      <c r="Q726" s="336"/>
      <c r="R726" s="333" t="s">
        <v>67</v>
      </c>
      <c r="S726" s="336"/>
      <c r="T726" s="336"/>
      <c r="U726" s="333" t="s">
        <v>67</v>
      </c>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BL726" s="11"/>
      <c r="BM726" s="11"/>
      <c r="BN726" s="11"/>
      <c r="BO726" s="75"/>
      <c r="BP726" s="75"/>
    </row>
    <row r="727" spans="1:68">
      <c r="A727" s="213"/>
      <c r="B727" s="213"/>
      <c r="C727" s="213"/>
      <c r="D727" s="213"/>
      <c r="E727" s="88"/>
      <c r="F727" s="88"/>
      <c r="G727" s="18"/>
      <c r="H727" s="89"/>
      <c r="I727" s="89"/>
      <c r="J727" s="18"/>
      <c r="K727" s="18"/>
      <c r="L727" s="18"/>
      <c r="M727" s="140"/>
      <c r="N727" s="213"/>
      <c r="O727" s="213"/>
      <c r="P727" s="213"/>
      <c r="Q727" s="213"/>
      <c r="R727" s="213"/>
      <c r="S727" s="213"/>
      <c r="T727" s="213"/>
      <c r="U727" s="213"/>
      <c r="V727" s="332" t="s">
        <v>99</v>
      </c>
      <c r="W727" s="213"/>
      <c r="X727" s="213"/>
      <c r="Y727" s="213"/>
      <c r="Z727" s="213"/>
      <c r="AA727" s="213"/>
      <c r="AB727" s="213"/>
      <c r="AC727" s="213"/>
      <c r="AD727" s="430">
        <f>MAX(H347:M362)</f>
        <v>8.1888543819998283</v>
      </c>
      <c r="AE727" s="332" t="s">
        <v>100</v>
      </c>
      <c r="AF727" s="335"/>
      <c r="AG727" s="334"/>
      <c r="AH727" s="334"/>
      <c r="AI727" s="213"/>
      <c r="AJ727" s="213"/>
      <c r="AK727" s="18"/>
      <c r="AL727" s="18"/>
      <c r="AM727" s="18"/>
      <c r="AN727" s="18"/>
      <c r="AO727" s="18"/>
      <c r="AP727" s="18"/>
      <c r="AQ727" s="18"/>
      <c r="AR727" s="18"/>
      <c r="AS727" s="18"/>
      <c r="AT727" s="18"/>
      <c r="AU727" s="18"/>
      <c r="AV727" s="18"/>
      <c r="AW727" s="18"/>
      <c r="AX727" s="18"/>
      <c r="BL727" s="11"/>
      <c r="BM727" s="11"/>
      <c r="BN727" s="11"/>
      <c r="BO727" s="75"/>
      <c r="BP727" s="75"/>
    </row>
    <row r="728" spans="1:68">
      <c r="A728" s="18"/>
      <c r="B728" s="18"/>
      <c r="C728" s="18"/>
      <c r="D728" s="18"/>
      <c r="E728" s="88"/>
      <c r="F728" s="88"/>
      <c r="G728" s="18"/>
      <c r="H728" s="89"/>
      <c r="I728" s="89"/>
      <c r="J728" s="18"/>
      <c r="K728" s="18"/>
      <c r="L728" s="18"/>
      <c r="M728" s="140"/>
      <c r="N728" s="140"/>
      <c r="O728" s="140"/>
      <c r="P728" s="140"/>
      <c r="Q728" s="140"/>
      <c r="R728" s="140"/>
      <c r="S728" s="140"/>
      <c r="T728" s="140"/>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BL728" s="11"/>
      <c r="BM728" s="11"/>
      <c r="BN728" s="11"/>
      <c r="BO728" s="75"/>
      <c r="BP728" s="75"/>
    </row>
    <row r="729" spans="1:68">
      <c r="A729" s="18"/>
      <c r="B729" s="18"/>
      <c r="C729" s="18"/>
      <c r="D729" s="18"/>
      <c r="E729" s="88"/>
      <c r="F729" s="88"/>
      <c r="G729" s="18"/>
      <c r="H729" s="89"/>
      <c r="I729" s="89"/>
      <c r="J729" s="18"/>
      <c r="K729" s="18"/>
      <c r="L729" s="18"/>
      <c r="M729" s="140"/>
      <c r="N729" s="140"/>
      <c r="O729" s="140"/>
      <c r="P729" s="140"/>
      <c r="Q729" s="140"/>
      <c r="R729" s="140"/>
      <c r="S729" s="140"/>
      <c r="T729" s="140"/>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BL729" s="11"/>
      <c r="BM729" s="11"/>
      <c r="BN729" s="11"/>
      <c r="BO729" s="75"/>
      <c r="BP729" s="75"/>
    </row>
    <row r="730" spans="1:68">
      <c r="A730" s="18"/>
      <c r="B730" s="18"/>
      <c r="C730" s="18"/>
      <c r="D730" s="18"/>
      <c r="E730" s="88"/>
      <c r="F730" s="88"/>
      <c r="G730" s="18"/>
      <c r="H730" s="89"/>
      <c r="I730" s="89"/>
      <c r="J730" s="18"/>
      <c r="K730" s="18"/>
      <c r="L730" s="18"/>
      <c r="M730" s="140"/>
      <c r="N730" s="140"/>
      <c r="O730" s="140"/>
      <c r="P730" s="140"/>
      <c r="Q730" s="140"/>
      <c r="R730" s="140"/>
      <c r="S730" s="140"/>
      <c r="T730" s="140"/>
      <c r="U730" s="18"/>
      <c r="V730" s="18"/>
      <c r="W730" s="18"/>
      <c r="X730" s="18"/>
      <c r="Y730" s="18"/>
      <c r="Z730" s="18"/>
      <c r="AA730" s="18"/>
      <c r="AB730" s="18"/>
      <c r="AC730" s="18"/>
      <c r="AD730" s="18"/>
      <c r="AE730" s="18"/>
      <c r="AF730" s="18"/>
      <c r="AG730" s="18"/>
      <c r="AH730" s="18"/>
      <c r="AI730" s="18"/>
      <c r="AJ730" s="18"/>
      <c r="AK730" s="18"/>
      <c r="AL730" s="18"/>
      <c r="AM730" s="7"/>
      <c r="AN730" s="18"/>
      <c r="AO730" s="18"/>
      <c r="AP730" s="18"/>
      <c r="AQ730" s="18"/>
      <c r="AR730" s="18"/>
      <c r="AS730" s="18"/>
      <c r="AT730" s="18"/>
      <c r="AU730" s="18"/>
      <c r="AV730" s="18"/>
      <c r="AW730" s="18"/>
      <c r="AX730" s="18"/>
      <c r="BL730" s="11"/>
      <c r="BM730" s="11"/>
      <c r="BN730" s="11"/>
      <c r="BO730" s="75"/>
      <c r="BP730" s="75"/>
    </row>
    <row r="731" spans="1:68">
      <c r="A731" s="18"/>
      <c r="B731" s="18"/>
      <c r="C731" s="18"/>
      <c r="D731" s="18"/>
      <c r="E731" s="88"/>
      <c r="F731" s="88"/>
      <c r="G731" s="18"/>
      <c r="H731" s="89"/>
      <c r="I731" s="89"/>
      <c r="J731" s="18"/>
      <c r="K731" s="18"/>
      <c r="L731" s="18"/>
      <c r="M731" s="140"/>
      <c r="N731" s="140"/>
      <c r="O731" s="140"/>
      <c r="P731" s="140"/>
      <c r="Q731" s="140"/>
      <c r="R731" s="140"/>
      <c r="S731" s="140"/>
      <c r="T731" s="140"/>
      <c r="U731" s="18"/>
      <c r="V731" s="18"/>
      <c r="W731" s="18"/>
      <c r="X731" s="124"/>
      <c r="Y731" s="18"/>
      <c r="Z731" s="18"/>
      <c r="AA731" s="18"/>
      <c r="AB731" s="18"/>
      <c r="AC731" s="18"/>
      <c r="AD731" s="18"/>
      <c r="AE731" s="18"/>
      <c r="AF731" s="18"/>
      <c r="AG731" s="18"/>
      <c r="AH731" s="18"/>
      <c r="AI731" s="18"/>
      <c r="AJ731" s="18"/>
      <c r="AK731" s="18"/>
      <c r="AL731" s="124"/>
      <c r="AM731" s="7"/>
      <c r="AN731" s="18"/>
      <c r="AO731" s="18"/>
      <c r="AP731" s="18"/>
      <c r="AQ731" s="18"/>
      <c r="AR731" s="18"/>
      <c r="AS731" s="18"/>
      <c r="AT731" s="18"/>
      <c r="AU731" s="18"/>
      <c r="AV731" s="18"/>
      <c r="AW731" s="18"/>
      <c r="AX731" s="18"/>
      <c r="BL731" s="11"/>
      <c r="BM731" s="11"/>
      <c r="BN731" s="11"/>
      <c r="BO731" s="75"/>
      <c r="BP731" s="75"/>
    </row>
    <row r="732" spans="1:68">
      <c r="A732" s="18"/>
      <c r="B732" s="18"/>
      <c r="C732" s="18"/>
      <c r="D732" s="18"/>
      <c r="E732" s="88"/>
      <c r="F732" s="88"/>
      <c r="G732" s="18"/>
      <c r="H732" s="89"/>
      <c r="I732" s="89"/>
      <c r="J732" s="18"/>
      <c r="K732" s="18"/>
      <c r="L732" s="18"/>
      <c r="M732" s="140"/>
      <c r="N732" s="140"/>
      <c r="O732" s="140"/>
      <c r="P732" s="140"/>
      <c r="Q732" s="140"/>
      <c r="R732" s="140"/>
      <c r="S732" s="140"/>
      <c r="T732" s="140"/>
      <c r="U732" s="18"/>
      <c r="V732" s="18"/>
      <c r="W732" s="18"/>
      <c r="X732" s="18"/>
      <c r="Y732" s="18"/>
      <c r="Z732" s="18"/>
      <c r="AA732" s="18"/>
      <c r="AB732" s="18"/>
      <c r="AC732" s="18"/>
      <c r="AD732" s="18"/>
      <c r="AE732" s="18"/>
      <c r="AF732" s="18"/>
      <c r="AG732" s="18"/>
      <c r="AH732" s="18"/>
      <c r="AI732" s="18"/>
      <c r="AJ732" s="18"/>
      <c r="AK732" s="18"/>
      <c r="AL732" s="18"/>
      <c r="AM732" s="7"/>
      <c r="AN732" s="18"/>
      <c r="AO732" s="18"/>
      <c r="AP732" s="18"/>
      <c r="AQ732" s="18"/>
      <c r="AR732" s="18"/>
      <c r="AS732" s="18"/>
      <c r="AT732" s="18"/>
      <c r="AU732" s="18"/>
      <c r="AV732" s="18"/>
      <c r="AW732" s="18"/>
      <c r="AX732" s="18"/>
      <c r="BL732" s="11"/>
      <c r="BM732" s="11"/>
      <c r="BN732" s="11"/>
      <c r="BO732" s="75"/>
      <c r="BP732" s="75"/>
    </row>
    <row r="733" spans="1:68">
      <c r="A733" s="18"/>
      <c r="B733" s="18"/>
      <c r="C733" s="18"/>
      <c r="D733" s="18"/>
      <c r="E733" s="88"/>
      <c r="F733" s="88"/>
      <c r="G733" s="18"/>
      <c r="H733" s="89"/>
      <c r="I733" s="89"/>
      <c r="J733" s="18"/>
      <c r="K733" s="18"/>
      <c r="L733" s="18"/>
      <c r="M733" s="140"/>
      <c r="N733" s="140"/>
      <c r="O733" s="140"/>
      <c r="P733" s="140"/>
      <c r="Q733" s="140"/>
      <c r="R733" s="140"/>
      <c r="S733" s="140"/>
      <c r="T733" s="140"/>
      <c r="U733" s="18"/>
      <c r="V733" s="18"/>
      <c r="W733" s="18"/>
      <c r="X733" s="18"/>
      <c r="Y733" s="18"/>
      <c r="Z733" s="18"/>
      <c r="AA733" s="18"/>
      <c r="AB733" s="18"/>
      <c r="AC733" s="18"/>
      <c r="AD733" s="18"/>
      <c r="AE733" s="18"/>
      <c r="AF733" s="18"/>
      <c r="AG733" s="18"/>
      <c r="AH733" s="18"/>
      <c r="AI733" s="18"/>
      <c r="AJ733" s="18"/>
      <c r="AK733" s="18"/>
      <c r="AL733" s="18"/>
      <c r="AM733" s="7"/>
      <c r="AN733" s="18"/>
      <c r="AO733" s="18"/>
      <c r="AP733" s="18"/>
      <c r="AQ733" s="18"/>
      <c r="AR733" s="18"/>
      <c r="AS733" s="18"/>
      <c r="AT733" s="18"/>
      <c r="AU733" s="18"/>
      <c r="AV733" s="18"/>
      <c r="AW733" s="18"/>
      <c r="AX733" s="18"/>
      <c r="BL733" s="11"/>
      <c r="BM733" s="11"/>
      <c r="BN733" s="11"/>
      <c r="BO733" s="75"/>
      <c r="BP733" s="75"/>
    </row>
    <row r="734" spans="1:68">
      <c r="A734" s="18"/>
      <c r="B734" s="18"/>
      <c r="C734" s="18"/>
      <c r="D734" s="18"/>
      <c r="E734" s="88"/>
      <c r="F734" s="88"/>
      <c r="G734" s="18"/>
      <c r="H734" s="89"/>
      <c r="I734" s="89"/>
      <c r="J734" s="18"/>
      <c r="K734" s="18"/>
      <c r="L734" s="18"/>
      <c r="M734" s="140"/>
      <c r="N734" s="140"/>
      <c r="O734" s="140"/>
      <c r="P734" s="140"/>
      <c r="Q734" s="140"/>
      <c r="R734" s="140"/>
      <c r="S734" s="140"/>
      <c r="T734" s="140"/>
      <c r="U734" s="18"/>
      <c r="V734" s="18"/>
      <c r="W734" s="18"/>
      <c r="X734" s="18"/>
      <c r="Y734" s="18"/>
      <c r="Z734" s="18"/>
      <c r="AA734" s="18"/>
      <c r="AB734" s="18"/>
      <c r="AC734" s="18"/>
      <c r="AD734" s="18"/>
      <c r="AE734" s="18"/>
      <c r="AF734" s="18"/>
      <c r="AG734" s="18"/>
      <c r="AH734" s="18"/>
      <c r="AI734" s="18"/>
      <c r="AJ734" s="18"/>
      <c r="AK734" s="18"/>
      <c r="AL734" s="18"/>
      <c r="AM734" s="7"/>
      <c r="AN734" s="18"/>
      <c r="AO734" s="18"/>
      <c r="AP734" s="18"/>
      <c r="AQ734" s="18"/>
      <c r="AR734" s="18"/>
      <c r="AS734" s="18"/>
      <c r="AT734" s="18"/>
      <c r="AU734" s="18"/>
      <c r="AV734" s="18"/>
      <c r="AW734" s="18"/>
      <c r="AX734" s="18"/>
      <c r="BL734" s="11"/>
      <c r="BM734" s="11"/>
      <c r="BN734" s="11"/>
      <c r="BO734" s="75"/>
      <c r="BP734" s="75"/>
    </row>
    <row r="735" spans="1:68">
      <c r="A735" s="18"/>
      <c r="B735" s="18"/>
      <c r="C735" s="18"/>
      <c r="D735" s="18"/>
      <c r="E735" s="88"/>
      <c r="F735" s="88"/>
      <c r="G735" s="18"/>
      <c r="H735" s="89"/>
      <c r="I735" s="89"/>
      <c r="J735" s="18"/>
      <c r="K735" s="18"/>
      <c r="L735" s="18"/>
      <c r="M735" s="140"/>
      <c r="N735" s="140"/>
      <c r="O735" s="140"/>
      <c r="P735" s="140"/>
      <c r="Q735" s="140"/>
      <c r="R735" s="140"/>
      <c r="S735" s="140"/>
      <c r="T735" s="140"/>
      <c r="U735" s="18"/>
      <c r="V735" s="18"/>
      <c r="W735" s="18"/>
      <c r="X735" s="18"/>
      <c r="Y735" s="18"/>
      <c r="Z735" s="18"/>
      <c r="AA735" s="18"/>
      <c r="AB735" s="18"/>
      <c r="AC735" s="18"/>
      <c r="AD735" s="18"/>
      <c r="AE735" s="18"/>
      <c r="AF735" s="18"/>
      <c r="AG735" s="18"/>
      <c r="AH735" s="18"/>
      <c r="AI735" s="18"/>
      <c r="AJ735" s="18"/>
      <c r="AK735" s="18"/>
      <c r="AL735" s="18"/>
      <c r="AM735" s="7"/>
      <c r="AN735" s="18"/>
      <c r="AO735" s="18"/>
      <c r="AP735" s="18"/>
      <c r="AQ735" s="18"/>
      <c r="AR735" s="18"/>
      <c r="AS735" s="18"/>
      <c r="AT735" s="437">
        <v>21</v>
      </c>
      <c r="AU735" s="437">
        <v>22</v>
      </c>
      <c r="AV735" s="437">
        <v>23</v>
      </c>
      <c r="AW735" s="18"/>
      <c r="AX735" s="18"/>
      <c r="BL735" s="11"/>
      <c r="BM735" s="11"/>
      <c r="BN735" s="11"/>
      <c r="BO735" s="75"/>
      <c r="BP735" s="75"/>
    </row>
    <row r="736" spans="1:68">
      <c r="A736" s="18"/>
      <c r="B736" s="18"/>
      <c r="C736" s="18"/>
      <c r="D736" s="18"/>
      <c r="E736" s="88"/>
      <c r="F736" s="88"/>
      <c r="G736" s="18"/>
      <c r="H736" s="89"/>
      <c r="I736" s="89"/>
      <c r="J736" s="18"/>
      <c r="K736" s="18"/>
      <c r="L736" s="18"/>
      <c r="M736" s="140"/>
      <c r="N736" s="140"/>
      <c r="O736" s="140"/>
      <c r="P736" s="140"/>
      <c r="Q736" s="140"/>
      <c r="R736" s="140"/>
      <c r="S736" s="140"/>
      <c r="T736" s="140"/>
      <c r="U736" s="18"/>
      <c r="V736" s="18"/>
      <c r="W736" s="18"/>
      <c r="X736" s="18"/>
      <c r="Y736" s="18"/>
      <c r="Z736" s="18"/>
      <c r="AA736" s="18"/>
      <c r="AB736" s="18"/>
      <c r="AC736" s="18"/>
      <c r="AD736" s="18"/>
      <c r="AE736" s="18"/>
      <c r="AF736" s="18"/>
      <c r="AG736" s="18"/>
      <c r="AH736" s="18"/>
      <c r="AI736" s="18"/>
      <c r="AJ736" s="18"/>
      <c r="AK736" s="18"/>
      <c r="AL736" s="18"/>
      <c r="AM736" s="7"/>
      <c r="AN736" s="18"/>
      <c r="AO736" s="18"/>
      <c r="AP736" s="18"/>
      <c r="AQ736" s="18"/>
      <c r="AR736" s="18"/>
      <c r="AS736" s="18"/>
      <c r="AT736" s="18"/>
      <c r="AU736" s="18"/>
      <c r="AV736" s="18"/>
      <c r="AW736" s="18"/>
      <c r="AX736" s="18"/>
      <c r="BL736" s="11"/>
      <c r="BM736" s="11"/>
      <c r="BN736" s="11"/>
      <c r="BO736" s="75"/>
      <c r="BP736" s="75"/>
    </row>
    <row r="737" spans="1:68">
      <c r="A737" s="18"/>
      <c r="B737" s="18"/>
      <c r="C737" s="18"/>
      <c r="D737" s="18"/>
      <c r="E737" s="88"/>
      <c r="F737" s="88"/>
      <c r="G737" s="18"/>
      <c r="H737" s="89"/>
      <c r="I737" s="89"/>
      <c r="J737" s="18"/>
      <c r="K737" s="18"/>
      <c r="L737" s="18"/>
      <c r="M737" s="140"/>
      <c r="N737" s="140"/>
      <c r="O737" s="140"/>
      <c r="P737" s="140"/>
      <c r="Q737" s="140"/>
      <c r="R737" s="140"/>
      <c r="S737" s="140"/>
      <c r="T737" s="140"/>
      <c r="U737" s="18"/>
      <c r="V737" s="18"/>
      <c r="W737" s="18"/>
      <c r="X737" s="18"/>
      <c r="Y737" s="18"/>
      <c r="Z737" s="18"/>
      <c r="AA737" s="18"/>
      <c r="AB737" s="18"/>
      <c r="AC737" s="18"/>
      <c r="AD737" s="18"/>
      <c r="AE737" s="18"/>
      <c r="AF737" s="18"/>
      <c r="AG737" s="18"/>
      <c r="AH737" s="18"/>
      <c r="AI737" s="18"/>
      <c r="AJ737" s="18"/>
      <c r="AK737" s="18"/>
      <c r="AL737" s="18"/>
      <c r="AM737" s="7"/>
      <c r="AN737" s="18"/>
      <c r="AO737" s="18"/>
      <c r="AP737" s="18"/>
      <c r="AQ737" s="18"/>
      <c r="AR737" s="18"/>
      <c r="AS737" s="18"/>
      <c r="AT737" s="18"/>
      <c r="AU737" s="18"/>
      <c r="AV737" s="18"/>
      <c r="AW737" s="18"/>
      <c r="AX737" s="18"/>
      <c r="BL737" s="11"/>
      <c r="BM737" s="11"/>
      <c r="BN737" s="11"/>
      <c r="BO737" s="75"/>
      <c r="BP737" s="75"/>
    </row>
    <row r="738" spans="1:68">
      <c r="A738" s="18"/>
      <c r="B738" s="18"/>
      <c r="C738" s="18"/>
      <c r="D738" s="18"/>
      <c r="E738" s="88"/>
      <c r="F738" s="88"/>
      <c r="G738" s="18"/>
      <c r="H738" s="89"/>
      <c r="I738" s="89"/>
      <c r="J738" s="18"/>
      <c r="K738" s="18"/>
      <c r="L738" s="18"/>
      <c r="M738" s="140"/>
      <c r="N738" s="140"/>
      <c r="O738" s="140"/>
      <c r="P738" s="140"/>
      <c r="Q738" s="140"/>
      <c r="R738" s="140"/>
      <c r="S738" s="140"/>
      <c r="T738" s="140"/>
      <c r="U738" s="18"/>
      <c r="V738" s="18"/>
      <c r="W738" s="18"/>
      <c r="X738" s="18"/>
      <c r="Y738" s="18"/>
      <c r="Z738" s="18"/>
      <c r="AA738" s="18"/>
      <c r="AB738" s="18"/>
      <c r="AC738" s="18"/>
      <c r="AD738" s="18"/>
      <c r="AE738" s="18"/>
      <c r="AF738" s="18"/>
      <c r="AG738" s="18"/>
      <c r="AH738" s="18"/>
      <c r="AI738" s="18"/>
      <c r="AJ738" s="18"/>
      <c r="AK738" s="18"/>
      <c r="AL738" s="18"/>
      <c r="AM738" s="7"/>
      <c r="AN738" s="18"/>
      <c r="AO738" s="18"/>
      <c r="AP738" s="18"/>
      <c r="AQ738" s="18"/>
      <c r="AR738" s="18"/>
      <c r="AS738" s="18"/>
      <c r="AT738" s="18"/>
      <c r="AU738" s="18"/>
      <c r="AV738" s="18"/>
      <c r="AW738" s="18"/>
      <c r="AX738" s="18"/>
      <c r="BL738" s="11"/>
      <c r="BM738" s="11"/>
      <c r="BN738" s="11"/>
      <c r="BO738" s="75"/>
      <c r="BP738" s="75"/>
    </row>
    <row r="739" spans="1:68">
      <c r="A739" s="18"/>
      <c r="B739" s="18"/>
      <c r="C739" s="18"/>
      <c r="D739" s="18"/>
      <c r="E739" s="88"/>
      <c r="F739" s="88"/>
      <c r="G739" s="18"/>
      <c r="H739" s="89"/>
      <c r="I739" s="89"/>
      <c r="J739" s="18"/>
      <c r="K739" s="18"/>
      <c r="L739" s="18"/>
      <c r="M739" s="140"/>
      <c r="N739" s="140"/>
      <c r="O739" s="140"/>
      <c r="P739" s="140"/>
      <c r="Q739" s="140"/>
      <c r="R739" s="140"/>
      <c r="S739" s="140"/>
      <c r="T739" s="140"/>
      <c r="U739" s="18"/>
      <c r="V739" s="18"/>
      <c r="W739" s="18"/>
      <c r="X739" s="18"/>
      <c r="Y739" s="18"/>
      <c r="Z739" s="18"/>
      <c r="AA739" s="18"/>
      <c r="AB739" s="18"/>
      <c r="AC739" s="18"/>
      <c r="AD739" s="18"/>
      <c r="AE739" s="18"/>
      <c r="AF739" s="18"/>
      <c r="AG739" s="18"/>
      <c r="AH739" s="18"/>
      <c r="AI739" s="18"/>
      <c r="AJ739" s="18"/>
      <c r="AK739" s="18"/>
      <c r="AL739" s="18"/>
      <c r="AM739" s="7"/>
      <c r="AN739" s="18"/>
      <c r="AO739" s="18"/>
      <c r="AP739" s="18"/>
      <c r="AQ739" s="18"/>
      <c r="AR739" s="18"/>
      <c r="AS739" s="18"/>
      <c r="AT739" s="18"/>
      <c r="AU739" s="18"/>
      <c r="AV739" s="18"/>
      <c r="AW739" s="18"/>
      <c r="AX739" s="18"/>
      <c r="BL739" s="11"/>
      <c r="BM739" s="11"/>
      <c r="BN739" s="11"/>
      <c r="BO739" s="75"/>
      <c r="BP739" s="75"/>
    </row>
    <row r="740" spans="1:68">
      <c r="A740" s="18"/>
      <c r="B740" s="18"/>
      <c r="C740" s="18"/>
      <c r="D740" s="18"/>
      <c r="E740" s="88"/>
      <c r="F740" s="88"/>
      <c r="G740" s="18"/>
      <c r="H740" s="89"/>
      <c r="I740" s="89"/>
      <c r="J740" s="18"/>
      <c r="K740" s="18"/>
      <c r="L740" s="18"/>
      <c r="M740" s="140"/>
      <c r="N740" s="140"/>
      <c r="O740" s="140"/>
      <c r="P740" s="140"/>
      <c r="Q740" s="140"/>
      <c r="R740" s="140"/>
      <c r="S740" s="140"/>
      <c r="T740" s="140"/>
      <c r="U740" s="18"/>
      <c r="V740" s="18"/>
      <c r="W740" s="18"/>
      <c r="X740" s="18"/>
      <c r="Y740" s="18"/>
      <c r="Z740" s="18"/>
      <c r="AA740" s="18"/>
      <c r="AB740" s="18"/>
      <c r="AC740" s="18"/>
      <c r="AD740" s="18"/>
      <c r="AE740" s="18"/>
      <c r="AF740" s="18"/>
      <c r="AG740" s="18"/>
      <c r="AH740" s="18"/>
      <c r="AI740" s="18"/>
      <c r="AJ740" s="18"/>
      <c r="AK740" s="18"/>
      <c r="AL740" s="18"/>
      <c r="AM740" s="7"/>
      <c r="AN740" s="18"/>
      <c r="AO740" s="18"/>
      <c r="AP740" s="18"/>
      <c r="AQ740" s="18"/>
      <c r="AR740" s="18"/>
      <c r="AS740" s="18"/>
      <c r="AT740" s="18"/>
      <c r="AU740" s="18"/>
      <c r="AV740" s="18"/>
      <c r="AW740" s="18"/>
      <c r="AX740" s="18"/>
      <c r="BL740" s="11"/>
      <c r="BM740" s="11"/>
      <c r="BN740" s="11"/>
      <c r="BO740" s="75"/>
      <c r="BP740" s="75"/>
    </row>
    <row r="741" spans="1:68">
      <c r="A741" s="18"/>
      <c r="B741" s="18"/>
      <c r="C741" s="18"/>
      <c r="D741" s="18"/>
      <c r="E741" s="88"/>
      <c r="F741" s="88"/>
      <c r="G741" s="18"/>
      <c r="H741" s="89"/>
      <c r="I741" s="89"/>
      <c r="J741" s="18"/>
      <c r="K741" s="18"/>
      <c r="L741" s="18"/>
      <c r="M741" s="140"/>
      <c r="N741" s="140"/>
      <c r="O741" s="140"/>
      <c r="P741" s="140"/>
      <c r="Q741" s="140"/>
      <c r="R741" s="140"/>
      <c r="S741" s="140"/>
      <c r="T741" s="140"/>
      <c r="U741" s="18"/>
      <c r="V741" s="18"/>
      <c r="W741" s="18"/>
      <c r="X741" s="18"/>
      <c r="Y741" s="18"/>
      <c r="Z741" s="18"/>
      <c r="AA741" s="18"/>
      <c r="AB741" s="18"/>
      <c r="AC741" s="18"/>
      <c r="AD741" s="18"/>
      <c r="AE741" s="18"/>
      <c r="AF741" s="18"/>
      <c r="AG741" s="18"/>
      <c r="AH741" s="18"/>
      <c r="AI741" s="18"/>
      <c r="AJ741" s="18"/>
      <c r="AK741" s="18"/>
      <c r="AL741" s="18"/>
      <c r="AM741" s="7"/>
      <c r="AN741" s="18"/>
      <c r="AO741" s="18"/>
      <c r="AP741" s="18"/>
      <c r="AQ741" s="18"/>
      <c r="AR741" s="18"/>
      <c r="AS741" s="18"/>
      <c r="AT741" s="18"/>
      <c r="AU741" s="18"/>
      <c r="AV741" s="18"/>
      <c r="AW741" s="18"/>
      <c r="AX741" s="18"/>
      <c r="BL741" s="11"/>
      <c r="BM741" s="11"/>
      <c r="BN741" s="11"/>
      <c r="BO741" s="75"/>
      <c r="BP741" s="75"/>
    </row>
    <row r="742" spans="1:68">
      <c r="A742" s="18"/>
      <c r="B742" s="18"/>
      <c r="C742" s="18"/>
      <c r="D742" s="18"/>
      <c r="E742" s="88"/>
      <c r="F742" s="88"/>
      <c r="G742" s="18"/>
      <c r="H742" s="89"/>
      <c r="I742" s="89"/>
      <c r="J742" s="18"/>
      <c r="K742" s="18"/>
      <c r="L742" s="18"/>
      <c r="M742" s="140"/>
      <c r="N742" s="140"/>
      <c r="O742" s="140"/>
      <c r="P742" s="140"/>
      <c r="Q742" s="140"/>
      <c r="R742" s="140"/>
      <c r="S742" s="140"/>
      <c r="T742" s="140"/>
      <c r="U742" s="18"/>
      <c r="V742" s="18"/>
      <c r="W742" s="18"/>
      <c r="X742" s="18"/>
      <c r="Y742" s="18"/>
      <c r="Z742" s="18"/>
      <c r="AA742" s="18"/>
      <c r="AB742" s="18"/>
      <c r="AC742" s="18"/>
      <c r="AD742" s="18"/>
      <c r="AE742" s="18"/>
      <c r="AF742" s="18"/>
      <c r="AG742" s="18"/>
      <c r="AH742" s="18"/>
      <c r="AI742" s="18"/>
      <c r="AJ742" s="18"/>
      <c r="AK742" s="18"/>
      <c r="AL742" s="18"/>
      <c r="AM742" s="7"/>
      <c r="AN742" s="18"/>
      <c r="AO742" s="18"/>
      <c r="AP742" s="18"/>
      <c r="AQ742" s="18"/>
      <c r="AR742" s="18"/>
      <c r="AS742" s="18"/>
      <c r="AT742" s="18"/>
      <c r="AU742" s="18"/>
      <c r="AV742" s="18"/>
      <c r="AW742" s="18"/>
      <c r="AX742" s="18"/>
      <c r="BL742" s="11"/>
      <c r="BM742" s="11"/>
      <c r="BN742" s="11"/>
      <c r="BO742" s="75"/>
      <c r="BP742" s="75"/>
    </row>
    <row r="743" spans="1:68">
      <c r="A743" s="18"/>
      <c r="B743" s="18"/>
      <c r="C743" s="18"/>
      <c r="D743" s="18"/>
      <c r="E743" s="88"/>
      <c r="F743" s="88"/>
      <c r="G743" s="18"/>
      <c r="H743" s="89"/>
      <c r="I743" s="89"/>
      <c r="J743" s="18"/>
      <c r="K743" s="18"/>
      <c r="L743" s="18"/>
      <c r="M743" s="140"/>
      <c r="N743" s="140"/>
      <c r="O743" s="140"/>
      <c r="P743" s="140"/>
      <c r="Q743" s="140"/>
      <c r="R743" s="140"/>
      <c r="S743" s="140"/>
      <c r="T743" s="140"/>
      <c r="U743" s="18"/>
      <c r="V743" s="18"/>
      <c r="W743" s="18"/>
      <c r="X743" s="18"/>
      <c r="Y743" s="18"/>
      <c r="Z743" s="18"/>
      <c r="AA743" s="18"/>
      <c r="AB743" s="18"/>
      <c r="AC743" s="18"/>
      <c r="AD743" s="18"/>
      <c r="AE743" s="18"/>
      <c r="AF743" s="18"/>
      <c r="AG743" s="18"/>
      <c r="AH743" s="18"/>
      <c r="AI743" s="18"/>
      <c r="AJ743" s="18"/>
      <c r="AK743" s="18"/>
      <c r="AL743" s="18"/>
      <c r="AM743" s="7"/>
      <c r="AN743" s="18"/>
      <c r="AO743" s="18"/>
      <c r="AP743" s="18"/>
      <c r="AQ743" s="18"/>
      <c r="AR743" s="18"/>
      <c r="AS743" s="18"/>
      <c r="AT743" s="18"/>
      <c r="AU743" s="18"/>
      <c r="AV743" s="18"/>
      <c r="AW743" s="18"/>
      <c r="AX743" s="18"/>
      <c r="BL743" s="11"/>
      <c r="BM743" s="11"/>
      <c r="BN743" s="11"/>
      <c r="BO743" s="75"/>
      <c r="BP743" s="75"/>
    </row>
    <row r="744" spans="1:68">
      <c r="A744" s="18"/>
      <c r="B744" s="18"/>
      <c r="C744" s="18"/>
      <c r="D744" s="18"/>
      <c r="E744" s="88"/>
      <c r="F744" s="88"/>
      <c r="G744" s="18"/>
      <c r="H744" s="89"/>
      <c r="I744" s="89"/>
      <c r="J744" s="18"/>
      <c r="K744" s="18"/>
      <c r="L744" s="18"/>
      <c r="M744" s="140"/>
      <c r="N744" s="140"/>
      <c r="O744" s="140"/>
      <c r="P744" s="140"/>
      <c r="Q744" s="140"/>
      <c r="R744" s="140"/>
      <c r="S744" s="140"/>
      <c r="T744" s="140"/>
      <c r="U744" s="18"/>
      <c r="V744" s="18"/>
      <c r="W744" s="18"/>
      <c r="X744" s="18"/>
      <c r="Y744" s="18"/>
      <c r="Z744" s="18"/>
      <c r="AA744" s="18"/>
      <c r="AB744" s="18"/>
      <c r="AC744" s="18"/>
      <c r="AD744" s="18"/>
      <c r="AE744" s="18"/>
      <c r="AF744" s="18"/>
      <c r="AG744" s="18"/>
      <c r="AH744" s="18"/>
      <c r="AI744" s="18"/>
      <c r="AJ744" s="18"/>
      <c r="AK744" s="18"/>
      <c r="AL744" s="18"/>
      <c r="AM744" s="7"/>
      <c r="AN744" s="18"/>
      <c r="AO744" s="18"/>
      <c r="AP744" s="18"/>
      <c r="AQ744" s="18"/>
      <c r="AR744" s="18"/>
      <c r="AS744" s="18"/>
      <c r="AT744" s="18"/>
      <c r="AU744" s="18"/>
      <c r="AV744" s="18"/>
      <c r="AW744" s="18"/>
      <c r="AX744" s="18"/>
      <c r="BL744" s="11"/>
      <c r="BM744" s="11"/>
      <c r="BN744" s="11"/>
      <c r="BO744" s="75"/>
      <c r="BP744" s="75"/>
    </row>
    <row r="745" spans="1:68">
      <c r="A745" s="18"/>
      <c r="B745" s="18"/>
      <c r="C745" s="18"/>
      <c r="D745" s="18"/>
      <c r="E745" s="88"/>
      <c r="F745" s="88"/>
      <c r="G745" s="18"/>
      <c r="H745" s="89"/>
      <c r="I745" s="89"/>
      <c r="J745" s="18"/>
      <c r="K745" s="18"/>
      <c r="L745" s="18"/>
      <c r="M745" s="140"/>
      <c r="N745" s="140"/>
      <c r="O745" s="140"/>
      <c r="P745" s="140"/>
      <c r="Q745" s="140"/>
      <c r="R745" s="140"/>
      <c r="S745" s="140"/>
      <c r="T745" s="140"/>
      <c r="U745" s="18"/>
      <c r="V745" s="18"/>
      <c r="W745" s="18"/>
      <c r="X745" s="18"/>
      <c r="Y745" s="18"/>
      <c r="Z745" s="18"/>
      <c r="AA745" s="18"/>
      <c r="AB745" s="18"/>
      <c r="AC745" s="18"/>
      <c r="AD745" s="18"/>
      <c r="AE745" s="18"/>
      <c r="AF745" s="18"/>
      <c r="AG745" s="18"/>
      <c r="AH745" s="18"/>
      <c r="AI745" s="18"/>
      <c r="AJ745" s="18"/>
      <c r="AK745" s="18"/>
      <c r="AL745" s="18"/>
      <c r="AM745" s="7"/>
      <c r="AN745" s="18"/>
      <c r="AO745" s="18"/>
      <c r="AP745" s="18"/>
      <c r="AQ745" s="18"/>
      <c r="AR745" s="18"/>
      <c r="AS745" s="18"/>
      <c r="AT745" s="18"/>
      <c r="AU745" s="18"/>
      <c r="AV745" s="18"/>
      <c r="AW745" s="18"/>
      <c r="AX745" s="18"/>
      <c r="BL745" s="11"/>
      <c r="BM745" s="11"/>
      <c r="BN745" s="11"/>
      <c r="BO745" s="75"/>
      <c r="BP745" s="75"/>
    </row>
    <row r="746" spans="1:68">
      <c r="A746" s="18"/>
      <c r="B746" s="18"/>
      <c r="C746" s="18"/>
      <c r="D746" s="18"/>
      <c r="E746" s="88"/>
      <c r="F746" s="88"/>
      <c r="G746" s="18"/>
      <c r="H746" s="89"/>
      <c r="I746" s="89"/>
      <c r="J746" s="18"/>
      <c r="K746" s="18"/>
      <c r="L746" s="18"/>
      <c r="M746" s="140"/>
      <c r="N746" s="140"/>
      <c r="O746" s="140"/>
      <c r="P746" s="140"/>
      <c r="Q746" s="140"/>
      <c r="R746" s="140"/>
      <c r="S746" s="140"/>
      <c r="T746" s="140"/>
      <c r="U746" s="18"/>
      <c r="V746" s="18"/>
      <c r="W746" s="18"/>
      <c r="X746" s="18"/>
      <c r="Y746" s="18"/>
      <c r="Z746" s="18"/>
      <c r="AA746" s="18"/>
      <c r="AB746" s="18"/>
      <c r="AC746" s="18"/>
      <c r="AD746" s="18"/>
      <c r="AE746" s="18"/>
      <c r="AF746" s="18"/>
      <c r="AG746" s="18"/>
      <c r="AH746" s="18"/>
      <c r="AI746" s="18"/>
      <c r="AJ746" s="18"/>
      <c r="AK746" s="18"/>
      <c r="AL746" s="18"/>
      <c r="AM746" s="7"/>
      <c r="AN746" s="18"/>
      <c r="AO746" s="18"/>
      <c r="AP746" s="18"/>
      <c r="AQ746" s="18"/>
      <c r="AR746" s="18"/>
      <c r="AS746" s="18"/>
      <c r="AT746" s="18"/>
      <c r="AU746" s="18"/>
      <c r="AV746" s="18"/>
      <c r="AW746" s="18"/>
      <c r="AX746" s="18"/>
      <c r="BL746" s="11"/>
      <c r="BM746" s="11"/>
      <c r="BN746" s="11"/>
      <c r="BO746" s="75"/>
      <c r="BP746" s="75"/>
    </row>
    <row r="747" spans="1:68">
      <c r="A747" s="18"/>
      <c r="B747" s="18"/>
      <c r="C747" s="18"/>
      <c r="D747" s="18"/>
      <c r="E747" s="18"/>
      <c r="F747" s="18"/>
      <c r="G747" s="18"/>
      <c r="H747" s="18"/>
      <c r="I747" s="18"/>
      <c r="J747" s="18"/>
      <c r="K747" s="18"/>
      <c r="L747" s="18"/>
      <c r="M747" s="18"/>
      <c r="N747" s="140"/>
      <c r="O747" s="140"/>
      <c r="P747" s="140"/>
      <c r="Q747" s="140"/>
      <c r="R747" s="140"/>
      <c r="S747" s="140"/>
      <c r="T747" s="140"/>
      <c r="U747" s="18"/>
      <c r="V747" s="18"/>
      <c r="W747" s="18"/>
      <c r="X747" s="18"/>
      <c r="Y747" s="18"/>
      <c r="Z747" s="18"/>
      <c r="AA747" s="18"/>
      <c r="AB747" s="18"/>
      <c r="AC747" s="18"/>
      <c r="AD747" s="18"/>
      <c r="AE747" s="18"/>
      <c r="AF747" s="18"/>
      <c r="AG747" s="18"/>
      <c r="AH747" s="18"/>
      <c r="AI747" s="18"/>
      <c r="AJ747" s="18"/>
      <c r="AK747" s="18"/>
      <c r="AL747" s="18"/>
      <c r="AM747" s="7"/>
      <c r="AN747" s="18"/>
      <c r="AO747" s="18"/>
      <c r="AP747" s="18"/>
      <c r="AQ747" s="18"/>
      <c r="AR747" s="18"/>
      <c r="AS747" s="18"/>
      <c r="AT747" s="18"/>
      <c r="AU747" s="18"/>
      <c r="AV747" s="18"/>
      <c r="AW747" s="18"/>
      <c r="AX747" s="18"/>
      <c r="BL747" s="11"/>
      <c r="BM747" s="11"/>
      <c r="BN747" s="11"/>
      <c r="BO747" s="75"/>
      <c r="BP747" s="75"/>
    </row>
    <row r="748" spans="1:6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7"/>
      <c r="AN748" s="18"/>
      <c r="AO748" s="18"/>
      <c r="AP748" s="18"/>
      <c r="AQ748" s="18"/>
      <c r="AR748" s="18"/>
      <c r="AS748" s="18"/>
      <c r="AT748" s="18"/>
      <c r="AU748" s="18"/>
      <c r="AV748" s="18"/>
      <c r="AW748" s="18"/>
      <c r="AX748" s="18"/>
      <c r="BB748" s="11"/>
      <c r="BC748" s="11"/>
      <c r="BD748" s="11"/>
      <c r="BE748" s="11"/>
      <c r="BF748" s="11"/>
      <c r="BG748" s="11"/>
      <c r="BH748" s="11"/>
      <c r="BI748" s="11"/>
      <c r="BJ748" s="11"/>
      <c r="BK748" s="11"/>
      <c r="BL748" s="11"/>
      <c r="BM748" s="11"/>
      <c r="BN748" s="11"/>
      <c r="BO748" s="75"/>
      <c r="BP748" s="75"/>
    </row>
    <row r="749" spans="1:68">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7"/>
      <c r="AN749" s="18"/>
      <c r="AO749" s="18"/>
      <c r="AP749" s="18"/>
      <c r="AQ749" s="18"/>
      <c r="AR749" s="18"/>
      <c r="AS749" s="18"/>
      <c r="AT749" s="18"/>
      <c r="AU749" s="18"/>
      <c r="AV749" s="18"/>
      <c r="AW749" s="18"/>
      <c r="AX749" s="18"/>
      <c r="BB749" s="11"/>
      <c r="BC749" s="11"/>
      <c r="BD749" s="11"/>
      <c r="BE749" s="11"/>
      <c r="BF749" s="11"/>
      <c r="BG749" s="11"/>
      <c r="BH749" s="11"/>
      <c r="BI749" s="11"/>
      <c r="BJ749" s="11"/>
      <c r="BK749" s="11"/>
      <c r="BL749" s="11"/>
      <c r="BM749" s="11"/>
      <c r="BN749" s="11"/>
      <c r="BO749" s="75"/>
      <c r="BP749" s="75"/>
    </row>
    <row r="750" spans="1:68">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7"/>
      <c r="AN750" s="18"/>
      <c r="AO750" s="18"/>
      <c r="AP750" s="18"/>
      <c r="AQ750" s="18"/>
      <c r="AR750" s="18"/>
      <c r="AS750" s="18"/>
      <c r="AT750" s="18"/>
      <c r="AU750" s="18"/>
      <c r="AV750" s="18"/>
      <c r="AW750" s="18"/>
      <c r="AX750" s="18"/>
      <c r="BB750" s="11"/>
      <c r="BC750" s="11"/>
      <c r="BD750" s="11"/>
      <c r="BE750" s="11"/>
      <c r="BF750" s="11"/>
      <c r="BG750" s="11"/>
      <c r="BH750" s="11"/>
      <c r="BI750" s="11"/>
      <c r="BJ750" s="11"/>
      <c r="BK750" s="11"/>
      <c r="BL750" s="11"/>
      <c r="BM750" s="11"/>
      <c r="BN750" s="11"/>
      <c r="BO750" s="75"/>
      <c r="BP750" s="75"/>
    </row>
    <row r="751" spans="1:68">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7"/>
      <c r="AN751" s="18"/>
      <c r="AO751" s="18"/>
      <c r="AP751" s="18"/>
      <c r="AQ751" s="18"/>
      <c r="AR751" s="18"/>
      <c r="AS751" s="18"/>
      <c r="AT751" s="18"/>
      <c r="AU751" s="18"/>
      <c r="AV751" s="18"/>
      <c r="AW751" s="18"/>
      <c r="AX751" s="18"/>
      <c r="BB751" s="11"/>
      <c r="BC751" s="11"/>
      <c r="BD751" s="11"/>
      <c r="BE751" s="11"/>
      <c r="BF751" s="11"/>
      <c r="BG751" s="11"/>
      <c r="BH751" s="11"/>
      <c r="BI751" s="11"/>
      <c r="BJ751" s="11"/>
      <c r="BK751" s="11"/>
      <c r="BL751" s="11"/>
      <c r="BM751" s="11"/>
      <c r="BN751" s="11"/>
      <c r="BO751" s="75"/>
      <c r="BP751" s="75"/>
    </row>
    <row r="752" spans="1:68">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24"/>
      <c r="AM752" s="7"/>
      <c r="AN752" s="18"/>
      <c r="AO752" s="18"/>
      <c r="AP752" s="18"/>
      <c r="AQ752" s="18"/>
      <c r="AR752" s="18"/>
      <c r="AS752" s="18"/>
      <c r="AT752" s="18"/>
      <c r="AU752" s="18"/>
      <c r="AV752" s="18"/>
      <c r="AW752" s="18"/>
      <c r="AX752" s="18"/>
      <c r="BB752" s="11"/>
      <c r="BC752" s="11"/>
      <c r="BD752" s="11"/>
      <c r="BE752" s="11"/>
      <c r="BF752" s="11"/>
      <c r="BG752" s="11"/>
      <c r="BH752" s="11"/>
      <c r="BI752" s="11"/>
      <c r="BJ752" s="11"/>
      <c r="BK752" s="11"/>
      <c r="BL752" s="11"/>
      <c r="BM752" s="11"/>
      <c r="BN752" s="11"/>
      <c r="BO752" s="75"/>
      <c r="BP752" s="75"/>
    </row>
    <row r="753" spans="1:68" ht="15.75">
      <c r="A753" s="18"/>
      <c r="B753" s="18"/>
      <c r="C753" s="18"/>
      <c r="D753" s="18"/>
      <c r="E753" s="18"/>
      <c r="F753" s="18"/>
      <c r="G753" s="18"/>
      <c r="H753" s="18"/>
      <c r="I753" s="18"/>
      <c r="J753" s="18"/>
      <c r="K753" s="18"/>
      <c r="L753" s="18"/>
      <c r="M753" s="18"/>
      <c r="N753" s="18"/>
      <c r="O753" s="18"/>
      <c r="P753" s="18"/>
      <c r="Q753" s="18"/>
      <c r="R753" s="18"/>
      <c r="S753" s="18"/>
      <c r="T753" s="18"/>
      <c r="U753" s="18"/>
      <c r="V753" s="247"/>
      <c r="W753" s="18"/>
      <c r="X753" s="610" t="s">
        <v>101</v>
      </c>
      <c r="Y753" s="610"/>
      <c r="Z753" s="117"/>
      <c r="AA753" s="117"/>
      <c r="AB753" s="117"/>
      <c r="AC753" s="117"/>
      <c r="AD753" s="117"/>
      <c r="AE753" s="117"/>
      <c r="AF753" s="117"/>
      <c r="AG753" s="117"/>
      <c r="AH753" s="117"/>
      <c r="AI753" s="117"/>
      <c r="AJ753" s="117"/>
      <c r="AK753" s="117"/>
      <c r="AL753" s="117"/>
      <c r="AM753" s="7"/>
      <c r="AN753" s="18"/>
      <c r="AO753" s="18"/>
      <c r="AP753" s="18"/>
      <c r="AQ753" s="18"/>
      <c r="AR753" s="18"/>
      <c r="AS753" s="18"/>
      <c r="AT753" s="18"/>
      <c r="AU753" s="18"/>
      <c r="AV753" s="18"/>
      <c r="AW753" s="18"/>
      <c r="AX753" s="18"/>
      <c r="BB753" s="11"/>
      <c r="BC753" s="11"/>
      <c r="BD753" s="11"/>
      <c r="BE753" s="11"/>
      <c r="BF753" s="11"/>
      <c r="BG753" s="11"/>
      <c r="BH753" s="11"/>
      <c r="BI753" s="11"/>
      <c r="BJ753" s="11"/>
      <c r="BK753" s="11"/>
      <c r="BL753" s="11"/>
      <c r="BM753" s="11"/>
      <c r="BN753" s="11"/>
      <c r="BO753" s="75"/>
      <c r="BP753" s="75"/>
    </row>
    <row r="754" spans="1:68" ht="15.75">
      <c r="A754" s="18"/>
      <c r="B754" s="18"/>
      <c r="C754" s="18"/>
      <c r="D754" s="18"/>
      <c r="E754" s="18"/>
      <c r="F754" s="18"/>
      <c r="G754" s="18"/>
      <c r="H754" s="18"/>
      <c r="I754" s="18"/>
      <c r="J754" s="18"/>
      <c r="K754" s="18"/>
      <c r="L754" s="18"/>
      <c r="M754" s="18"/>
      <c r="N754" s="18"/>
      <c r="O754" s="18"/>
      <c r="P754" s="18"/>
      <c r="Q754" s="18"/>
      <c r="R754" s="18"/>
      <c r="S754" s="18"/>
      <c r="T754" s="18"/>
      <c r="U754" s="18"/>
      <c r="V754" s="336"/>
      <c r="W754" s="18"/>
      <c r="X754" s="567"/>
      <c r="Y754" s="567"/>
      <c r="Z754" s="117"/>
      <c r="AA754" s="117"/>
      <c r="AB754" s="117"/>
      <c r="AC754" s="117"/>
      <c r="AD754" s="117"/>
      <c r="AE754" s="117"/>
      <c r="AF754" s="117"/>
      <c r="AG754" s="117"/>
      <c r="AH754" s="117"/>
      <c r="AI754" s="117"/>
      <c r="AJ754" s="117"/>
      <c r="AK754" s="117"/>
      <c r="AL754" s="117"/>
      <c r="AM754" s="7"/>
      <c r="AN754" s="18"/>
      <c r="AO754" s="18"/>
      <c r="AP754" s="18"/>
      <c r="AQ754" s="18"/>
      <c r="AR754" s="18"/>
      <c r="AS754" s="18"/>
      <c r="AT754" s="18"/>
      <c r="AU754" s="18"/>
      <c r="AV754" s="18"/>
      <c r="AW754" s="18"/>
      <c r="AX754" s="18"/>
      <c r="BB754" s="11"/>
      <c r="BC754" s="11"/>
      <c r="BD754" s="11"/>
      <c r="BE754" s="11"/>
      <c r="BF754" s="11"/>
      <c r="BG754" s="11"/>
      <c r="BH754" s="11"/>
      <c r="BI754" s="11"/>
      <c r="BJ754" s="11"/>
      <c r="BK754" s="11"/>
      <c r="BL754" s="11"/>
      <c r="BM754" s="11"/>
      <c r="BN754" s="11"/>
      <c r="BO754" s="75"/>
      <c r="BP754" s="75"/>
    </row>
    <row r="755" spans="1:68" ht="15.75">
      <c r="A755" s="18"/>
      <c r="B755" s="18"/>
      <c r="C755" s="18"/>
      <c r="D755" s="18"/>
      <c r="E755" s="18"/>
      <c r="F755" s="18"/>
      <c r="G755" s="18"/>
      <c r="H755" s="18"/>
      <c r="I755" s="18"/>
      <c r="J755" s="18"/>
      <c r="K755" s="18"/>
      <c r="L755" s="18"/>
      <c r="M755" s="18"/>
      <c r="N755" s="18"/>
      <c r="O755" s="18"/>
      <c r="P755" s="18"/>
      <c r="Q755" s="18"/>
      <c r="R755" s="18"/>
      <c r="S755" s="18"/>
      <c r="T755" s="18"/>
      <c r="U755" s="18"/>
      <c r="V755" s="213"/>
      <c r="W755" s="18"/>
      <c r="X755" s="567"/>
      <c r="Y755" s="567"/>
      <c r="Z755" s="117"/>
      <c r="AA755" s="117"/>
      <c r="AB755" s="117"/>
      <c r="AC755" s="117"/>
      <c r="AD755" s="117"/>
      <c r="AE755" s="117"/>
      <c r="AF755" s="117"/>
      <c r="AG755" s="117"/>
      <c r="AH755" s="117"/>
      <c r="AI755" s="117"/>
      <c r="AJ755" s="117"/>
      <c r="AK755" s="117"/>
      <c r="AL755" s="117"/>
      <c r="AM755" s="7"/>
      <c r="AN755" s="18"/>
      <c r="AO755" s="18"/>
      <c r="AP755" s="18"/>
      <c r="AQ755" s="18"/>
      <c r="AR755" s="18"/>
      <c r="AS755" s="18"/>
      <c r="AT755" s="18"/>
      <c r="AU755" s="18"/>
      <c r="AV755" s="18"/>
      <c r="AW755" s="18"/>
      <c r="AX755" s="18"/>
      <c r="BB755" s="11"/>
      <c r="BC755" s="11"/>
      <c r="BD755" s="11"/>
      <c r="BE755" s="11"/>
      <c r="BF755" s="11"/>
      <c r="BG755" s="11"/>
      <c r="BH755" s="11"/>
      <c r="BI755" s="11"/>
      <c r="BJ755" s="11"/>
      <c r="BK755" s="11"/>
      <c r="BL755" s="11"/>
      <c r="BM755" s="11"/>
      <c r="BN755" s="11"/>
      <c r="BO755" s="75"/>
      <c r="BP755" s="75"/>
    </row>
    <row r="756" spans="1:68" ht="15.7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567"/>
      <c r="Y756" s="567"/>
      <c r="Z756" s="117"/>
      <c r="AA756" s="117"/>
      <c r="AB756" s="117"/>
      <c r="AC756" s="117"/>
      <c r="AD756" s="117"/>
      <c r="AE756" s="117"/>
      <c r="AF756" s="117"/>
      <c r="AG756" s="117"/>
      <c r="AH756" s="117"/>
      <c r="AI756" s="117"/>
      <c r="AJ756" s="117"/>
      <c r="AK756" s="117"/>
      <c r="AL756" s="117"/>
      <c r="AM756" s="7"/>
      <c r="AN756" s="18"/>
      <c r="AO756" s="18"/>
      <c r="AP756" s="18"/>
      <c r="AQ756" s="18"/>
      <c r="AR756" s="18"/>
      <c r="AS756" s="18"/>
      <c r="AT756" s="18"/>
      <c r="AU756" s="18"/>
      <c r="AV756" s="18"/>
      <c r="AW756" s="18"/>
      <c r="AX756" s="18"/>
      <c r="BB756" s="11"/>
      <c r="BC756" s="11"/>
      <c r="BD756" s="11"/>
      <c r="BE756" s="11"/>
      <c r="BF756" s="11"/>
      <c r="BG756" s="11"/>
      <c r="BH756" s="11"/>
      <c r="BI756" s="11"/>
      <c r="BJ756" s="11"/>
      <c r="BK756" s="11"/>
      <c r="BL756" s="11"/>
      <c r="BM756" s="11"/>
      <c r="BN756" s="11"/>
      <c r="BO756" s="75"/>
      <c r="BP756" s="75"/>
    </row>
    <row r="757" spans="1:68">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17"/>
      <c r="Y757" s="117"/>
      <c r="Z757" s="117"/>
      <c r="AA757" s="117"/>
      <c r="AB757" s="117"/>
      <c r="AC757" s="117"/>
      <c r="AD757" s="117"/>
      <c r="AE757" s="117"/>
      <c r="AF757" s="117"/>
      <c r="AG757" s="117"/>
      <c r="AH757" s="117"/>
      <c r="AI757" s="117"/>
      <c r="AJ757" s="117"/>
      <c r="AK757" s="117"/>
      <c r="AL757" s="117"/>
      <c r="AM757" s="7"/>
      <c r="AN757" s="18"/>
      <c r="AO757" s="18"/>
      <c r="AP757" s="18"/>
      <c r="AQ757" s="18"/>
      <c r="AR757" s="18"/>
      <c r="AS757" s="18"/>
      <c r="AT757" s="18"/>
      <c r="AU757" s="18"/>
      <c r="AV757" s="18"/>
      <c r="AW757" s="18"/>
      <c r="AX757" s="18"/>
      <c r="BB757" s="11"/>
      <c r="BC757" s="11"/>
      <c r="BD757" s="11"/>
      <c r="BE757" s="11"/>
      <c r="BF757" s="11"/>
      <c r="BG757" s="11"/>
      <c r="BH757" s="11"/>
      <c r="BI757" s="11"/>
      <c r="BJ757" s="11"/>
      <c r="BK757" s="11"/>
      <c r="BL757" s="11"/>
      <c r="BM757" s="11"/>
      <c r="BN757" s="11"/>
      <c r="BO757" s="75"/>
      <c r="BP757" s="75"/>
    </row>
    <row r="758" spans="1:6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431" t="s">
        <v>103</v>
      </c>
      <c r="Y758" s="432"/>
      <c r="Z758" s="432"/>
      <c r="AA758" s="432"/>
      <c r="AB758" s="432"/>
      <c r="AC758" s="432"/>
      <c r="AD758" s="432"/>
      <c r="AE758" s="432"/>
      <c r="AF758" s="432"/>
      <c r="AG758" s="432"/>
      <c r="AH758" s="432"/>
      <c r="AI758" s="432"/>
      <c r="AJ758" s="432"/>
      <c r="AK758" s="432"/>
      <c r="AL758" s="433"/>
      <c r="AM758" s="18"/>
      <c r="AN758" s="18"/>
      <c r="AO758" s="18"/>
      <c r="AP758" s="18"/>
      <c r="AQ758" s="18"/>
      <c r="AR758" s="18"/>
      <c r="AS758" s="18"/>
      <c r="AT758" s="18"/>
      <c r="AU758" s="18"/>
      <c r="AV758" s="18"/>
      <c r="AW758" s="18"/>
      <c r="AX758" s="18"/>
      <c r="BB758" s="11"/>
      <c r="BC758" s="11"/>
      <c r="BD758" s="11"/>
      <c r="BE758" s="11"/>
      <c r="BF758" s="11"/>
      <c r="BG758" s="11"/>
      <c r="BH758" s="11"/>
      <c r="BI758" s="11"/>
      <c r="BJ758" s="11"/>
      <c r="BK758" s="11"/>
      <c r="BL758" s="11"/>
      <c r="BM758" s="11"/>
      <c r="BN758" s="11"/>
      <c r="BO758" s="75"/>
      <c r="BP758" s="75"/>
    </row>
    <row r="759" spans="1:68">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BB759" s="11"/>
      <c r="BC759" s="11"/>
      <c r="BD759" s="11"/>
      <c r="BE759" s="11"/>
      <c r="BF759" s="11"/>
      <c r="BG759" s="11"/>
      <c r="BH759" s="11"/>
      <c r="BI759" s="11"/>
      <c r="BJ759" s="11"/>
      <c r="BK759" s="11"/>
      <c r="BL759" s="11"/>
      <c r="BM759" s="11"/>
      <c r="BN759" s="11"/>
      <c r="BO759" s="75"/>
      <c r="BP759" s="75"/>
    </row>
    <row r="760" spans="1:68">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BB760" s="11"/>
      <c r="BC760" s="11"/>
      <c r="BD760" s="11"/>
      <c r="BE760" s="11"/>
      <c r="BF760" s="11"/>
      <c r="BG760" s="11"/>
      <c r="BH760" s="11"/>
      <c r="BI760" s="11"/>
      <c r="BJ760" s="11"/>
      <c r="BK760" s="11"/>
      <c r="BL760" s="11"/>
      <c r="BM760" s="11"/>
      <c r="BN760" s="11"/>
      <c r="BO760" s="75"/>
      <c r="BP760" s="75"/>
    </row>
    <row r="761" spans="1:68">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7"/>
      <c r="AN761" s="18"/>
      <c r="AO761" s="18"/>
      <c r="AP761" s="18"/>
      <c r="AQ761" s="18"/>
      <c r="AR761" s="18"/>
      <c r="AS761" s="18"/>
      <c r="AT761" s="18"/>
      <c r="AU761" s="18"/>
      <c r="AV761" s="18"/>
      <c r="AW761" s="18"/>
      <c r="AX761" s="18"/>
      <c r="BB761" s="11"/>
      <c r="BC761" s="11"/>
      <c r="BD761" s="11"/>
      <c r="BE761" s="11"/>
      <c r="BF761" s="11"/>
      <c r="BG761" s="11"/>
      <c r="BH761" s="11"/>
      <c r="BI761" s="11"/>
      <c r="BJ761" s="11"/>
      <c r="BK761" s="11"/>
      <c r="BL761" s="11"/>
      <c r="BM761" s="11"/>
      <c r="BN761" s="11"/>
      <c r="BO761" s="75"/>
      <c r="BP761" s="75"/>
    </row>
    <row r="762" spans="1:68">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17"/>
      <c r="Y762" s="434" t="s">
        <v>104</v>
      </c>
      <c r="Z762" s="205"/>
      <c r="AA762" s="402"/>
      <c r="AB762" s="117"/>
      <c r="AC762" s="117"/>
      <c r="AD762" s="117"/>
      <c r="AE762" s="117"/>
      <c r="AF762" s="117"/>
      <c r="AG762" s="117"/>
      <c r="AH762" s="117"/>
      <c r="AI762" s="117"/>
      <c r="AJ762" s="117"/>
      <c r="AK762" s="117"/>
      <c r="AL762" s="117"/>
      <c r="AM762" s="117"/>
      <c r="AN762" s="117"/>
      <c r="AO762" s="18"/>
      <c r="AP762" s="18"/>
      <c r="AQ762" s="18"/>
      <c r="AR762" s="18"/>
      <c r="AS762" s="18"/>
      <c r="AT762" s="18"/>
      <c r="AU762" s="18"/>
      <c r="AV762" s="18"/>
      <c r="AW762" s="18"/>
      <c r="AX762" s="18"/>
      <c r="BB762" s="11"/>
      <c r="BC762" s="11"/>
      <c r="BD762" s="11"/>
      <c r="BE762" s="11"/>
      <c r="BF762" s="11"/>
      <c r="BG762" s="11"/>
      <c r="BH762" s="11"/>
      <c r="BI762" s="11"/>
      <c r="BJ762" s="11"/>
      <c r="BK762" s="11"/>
      <c r="BL762" s="11"/>
      <c r="BM762" s="11"/>
      <c r="BN762" s="11"/>
      <c r="BO762" s="75"/>
      <c r="BP762" s="75"/>
    </row>
    <row r="763" spans="1:68">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17"/>
      <c r="Y763" s="400">
        <v>0</v>
      </c>
      <c r="Z763" s="435">
        <v>1</v>
      </c>
      <c r="AA763" s="435">
        <v>2</v>
      </c>
      <c r="AB763" s="435">
        <v>3</v>
      </c>
      <c r="AC763" s="435">
        <v>4</v>
      </c>
      <c r="AD763" s="435">
        <v>5</v>
      </c>
      <c r="AE763" s="435">
        <v>6</v>
      </c>
      <c r="AF763" s="435">
        <v>7</v>
      </c>
      <c r="AG763" s="435">
        <v>8</v>
      </c>
      <c r="AH763" s="435">
        <v>9</v>
      </c>
      <c r="AI763" s="435">
        <v>10</v>
      </c>
      <c r="AJ763" s="435">
        <v>11</v>
      </c>
      <c r="AK763" s="435">
        <v>12</v>
      </c>
      <c r="AL763" s="435">
        <v>13</v>
      </c>
      <c r="AM763" s="435">
        <v>14</v>
      </c>
      <c r="AN763" s="436">
        <v>15</v>
      </c>
      <c r="AO763" s="436">
        <v>16</v>
      </c>
      <c r="AP763" s="436">
        <v>17</v>
      </c>
      <c r="AQ763" s="436">
        <v>18</v>
      </c>
      <c r="AR763" s="436">
        <v>19</v>
      </c>
      <c r="AS763" s="436">
        <v>20</v>
      </c>
      <c r="AT763" s="18"/>
      <c r="AU763" s="18"/>
      <c r="AV763" s="18"/>
      <c r="AW763" s="18"/>
      <c r="AX763" s="18"/>
      <c r="BB763" s="11"/>
      <c r="BC763" s="11"/>
      <c r="BD763" s="11"/>
      <c r="BE763" s="11"/>
      <c r="BF763" s="11"/>
      <c r="BG763" s="11"/>
      <c r="BH763" s="11"/>
      <c r="BI763" s="11"/>
      <c r="BJ763" s="11"/>
      <c r="BK763" s="11"/>
      <c r="BL763" s="11"/>
      <c r="BM763" s="11"/>
      <c r="BN763" s="11"/>
      <c r="BO763" s="75"/>
      <c r="BP763" s="75"/>
    </row>
    <row r="764" spans="1:68">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235" t="str">
        <f>$G$121</f>
        <v>MODAL</v>
      </c>
      <c r="Y764" s="438"/>
      <c r="Z764" s="438"/>
      <c r="AA764" s="438"/>
      <c r="AB764" s="438"/>
      <c r="AC764" s="438"/>
      <c r="AD764" s="438"/>
      <c r="AE764" s="438"/>
      <c r="AF764" s="438"/>
      <c r="AG764" s="438"/>
      <c r="AH764" s="438"/>
      <c r="AI764" s="438"/>
      <c r="AJ764" s="438"/>
      <c r="AK764" s="438"/>
      <c r="AL764" s="438"/>
      <c r="AM764" s="438"/>
      <c r="AN764" s="438"/>
      <c r="AO764" s="18"/>
      <c r="AP764" s="18"/>
      <c r="AQ764" s="18"/>
      <c r="AR764" s="18"/>
      <c r="AS764" s="18"/>
      <c r="AT764" s="18"/>
      <c r="AU764" s="18"/>
      <c r="AV764" s="18"/>
      <c r="AW764" s="18"/>
      <c r="AX764" s="18"/>
      <c r="BB764" s="11"/>
      <c r="BC764" s="11"/>
      <c r="BD764" s="11"/>
      <c r="BE764" s="11"/>
      <c r="BF764" s="11"/>
      <c r="BG764" s="11"/>
      <c r="BH764" s="11"/>
      <c r="BI764" s="11"/>
      <c r="BJ764" s="11"/>
      <c r="BK764" s="11"/>
      <c r="BL764" s="11"/>
      <c r="BM764" s="11"/>
      <c r="BN764" s="11"/>
      <c r="BO764" s="75"/>
      <c r="BP764" s="75"/>
    </row>
    <row r="765" spans="1:68">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234" t="str">
        <f>$G$122</f>
        <v>(R1-R5)</v>
      </c>
      <c r="Y765" s="400">
        <v>-7</v>
      </c>
      <c r="Z765" s="435">
        <v>-6</v>
      </c>
      <c r="AA765" s="435">
        <v>-5</v>
      </c>
      <c r="AB765" s="435">
        <v>-4</v>
      </c>
      <c r="AC765" s="435">
        <v>-3</v>
      </c>
      <c r="AD765" s="435">
        <v>-2</v>
      </c>
      <c r="AE765" s="435">
        <v>-1</v>
      </c>
      <c r="AF765" s="435">
        <v>0</v>
      </c>
      <c r="AG765" s="435">
        <v>1</v>
      </c>
      <c r="AH765" s="435">
        <v>2</v>
      </c>
      <c r="AI765" s="435">
        <v>3</v>
      </c>
      <c r="AJ765" s="435">
        <v>4</v>
      </c>
      <c r="AK765" s="435">
        <v>5</v>
      </c>
      <c r="AL765" s="435">
        <v>6</v>
      </c>
      <c r="AM765" s="439">
        <v>7</v>
      </c>
      <c r="AN765" s="436">
        <v>8</v>
      </c>
      <c r="AO765" s="18"/>
      <c r="AP765" s="18"/>
      <c r="AQ765" s="18"/>
      <c r="AR765" s="18"/>
      <c r="AS765" s="18"/>
      <c r="AT765" s="18"/>
      <c r="AU765" s="18"/>
      <c r="AV765" s="18"/>
      <c r="AW765" s="18"/>
      <c r="AX765" s="18"/>
      <c r="BB765" s="11"/>
      <c r="BC765" s="11"/>
      <c r="BD765" s="11"/>
      <c r="BE765" s="11"/>
      <c r="BF765" s="11"/>
      <c r="BG765" s="11"/>
      <c r="BH765" s="11"/>
      <c r="BI765" s="11"/>
      <c r="BJ765" s="11"/>
      <c r="BK765" s="11"/>
      <c r="BL765" s="11"/>
      <c r="BM765" s="11"/>
      <c r="BN765" s="11"/>
      <c r="BO765" s="75"/>
      <c r="BP765" s="75"/>
    </row>
    <row r="766" spans="1:68">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440">
        <v>0</v>
      </c>
      <c r="Y766" s="441"/>
      <c r="Z766" s="442"/>
      <c r="AA766" s="442"/>
      <c r="AB766" s="442"/>
      <c r="AC766" s="442"/>
      <c r="AD766" s="442"/>
      <c r="AE766" s="442"/>
      <c r="AF766" s="443">
        <f t="array" ref="AF766">IF($M123="-","-",COUNT(IF($M$5:$M$104=$X766,IF($H$5:$L$104=Y$763,$H$5:$L$104,"-"),"-"))/$M123)</f>
        <v>1.2321428571428572</v>
      </c>
      <c r="AG766" s="444">
        <f t="array" ref="AG766">IF($M123="-","-",COUNT(IF($M$5:$M$104=$X766,IF($H$5:$L$104=Z$763,$H$5:$L$104,"-"),"-"))/$M123)</f>
        <v>0</v>
      </c>
      <c r="AH766" s="444">
        <f t="array" ref="AH766">IF($M123="-","-",COUNT(IF($M$5:$M$104=$X766,IF($H$5:$L$104=AA$763,$H$5:$L$104,"-"),"-"))/$M123)</f>
        <v>0</v>
      </c>
      <c r="AI766" s="444">
        <f t="array" ref="AI766">IF($M123="-","-",COUNT(IF($M$5:$M$104=$X766,IF($H$5:$L$104=AB$763,$H$5:$L$104,"-"),"-"))/$M123)</f>
        <v>0</v>
      </c>
      <c r="AJ766" s="444">
        <f t="array" ref="AJ766">IF($M123="-","-",COUNT(IF($M$5:$M$104=$X766,IF($H$5:$L$104=AC$763,$H$5:$L$104,"-"),"-"))/$M123)</f>
        <v>8.9285714285714281E-3</v>
      </c>
      <c r="AK766" s="444">
        <f t="array" ref="AK766">IF($M123="-","-",COUNT(IF($M$5:$M$104=$X766,IF($H$5:$L$104=AD$763,$H$5:$L$104,"-"),"-"))/$M123)</f>
        <v>8.9285714285714281E-3</v>
      </c>
      <c r="AL766" s="444">
        <f t="array" ref="AL766">IF($M123="-","-",COUNT(IF($M$5:$M$104=$X766,IF($H$5:$L$104=AE$763,$H$5:$L$104,"-"),"-"))/$M123)</f>
        <v>0</v>
      </c>
      <c r="AM766" s="444">
        <f t="array" ref="AM766">IF($M123="-","-",COUNT(IF($M$5:$M$104=$X766,IF($H$5:$L$104=AF$763,$H$5:$L$104,"-"),"-"))/$M123)</f>
        <v>0</v>
      </c>
      <c r="AN766" s="444">
        <f t="array" ref="AN766">IF($M123="-","-",COUNT(IF($M$5:$M$104=$X766,IF($H$5:$L$104=AG$763,$H$5:$L$104,"-"),"-"))/$M123)</f>
        <v>0</v>
      </c>
      <c r="AO766" s="445">
        <f t="shared" ref="AO766:AO781" si="61">IF(SUM(Y766:AN766)=0,"-",SUM(Y766:AN766))</f>
        <v>1.25</v>
      </c>
      <c r="AP766" s="18"/>
      <c r="AQ766" s="18"/>
      <c r="AR766" s="18"/>
      <c r="AS766" s="18"/>
      <c r="AT766" s="18"/>
      <c r="AU766" s="18"/>
      <c r="AV766" s="18"/>
      <c r="AW766" s="18"/>
      <c r="AX766" s="18"/>
      <c r="BB766" s="11"/>
      <c r="BC766" s="11"/>
      <c r="BD766" s="11"/>
      <c r="BE766" s="11"/>
      <c r="BF766" s="11"/>
      <c r="BG766" s="11"/>
      <c r="BH766" s="11"/>
      <c r="BI766" s="11"/>
      <c r="BJ766" s="11"/>
      <c r="BK766" s="11"/>
      <c r="BL766" s="11"/>
      <c r="BM766" s="11"/>
      <c r="BN766" s="11"/>
      <c r="BO766" s="75"/>
      <c r="BP766" s="75"/>
    </row>
    <row r="767" spans="1:68">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52">
        <v>1</v>
      </c>
      <c r="Y767" s="446"/>
      <c r="Z767" s="447"/>
      <c r="AA767" s="447"/>
      <c r="AB767" s="447"/>
      <c r="AC767" s="447"/>
      <c r="AD767" s="447"/>
      <c r="AE767" s="448" t="str">
        <f t="array" ref="AE767">IF($M124="-","-",COUNT(IF($M$5:$M$104=$X767,IF($H$5:$L$104=Y$763,$H$5:$L$104,"-"),"-"))/$M124)</f>
        <v>-</v>
      </c>
      <c r="AF767" s="449" t="str">
        <f t="array" ref="AF767">IF($M124="-","-",COUNT(IF($M$5:$M$104=$X767,IF($H$5:$L$104=Z$763,$H$5:$L$104,"-"),"-"))/$M124)</f>
        <v>-</v>
      </c>
      <c r="AG767" s="448" t="str">
        <f t="array" ref="AG767">IF($M124="-","-",COUNT(IF($M$5:$M$104=$X767,IF($H$5:$L$104=AA$763,$H$5:$L$104,"-"),"-"))/$M124)</f>
        <v>-</v>
      </c>
      <c r="AH767" s="448" t="str">
        <f t="array" ref="AH767">IF($M124="-","-",COUNT(IF($M$5:$M$104=$X767,IF($H$5:$L$104=AB$763,$H$5:$L$104,"-"),"-"))/$M124)</f>
        <v>-</v>
      </c>
      <c r="AI767" s="448" t="str">
        <f t="array" ref="AI767">IF($M124="-","-",COUNT(IF($M$5:$M$104=$X767,IF($H$5:$L$104=AC$763,$H$5:$L$104,"-"),"-"))/$M124)</f>
        <v>-</v>
      </c>
      <c r="AJ767" s="448" t="str">
        <f t="array" ref="AJ767">IF($M124="-","-",COUNT(IF($M$5:$M$104=$X767,IF($H$5:$L$104=AD$763,$H$5:$L$104,"-"),"-"))/$M124)</f>
        <v>-</v>
      </c>
      <c r="AK767" s="448" t="str">
        <f t="array" ref="AK767">IF($M124="-","-",COUNT(IF($M$5:$M$104=$X767,IF($H$5:$L$104=AE$763,$H$5:$L$104,"-"),"-"))/$M124)</f>
        <v>-</v>
      </c>
      <c r="AL767" s="448" t="str">
        <f t="array" ref="AL767">IF($M124="-","-",COUNT(IF($M$5:$M$104=$X767,IF($H$5:$L$104=AF$763,$H$5:$L$104,"-"),"-"))/$M124)</f>
        <v>-</v>
      </c>
      <c r="AM767" s="448" t="str">
        <f t="array" ref="AM767">IF($M124="-","-",COUNT(IF($M$5:$M$104=$X767,IF($H$5:$L$104=AG$763,$H$5:$L$104,"-"),"-"))/$M124)</f>
        <v>-</v>
      </c>
      <c r="AN767" s="448" t="str">
        <f t="array" ref="AN767">IF($M124="-","-",COUNT(IF($M$5:$M$104=$X767,IF($H$5:$L$104=AH$763,$H$5:$L$104,"-"),"-"))/$M124)</f>
        <v>-</v>
      </c>
      <c r="AO767" s="450" t="str">
        <f t="shared" si="61"/>
        <v>-</v>
      </c>
      <c r="AP767" s="18"/>
      <c r="AQ767" s="18"/>
      <c r="AR767" s="18"/>
      <c r="AS767" s="18"/>
      <c r="AT767" s="18"/>
      <c r="AU767" s="18"/>
      <c r="AV767" s="18"/>
      <c r="AW767" s="18"/>
      <c r="AX767" s="18"/>
      <c r="BB767" s="11"/>
      <c r="BC767" s="11"/>
      <c r="BD767" s="11"/>
      <c r="BE767" s="11"/>
      <c r="BF767" s="11"/>
      <c r="BG767" s="11"/>
      <c r="BH767" s="11"/>
      <c r="BI767" s="11"/>
      <c r="BJ767" s="11"/>
      <c r="BK767" s="11"/>
      <c r="BL767" s="11"/>
      <c r="BM767" s="11"/>
      <c r="BN767" s="11"/>
      <c r="BO767" s="75"/>
      <c r="BP767" s="75"/>
    </row>
    <row r="768" spans="1: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52">
        <v>2</v>
      </c>
      <c r="Y768" s="446"/>
      <c r="Z768" s="447"/>
      <c r="AA768" s="447"/>
      <c r="AB768" s="447"/>
      <c r="AC768" s="447"/>
      <c r="AD768" s="448" t="str">
        <f t="array" ref="AD768">IF($M125="-","-",COUNT(IF($M$5:$M$104=$X768,IF($H$5:$L$104=Y$763,$H$5:$L$104,"-"),"-"))/$M125)</f>
        <v>-</v>
      </c>
      <c r="AE768" s="448" t="str">
        <f t="array" ref="AE768">IF($M125="-","-",COUNT(IF($M$5:$M$104=$X768,IF($H$5:$L$104=Z$763,$H$5:$L$104,"-"),"-"))/$M125)</f>
        <v>-</v>
      </c>
      <c r="AF768" s="449" t="str">
        <f t="array" ref="AF768">IF($M125="-","-",COUNT(IF($M$5:$M$104=$X768,IF($H$5:$L$104=AA$763,$H$5:$L$104,"-"),"-"))/$M125)</f>
        <v>-</v>
      </c>
      <c r="AG768" s="448" t="str">
        <f t="array" ref="AG768">IF($M125="-","-",COUNT(IF($M$5:$M$104=$X768,IF($H$5:$L$104=AB$763,$H$5:$L$104,"-"),"-"))/$M125)</f>
        <v>-</v>
      </c>
      <c r="AH768" s="448" t="str">
        <f t="array" ref="AH768">IF($M125="-","-",COUNT(IF($M$5:$M$104=$X768,IF($H$5:$L$104=AC$763,$H$5:$L$104,"-"),"-"))/$M125)</f>
        <v>-</v>
      </c>
      <c r="AI768" s="448" t="str">
        <f t="array" ref="AI768">IF($M125="-","-",COUNT(IF($M$5:$M$104=$X768,IF($H$5:$L$104=AD$763,$H$5:$L$104,"-"),"-"))/$M125)</f>
        <v>-</v>
      </c>
      <c r="AJ768" s="448" t="str">
        <f t="array" ref="AJ768">IF($M125="-","-",COUNT(IF($M$5:$M$104=$X768,IF($H$5:$L$104=AE$763,$H$5:$L$104,"-"),"-"))/$M125)</f>
        <v>-</v>
      </c>
      <c r="AK768" s="448" t="str">
        <f t="array" ref="AK768">IF($M125="-","-",COUNT(IF($M$5:$M$104=$X768,IF($H$5:$L$104=AF$763,$H$5:$L$104,"-"),"-"))/$M125)</f>
        <v>-</v>
      </c>
      <c r="AL768" s="448" t="str">
        <f t="array" ref="AL768">IF($M125="-","-",COUNT(IF($M$5:$M$104=$X768,IF($H$5:$L$104=AG$763,$H$5:$L$104,"-"),"-"))/$M125)</f>
        <v>-</v>
      </c>
      <c r="AM768" s="448" t="str">
        <f t="array" ref="AM768">IF($M125="-","-",COUNT(IF($M$5:$M$104=$X768,IF($H$5:$L$104=AH$763,$H$5:$L$104,"-"),"-"))/$M125)</f>
        <v>-</v>
      </c>
      <c r="AN768" s="448" t="str">
        <f t="array" ref="AN768">IF($M125="-","-",COUNT(IF($M$5:$M$104=$X768,IF($H$5:$L$104=AI$763,$H$5:$L$104,"-"),"-"))/$M125)</f>
        <v>-</v>
      </c>
      <c r="AO768" s="450" t="str">
        <f t="shared" si="61"/>
        <v>-</v>
      </c>
      <c r="AP768" s="18"/>
      <c r="AQ768" s="18"/>
      <c r="AR768" s="18"/>
      <c r="AS768" s="18"/>
      <c r="AT768" s="18"/>
      <c r="AU768" s="18"/>
      <c r="AV768" s="18"/>
      <c r="AW768" s="18"/>
      <c r="AX768" s="18"/>
      <c r="BB768" s="11"/>
      <c r="BC768" s="11"/>
      <c r="BD768" s="11"/>
      <c r="BE768" s="11"/>
      <c r="BF768" s="11"/>
      <c r="BG768" s="11"/>
      <c r="BH768" s="11"/>
      <c r="BI768" s="11"/>
      <c r="BJ768" s="11"/>
      <c r="BK768" s="11"/>
      <c r="BL768" s="11"/>
      <c r="BM768" s="11"/>
      <c r="BN768" s="11"/>
      <c r="BO768" s="75"/>
      <c r="BP768" s="75"/>
    </row>
    <row r="769" spans="1:68">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52">
        <v>3</v>
      </c>
      <c r="Y769" s="446"/>
      <c r="Z769" s="447"/>
      <c r="AA769" s="447"/>
      <c r="AB769" s="447"/>
      <c r="AC769" s="448" t="str">
        <f t="array" ref="AC769">IF($M126="-","-",COUNT(IF($M$5:$M$104=$X769,IF($H$5:$L$104=Y$763,$H$5:$L$104,"-"),"-"))/$M126)</f>
        <v>-</v>
      </c>
      <c r="AD769" s="448" t="str">
        <f t="array" ref="AD769">IF($M126="-","-",COUNT(IF($M$5:$M$104=$X769,IF($H$5:$L$104=Z$763,$H$5:$L$104,"-"),"-"))/$M126)</f>
        <v>-</v>
      </c>
      <c r="AE769" s="448" t="str">
        <f t="array" ref="AE769">IF($M126="-","-",COUNT(IF($M$5:$M$104=$X769,IF($H$5:$L$104=AA$763,$H$5:$L$104,"-"),"-"))/$M126)</f>
        <v>-</v>
      </c>
      <c r="AF769" s="449" t="str">
        <f t="array" ref="AF769">IF($M126="-","-",COUNT(IF($M$5:$M$104=$X769,IF($H$5:$L$104=AB$763,$H$5:$L$104,"-"),"-"))/$M126)</f>
        <v>-</v>
      </c>
      <c r="AG769" s="448" t="str">
        <f t="array" ref="AG769">IF($M126="-","-",COUNT(IF($M$5:$M$104=$X769,IF($H$5:$L$104=AC$763,$H$5:$L$104,"-"),"-"))/$M126)</f>
        <v>-</v>
      </c>
      <c r="AH769" s="448" t="str">
        <f t="array" ref="AH769">IF($M126="-","-",COUNT(IF($M$5:$M$104=$X769,IF($H$5:$L$104=AD$763,$H$5:$L$104,"-"),"-"))/$M126)</f>
        <v>-</v>
      </c>
      <c r="AI769" s="448" t="str">
        <f t="array" ref="AI769">IF($M126="-","-",COUNT(IF($M$5:$M$104=$X769,IF($H$5:$L$104=AE$763,$H$5:$L$104,"-"),"-"))/$M126)</f>
        <v>-</v>
      </c>
      <c r="AJ769" s="448" t="str">
        <f t="array" ref="AJ769">IF($M126="-","-",COUNT(IF($M$5:$M$104=$X769,IF($H$5:$L$104=AF$763,$H$5:$L$104,"-"),"-"))/$M126)</f>
        <v>-</v>
      </c>
      <c r="AK769" s="448" t="str">
        <f t="array" ref="AK769">IF($M126="-","-",COUNT(IF($M$5:$M$104=$X769,IF($H$5:$L$104=AG$763,$H$5:$L$104,"-"),"-"))/$M126)</f>
        <v>-</v>
      </c>
      <c r="AL769" s="448" t="str">
        <f t="array" ref="AL769">IF($M126="-","-",COUNT(IF($M$5:$M$104=$X769,IF($H$5:$L$104=AH$763,$H$5:$L$104,"-"),"-"))/$M126)</f>
        <v>-</v>
      </c>
      <c r="AM769" s="448" t="str">
        <f t="array" ref="AM769">IF($M126="-","-",COUNT(IF($M$5:$M$104=$X769,IF($H$5:$L$104=AI$763,$H$5:$L$104,"-"),"-"))/$M126)</f>
        <v>-</v>
      </c>
      <c r="AN769" s="448" t="str">
        <f t="array" ref="AN769">IF($M126="-","-",COUNT(IF($M$5:$M$104=$X769,IF($H$5:$L$104=AJ$763,$H$5:$L$104,"-"),"-"))/$M126)</f>
        <v>-</v>
      </c>
      <c r="AO769" s="450" t="str">
        <f t="shared" si="61"/>
        <v>-</v>
      </c>
      <c r="AP769" s="18"/>
      <c r="AQ769" s="18"/>
      <c r="AR769" s="18"/>
      <c r="AS769" s="18"/>
      <c r="AT769" s="18"/>
      <c r="AU769" s="18"/>
      <c r="AV769" s="18"/>
      <c r="AW769" s="18"/>
      <c r="AX769" s="18"/>
      <c r="BB769" s="11"/>
      <c r="BC769" s="11"/>
      <c r="BD769" s="11"/>
      <c r="BE769" s="11"/>
      <c r="BF769" s="11"/>
      <c r="BG769" s="11"/>
      <c r="BH769" s="11"/>
      <c r="BI769" s="11"/>
      <c r="BJ769" s="11"/>
      <c r="BK769" s="11"/>
      <c r="BL769" s="11"/>
      <c r="BM769" s="11"/>
      <c r="BN769" s="11"/>
      <c r="BO769" s="75"/>
      <c r="BP769" s="75"/>
    </row>
    <row r="770" spans="1:68">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52">
        <v>4</v>
      </c>
      <c r="Y770" s="446"/>
      <c r="Z770" s="447"/>
      <c r="AA770" s="447"/>
      <c r="AB770" s="448">
        <f t="array" ref="AB770">IF($M127="-","-",COUNT(IF($M$5:$M$104=$X770,IF($H$5:$L$104=Y$763,$H$5:$L$104,"-"),"-"))/$M127)</f>
        <v>0.1</v>
      </c>
      <c r="AC770" s="448">
        <f t="array" ref="AC770">IF($M127="-","-",COUNT(IF($M$5:$M$104=$X770,IF($H$5:$L$104=Z$763,$H$5:$L$104,"-"),"-"))/$M127)</f>
        <v>0</v>
      </c>
      <c r="AD770" s="448">
        <f t="array" ref="AD770">IF($M127="-","-",COUNT(IF($M$5:$M$104=$X770,IF($H$5:$L$104=AA$763,$H$5:$L$104,"-"),"-"))/$M127)</f>
        <v>0</v>
      </c>
      <c r="AE770" s="448">
        <f t="array" ref="AE770">IF($M127="-","-",COUNT(IF($M$5:$M$104=$X770,IF($H$5:$L$104=AB$763,$H$5:$L$104,"-"),"-"))/$M127)</f>
        <v>0</v>
      </c>
      <c r="AF770" s="449">
        <f t="array" ref="AF770">IF($M127="-","-",COUNT(IF($M$5:$M$104=$X770,IF($H$5:$L$104=AC$763,$H$5:$L$104,"-"),"-"))/$M127)</f>
        <v>0.9</v>
      </c>
      <c r="AG770" s="448">
        <f t="array" ref="AG770">IF($M127="-","-",COUNT(IF($M$5:$M$104=$X770,IF($H$5:$L$104=AD$763,$H$5:$L$104,"-"),"-"))/$M127)</f>
        <v>0</v>
      </c>
      <c r="AH770" s="448">
        <f t="array" ref="AH770">IF($M127="-","-",COUNT(IF($M$5:$M$104=$X770,IF($H$5:$L$104=AE$763,$H$5:$L$104,"-"),"-"))/$M127)</f>
        <v>0</v>
      </c>
      <c r="AI770" s="448">
        <f t="array" ref="AI770">IF($M127="-","-",COUNT(IF($M$5:$M$104=$X770,IF($H$5:$L$104=AF$763,$H$5:$L$104,"-"),"-"))/$M127)</f>
        <v>0</v>
      </c>
      <c r="AJ770" s="448">
        <f t="array" ref="AJ770">IF($M127="-","-",COUNT(IF($M$5:$M$104=$X770,IF($H$5:$L$104=AG$763,$H$5:$L$104,"-"),"-"))/$M127)</f>
        <v>0</v>
      </c>
      <c r="AK770" s="448">
        <f t="array" ref="AK770">IF($M127="-","-",COUNT(IF($M$5:$M$104=$X770,IF($H$5:$L$104=AH$763,$H$5:$L$104,"-"),"-"))/$M127)</f>
        <v>0</v>
      </c>
      <c r="AL770" s="448">
        <f t="array" ref="AL770">IF($M127="-","-",COUNT(IF($M$5:$M$104=$X770,IF($H$5:$L$104=AI$763,$H$5:$L$104,"-"),"-"))/$M127)</f>
        <v>0</v>
      </c>
      <c r="AM770" s="448">
        <f t="array" ref="AM770">IF($M127="-","-",COUNT(IF($M$5:$M$104=$X770,IF($H$5:$L$104=AJ$763,$H$5:$L$104,"-"),"-"))/$M127)</f>
        <v>0</v>
      </c>
      <c r="AN770" s="448">
        <f t="array" ref="AN770">IF($M127="-","-",COUNT(IF($M$5:$M$104=$X770,IF($H$5:$L$104=AK$763,$H$5:$L$104,"-"),"-"))/$M127)</f>
        <v>0</v>
      </c>
      <c r="AO770" s="450">
        <f t="shared" si="61"/>
        <v>1</v>
      </c>
      <c r="AP770" s="18"/>
      <c r="AQ770" s="18"/>
      <c r="AR770" s="18"/>
      <c r="AS770" s="18"/>
      <c r="AT770" s="18"/>
      <c r="AU770" s="18"/>
      <c r="AV770" s="18"/>
      <c r="AW770" s="18"/>
      <c r="AX770" s="18"/>
      <c r="BB770" s="11"/>
      <c r="BC770" s="11"/>
      <c r="BD770" s="11"/>
      <c r="BE770" s="11"/>
      <c r="BF770" s="11"/>
      <c r="BG770" s="11"/>
      <c r="BH770" s="11"/>
      <c r="BI770" s="11"/>
      <c r="BJ770" s="11"/>
      <c r="BK770" s="11"/>
      <c r="BL770" s="11"/>
      <c r="BM770" s="11"/>
      <c r="BN770" s="11"/>
      <c r="BO770" s="75"/>
      <c r="BP770" s="75"/>
    </row>
    <row r="771" spans="1:68">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52">
        <v>5</v>
      </c>
      <c r="Y771" s="446"/>
      <c r="Z771" s="447"/>
      <c r="AA771" s="448">
        <f t="array" ref="AA771">IF($M128="-","-",COUNT(IF($M$5:$M$104=$X771,IF($H$5:$L$104=Y$763,$H$5:$L$104,"-"),"-"))/$M128)</f>
        <v>0.06</v>
      </c>
      <c r="AB771" s="448">
        <f t="array" ref="AB771">IF($M128="-","-",COUNT(IF($M$5:$M$104=$X771,IF($H$5:$L$104=Z$763,$H$5:$L$104,"-"),"-"))/$M128)</f>
        <v>0</v>
      </c>
      <c r="AC771" s="448">
        <f t="array" ref="AC771">IF($M128="-","-",COUNT(IF($M$5:$M$104=$X771,IF($H$5:$L$104=AA$763,$H$5:$L$104,"-"),"-"))/$M128)</f>
        <v>0</v>
      </c>
      <c r="AD771" s="448">
        <f t="array" ref="AD771">IF($M128="-","-",COUNT(IF($M$5:$M$104=$X771,IF($H$5:$L$104=AB$763,$H$5:$L$104,"-"),"-"))/$M128)</f>
        <v>0</v>
      </c>
      <c r="AE771" s="448">
        <f t="array" ref="AE771">IF($M128="-","-",COUNT(IF($M$5:$M$104=$X771,IF($H$5:$L$104=AC$763,$H$5:$L$104,"-"),"-"))/$M128)</f>
        <v>0.04</v>
      </c>
      <c r="AF771" s="449">
        <f t="array" ref="AF771">IF($M128="-","-",COUNT(IF($M$5:$M$104=$X771,IF($H$5:$L$104=AD$763,$H$5:$L$104,"-"),"-"))/$M128)</f>
        <v>0.78</v>
      </c>
      <c r="AG771" s="448">
        <f t="array" ref="AG771">IF($M128="-","-",COUNT(IF($M$5:$M$104=$X771,IF($H$5:$L$104=AE$763,$H$5:$L$104,"-"),"-"))/$M128)</f>
        <v>0.12</v>
      </c>
      <c r="AH771" s="448">
        <f t="array" ref="AH771">IF($M128="-","-",COUNT(IF($M$5:$M$104=$X771,IF($H$5:$L$104=AF$763,$H$5:$L$104,"-"),"-"))/$M128)</f>
        <v>0</v>
      </c>
      <c r="AI771" s="448">
        <f t="array" ref="AI771">IF($M128="-","-",COUNT(IF($M$5:$M$104=$X771,IF($H$5:$L$104=AG$763,$H$5:$L$104,"-"),"-"))/$M128)</f>
        <v>0</v>
      </c>
      <c r="AJ771" s="448">
        <f t="array" ref="AJ771">IF($M128="-","-",COUNT(IF($M$5:$M$104=$X771,IF($H$5:$L$104=AH$763,$H$5:$L$104,"-"),"-"))/$M128)</f>
        <v>0</v>
      </c>
      <c r="AK771" s="448">
        <f t="array" ref="AK771">IF($M128="-","-",COUNT(IF($M$5:$M$104=$X771,IF($H$5:$L$104=AI$763,$H$5:$L$104,"-"),"-"))/$M128)</f>
        <v>0</v>
      </c>
      <c r="AL771" s="448">
        <f t="array" ref="AL771">IF($M128="-","-",COUNT(IF($M$5:$M$104=$X771,IF($H$5:$L$104=AJ$763,$H$5:$L$104,"-"),"-"))/$M128)</f>
        <v>0</v>
      </c>
      <c r="AM771" s="448">
        <f t="array" ref="AM771">IF($M128="-","-",COUNT(IF($M$5:$M$104=$X771,IF($H$5:$L$104=AK$763,$H$5:$L$104,"-"),"-"))/$M128)</f>
        <v>0</v>
      </c>
      <c r="AN771" s="448">
        <f t="array" ref="AN771">IF($M128="-","-",COUNT(IF($M$5:$M$104=$X771,IF($H$5:$L$104=AL$763,$H$5:$L$104,"-"),"-"))/$M128)</f>
        <v>0</v>
      </c>
      <c r="AO771" s="450">
        <f t="shared" si="61"/>
        <v>1</v>
      </c>
      <c r="AP771" s="18"/>
      <c r="AQ771" s="18"/>
      <c r="AR771" s="18"/>
      <c r="AS771" s="18"/>
      <c r="AT771" s="18"/>
      <c r="AU771" s="18"/>
      <c r="AV771" s="18"/>
      <c r="AW771" s="18"/>
      <c r="AX771" s="18"/>
      <c r="BB771" s="11"/>
      <c r="BC771" s="11"/>
      <c r="BD771" s="11"/>
      <c r="BE771" s="11"/>
      <c r="BF771" s="11"/>
      <c r="BG771" s="11"/>
      <c r="BH771" s="11"/>
      <c r="BI771" s="11"/>
      <c r="BJ771" s="11"/>
      <c r="BK771" s="11"/>
      <c r="BL771" s="11"/>
      <c r="BM771" s="11"/>
      <c r="BN771" s="11"/>
      <c r="BO771" s="75"/>
      <c r="BP771" s="75"/>
    </row>
    <row r="772" spans="1:68">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52">
        <v>6</v>
      </c>
      <c r="Y772" s="446"/>
      <c r="Z772" s="448">
        <f t="array" ref="Z772">IF($M129="-","-",COUNT(IF($M$5:$M$104=$X772,IF($H$5:$L$104=Y$763,$H$5:$L$104,"-"),"-"))/$M129)</f>
        <v>0</v>
      </c>
      <c r="AA772" s="448">
        <f t="array" ref="AA772">IF($M129="-","-",COUNT(IF($M$5:$M$104=$X772,IF($H$5:$L$104=Z$763,$H$5:$L$104,"-"),"-"))/$M129)</f>
        <v>0</v>
      </c>
      <c r="AB772" s="448">
        <f t="array" ref="AB772">IF($M129="-","-",COUNT(IF($M$5:$M$104=$X772,IF($H$5:$L$104=AA$763,$H$5:$L$104,"-"),"-"))/$M129)</f>
        <v>0</v>
      </c>
      <c r="AC772" s="448">
        <f t="array" ref="AC772">IF($M129="-","-",COUNT(IF($M$5:$M$104=$X772,IF($H$5:$L$104=AB$763,$H$5:$L$104,"-"),"-"))/$M129)</f>
        <v>0</v>
      </c>
      <c r="AD772" s="448">
        <f t="array" ref="AD772">IF($M129="-","-",COUNT(IF($M$5:$M$104=$X772,IF($H$5:$L$104=AC$763,$H$5:$L$104,"-"),"-"))/$M129)</f>
        <v>6.6666666666666666E-2</v>
      </c>
      <c r="AE772" s="448">
        <f t="array" ref="AE772">IF($M129="-","-",COUNT(IF($M$5:$M$104=$X772,IF($H$5:$L$104=AD$763,$H$5:$L$104,"-"),"-"))/$M129)</f>
        <v>0.13333333333333333</v>
      </c>
      <c r="AF772" s="449">
        <f t="array" ref="AF772">IF($M129="-","-",COUNT(IF($M$5:$M$104=$X772,IF($H$5:$L$104=AE$763,$H$5:$L$104,"-"),"-"))/$M129)</f>
        <v>0.8</v>
      </c>
      <c r="AG772" s="448">
        <f t="array" ref="AG772">IF($M129="-","-",COUNT(IF($M$5:$M$104=$X772,IF($H$5:$L$104=AF$763,$H$5:$L$104,"-"),"-"))/$M129)</f>
        <v>0</v>
      </c>
      <c r="AH772" s="448">
        <f t="array" ref="AH772">IF($M129="-","-",COUNT(IF($M$5:$M$104=$X772,IF($H$5:$L$104=AG$763,$H$5:$L$104,"-"),"-"))/$M129)</f>
        <v>0</v>
      </c>
      <c r="AI772" s="448">
        <f t="array" ref="AI772">IF($M129="-","-",COUNT(IF($M$5:$M$104=$X772,IF($H$5:$L$104=AH$763,$H$5:$L$104,"-"),"-"))/$M129)</f>
        <v>0</v>
      </c>
      <c r="AJ772" s="448">
        <f t="array" ref="AJ772">IF($M129="-","-",COUNT(IF($M$5:$M$104=$X772,IF($H$5:$L$104=AI$763,$H$5:$L$104,"-"),"-"))/$M129)</f>
        <v>0</v>
      </c>
      <c r="AK772" s="448">
        <f t="array" ref="AK772">IF($M129="-","-",COUNT(IF($M$5:$M$104=$X772,IF($H$5:$L$104=AJ$763,$H$5:$L$104,"-"),"-"))/$M129)</f>
        <v>0</v>
      </c>
      <c r="AL772" s="448">
        <f t="array" ref="AL772">IF($M129="-","-",COUNT(IF($M$5:$M$104=$X772,IF($H$5:$L$104=AK$763,$H$5:$L$104,"-"),"-"))/$M129)</f>
        <v>0</v>
      </c>
      <c r="AM772" s="448">
        <f t="array" ref="AM772">IF($M129="-","-",COUNT(IF($M$5:$M$104=$X772,IF($H$5:$L$104=AL$763,$H$5:$L$104,"-"),"-"))/$M129)</f>
        <v>0</v>
      </c>
      <c r="AN772" s="448">
        <f t="array" ref="AN772">IF($M129="-","-",COUNT(IF($M$5:$M$104=$X772,IF($H$5:$L$104=AM$763,$H$5:$L$104,"-"),"-"))/$M129)</f>
        <v>0</v>
      </c>
      <c r="AO772" s="450">
        <f t="shared" si="61"/>
        <v>1</v>
      </c>
      <c r="AP772" s="18"/>
      <c r="AQ772" s="18"/>
      <c r="AR772" s="18"/>
      <c r="AS772" s="18"/>
      <c r="AT772" s="18"/>
      <c r="AU772" s="18"/>
      <c r="AV772" s="18"/>
      <c r="AW772" s="18"/>
      <c r="AX772" s="18"/>
      <c r="BB772" s="11"/>
      <c r="BC772" s="11"/>
      <c r="BD772" s="11"/>
      <c r="BE772" s="11"/>
      <c r="BF772" s="11"/>
      <c r="BG772" s="11"/>
      <c r="BH772" s="11"/>
      <c r="BI772" s="11"/>
      <c r="BJ772" s="11"/>
      <c r="BK772" s="11"/>
      <c r="BL772" s="11"/>
      <c r="BM772" s="11"/>
      <c r="BN772" s="11"/>
      <c r="BO772" s="75"/>
      <c r="BP772" s="75"/>
    </row>
    <row r="773" spans="1:68">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52">
        <v>7</v>
      </c>
      <c r="Y773" s="451">
        <f t="array" ref="Y773">IF($M130="-","-",COUNT(IF($M$5:$M$104=$X773,IF($H$5:$L$104=Y$763,$H$5:$L$104,"-"),"-"))/$M130)</f>
        <v>0</v>
      </c>
      <c r="Z773" s="448">
        <f t="array" ref="Z773">IF($M130="-","-",COUNT(IF($M$5:$M$104=$X773,IF($H$5:$L$104=Z$763,$H$5:$L$104,"-"),"-"))/$M130)</f>
        <v>0</v>
      </c>
      <c r="AA773" s="448">
        <f t="array" ref="AA773">IF($M130="-","-",COUNT(IF($M$5:$M$104=$X773,IF($H$5:$L$104=AA$763,$H$5:$L$104,"-"),"-"))/$M130)</f>
        <v>0</v>
      </c>
      <c r="AB773" s="448">
        <f t="array" ref="AB773">IF($M130="-","-",COUNT(IF($M$5:$M$104=$X773,IF($H$5:$L$104=AB$763,$H$5:$L$104,"-"),"-"))/$M130)</f>
        <v>0</v>
      </c>
      <c r="AC773" s="448">
        <f t="array" ref="AC773">IF($M130="-","-",COUNT(IF($M$5:$M$104=$X773,IF($H$5:$L$104=AC$763,$H$5:$L$104,"-"),"-"))/$M130)</f>
        <v>0</v>
      </c>
      <c r="AD773" s="448">
        <f t="array" ref="AD773">IF($M130="-","-",COUNT(IF($M$5:$M$104=$X773,IF($H$5:$L$104=AD$763,$H$5:$L$104,"-"),"-"))/$M130)</f>
        <v>0.2</v>
      </c>
      <c r="AE773" s="448">
        <f t="array" ref="AE773">IF($M130="-","-",COUNT(IF($M$5:$M$104=$X773,IF($H$5:$L$104=AE$763,$H$5:$L$104,"-"),"-"))/$M130)</f>
        <v>0.2</v>
      </c>
      <c r="AF773" s="449">
        <f t="array" ref="AF773">IF($M130="-","-",COUNT(IF($M$5:$M$104=$X773,IF($H$5:$L$104=AF$763,$H$5:$L$104,"-"),"-"))/$M130)</f>
        <v>0.6</v>
      </c>
      <c r="AG773" s="448">
        <f t="array" ref="AG773">IF($M130="-","-",COUNT(IF($M$5:$M$104=$X773,IF($H$5:$L$104=AG$763,$H$5:$L$104,"-"),"-"))/$M130)</f>
        <v>0</v>
      </c>
      <c r="AH773" s="448">
        <f t="array" ref="AH773">IF($M130="-","-",COUNT(IF($M$5:$M$104=$X773,IF($H$5:$L$104=AH$763,$H$5:$L$104,"-"),"-"))/$M130)</f>
        <v>0</v>
      </c>
      <c r="AI773" s="448">
        <f t="array" ref="AI773">IF($M130="-","-",COUNT(IF($M$5:$M$104=$X773,IF($H$5:$L$104=AI$763,$H$5:$L$104,"-"),"-"))/$M130)</f>
        <v>0</v>
      </c>
      <c r="AJ773" s="448">
        <f t="array" ref="AJ773">IF($M130="-","-",COUNT(IF($M$5:$M$104=$X773,IF($H$5:$L$104=AJ$763,$H$5:$L$104,"-"),"-"))/$M130)</f>
        <v>0</v>
      </c>
      <c r="AK773" s="448">
        <f t="array" ref="AK773">IF($M130="-","-",COUNT(IF($M$5:$M$104=$X773,IF($H$5:$L$104=AK$763,$H$5:$L$104,"-"),"-"))/$M130)</f>
        <v>0</v>
      </c>
      <c r="AL773" s="448">
        <f t="array" ref="AL773">IF($M130="-","-",COUNT(IF($M$5:$M$104=$X773,IF($H$5:$L$104=AL$763,$H$5:$L$104,"-"),"-"))/$M130)</f>
        <v>0</v>
      </c>
      <c r="AM773" s="448">
        <f t="array" ref="AM773">IF($M130="-","-",COUNT(IF($M$5:$M$104=$X773,IF($H$5:$L$104=AM$763,$H$5:$L$104,"-"),"-"))/$M130)</f>
        <v>0</v>
      </c>
      <c r="AN773" s="448">
        <f t="array" ref="AN773">IF($M130="-","-",COUNT(IF($M$5:$M$104=$X773,IF($H$5:$L$104=AN$763,$H$5:$L$104,"-"),"-"))/$M130)</f>
        <v>0</v>
      </c>
      <c r="AO773" s="450">
        <f t="shared" si="61"/>
        <v>1</v>
      </c>
      <c r="AP773" s="18"/>
      <c r="AQ773" s="18"/>
      <c r="AR773" s="18"/>
      <c r="AS773" s="18"/>
      <c r="AT773" s="18"/>
      <c r="AU773" s="18"/>
      <c r="AV773" s="18"/>
      <c r="AW773" s="18"/>
      <c r="AX773" s="18"/>
      <c r="BB773" s="11"/>
      <c r="BC773" s="11"/>
      <c r="BD773" s="11"/>
      <c r="BE773" s="11"/>
      <c r="BF773" s="11"/>
      <c r="BG773" s="11"/>
      <c r="BH773" s="11"/>
      <c r="BI773" s="11"/>
      <c r="BJ773" s="11"/>
      <c r="BK773" s="11"/>
      <c r="BL773" s="11"/>
      <c r="BM773" s="11"/>
      <c r="BN773" s="11"/>
      <c r="BO773" s="75"/>
      <c r="BP773" s="75"/>
    </row>
    <row r="774" spans="1:68">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52">
        <v>8</v>
      </c>
      <c r="Y774" s="451" t="str">
        <f t="array" ref="Y774">IF($M131="-","-",COUNT(IF($M$5:$M$104=$X774,IF($H$5:$L$104=Z$763,$H$5:$L$104,"-"),"-"))/$M131)</f>
        <v>-</v>
      </c>
      <c r="Z774" s="448" t="str">
        <f t="array" ref="Z774">IF($M131="-","-",COUNT(IF($M$5:$M$104=$X774,IF($H$5:$L$104=AA$763,$H$5:$L$104,"-"),"-"))/$M131)</f>
        <v>-</v>
      </c>
      <c r="AA774" s="448" t="str">
        <f t="array" ref="AA774">IF($M131="-","-",COUNT(IF($M$5:$M$104=$X774,IF($H$5:$L$104=AB$763,$H$5:$L$104,"-"),"-"))/$M131)</f>
        <v>-</v>
      </c>
      <c r="AB774" s="448" t="str">
        <f t="array" ref="AB774">IF($M131="-","-",COUNT(IF($M$5:$M$104=$X774,IF($H$5:$L$104=AC$763,$H$5:$L$104,"-"),"-"))/$M131)</f>
        <v>-</v>
      </c>
      <c r="AC774" s="448" t="str">
        <f t="array" ref="AC774">IF($M131="-","-",COUNT(IF($M$5:$M$104=$X774,IF($H$5:$L$104=AD$763,$H$5:$L$104,"-"),"-"))/$M131)</f>
        <v>-</v>
      </c>
      <c r="AD774" s="448" t="str">
        <f t="array" ref="AD774">IF($M131="-","-",COUNT(IF($M$5:$M$104=$X774,IF($H$5:$L$104=AE$763,$H$5:$L$104,"-"),"-"))/$M131)</f>
        <v>-</v>
      </c>
      <c r="AE774" s="448" t="str">
        <f t="array" ref="AE774">IF($M131="-","-",COUNT(IF($M$5:$M$104=$X774,IF($H$5:$L$104=AF$763,$H$5:$L$104,"-"),"-"))/$M131)</f>
        <v>-</v>
      </c>
      <c r="AF774" s="449" t="str">
        <f t="array" ref="AF774">IF($M131="-","-",COUNT(IF($M$5:$M$104=$X774,IF($H$5:$L$104=AG$763,$H$5:$L$104,"-"),"-"))/$M131)</f>
        <v>-</v>
      </c>
      <c r="AG774" s="448" t="str">
        <f t="array" ref="AG774">IF($M131="-","-",COUNT(IF($M$5:$M$104=$X774,IF($H$5:$L$104=AH$763,$H$5:$L$104,"-"),"-"))/$M131)</f>
        <v>-</v>
      </c>
      <c r="AH774" s="448" t="str">
        <f t="array" ref="AH774">IF($M131="-","-",COUNT(IF($M$5:$M$104=$X774,IF($H$5:$L$104=AI$763,$H$5:$L$104,"-"),"-"))/$M131)</f>
        <v>-</v>
      </c>
      <c r="AI774" s="448" t="str">
        <f t="array" ref="AI774">IF($M131="-","-",COUNT(IF($M$5:$M$104=$X774,IF($H$5:$L$104=AJ$763,$H$5:$L$104,"-"),"-"))/$M131)</f>
        <v>-</v>
      </c>
      <c r="AJ774" s="448" t="str">
        <f t="array" ref="AJ774">IF($M131="-","-",COUNT(IF($M$5:$M$104=$X774,IF($H$5:$L$104=AK$763,$H$5:$L$104,"-"),"-"))/$M131)</f>
        <v>-</v>
      </c>
      <c r="AK774" s="448" t="str">
        <f t="array" ref="AK774">IF($M131="-","-",COUNT(IF($M$5:$M$104=$X774,IF($H$5:$L$104=AL$763,$H$5:$L$104,"-"),"-"))/$M131)</f>
        <v>-</v>
      </c>
      <c r="AL774" s="448" t="str">
        <f t="array" ref="AL774">IF($M131="-","-",COUNT(IF($M$5:$M$104=$X774,IF($H$5:$L$104=AM$763,$H$5:$L$104,"-"),"-"))/$M131)</f>
        <v>-</v>
      </c>
      <c r="AM774" s="448" t="str">
        <f t="array" ref="AM774">IF($M131="-","-",COUNT(IF($M$5:$M$104=$X774,IF($H$5:$L$104=AN$763,$H$5:$L$104,"-"),"-"))/$M131)</f>
        <v>-</v>
      </c>
      <c r="AN774" s="448" t="str">
        <f t="array" ref="AN774">IF($M131="-","-",COUNT(IF($M$5:$M$104=$X774,IF($H$5:$L$104=AO$763,$H$5:$L$104,"-"),"-"))/$M131)</f>
        <v>-</v>
      </c>
      <c r="AO774" s="450" t="str">
        <f t="shared" si="61"/>
        <v>-</v>
      </c>
      <c r="AP774" s="18"/>
      <c r="AQ774" s="18"/>
      <c r="AR774" s="18"/>
      <c r="AS774" s="18"/>
      <c r="AT774" s="18"/>
      <c r="AU774" s="18"/>
      <c r="AV774" s="18"/>
      <c r="AW774" s="18"/>
      <c r="AX774" s="18"/>
      <c r="BB774" s="11"/>
      <c r="BC774" s="11"/>
      <c r="BD774" s="11"/>
      <c r="BE774" s="11"/>
      <c r="BF774" s="11"/>
      <c r="BG774" s="11"/>
      <c r="BH774" s="11"/>
      <c r="BI774" s="11"/>
      <c r="BJ774" s="11"/>
      <c r="BK774" s="11"/>
      <c r="BL774" s="11"/>
      <c r="BM774" s="11"/>
      <c r="BN774" s="11"/>
      <c r="BO774" s="75"/>
      <c r="BP774" s="75"/>
    </row>
    <row r="775" spans="1:68">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52">
        <v>9</v>
      </c>
      <c r="Y775" s="451" t="str">
        <f t="array" ref="Y775">IF($M132="-","-",COUNT(IF($M$5:$M$104=$X775,IF($H$5:$L$104=AA$763,$H$5:$L$104,"-"),"-"))/$M132)</f>
        <v>-</v>
      </c>
      <c r="Z775" s="448" t="str">
        <f t="array" ref="Z775">IF($M132="-","-",COUNT(IF($M$5:$M$104=$X775,IF($H$5:$L$104=AB$763,$H$5:$L$104,"-"),"-"))/$M132)</f>
        <v>-</v>
      </c>
      <c r="AA775" s="448" t="str">
        <f t="array" ref="AA775">IF($M132="-","-",COUNT(IF($M$5:$M$104=$X775,IF($H$5:$L$104=AC$763,$H$5:$L$104,"-"),"-"))/$M132)</f>
        <v>-</v>
      </c>
      <c r="AB775" s="448" t="str">
        <f t="array" ref="AB775">IF($M132="-","-",COUNT(IF($M$5:$M$104=$X775,IF($H$5:$L$104=AD$763,$H$5:$L$104,"-"),"-"))/$M132)</f>
        <v>-</v>
      </c>
      <c r="AC775" s="448" t="str">
        <f t="array" ref="AC775">IF($M132="-","-",COUNT(IF($M$5:$M$104=$X775,IF($H$5:$L$104=AE$763,$H$5:$L$104,"-"),"-"))/$M132)</f>
        <v>-</v>
      </c>
      <c r="AD775" s="448" t="str">
        <f t="array" ref="AD775">IF($M132="-","-",COUNT(IF($M$5:$M$104=$X775,IF($H$5:$L$104=AF$763,$H$5:$L$104,"-"),"-"))/$M132)</f>
        <v>-</v>
      </c>
      <c r="AE775" s="448" t="str">
        <f t="array" ref="AE775">IF($M132="-","-",COUNT(IF($M$5:$M$104=$X775,IF($H$5:$L$104=AG$763,$H$5:$L$104,"-"),"-"))/$M132)</f>
        <v>-</v>
      </c>
      <c r="AF775" s="449" t="str">
        <f t="array" ref="AF775">IF($M132="-","-",COUNT(IF($M$5:$M$104=$X775,IF($H$5:$L$104=AH$763,$H$5:$L$104,"-"),"-"))/$M132)</f>
        <v>-</v>
      </c>
      <c r="AG775" s="448" t="str">
        <f t="array" ref="AG775">IF($M132="-","-",COUNT(IF($M$5:$M$104=$X775,IF($H$5:$L$104=AI$763,$H$5:$L$104,"-"),"-"))/$M132)</f>
        <v>-</v>
      </c>
      <c r="AH775" s="448" t="str">
        <f t="array" ref="AH775">IF($M132="-","-",COUNT(IF($M$5:$M$104=$X775,IF($H$5:$L$104=AJ$763,$H$5:$L$104,"-"),"-"))/$M132)</f>
        <v>-</v>
      </c>
      <c r="AI775" s="448" t="str">
        <f t="array" ref="AI775">IF($M132="-","-",COUNT(IF($M$5:$M$104=$X775,IF($H$5:$L$104=AK$763,$H$5:$L$104,"-"),"-"))/$M132)</f>
        <v>-</v>
      </c>
      <c r="AJ775" s="448" t="str">
        <f t="array" ref="AJ775">IF($M132="-","-",COUNT(IF($M$5:$M$104=$X775,IF($H$5:$L$104=AL$763,$H$5:$L$104,"-"),"-"))/$M132)</f>
        <v>-</v>
      </c>
      <c r="AK775" s="448" t="str">
        <f t="array" ref="AK775">IF($M132="-","-",COUNT(IF($M$5:$M$104=$X775,IF($H$5:$L$104=AM$763,$H$5:$L$104,"-"),"-"))/$M132)</f>
        <v>-</v>
      </c>
      <c r="AL775" s="448" t="str">
        <f t="array" ref="AL775">IF($M132="-","-",COUNT(IF($M$5:$M$104=$X775,IF($H$5:$L$104=AN$763,$H$5:$L$104,"-"),"-"))/$M132)</f>
        <v>-</v>
      </c>
      <c r="AM775" s="448" t="str">
        <f t="array" ref="AM775">IF($M132="-","-",COUNT(IF($M$5:$M$104=$X775,IF($H$5:$L$104=AO$763,$H$5:$L$104,"-"),"-"))/$M132)</f>
        <v>-</v>
      </c>
      <c r="AN775" s="448" t="str">
        <f t="array" ref="AN775">IF($M132="-","-",COUNT(IF($M$5:$M$104=$X775,IF($H$5:$L$104=AP$763,$H$5:$L$104,"-"),"-"))/$M132)</f>
        <v>-</v>
      </c>
      <c r="AO775" s="450" t="str">
        <f t="shared" si="61"/>
        <v>-</v>
      </c>
      <c r="AP775" s="18"/>
      <c r="AQ775" s="18"/>
      <c r="AR775" s="18"/>
      <c r="AS775" s="18"/>
      <c r="AT775" s="18"/>
      <c r="AU775" s="18"/>
      <c r="AV775" s="18"/>
      <c r="AW775" s="18"/>
      <c r="AX775" s="18"/>
      <c r="BB775" s="11"/>
      <c r="BC775" s="11"/>
      <c r="BD775" s="11"/>
      <c r="BE775" s="11"/>
      <c r="BF775" s="11"/>
      <c r="BG775" s="11"/>
      <c r="BH775" s="11"/>
      <c r="BI775" s="11"/>
      <c r="BJ775" s="11"/>
      <c r="BK775" s="11"/>
      <c r="BL775" s="11"/>
      <c r="BM775" s="11"/>
      <c r="BN775" s="11"/>
      <c r="BO775" s="75"/>
      <c r="BP775" s="75"/>
    </row>
    <row r="776" spans="1:68">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52">
        <v>10</v>
      </c>
      <c r="Y776" s="451" t="str">
        <f t="array" ref="Y776">IF($M133="-","-",COUNT(IF($M$5:$M$104=$X776,IF($H$5:$L$104=AB$763,$H$5:$L$104,"-"),"-"))/$M133)</f>
        <v>-</v>
      </c>
      <c r="Z776" s="448" t="str">
        <f t="array" ref="Z776">IF($M133="-","-",COUNT(IF($M$5:$M$104=$X776,IF($H$5:$L$104=AC$763,$H$5:$L$104,"-"),"-"))/$M133)</f>
        <v>-</v>
      </c>
      <c r="AA776" s="448" t="str">
        <f t="array" ref="AA776">IF($M133="-","-",COUNT(IF($M$5:$M$104=$X776,IF($H$5:$L$104=AD$763,$H$5:$L$104,"-"),"-"))/$M133)</f>
        <v>-</v>
      </c>
      <c r="AB776" s="448" t="str">
        <f t="array" ref="AB776">IF($M133="-","-",COUNT(IF($M$5:$M$104=$X776,IF($H$5:$L$104=AE$763,$H$5:$L$104,"-"),"-"))/$M133)</f>
        <v>-</v>
      </c>
      <c r="AC776" s="448" t="str">
        <f t="array" ref="AC776">IF($M133="-","-",COUNT(IF($M$5:$M$104=$X776,IF($H$5:$L$104=AF$763,$H$5:$L$104,"-"),"-"))/$M133)</f>
        <v>-</v>
      </c>
      <c r="AD776" s="448" t="str">
        <f t="array" ref="AD776">IF($M133="-","-",COUNT(IF($M$5:$M$104=$X776,IF($H$5:$L$104=AG$763,$H$5:$L$104,"-"),"-"))/$M133)</f>
        <v>-</v>
      </c>
      <c r="AE776" s="448" t="str">
        <f t="array" ref="AE776">IF($M133="-","-",COUNT(IF($M$5:$M$104=$X776,IF($H$5:$L$104=AH$763,$H$5:$L$104,"-"),"-"))/$M133)</f>
        <v>-</v>
      </c>
      <c r="AF776" s="449" t="str">
        <f t="array" ref="AF776">IF($M133="-","-",COUNT(IF($M$5:$M$104=$X776,IF($H$5:$L$104=AI$763,$H$5:$L$104,"-"),"-"))/$M133)</f>
        <v>-</v>
      </c>
      <c r="AG776" s="448" t="str">
        <f t="array" ref="AG776">IF($M133="-","-",COUNT(IF($M$5:$M$104=$X776,IF($H$5:$L$104=AJ$763,$H$5:$L$104,"-"),"-"))/$M133)</f>
        <v>-</v>
      </c>
      <c r="AH776" s="448" t="str">
        <f t="array" ref="AH776">IF($M133="-","-",COUNT(IF($M$5:$M$104=$X776,IF($H$5:$L$104=AK$763,$H$5:$L$104,"-"),"-"))/$M133)</f>
        <v>-</v>
      </c>
      <c r="AI776" s="448" t="str">
        <f t="array" ref="AI776">IF($M133="-","-",COUNT(IF($M$5:$M$104=$X776,IF($H$5:$L$104=AL$763,$H$5:$L$104,"-"),"-"))/$M133)</f>
        <v>-</v>
      </c>
      <c r="AJ776" s="448" t="str">
        <f t="array" ref="AJ776">IF($M133="-","-",COUNT(IF($M$5:$M$104=$X776,IF($H$5:$L$104=AM$763,$H$5:$L$104,"-"),"-"))/$M133)</f>
        <v>-</v>
      </c>
      <c r="AK776" s="448" t="str">
        <f t="array" ref="AK776">IF($M133="-","-",COUNT(IF($M$5:$M$104=$X776,IF($H$5:$L$104=AN$763,$H$5:$L$104,"-"),"-"))/$M133)</f>
        <v>-</v>
      </c>
      <c r="AL776" s="448" t="str">
        <f t="array" ref="AL776">IF($M133="-","-",COUNT(IF($M$5:$M$104=$X776,IF($H$5:$L$104=AO$763,$H$5:$L$104,"-"),"-"))/$M133)</f>
        <v>-</v>
      </c>
      <c r="AM776" s="448" t="str">
        <f t="array" ref="AM776">IF($M133="-","-",COUNT(IF($M$5:$M$104=$X776,IF($H$5:$L$104=AP$763,$H$5:$L$104,"-"),"-"))/$M133)</f>
        <v>-</v>
      </c>
      <c r="AN776" s="448" t="str">
        <f t="array" ref="AN776">IF($M133="-","-",COUNT(IF($M$5:$M$104=$X776,IF($H$5:$L$104=AQ$763,$H$5:$L$104,"-"),"-"))/$M133)</f>
        <v>-</v>
      </c>
      <c r="AO776" s="450" t="str">
        <f t="shared" si="61"/>
        <v>-</v>
      </c>
      <c r="AP776" s="18"/>
      <c r="AQ776" s="18"/>
      <c r="AR776" s="18"/>
      <c r="AS776" s="18"/>
      <c r="AT776" s="18"/>
      <c r="AU776" s="18"/>
      <c r="AV776" s="18"/>
      <c r="AW776" s="18"/>
      <c r="AX776" s="18"/>
      <c r="BB776" s="11"/>
      <c r="BC776" s="11"/>
      <c r="BD776" s="11"/>
      <c r="BE776" s="11"/>
      <c r="BF776" s="11"/>
      <c r="BG776" s="11"/>
      <c r="BH776" s="11"/>
      <c r="BI776" s="11"/>
      <c r="BJ776" s="11"/>
      <c r="BK776" s="11"/>
      <c r="BL776" s="11"/>
      <c r="BM776" s="11"/>
      <c r="BN776" s="11"/>
      <c r="BO776" s="75"/>
      <c r="BP776" s="75"/>
    </row>
    <row r="777" spans="1:68">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52">
        <v>11</v>
      </c>
      <c r="Y777" s="451" t="str">
        <f t="array" ref="Y777">IF($M134="-","-",COUNT(IF($M$5:$M$104=$X777,IF($H$5:$L$104=AC$763,$H$5:$L$104,"-"),"-"))/$M134)</f>
        <v>-</v>
      </c>
      <c r="Z777" s="448" t="str">
        <f t="array" ref="Z777">IF($M134="-","-",COUNT(IF($M$5:$M$104=$X777,IF($H$5:$L$104=AD$763,$H$5:$L$104,"-"),"-"))/$M134)</f>
        <v>-</v>
      </c>
      <c r="AA777" s="448" t="str">
        <f t="array" ref="AA777">IF($M134="-","-",COUNT(IF($M$5:$M$104=$X777,IF($H$5:$L$104=AE$763,$H$5:$L$104,"-"),"-"))/$M134)</f>
        <v>-</v>
      </c>
      <c r="AB777" s="448" t="str">
        <f t="array" ref="AB777">IF($M134="-","-",COUNT(IF($M$5:$M$104=$X777,IF($H$5:$L$104=AF$763,$H$5:$L$104,"-"),"-"))/$M134)</f>
        <v>-</v>
      </c>
      <c r="AC777" s="448" t="str">
        <f t="array" ref="AC777">IF($M134="-","-",COUNT(IF($M$5:$M$104=$X777,IF($H$5:$L$104=AG$763,$H$5:$L$104,"-"),"-"))/$M134)</f>
        <v>-</v>
      </c>
      <c r="AD777" s="448" t="str">
        <f t="array" ref="AD777">IF($M134="-","-",COUNT(IF($M$5:$M$104=$X777,IF($H$5:$L$104=AH$763,$H$5:$L$104,"-"),"-"))/$M134)</f>
        <v>-</v>
      </c>
      <c r="AE777" s="448" t="str">
        <f t="array" ref="AE777">IF($M134="-","-",COUNT(IF($M$5:$M$104=$X777,IF($H$5:$L$104=AI$763,$H$5:$L$104,"-"),"-"))/$M134)</f>
        <v>-</v>
      </c>
      <c r="AF777" s="449" t="str">
        <f t="array" ref="AF777">IF($M134="-","-",COUNT(IF($M$5:$M$104=$X777,IF($H$5:$L$104=AJ$763,$H$5:$L$104,"-"),"-"))/$M134)</f>
        <v>-</v>
      </c>
      <c r="AG777" s="448" t="str">
        <f t="array" ref="AG777">IF($M134="-","-",COUNT(IF($M$5:$M$104=$X777,IF($H$5:$L$104=AK$763,$H$5:$L$104,"-"),"-"))/$M134)</f>
        <v>-</v>
      </c>
      <c r="AH777" s="448" t="str">
        <f t="array" ref="AH777">IF($M134="-","-",COUNT(IF($M$5:$M$104=$X777,IF($H$5:$L$104=AL$763,$H$5:$L$104,"-"),"-"))/$M134)</f>
        <v>-</v>
      </c>
      <c r="AI777" s="448" t="str">
        <f t="array" ref="AI777">IF($M134="-","-",COUNT(IF($M$5:$M$104=$X777,IF($H$5:$L$104=AM$763,$H$5:$L$104,"-"),"-"))/$M134)</f>
        <v>-</v>
      </c>
      <c r="AJ777" s="448" t="str">
        <f t="array" ref="AJ777">IF($M134="-","-",COUNT(IF($M$5:$M$104=$X777,IF($H$5:$L$104=AN$763,$H$5:$L$104,"-"),"-"))/$M134)</f>
        <v>-</v>
      </c>
      <c r="AK777" s="448" t="str">
        <f t="array" ref="AK777">IF($M134="-","-",COUNT(IF($M$5:$M$104=$X777,IF($H$5:$L$104=AO$763,$H$5:$L$104,"-"),"-"))/$M134)</f>
        <v>-</v>
      </c>
      <c r="AL777" s="448" t="str">
        <f t="array" ref="AL777">IF($M134="-","-",COUNT(IF($M$5:$M$104=$X777,IF($H$5:$L$104=AP$763,$H$5:$L$104,"-"),"-"))/$M134)</f>
        <v>-</v>
      </c>
      <c r="AM777" s="448" t="str">
        <f t="array" ref="AM777">IF($M134="-","-",COUNT(IF($M$5:$M$104=$X777,IF($H$5:$L$104=AQ$763,$H$5:$L$104,"-"),"-"))/$M134)</f>
        <v>-</v>
      </c>
      <c r="AN777" s="448" t="str">
        <f t="array" ref="AN777">IF($M134="-","-",COUNT(IF($M$5:$M$104=$X777,IF($H$5:$L$104=AR$763,$H$5:$L$104,"-"),"-"))/$M134)</f>
        <v>-</v>
      </c>
      <c r="AO777" s="450" t="str">
        <f t="shared" si="61"/>
        <v>-</v>
      </c>
      <c r="AP777" s="18"/>
      <c r="AQ777" s="18"/>
      <c r="AR777" s="18"/>
      <c r="AS777" s="18"/>
      <c r="AT777" s="18"/>
      <c r="AU777" s="18"/>
      <c r="AV777" s="18"/>
      <c r="AW777" s="18"/>
      <c r="AX777" s="18"/>
      <c r="BB777" s="11"/>
      <c r="BC777" s="11"/>
      <c r="BD777" s="11"/>
      <c r="BE777" s="11"/>
      <c r="BF777" s="11"/>
      <c r="BG777" s="11"/>
      <c r="BH777" s="11"/>
      <c r="BI777" s="11"/>
      <c r="BJ777" s="11"/>
      <c r="BK777" s="11"/>
      <c r="BL777" s="11"/>
      <c r="BM777" s="11"/>
      <c r="BN777" s="11"/>
      <c r="BO777" s="75"/>
      <c r="BP777" s="75"/>
    </row>
    <row r="778" spans="1:6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52">
        <v>12</v>
      </c>
      <c r="Y778" s="451" t="str">
        <f t="array" ref="Y778">IF($M135="-","-",COUNT(IF($M$5:$M$104=$X778,IF($H$5:$L$104=AD$763,$H$5:$L$104,"-"),"-"))/$M135)</f>
        <v>-</v>
      </c>
      <c r="Z778" s="448" t="str">
        <f t="array" ref="Z778">IF($M135="-","-",COUNT(IF($M$5:$M$104=$X778,IF($H$5:$L$104=AE$763,$H$5:$L$104,"-"),"-"))/$M135)</f>
        <v>-</v>
      </c>
      <c r="AA778" s="448" t="str">
        <f t="array" ref="AA778">IF($M135="-","-",COUNT(IF($M$5:$M$104=$X778,IF($H$5:$L$104=AF$763,$H$5:$L$104,"-"),"-"))/$M135)</f>
        <v>-</v>
      </c>
      <c r="AB778" s="448" t="str">
        <f t="array" ref="AB778">IF($M135="-","-",COUNT(IF($M$5:$M$104=$X778,IF($H$5:$L$104=AG$763,$H$5:$L$104,"-"),"-"))/$M135)</f>
        <v>-</v>
      </c>
      <c r="AC778" s="448" t="str">
        <f t="array" ref="AC778">IF($M135="-","-",COUNT(IF($M$5:$M$104=$X778,IF($H$5:$L$104=AH$763,$H$5:$L$104,"-"),"-"))/$M135)</f>
        <v>-</v>
      </c>
      <c r="AD778" s="448" t="str">
        <f t="array" ref="AD778">IF($M135="-","-",COUNT(IF($M$5:$M$104=$X778,IF($H$5:$L$104=AI$763,$H$5:$L$104,"-"),"-"))/$M135)</f>
        <v>-</v>
      </c>
      <c r="AE778" s="448" t="str">
        <f t="array" ref="AE778">IF($M135="-","-",COUNT(IF($M$5:$M$104=$X778,IF($H$5:$L$104=AJ$763,$H$5:$L$104,"-"),"-"))/$M135)</f>
        <v>-</v>
      </c>
      <c r="AF778" s="449" t="str">
        <f t="array" ref="AF778">IF($M135="-","-",COUNT(IF($M$5:$M$104=$X778,IF($H$5:$L$104=AK$763,$H$5:$L$104,"-"),"-"))/$M135)</f>
        <v>-</v>
      </c>
      <c r="AG778" s="448" t="str">
        <f t="array" ref="AG778">IF($M135="-","-",COUNT(IF($M$5:$M$104=$X778,IF($H$5:$L$104=AL$763,$H$5:$L$104,"-"),"-"))/$M135)</f>
        <v>-</v>
      </c>
      <c r="AH778" s="448" t="str">
        <f t="array" ref="AH778">IF($M135="-","-",COUNT(IF($M$5:$M$104=$X778,IF($H$5:$L$104=AM$763,$H$5:$L$104,"-"),"-"))/$M135)</f>
        <v>-</v>
      </c>
      <c r="AI778" s="448" t="str">
        <f t="array" ref="AI778">IF($M135="-","-",COUNT(IF($M$5:$M$104=$X778,IF($H$5:$L$104=AN$763,$H$5:$L$104,"-"),"-"))/$M135)</f>
        <v>-</v>
      </c>
      <c r="AJ778" s="448" t="str">
        <f t="array" ref="AJ778">IF($M135="-","-",COUNT(IF($M$5:$M$104=$X778,IF($H$5:$L$104=AO$763,$H$5:$L$104,"-"),"-"))/$M135)</f>
        <v>-</v>
      </c>
      <c r="AK778" s="448" t="str">
        <f t="array" ref="AK778">IF($M135="-","-",COUNT(IF($M$5:$M$104=$X778,IF($H$5:$L$104=AP$763,$H$5:$L$104,"-"),"-"))/$M135)</f>
        <v>-</v>
      </c>
      <c r="AL778" s="448" t="str">
        <f t="array" ref="AL778">IF($M135="-","-",COUNT(IF($M$5:$M$104=$X778,IF($H$5:$L$104=AQ$763,$H$5:$L$104,"-"),"-"))/$M135)</f>
        <v>-</v>
      </c>
      <c r="AM778" s="448" t="str">
        <f t="array" ref="AM778">IF($M135="-","-",COUNT(IF($M$5:$M$104=$X778,IF($H$5:$L$104=AR$763,$H$5:$L$104,"-"),"-"))/$M135)</f>
        <v>-</v>
      </c>
      <c r="AN778" s="448" t="str">
        <f t="array" ref="AN778">IF($M135="-","-",COUNT(IF($M$5:$M$104=$X778,IF($H$5:$L$104=AS$763,$H$5:$L$104,"-"),"-"))/$M135)</f>
        <v>-</v>
      </c>
      <c r="AO778" s="450" t="str">
        <f t="shared" si="61"/>
        <v>-</v>
      </c>
      <c r="AP778" s="18"/>
      <c r="AQ778" s="18"/>
      <c r="AR778" s="18"/>
      <c r="AS778" s="18"/>
      <c r="AT778" s="18"/>
      <c r="AU778" s="18"/>
      <c r="AV778" s="18"/>
      <c r="AW778" s="18"/>
      <c r="AX778" s="18"/>
      <c r="BB778" s="11"/>
      <c r="BC778" s="11"/>
      <c r="BD778" s="11"/>
      <c r="BE778" s="11"/>
      <c r="BF778" s="11"/>
      <c r="BG778" s="11"/>
      <c r="BH778" s="11"/>
      <c r="BI778" s="11"/>
      <c r="BJ778" s="11"/>
      <c r="BK778" s="11"/>
      <c r="BL778" s="11"/>
      <c r="BM778" s="11"/>
      <c r="BN778" s="11"/>
      <c r="BO778" s="75"/>
      <c r="BP778" s="75"/>
    </row>
    <row r="779" spans="1:68">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52">
        <v>13</v>
      </c>
      <c r="Y779" s="451" t="str">
        <f t="array" ref="Y779">IF($M136="-","-",COUNT(IF($M$5:$M$104=$X779,IF($H$5:$L$104=AE$763,$H$5:$L$104,"-"),"-"))/$M136)</f>
        <v>-</v>
      </c>
      <c r="Z779" s="448" t="str">
        <f t="array" ref="Z779">IF($M136="-","-",COUNT(IF($M$5:$M$104=$X779,IF($H$5:$L$104=AF$763,$H$5:$L$104,"-"),"-"))/$M136)</f>
        <v>-</v>
      </c>
      <c r="AA779" s="448" t="str">
        <f t="array" ref="AA779">IF($M136="-","-",COUNT(IF($M$5:$M$104=$X779,IF($H$5:$L$104=AG$763,$H$5:$L$104,"-"),"-"))/$M136)</f>
        <v>-</v>
      </c>
      <c r="AB779" s="448" t="str">
        <f t="array" ref="AB779">IF($M136="-","-",COUNT(IF($M$5:$M$104=$X779,IF($H$5:$L$104=AH$763,$H$5:$L$104,"-"),"-"))/$M136)</f>
        <v>-</v>
      </c>
      <c r="AC779" s="448" t="str">
        <f t="array" ref="AC779">IF($M136="-","-",COUNT(IF($M$5:$M$104=$X779,IF($H$5:$L$104=AI$763,$H$5:$L$104,"-"),"-"))/$M136)</f>
        <v>-</v>
      </c>
      <c r="AD779" s="448" t="str">
        <f t="array" ref="AD779">IF($M136="-","-",COUNT(IF($M$5:$M$104=$X779,IF($H$5:$L$104=AJ$763,$H$5:$L$104,"-"),"-"))/$M136)</f>
        <v>-</v>
      </c>
      <c r="AE779" s="448" t="str">
        <f t="array" ref="AE779">IF($M136="-","-",COUNT(IF($M$5:$M$104=$X779,IF($H$5:$L$104=AK$763,$H$5:$L$104,"-"),"-"))/$M136)</f>
        <v>-</v>
      </c>
      <c r="AF779" s="449" t="str">
        <f t="array" ref="AF779">IF($M136="-","-",COUNT(IF($M$5:$M$104=$X779,IF($H$5:$L$104=AL$763,$H$5:$L$104,"-"),"-"))/$M136)</f>
        <v>-</v>
      </c>
      <c r="AG779" s="448" t="str">
        <f t="array" ref="AG779">IF($M136="-","-",COUNT(IF($M$5:$M$104=$X779,IF($H$5:$L$104=AM$763,$H$5:$L$104,"-"),"-"))/$M136)</f>
        <v>-</v>
      </c>
      <c r="AH779" s="448" t="str">
        <f t="array" ref="AH779">IF($M136="-","-",COUNT(IF($M$5:$M$104=$X779,IF($H$5:$L$104=AN$763,$H$5:$L$104,"-"),"-"))/$M136)</f>
        <v>-</v>
      </c>
      <c r="AI779" s="448" t="str">
        <f t="array" ref="AI779">IF($M136="-","-",COUNT(IF($M$5:$M$104=$X779,IF($H$5:$L$104=AO$763,$H$5:$L$104,"-"),"-"))/$M136)</f>
        <v>-</v>
      </c>
      <c r="AJ779" s="448" t="str">
        <f t="array" ref="AJ779">IF($M136="-","-",COUNT(IF($M$5:$M$104=$X779,IF($H$5:$L$104=AP$763,$H$5:$L$104,"-"),"-"))/$M136)</f>
        <v>-</v>
      </c>
      <c r="AK779" s="448" t="str">
        <f t="array" ref="AK779">IF($M136="-","-",COUNT(IF($M$5:$M$104=$X779,IF($H$5:$L$104=AQ$763,$H$5:$L$104,"-"),"-"))/$M136)</f>
        <v>-</v>
      </c>
      <c r="AL779" s="448" t="str">
        <f t="array" ref="AL779">IF($M136="-","-",COUNT(IF($M$5:$M$104=$X779,IF($H$5:$L$104=AR$763,$H$5:$L$104,"-"),"-"))/$M136)</f>
        <v>-</v>
      </c>
      <c r="AM779" s="448" t="str">
        <f t="array" ref="AM779">IF($M136="-","-",COUNT(IF($M$5:$M$104=$X779,IF($H$5:$L$104=AS$763,$H$5:$L$104,"-"),"-"))/$M136)</f>
        <v>-</v>
      </c>
      <c r="AN779" s="448" t="str">
        <f t="array" ref="AN779">IF($M136="-","-",COUNT(IF($M$5:$M$104=$X779,IF($H$5:$L$104=AT$735,$H$5:$L$104,"-"),"-"))/$M136)</f>
        <v>-</v>
      </c>
      <c r="AO779" s="450" t="str">
        <f t="shared" si="61"/>
        <v>-</v>
      </c>
      <c r="AP779" s="18"/>
      <c r="AQ779" s="18"/>
      <c r="AR779" s="18"/>
      <c r="AS779" s="18"/>
      <c r="AT779" s="18"/>
      <c r="AU779" s="18"/>
      <c r="AV779" s="18"/>
      <c r="AW779" s="18"/>
      <c r="AX779" s="18"/>
      <c r="BB779" s="11"/>
      <c r="BC779" s="11"/>
      <c r="BD779" s="11"/>
      <c r="BE779" s="11"/>
      <c r="BF779" s="11"/>
      <c r="BG779" s="11"/>
      <c r="BH779" s="11"/>
      <c r="BI779" s="11"/>
      <c r="BJ779" s="11"/>
      <c r="BK779" s="11"/>
      <c r="BL779" s="11"/>
      <c r="BM779" s="11"/>
      <c r="BN779" s="11"/>
      <c r="BO779" s="75"/>
      <c r="BP779" s="75"/>
    </row>
    <row r="780" spans="1:68">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52">
        <v>14</v>
      </c>
      <c r="Y780" s="451" t="str">
        <f t="array" ref="Y780">IF($M137="-","-",COUNT(IF($M$5:$M$104=$X780,IF($H$5:$L$104=AF$763,$H$5:$L$104,"-"),"-"))/$M137)</f>
        <v>-</v>
      </c>
      <c r="Z780" s="448" t="str">
        <f t="array" ref="Z780">IF($M137="-","-",COUNT(IF($M$5:$M$104=$X780,IF($H$5:$L$104=AG$763,$H$5:$L$104,"-"),"-"))/$M137)</f>
        <v>-</v>
      </c>
      <c r="AA780" s="448" t="str">
        <f t="array" ref="AA780">IF($M137="-","-",COUNT(IF($M$5:$M$104=$X780,IF($H$5:$L$104=AH$763,$H$5:$L$104,"-"),"-"))/$M137)</f>
        <v>-</v>
      </c>
      <c r="AB780" s="448" t="str">
        <f t="array" ref="AB780">IF($M137="-","-",COUNT(IF($M$5:$M$104=$X780,IF($H$5:$L$104=AI$763,$H$5:$L$104,"-"),"-"))/$M137)</f>
        <v>-</v>
      </c>
      <c r="AC780" s="448" t="str">
        <f t="array" ref="AC780">IF($M137="-","-",COUNT(IF($M$5:$M$104=$X780,IF($H$5:$L$104=AJ$763,$H$5:$L$104,"-"),"-"))/$M137)</f>
        <v>-</v>
      </c>
      <c r="AD780" s="448" t="str">
        <f t="array" ref="AD780">IF($M137="-","-",COUNT(IF($M$5:$M$104=$X780,IF($H$5:$L$104=AK$763,$H$5:$L$104,"-"),"-"))/$M137)</f>
        <v>-</v>
      </c>
      <c r="AE780" s="448" t="str">
        <f t="array" ref="AE780">IF($M137="-","-",COUNT(IF($M$5:$M$104=$X780,IF($H$5:$L$104=AL$763,$H$5:$L$104,"-"),"-"))/$M137)</f>
        <v>-</v>
      </c>
      <c r="AF780" s="449" t="str">
        <f t="array" ref="AF780">IF($M137="-","-",COUNT(IF($M$5:$M$104=$X780,IF($H$5:$L$104=AM$763,$H$5:$L$104,"-"),"-"))/$M137)</f>
        <v>-</v>
      </c>
      <c r="AG780" s="448" t="str">
        <f t="array" ref="AG780">IF($M137="-","-",COUNT(IF($M$5:$M$104=$X780,IF($H$5:$L$104=AN$763,$H$5:$L$104,"-"),"-"))/$M137)</f>
        <v>-</v>
      </c>
      <c r="AH780" s="448" t="str">
        <f t="array" ref="AH780">IF($M137="-","-",COUNT(IF($M$5:$M$104=$X780,IF($H$5:$L$104=AO$763,$H$5:$L$104,"-"),"-"))/$M137)</f>
        <v>-</v>
      </c>
      <c r="AI780" s="448" t="str">
        <f t="array" ref="AI780">IF($M137="-","-",COUNT(IF($M$5:$M$104=$X780,IF($H$5:$L$104=AP$763,$H$5:$L$104,"-"),"-"))/$M137)</f>
        <v>-</v>
      </c>
      <c r="AJ780" s="448" t="str">
        <f t="array" ref="AJ780">IF($M137="-","-",COUNT(IF($M$5:$M$104=$X780,IF($H$5:$L$104=AQ$763,$H$5:$L$104,"-"),"-"))/$M137)</f>
        <v>-</v>
      </c>
      <c r="AK780" s="448" t="str">
        <f t="array" ref="AK780">IF($M137="-","-",COUNT(IF($M$5:$M$104=$X780,IF($H$5:$L$104=AR$763,$H$5:$L$104,"-"),"-"))/$M137)</f>
        <v>-</v>
      </c>
      <c r="AL780" s="448" t="str">
        <f t="array" ref="AL780">IF($M137="-","-",COUNT(IF($M$5:$M$104=$X780,IF($H$5:$L$104=AS$763,$H$5:$L$104,"-"),"-"))/$M137)</f>
        <v>-</v>
      </c>
      <c r="AM780" s="448" t="str">
        <f t="array" ref="AM780">IF($M137="-","-",COUNT(IF($M$5:$M$104=$X780,IF($H$5:$L$104=AT$735,$H$5:$L$104,"-"),"-"))/$M137)</f>
        <v>-</v>
      </c>
      <c r="AN780" s="448" t="str">
        <f t="array" ref="AN780">IF($M137="-","-",COUNT(IF($M$5:$M$104=$X780,IF($H$5:$L$104=AU$735,$H$5:$L$104,"-"),"-"))/$M137)</f>
        <v>-</v>
      </c>
      <c r="AO780" s="450" t="str">
        <f t="shared" si="61"/>
        <v>-</v>
      </c>
      <c r="AP780" s="18"/>
      <c r="AQ780" s="18"/>
      <c r="AR780" s="18"/>
      <c r="AS780" s="18"/>
      <c r="AT780" s="18"/>
      <c r="AU780" s="18"/>
      <c r="AV780" s="18"/>
      <c r="AW780" s="18"/>
      <c r="AX780" s="18"/>
      <c r="BB780" s="11"/>
      <c r="BC780" s="11"/>
      <c r="BD780" s="11"/>
      <c r="BE780" s="11"/>
      <c r="BF780" s="11"/>
      <c r="BG780" s="11"/>
      <c r="BH780" s="11"/>
      <c r="BI780" s="11"/>
      <c r="BJ780" s="11"/>
      <c r="BK780" s="11"/>
      <c r="BL780" s="11"/>
      <c r="BM780" s="11"/>
      <c r="BN780" s="11"/>
      <c r="BO780" s="75"/>
      <c r="BP780" s="75"/>
    </row>
    <row r="781" spans="1:68">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55">
        <v>15</v>
      </c>
      <c r="Y781" s="452" t="str">
        <f t="array" ref="Y781">IF($M138="-","-",COUNT(IF($M$5:$M$104=$X781,IF($H$5:$L$104=AG$763,$H$5:$L$104,"-"),"-"))/$M138)</f>
        <v>-</v>
      </c>
      <c r="Z781" s="453" t="str">
        <f t="array" ref="Z781">IF($M138="-","-",COUNT(IF($M$5:$M$104=$X781,IF($H$5:$L$104=AH$763,$H$5:$L$104,"-"),"-"))/$M138)</f>
        <v>-</v>
      </c>
      <c r="AA781" s="453" t="str">
        <f t="array" ref="AA781">IF($M138="-","-",COUNT(IF($M$5:$M$104=$X781,IF($H$5:$L$104=AI$763,$H$5:$L$104,"-"),"-"))/$M138)</f>
        <v>-</v>
      </c>
      <c r="AB781" s="453" t="str">
        <f t="array" ref="AB781">IF($M138="-","-",COUNT(IF($M$5:$M$104=$X781,IF($H$5:$L$104=AJ$763,$H$5:$L$104,"-"),"-"))/$M138)</f>
        <v>-</v>
      </c>
      <c r="AC781" s="453" t="str">
        <f t="array" ref="AC781">IF($M138="-","-",COUNT(IF($M$5:$M$104=$X781,IF($H$5:$L$104=AK$763,$H$5:$L$104,"-"),"-"))/$M138)</f>
        <v>-</v>
      </c>
      <c r="AD781" s="453" t="str">
        <f t="array" ref="AD781">IF($M138="-","-",COUNT(IF($M$5:$M$104=$X781,IF($H$5:$L$104=AL$763,$H$5:$L$104,"-"),"-"))/$M138)</f>
        <v>-</v>
      </c>
      <c r="AE781" s="453" t="str">
        <f t="array" ref="AE781">IF($M138="-","-",COUNT(IF($M$5:$M$104=$X781,IF($H$5:$L$104=AM$763,$H$5:$L$104,"-"),"-"))/$M138)</f>
        <v>-</v>
      </c>
      <c r="AF781" s="454" t="str">
        <f t="array" ref="AF781">IF($M138="-","-",COUNT(IF($M$5:$M$104=$X781,IF($H$5:$L$104=AN$763,$H$5:$L$104,"-"),"-"))/$M138)</f>
        <v>-</v>
      </c>
      <c r="AG781" s="453" t="str">
        <f t="array" ref="AG781">IF($M138="-","-",COUNT(IF($M$5:$M$104=$X781,IF($H$5:$L$104=AO$763,$H$5:$L$104,"-"),"-"))/$M138)</f>
        <v>-</v>
      </c>
      <c r="AH781" s="453" t="str">
        <f t="array" ref="AH781">IF($M138="-","-",COUNT(IF($M$5:$M$104=$X781,IF($H$5:$L$104=AP$763,$H$5:$L$104,"-"),"-"))/$M138)</f>
        <v>-</v>
      </c>
      <c r="AI781" s="453" t="str">
        <f t="array" ref="AI781">IF($M138="-","-",COUNT(IF($M$5:$M$104=$X781,IF($H$5:$L$104=AQ$763,$H$5:$L$104,"-"),"-"))/$M138)</f>
        <v>-</v>
      </c>
      <c r="AJ781" s="453" t="str">
        <f t="array" ref="AJ781">IF($M138="-","-",COUNT(IF($M$5:$M$104=$X781,IF($H$5:$L$104=AR$763,$H$5:$L$104,"-"),"-"))/$M138)</f>
        <v>-</v>
      </c>
      <c r="AK781" s="453" t="str">
        <f t="array" ref="AK781">IF($M138="-","-",COUNT(IF($M$5:$M$104=$X781,IF($H$5:$L$104=AS$763,$H$5:$L$104,"-"),"-"))/$M138)</f>
        <v>-</v>
      </c>
      <c r="AL781" s="453" t="str">
        <f t="array" ref="AL781">IF($M138="-","-",COUNT(IF($M$5:$M$104=$X781,IF($H$5:$L$104=AT$735,$H$5:$L$104,"-"),"-"))/$M138)</f>
        <v>-</v>
      </c>
      <c r="AM781" s="453" t="str">
        <f t="array" ref="AM781">IF($M138="-","-",COUNT(IF($M$5:$M$104=$X781,IF($H$5:$L$104=AU$735,$H$5:$L$104,"-"),"-"))/$M138)</f>
        <v>-</v>
      </c>
      <c r="AN781" s="453" t="str">
        <f t="array" ref="AN781">IF($M138="-","-",COUNT(IF($M$5:$M$104=$X781,IF($H$5:$L$104=AV$735,$H$5:$L$104,"-"),"-"))/$M138)</f>
        <v>-</v>
      </c>
      <c r="AO781" s="455" t="str">
        <f t="shared" si="61"/>
        <v>-</v>
      </c>
      <c r="AP781" s="18"/>
      <c r="AQ781" s="18"/>
      <c r="AR781" s="18"/>
      <c r="AS781" s="18"/>
      <c r="AT781" s="18"/>
      <c r="AU781" s="18"/>
      <c r="AV781" s="18"/>
      <c r="AW781" s="18"/>
      <c r="AX781" s="18"/>
      <c r="BB781" s="11"/>
      <c r="BC781" s="11"/>
      <c r="BD781" s="11"/>
      <c r="BE781" s="11"/>
      <c r="BF781" s="11"/>
      <c r="BG781" s="11"/>
      <c r="BH781" s="11"/>
      <c r="BI781" s="11"/>
      <c r="BJ781" s="11"/>
      <c r="BK781" s="11"/>
      <c r="BL781" s="11"/>
      <c r="BM781" s="11"/>
      <c r="BN781" s="11"/>
      <c r="BO781" s="75"/>
      <c r="BP781" s="75"/>
    </row>
    <row r="782" spans="1:68">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BB782" s="11"/>
      <c r="BC782" s="11"/>
      <c r="BD782" s="11"/>
      <c r="BE782" s="11"/>
      <c r="BF782" s="11"/>
      <c r="BG782" s="11"/>
      <c r="BH782" s="11"/>
      <c r="BI782" s="11"/>
      <c r="BJ782" s="11"/>
      <c r="BK782" s="11"/>
      <c r="BL782" s="11"/>
      <c r="BM782" s="11"/>
      <c r="BN782" s="11"/>
      <c r="BO782" s="75"/>
      <c r="BP782" s="75"/>
    </row>
    <row r="783" spans="1:68">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BB783" s="11"/>
      <c r="BC783" s="11"/>
      <c r="BD783" s="11"/>
      <c r="BE783" s="11"/>
      <c r="BF783" s="11"/>
      <c r="BG783" s="11"/>
      <c r="BH783" s="11"/>
      <c r="BI783" s="11"/>
      <c r="BJ783" s="11"/>
      <c r="BK783" s="11"/>
      <c r="BL783" s="11"/>
      <c r="BM783" s="11"/>
      <c r="BN783" s="11"/>
      <c r="BO783" s="75"/>
      <c r="BP783" s="75"/>
    </row>
    <row r="784" spans="1:68" ht="20.2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91" t="str">
        <f>H1</f>
        <v>Torsklesing HI 2016, ALDER</v>
      </c>
      <c r="Y784" s="117"/>
      <c r="Z784" s="117"/>
      <c r="AA784" s="117"/>
      <c r="AB784" s="117"/>
      <c r="AC784" s="117"/>
      <c r="AD784" s="117"/>
      <c r="AE784" s="117"/>
      <c r="AF784" s="117"/>
      <c r="AG784" s="117"/>
      <c r="AH784" s="117"/>
      <c r="AI784" s="117"/>
      <c r="AJ784" s="117"/>
      <c r="AK784" s="117"/>
      <c r="AL784" s="117"/>
      <c r="AM784" s="117"/>
      <c r="AN784" s="18"/>
      <c r="AO784" s="18"/>
      <c r="AP784" s="18"/>
      <c r="AQ784" s="18"/>
      <c r="AR784" s="18"/>
      <c r="AS784" s="18"/>
      <c r="AT784" s="18"/>
      <c r="AU784" s="18"/>
      <c r="AV784" s="18"/>
      <c r="AW784" s="18"/>
      <c r="AX784" s="18"/>
      <c r="BB784" s="11"/>
      <c r="BC784" s="11"/>
      <c r="BD784" s="11"/>
      <c r="BE784" s="11"/>
      <c r="BF784" s="11"/>
      <c r="BG784" s="11"/>
      <c r="BH784" s="11"/>
      <c r="BI784" s="11"/>
      <c r="BJ784" s="11"/>
      <c r="BK784" s="11"/>
      <c r="BL784" s="11"/>
      <c r="BM784" s="11"/>
      <c r="BN784" s="11"/>
      <c r="BO784" s="75"/>
      <c r="BP784" s="75"/>
    </row>
    <row r="785" spans="1:68">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24"/>
      <c r="Y785" s="124"/>
      <c r="Z785" s="124"/>
      <c r="AA785" s="124"/>
      <c r="AB785" s="124"/>
      <c r="AC785" s="124"/>
      <c r="AD785" s="124"/>
      <c r="AE785" s="124"/>
      <c r="AF785" s="124"/>
      <c r="AG785" s="124"/>
      <c r="AH785" s="124"/>
      <c r="AI785" s="124"/>
      <c r="AJ785" s="124"/>
      <c r="AK785" s="124"/>
      <c r="AL785" s="124"/>
      <c r="AM785" s="124"/>
      <c r="AN785" s="18"/>
      <c r="AO785" s="18"/>
      <c r="AP785" s="18"/>
      <c r="AQ785" s="18"/>
      <c r="AR785" s="18"/>
      <c r="AS785" s="18"/>
      <c r="AT785" s="18"/>
      <c r="AU785" s="18"/>
      <c r="AV785" s="18"/>
      <c r="AW785" s="18"/>
      <c r="AX785" s="18"/>
      <c r="BB785" s="11"/>
      <c r="BC785" s="11"/>
      <c r="BD785" s="11"/>
      <c r="BE785" s="11"/>
      <c r="BF785" s="11"/>
      <c r="BG785" s="11"/>
      <c r="BH785" s="11"/>
      <c r="BI785" s="11"/>
      <c r="BJ785" s="11"/>
      <c r="BK785" s="11"/>
      <c r="BL785" s="11"/>
      <c r="BM785" s="11"/>
      <c r="BN785" s="11"/>
      <c r="BO785" s="75"/>
      <c r="BP785" s="75"/>
    </row>
    <row r="786" spans="1:68">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24"/>
      <c r="Y786" s="124"/>
      <c r="Z786" s="124"/>
      <c r="AA786" s="124"/>
      <c r="AB786" s="124"/>
      <c r="AC786" s="124"/>
      <c r="AD786" s="124"/>
      <c r="AE786" s="124"/>
      <c r="AF786" s="124"/>
      <c r="AG786" s="124"/>
      <c r="AH786" s="124"/>
      <c r="AI786" s="124"/>
      <c r="AJ786" s="124"/>
      <c r="AK786" s="124"/>
      <c r="AL786" s="124"/>
      <c r="AM786" s="124"/>
      <c r="AN786" s="18"/>
      <c r="AO786" s="18"/>
      <c r="AP786" s="18"/>
      <c r="AQ786" s="18"/>
      <c r="AR786" s="18"/>
      <c r="AS786" s="18"/>
      <c r="AT786" s="18"/>
      <c r="AU786" s="18"/>
      <c r="AV786" s="18"/>
      <c r="AW786" s="18"/>
      <c r="AX786" s="18"/>
      <c r="BB786" s="11"/>
      <c r="BC786" s="11"/>
      <c r="BD786" s="11"/>
      <c r="BE786" s="11"/>
      <c r="BF786" s="11"/>
      <c r="BG786" s="11"/>
      <c r="BH786" s="11"/>
      <c r="BI786" s="11"/>
      <c r="BJ786" s="11"/>
      <c r="BK786" s="11"/>
      <c r="BL786" s="11"/>
      <c r="BM786" s="11"/>
      <c r="BN786" s="11"/>
      <c r="BO786" s="75"/>
      <c r="BP786" s="75"/>
    </row>
    <row r="787" spans="1:68">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24"/>
      <c r="Y787" s="124"/>
      <c r="Z787" s="124"/>
      <c r="AA787" s="124"/>
      <c r="AB787" s="124"/>
      <c r="AC787" s="124"/>
      <c r="AD787" s="124"/>
      <c r="AE787" s="124"/>
      <c r="AF787" s="124"/>
      <c r="AG787" s="124"/>
      <c r="AH787" s="124"/>
      <c r="AI787" s="124"/>
      <c r="AJ787" s="124"/>
      <c r="AK787" s="124"/>
      <c r="AL787" s="124"/>
      <c r="AM787" s="124"/>
      <c r="AN787" s="18"/>
      <c r="AO787" s="18"/>
      <c r="AP787" s="18"/>
      <c r="AQ787" s="18"/>
      <c r="AR787" s="18"/>
      <c r="AS787" s="18"/>
      <c r="AT787" s="18"/>
      <c r="AU787" s="18"/>
      <c r="AV787" s="18"/>
      <c r="AW787" s="18"/>
      <c r="AX787" s="18"/>
      <c r="BB787" s="11"/>
      <c r="BC787" s="11"/>
      <c r="BD787" s="11"/>
      <c r="BE787" s="11"/>
      <c r="BF787" s="11"/>
      <c r="BG787" s="11"/>
      <c r="BH787" s="11"/>
      <c r="BI787" s="11"/>
      <c r="BJ787" s="11"/>
      <c r="BK787" s="11"/>
      <c r="BL787" s="11"/>
      <c r="BM787" s="11"/>
      <c r="BN787" s="11"/>
      <c r="BO787" s="75"/>
      <c r="BP787" s="75"/>
    </row>
    <row r="788" spans="1:6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24"/>
      <c r="Y788" s="124"/>
      <c r="Z788" s="124"/>
      <c r="AA788" s="124"/>
      <c r="AB788" s="124"/>
      <c r="AC788" s="124"/>
      <c r="AD788" s="124"/>
      <c r="AE788" s="124"/>
      <c r="AF788" s="124"/>
      <c r="AG788" s="124"/>
      <c r="AH788" s="124"/>
      <c r="AI788" s="124"/>
      <c r="AJ788" s="124"/>
      <c r="AK788" s="124"/>
      <c r="AL788" s="124"/>
      <c r="AM788" s="124"/>
      <c r="AN788" s="18"/>
      <c r="AO788" s="18"/>
      <c r="AP788" s="18"/>
      <c r="AQ788" s="18"/>
      <c r="AR788" s="18"/>
      <c r="AS788" s="18"/>
      <c r="AT788" s="18"/>
      <c r="AU788" s="18"/>
      <c r="AV788" s="18"/>
      <c r="AW788" s="18"/>
      <c r="AX788" s="18"/>
      <c r="BB788" s="11"/>
      <c r="BC788" s="11"/>
      <c r="BD788" s="11"/>
      <c r="BE788" s="11"/>
      <c r="BF788" s="11"/>
      <c r="BG788" s="11"/>
      <c r="BH788" s="11"/>
      <c r="BI788" s="11"/>
      <c r="BJ788" s="11"/>
      <c r="BK788" s="11"/>
      <c r="BL788" s="11"/>
      <c r="BM788" s="11"/>
      <c r="BN788" s="11"/>
      <c r="BO788" s="75"/>
      <c r="BP788" s="75"/>
    </row>
    <row r="789" spans="1:68">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24"/>
      <c r="Y789" s="124"/>
      <c r="Z789" s="124"/>
      <c r="AA789" s="124"/>
      <c r="AB789" s="124"/>
      <c r="AC789" s="124"/>
      <c r="AD789" s="124"/>
      <c r="AE789" s="124"/>
      <c r="AF789" s="124"/>
      <c r="AG789" s="124"/>
      <c r="AH789" s="124"/>
      <c r="AI789" s="124"/>
      <c r="AJ789" s="124"/>
      <c r="AK789" s="124"/>
      <c r="AL789" s="124"/>
      <c r="AM789" s="124"/>
      <c r="AN789" s="18"/>
      <c r="AO789" s="18"/>
      <c r="AP789" s="18"/>
      <c r="AQ789" s="18"/>
      <c r="AR789" s="18"/>
      <c r="AS789" s="18"/>
      <c r="AT789" s="18"/>
      <c r="AU789" s="18"/>
      <c r="AV789" s="18"/>
      <c r="AW789" s="18"/>
      <c r="AX789" s="18"/>
      <c r="BB789" s="11"/>
      <c r="BC789" s="11"/>
      <c r="BD789" s="11"/>
      <c r="BE789" s="11"/>
      <c r="BF789" s="11"/>
      <c r="BG789" s="11"/>
      <c r="BH789" s="11"/>
      <c r="BI789" s="11"/>
      <c r="BJ789" s="11"/>
      <c r="BK789" s="11"/>
      <c r="BL789" s="11"/>
      <c r="BM789" s="11"/>
      <c r="BN789" s="11"/>
      <c r="BO789" s="75"/>
      <c r="BP789" s="75"/>
    </row>
    <row r="790" spans="1:68">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24"/>
      <c r="Y790" s="124"/>
      <c r="Z790" s="124"/>
      <c r="AA790" s="124"/>
      <c r="AB790" s="124"/>
      <c r="AC790" s="124"/>
      <c r="AD790" s="124"/>
      <c r="AE790" s="124"/>
      <c r="AF790" s="124"/>
      <c r="AG790" s="124"/>
      <c r="AH790" s="124"/>
      <c r="AI790" s="124"/>
      <c r="AJ790" s="124"/>
      <c r="AK790" s="124"/>
      <c r="AL790" s="124"/>
      <c r="AM790" s="124"/>
      <c r="AN790" s="18"/>
      <c r="AO790" s="18"/>
      <c r="AP790" s="18"/>
      <c r="AQ790" s="18"/>
      <c r="AR790" s="18"/>
      <c r="AS790" s="18"/>
      <c r="AT790" s="18"/>
      <c r="AU790" s="18"/>
      <c r="AV790" s="18"/>
      <c r="AW790" s="18"/>
      <c r="AX790" s="18"/>
      <c r="BB790" s="11"/>
      <c r="BC790" s="11"/>
      <c r="BD790" s="11"/>
      <c r="BE790" s="11"/>
      <c r="BF790" s="11"/>
      <c r="BG790" s="11"/>
      <c r="BH790" s="11"/>
      <c r="BI790" s="11"/>
      <c r="BJ790" s="11"/>
      <c r="BK790" s="11"/>
      <c r="BL790" s="11"/>
      <c r="BM790" s="11"/>
      <c r="BN790" s="11"/>
      <c r="BO790" s="75"/>
      <c r="BP790" s="75"/>
    </row>
    <row r="791" spans="1:68">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24"/>
      <c r="Y791" s="124"/>
      <c r="Z791" s="124"/>
      <c r="AA791" s="124"/>
      <c r="AB791" s="124"/>
      <c r="AC791" s="124"/>
      <c r="AD791" s="124"/>
      <c r="AE791" s="124"/>
      <c r="AF791" s="124"/>
      <c r="AG791" s="124"/>
      <c r="AH791" s="124"/>
      <c r="AI791" s="124"/>
      <c r="AJ791" s="124"/>
      <c r="AK791" s="124"/>
      <c r="AL791" s="124"/>
      <c r="AM791" s="124"/>
      <c r="AN791" s="18"/>
      <c r="AO791" s="18"/>
      <c r="AP791" s="18"/>
      <c r="AQ791" s="18"/>
      <c r="AR791" s="18"/>
      <c r="AS791" s="18"/>
      <c r="AT791" s="18"/>
      <c r="AU791" s="18"/>
      <c r="AV791" s="18"/>
      <c r="AW791" s="18"/>
      <c r="AX791" s="18"/>
      <c r="BB791" s="11"/>
      <c r="BC791" s="11"/>
      <c r="BD791" s="11"/>
      <c r="BE791" s="11"/>
      <c r="BF791" s="11"/>
      <c r="BG791" s="11"/>
      <c r="BH791" s="11"/>
      <c r="BI791" s="11"/>
      <c r="BJ791" s="11"/>
      <c r="BK791" s="11"/>
      <c r="BL791" s="11"/>
      <c r="BM791" s="11"/>
      <c r="BN791" s="11"/>
      <c r="BO791" s="75"/>
      <c r="BP791" s="75"/>
    </row>
    <row r="792" spans="1:68">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24"/>
      <c r="Y792" s="124"/>
      <c r="Z792" s="124"/>
      <c r="AA792" s="124"/>
      <c r="AB792" s="124"/>
      <c r="AC792" s="124"/>
      <c r="AD792" s="124"/>
      <c r="AE792" s="124"/>
      <c r="AF792" s="124"/>
      <c r="AG792" s="124"/>
      <c r="AH792" s="124"/>
      <c r="AI792" s="124"/>
      <c r="AJ792" s="124"/>
      <c r="AK792" s="124"/>
      <c r="AL792" s="124"/>
      <c r="AM792" s="124"/>
      <c r="AN792" s="18"/>
      <c r="AO792" s="18"/>
      <c r="AP792" s="18"/>
      <c r="AQ792" s="18"/>
      <c r="AR792" s="18"/>
      <c r="AS792" s="18"/>
      <c r="AT792" s="18"/>
      <c r="AU792" s="18"/>
      <c r="AV792" s="18"/>
      <c r="AW792" s="18"/>
      <c r="AX792" s="18"/>
      <c r="BB792" s="11"/>
      <c r="BC792" s="11"/>
      <c r="BD792" s="11"/>
      <c r="BE792" s="11"/>
      <c r="BF792" s="11"/>
      <c r="BG792" s="11"/>
      <c r="BH792" s="11"/>
      <c r="BI792" s="11"/>
      <c r="BJ792" s="11"/>
      <c r="BK792" s="11"/>
      <c r="BL792" s="11"/>
      <c r="BM792" s="11"/>
      <c r="BN792" s="11"/>
      <c r="BO792" s="75"/>
      <c r="BP792" s="75"/>
    </row>
    <row r="793" spans="1:68">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24"/>
      <c r="Y793" s="124"/>
      <c r="Z793" s="124"/>
      <c r="AA793" s="124"/>
      <c r="AB793" s="124"/>
      <c r="AC793" s="124"/>
      <c r="AD793" s="124"/>
      <c r="AE793" s="124"/>
      <c r="AF793" s="124"/>
      <c r="AG793" s="124"/>
      <c r="AH793" s="124"/>
      <c r="AI793" s="124"/>
      <c r="AJ793" s="124"/>
      <c r="AK793" s="124"/>
      <c r="AL793" s="124"/>
      <c r="AM793" s="124"/>
      <c r="AN793" s="18"/>
      <c r="AO793" s="18"/>
      <c r="AP793" s="18"/>
      <c r="AQ793" s="18"/>
      <c r="AR793" s="18"/>
      <c r="AS793" s="18"/>
      <c r="AT793" s="18"/>
      <c r="AU793" s="18"/>
      <c r="AV793" s="18"/>
      <c r="AW793" s="18"/>
      <c r="AX793" s="18"/>
      <c r="BB793" s="11"/>
      <c r="BC793" s="11"/>
      <c r="BD793" s="11"/>
      <c r="BE793" s="11"/>
      <c r="BF793" s="11"/>
      <c r="BG793" s="11"/>
      <c r="BH793" s="11"/>
      <c r="BI793" s="11"/>
      <c r="BJ793" s="11"/>
      <c r="BK793" s="11"/>
      <c r="BL793" s="11"/>
      <c r="BM793" s="11"/>
      <c r="BN793" s="11"/>
      <c r="BO793" s="75"/>
      <c r="BP793" s="75"/>
    </row>
    <row r="794" spans="1:68">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24"/>
      <c r="Y794" s="124"/>
      <c r="Z794" s="124"/>
      <c r="AA794" s="124"/>
      <c r="AB794" s="124"/>
      <c r="AC794" s="124"/>
      <c r="AD794" s="124"/>
      <c r="AE794" s="124"/>
      <c r="AF794" s="124"/>
      <c r="AG794" s="124"/>
      <c r="AH794" s="124"/>
      <c r="AI794" s="124"/>
      <c r="AJ794" s="124"/>
      <c r="AK794" s="124"/>
      <c r="AL794" s="124"/>
      <c r="AM794" s="124"/>
      <c r="AN794" s="18"/>
      <c r="AO794" s="18"/>
      <c r="AP794" s="18"/>
      <c r="AQ794" s="18"/>
      <c r="AR794" s="18"/>
      <c r="AS794" s="18"/>
      <c r="AT794" s="18"/>
      <c r="AU794" s="18"/>
      <c r="AV794" s="18"/>
      <c r="AW794" s="18"/>
      <c r="AX794" s="18"/>
      <c r="BB794" s="11"/>
      <c r="BC794" s="11"/>
      <c r="BD794" s="11"/>
      <c r="BE794" s="11"/>
      <c r="BF794" s="11"/>
      <c r="BG794" s="11"/>
      <c r="BH794" s="11"/>
      <c r="BI794" s="11"/>
      <c r="BJ794" s="11"/>
      <c r="BK794" s="11"/>
      <c r="BL794" s="11"/>
      <c r="BM794" s="11"/>
      <c r="BN794" s="11"/>
      <c r="BO794" s="75"/>
      <c r="BP794" s="75"/>
    </row>
    <row r="795" spans="1:68">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24"/>
      <c r="Y795" s="124"/>
      <c r="Z795" s="124"/>
      <c r="AA795" s="124"/>
      <c r="AB795" s="124"/>
      <c r="AC795" s="124"/>
      <c r="AD795" s="124"/>
      <c r="AE795" s="124"/>
      <c r="AF795" s="124"/>
      <c r="AG795" s="124"/>
      <c r="AH795" s="124"/>
      <c r="AI795" s="124"/>
      <c r="AJ795" s="124"/>
      <c r="AK795" s="124"/>
      <c r="AL795" s="124"/>
      <c r="AM795" s="124"/>
      <c r="AN795" s="18"/>
      <c r="AO795" s="18"/>
      <c r="AP795" s="18"/>
      <c r="AQ795" s="18"/>
      <c r="AR795" s="18"/>
      <c r="AS795" s="18"/>
      <c r="AT795" s="18"/>
      <c r="AU795" s="18"/>
      <c r="AV795" s="18"/>
      <c r="AW795" s="18"/>
      <c r="AX795" s="18"/>
      <c r="BB795" s="11"/>
      <c r="BC795" s="11"/>
      <c r="BD795" s="11"/>
      <c r="BE795" s="11"/>
      <c r="BF795" s="11"/>
      <c r="BG795" s="11"/>
      <c r="BH795" s="11"/>
      <c r="BI795" s="11"/>
      <c r="BJ795" s="11"/>
      <c r="BK795" s="11"/>
      <c r="BL795" s="11"/>
      <c r="BM795" s="11"/>
      <c r="BN795" s="11"/>
      <c r="BO795" s="75"/>
      <c r="BP795" s="75"/>
    </row>
    <row r="796" spans="1:68">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24"/>
      <c r="Y796" s="124"/>
      <c r="Z796" s="124"/>
      <c r="AA796" s="124"/>
      <c r="AB796" s="124"/>
      <c r="AC796" s="124"/>
      <c r="AD796" s="124"/>
      <c r="AE796" s="124"/>
      <c r="AF796" s="124"/>
      <c r="AG796" s="124"/>
      <c r="AH796" s="124"/>
      <c r="AI796" s="124"/>
      <c r="AJ796" s="124"/>
      <c r="AK796" s="124"/>
      <c r="AL796" s="124"/>
      <c r="AM796" s="124"/>
      <c r="AN796" s="18"/>
      <c r="AO796" s="18"/>
      <c r="AP796" s="18"/>
      <c r="AQ796" s="18"/>
      <c r="AR796" s="18"/>
      <c r="AS796" s="18"/>
      <c r="AT796" s="18"/>
      <c r="AU796" s="18"/>
      <c r="AV796" s="18"/>
      <c r="AW796" s="18"/>
      <c r="AX796" s="18"/>
      <c r="BB796" s="11"/>
      <c r="BC796" s="11"/>
      <c r="BD796" s="11"/>
      <c r="BE796" s="11"/>
      <c r="BF796" s="11"/>
      <c r="BG796" s="11"/>
      <c r="BH796" s="11"/>
      <c r="BI796" s="11"/>
      <c r="BJ796" s="11"/>
      <c r="BK796" s="11"/>
      <c r="BL796" s="11"/>
      <c r="BM796" s="11"/>
      <c r="BN796" s="11"/>
      <c r="BO796" s="75"/>
      <c r="BP796" s="75"/>
    </row>
    <row r="797" spans="1:68">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24"/>
      <c r="Y797" s="124"/>
      <c r="Z797" s="124"/>
      <c r="AA797" s="124"/>
      <c r="AB797" s="124"/>
      <c r="AC797" s="124"/>
      <c r="AD797" s="124"/>
      <c r="AE797" s="124"/>
      <c r="AF797" s="124"/>
      <c r="AG797" s="124"/>
      <c r="AH797" s="124"/>
      <c r="AI797" s="124"/>
      <c r="AJ797" s="124"/>
      <c r="AK797" s="124"/>
      <c r="AL797" s="124"/>
      <c r="AM797" s="124"/>
      <c r="AN797" s="18"/>
      <c r="AO797" s="18"/>
      <c r="AP797" s="18"/>
      <c r="AQ797" s="18"/>
      <c r="AR797" s="18"/>
      <c r="AS797" s="18"/>
      <c r="AT797" s="18"/>
      <c r="AU797" s="18"/>
      <c r="AV797" s="18"/>
      <c r="AW797" s="18"/>
      <c r="AX797" s="18"/>
      <c r="BB797" s="11"/>
      <c r="BC797" s="11"/>
      <c r="BD797" s="11"/>
      <c r="BE797" s="11"/>
      <c r="BF797" s="11"/>
      <c r="BG797" s="11"/>
      <c r="BH797" s="11"/>
      <c r="BI797" s="11"/>
      <c r="BJ797" s="11"/>
      <c r="BK797" s="11"/>
      <c r="BL797" s="11"/>
      <c r="BM797" s="11"/>
      <c r="BN797" s="11"/>
    </row>
    <row r="798" spans="1:68">
      <c r="A798" s="18"/>
      <c r="B798" s="18"/>
      <c r="C798" s="18"/>
      <c r="D798" s="18"/>
      <c r="E798" s="329"/>
      <c r="F798" s="329"/>
      <c r="G798" s="213"/>
      <c r="H798" s="330"/>
      <c r="I798" s="330"/>
      <c r="J798" s="213"/>
      <c r="K798" s="213"/>
      <c r="L798" s="213"/>
      <c r="M798" s="247"/>
      <c r="N798" s="18"/>
      <c r="O798" s="18"/>
      <c r="P798" s="18"/>
      <c r="Q798" s="18"/>
      <c r="R798" s="18"/>
      <c r="S798" s="18"/>
      <c r="T798" s="18"/>
      <c r="U798" s="18"/>
      <c r="V798" s="18"/>
      <c r="W798" s="18"/>
      <c r="X798" s="124"/>
      <c r="Y798" s="124"/>
      <c r="Z798" s="124"/>
      <c r="AA798" s="124"/>
      <c r="AB798" s="124"/>
      <c r="AC798" s="124"/>
      <c r="AD798" s="124"/>
      <c r="AE798" s="124"/>
      <c r="AF798" s="124"/>
      <c r="AG798" s="124"/>
      <c r="AH798" s="124"/>
      <c r="AI798" s="124"/>
      <c r="AJ798" s="124"/>
      <c r="AK798" s="124"/>
      <c r="AL798" s="124"/>
      <c r="AM798" s="124"/>
      <c r="AN798" s="18"/>
      <c r="AO798" s="18"/>
      <c r="AP798" s="18"/>
      <c r="AQ798" s="18"/>
      <c r="AR798" s="18"/>
      <c r="AS798" s="18"/>
      <c r="AT798" s="18"/>
      <c r="AU798" s="18"/>
      <c r="AV798" s="18"/>
      <c r="AW798" s="18"/>
      <c r="AX798" s="18"/>
      <c r="BB798" s="11"/>
      <c r="BC798" s="11"/>
      <c r="BD798" s="11"/>
      <c r="BE798" s="11"/>
      <c r="BF798" s="11"/>
      <c r="BG798" s="11"/>
      <c r="BH798" s="11"/>
      <c r="BI798" s="11"/>
      <c r="BJ798" s="11"/>
      <c r="BK798" s="11"/>
      <c r="BL798" s="11"/>
      <c r="BM798" s="11"/>
      <c r="BN798" s="11"/>
    </row>
    <row r="799" spans="1:68">
      <c r="A799" s="213"/>
      <c r="B799" s="213"/>
      <c r="C799" s="213"/>
      <c r="D799" s="213"/>
      <c r="E799" s="335"/>
      <c r="F799" s="333" t="s">
        <v>67</v>
      </c>
      <c r="G799" s="334"/>
      <c r="H799" s="333" t="s">
        <v>67</v>
      </c>
      <c r="I799" s="333"/>
      <c r="J799" s="334"/>
      <c r="K799" s="334"/>
      <c r="L799" s="334"/>
      <c r="M799" s="336"/>
      <c r="N799" s="247"/>
      <c r="O799" s="247"/>
      <c r="P799" s="247"/>
      <c r="Q799" s="247"/>
      <c r="R799" s="247"/>
      <c r="S799" s="247"/>
      <c r="T799" s="247"/>
      <c r="U799" s="247"/>
      <c r="V799" s="18"/>
      <c r="W799" s="18"/>
      <c r="X799" s="124"/>
      <c r="Y799" s="124"/>
      <c r="Z799" s="124"/>
      <c r="AA799" s="124"/>
      <c r="AB799" s="124"/>
      <c r="AC799" s="124"/>
      <c r="AD799" s="124"/>
      <c r="AE799" s="124"/>
      <c r="AF799" s="124"/>
      <c r="AG799" s="124"/>
      <c r="AH799" s="124"/>
      <c r="AI799" s="124"/>
      <c r="AJ799" s="124"/>
      <c r="AK799" s="124"/>
      <c r="AL799" s="124"/>
      <c r="AM799" s="124"/>
      <c r="AN799" s="18"/>
      <c r="AO799" s="18"/>
      <c r="AP799" s="18"/>
      <c r="AQ799" s="18"/>
      <c r="AR799" s="18"/>
      <c r="AS799" s="18"/>
      <c r="AT799" s="18"/>
      <c r="AU799" s="18"/>
      <c r="AV799" s="18"/>
      <c r="AW799" s="18"/>
      <c r="AX799" s="18"/>
      <c r="BB799" s="11"/>
      <c r="BC799" s="11"/>
      <c r="BD799" s="11"/>
      <c r="BE799" s="11"/>
      <c r="BF799" s="11"/>
      <c r="BG799" s="11"/>
      <c r="BH799" s="11"/>
      <c r="BI799" s="11"/>
      <c r="BJ799" s="11"/>
      <c r="BK799" s="11"/>
      <c r="BL799" s="11"/>
      <c r="BM799" s="11"/>
      <c r="BN799" s="11"/>
    </row>
    <row r="800" spans="1:68">
      <c r="A800" s="332" t="s">
        <v>105</v>
      </c>
      <c r="B800" s="333"/>
      <c r="C800" s="334"/>
      <c r="D800" s="333" t="s">
        <v>67</v>
      </c>
      <c r="E800" s="329"/>
      <c r="F800" s="329"/>
      <c r="G800" s="213"/>
      <c r="H800" s="330"/>
      <c r="I800" s="330"/>
      <c r="J800" s="213"/>
      <c r="K800" s="213"/>
      <c r="L800" s="213"/>
      <c r="M800" s="213"/>
      <c r="N800" s="333" t="s">
        <v>67</v>
      </c>
      <c r="O800" s="336"/>
      <c r="P800" s="333" t="s">
        <v>67</v>
      </c>
      <c r="Q800" s="336"/>
      <c r="R800" s="333" t="s">
        <v>67</v>
      </c>
      <c r="S800" s="336"/>
      <c r="T800" s="336"/>
      <c r="U800" s="333" t="s">
        <v>67</v>
      </c>
      <c r="V800" s="18"/>
      <c r="W800" s="18"/>
      <c r="X800" s="124"/>
      <c r="Y800" s="124"/>
      <c r="Z800" s="124"/>
      <c r="AA800" s="124"/>
      <c r="AB800" s="124"/>
      <c r="AC800" s="124"/>
      <c r="AD800" s="124"/>
      <c r="AE800" s="124"/>
      <c r="AF800" s="124"/>
      <c r="AG800" s="124"/>
      <c r="AH800" s="124"/>
      <c r="AI800" s="124"/>
      <c r="AJ800" s="124"/>
      <c r="AK800" s="124"/>
      <c r="AL800" s="124"/>
      <c r="AM800" s="124"/>
      <c r="AN800" s="18"/>
      <c r="AO800" s="18"/>
      <c r="AP800" s="18"/>
      <c r="AQ800" s="18"/>
      <c r="AR800" s="18"/>
      <c r="AS800" s="18"/>
      <c r="AT800" s="18"/>
      <c r="AU800" s="18"/>
      <c r="AV800" s="18"/>
      <c r="AW800" s="18"/>
      <c r="AX800" s="18"/>
      <c r="BB800" s="11"/>
      <c r="BC800" s="11"/>
      <c r="BD800" s="11"/>
      <c r="BE800" s="11"/>
      <c r="BF800" s="11"/>
      <c r="BG800" s="11"/>
      <c r="BH800" s="11"/>
      <c r="BI800" s="11"/>
      <c r="BJ800" s="11"/>
      <c r="BK800" s="11"/>
      <c r="BL800" s="11"/>
      <c r="BM800" s="11"/>
      <c r="BN800" s="11"/>
    </row>
    <row r="801" spans="1:69">
      <c r="A801" s="213"/>
      <c r="B801" s="213"/>
      <c r="C801" s="213"/>
      <c r="D801" s="213"/>
      <c r="E801" s="18"/>
      <c r="F801" s="18"/>
      <c r="G801" s="18"/>
      <c r="H801" s="18"/>
      <c r="I801" s="18"/>
      <c r="J801" s="18"/>
      <c r="K801" s="18"/>
      <c r="L801" s="18"/>
      <c r="M801" s="18"/>
      <c r="N801" s="213"/>
      <c r="O801" s="213"/>
      <c r="P801" s="213"/>
      <c r="Q801" s="213"/>
      <c r="R801" s="213"/>
      <c r="S801" s="213"/>
      <c r="T801" s="213"/>
      <c r="U801" s="213"/>
      <c r="V801" s="18"/>
      <c r="W801" s="18"/>
      <c r="X801" s="124"/>
      <c r="Y801" s="124"/>
      <c r="Z801" s="124"/>
      <c r="AA801" s="124"/>
      <c r="AB801" s="124"/>
      <c r="AC801" s="124"/>
      <c r="AD801" s="124"/>
      <c r="AE801" s="124"/>
      <c r="AF801" s="124"/>
      <c r="AG801" s="124"/>
      <c r="AH801" s="124"/>
      <c r="AI801" s="124"/>
      <c r="AJ801" s="124"/>
      <c r="AK801" s="124"/>
      <c r="AL801" s="124"/>
      <c r="AM801" s="124"/>
      <c r="AN801" s="18"/>
      <c r="AO801" s="18"/>
      <c r="AP801" s="18"/>
      <c r="AQ801" s="18"/>
      <c r="AR801" s="18"/>
      <c r="AS801" s="18"/>
      <c r="AT801" s="18"/>
      <c r="AU801" s="18"/>
      <c r="AV801" s="18"/>
      <c r="AW801" s="18"/>
      <c r="AX801" s="18"/>
      <c r="BB801" s="11"/>
      <c r="BC801" s="11"/>
      <c r="BD801" s="11"/>
      <c r="BE801" s="11"/>
      <c r="BF801" s="11"/>
      <c r="BG801" s="11"/>
      <c r="BH801" s="11"/>
      <c r="BI801" s="11"/>
      <c r="BJ801" s="11"/>
      <c r="BK801" s="11"/>
      <c r="BL801" s="11"/>
      <c r="BM801" s="11"/>
      <c r="BN801" s="11"/>
    </row>
    <row r="802" spans="1:69">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24"/>
      <c r="Y802" s="124"/>
      <c r="Z802" s="124"/>
      <c r="AA802" s="124"/>
      <c r="AB802" s="124"/>
      <c r="AC802" s="124"/>
      <c r="AD802" s="124"/>
      <c r="AE802" s="124"/>
      <c r="AF802" s="124"/>
      <c r="AG802" s="124"/>
      <c r="AH802" s="124"/>
      <c r="AI802" s="124"/>
      <c r="AJ802" s="124"/>
      <c r="AK802" s="124"/>
      <c r="AL802" s="124"/>
      <c r="AM802" s="124"/>
      <c r="AN802" s="18"/>
      <c r="AO802" s="18"/>
      <c r="AP802" s="18"/>
      <c r="AQ802" s="18"/>
      <c r="AR802" s="18"/>
      <c r="AS802" s="18"/>
      <c r="AT802" s="18"/>
      <c r="AU802" s="18"/>
      <c r="AV802" s="18"/>
      <c r="AW802" s="18"/>
      <c r="AX802" s="18"/>
      <c r="BB802" s="11"/>
      <c r="BC802" s="11"/>
      <c r="BD802" s="11"/>
      <c r="BE802" s="11"/>
      <c r="BF802" s="11"/>
      <c r="BG802" s="11"/>
      <c r="BH802" s="11"/>
      <c r="BI802" s="11"/>
      <c r="BJ802" s="11"/>
      <c r="BK802" s="11"/>
      <c r="BL802" s="11"/>
      <c r="BM802" s="11"/>
      <c r="BN802" s="11"/>
    </row>
    <row r="803" spans="1:69">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24"/>
      <c r="Y803" s="124"/>
      <c r="Z803" s="124"/>
      <c r="AA803" s="124"/>
      <c r="AB803" s="124"/>
      <c r="AC803" s="124"/>
      <c r="AD803" s="124"/>
      <c r="AE803" s="124"/>
      <c r="AF803" s="124"/>
      <c r="AG803" s="124"/>
      <c r="AH803" s="124"/>
      <c r="AI803" s="124"/>
      <c r="AJ803" s="124"/>
      <c r="AK803" s="124"/>
      <c r="AL803" s="124"/>
      <c r="AM803" s="124"/>
      <c r="AN803" s="18"/>
      <c r="AO803" s="18"/>
      <c r="AP803" s="18"/>
      <c r="AQ803" s="18"/>
      <c r="AR803" s="18"/>
      <c r="AS803" s="18"/>
      <c r="AT803" s="18"/>
      <c r="AU803" s="18"/>
      <c r="AV803" s="18"/>
      <c r="AW803" s="18"/>
      <c r="AX803" s="18"/>
      <c r="BB803" s="11"/>
      <c r="BC803" s="11"/>
      <c r="BD803" s="11"/>
      <c r="BE803" s="11"/>
      <c r="BF803" s="11"/>
      <c r="BG803" s="11"/>
      <c r="BH803" s="11"/>
      <c r="BI803" s="11"/>
      <c r="BJ803" s="11"/>
      <c r="BK803" s="11"/>
      <c r="BL803" s="11"/>
      <c r="BM803" s="11"/>
      <c r="BN803" s="11"/>
    </row>
    <row r="804" spans="1:69">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24"/>
      <c r="Y804" s="124"/>
      <c r="Z804" s="124"/>
      <c r="AA804" s="124"/>
      <c r="AB804" s="124"/>
      <c r="AC804" s="124"/>
      <c r="AD804" s="124"/>
      <c r="AE804" s="124"/>
      <c r="AF804" s="124"/>
      <c r="AG804" s="124"/>
      <c r="AH804" s="124"/>
      <c r="AI804" s="124"/>
      <c r="AJ804" s="124"/>
      <c r="AK804" s="124"/>
      <c r="AL804" s="124"/>
      <c r="AM804" s="124"/>
      <c r="AN804" s="18"/>
      <c r="AO804" s="18"/>
      <c r="AP804" s="18"/>
      <c r="AQ804" s="18"/>
      <c r="AR804" s="18"/>
      <c r="AS804" s="18"/>
      <c r="AT804" s="18"/>
      <c r="AU804" s="18"/>
      <c r="AV804" s="18"/>
      <c r="AW804" s="18"/>
      <c r="AX804" s="18"/>
      <c r="BB804" s="11"/>
      <c r="BC804" s="11"/>
      <c r="BD804" s="11"/>
      <c r="BE804" s="11"/>
      <c r="BF804" s="11"/>
      <c r="BG804" s="11"/>
      <c r="BH804" s="11"/>
      <c r="BI804" s="11"/>
      <c r="BJ804" s="11"/>
      <c r="BK804" s="11"/>
      <c r="BL804" s="11"/>
      <c r="BM804" s="11"/>
      <c r="BN804" s="11"/>
    </row>
    <row r="805" spans="1:69">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24"/>
      <c r="Y805" s="124"/>
      <c r="Z805" s="124"/>
      <c r="AA805" s="124"/>
      <c r="AB805" s="124"/>
      <c r="AC805" s="124"/>
      <c r="AD805" s="124"/>
      <c r="AE805" s="124"/>
      <c r="AF805" s="124"/>
      <c r="AG805" s="124"/>
      <c r="AH805" s="124"/>
      <c r="AI805" s="124"/>
      <c r="AJ805" s="124"/>
      <c r="AK805" s="124"/>
      <c r="AL805" s="124"/>
      <c r="AM805" s="124"/>
      <c r="AN805" s="18"/>
      <c r="AO805" s="18"/>
      <c r="AP805" s="18"/>
      <c r="AQ805" s="18"/>
      <c r="AR805" s="18"/>
      <c r="AS805" s="18"/>
      <c r="AT805" s="18"/>
      <c r="AU805" s="18"/>
      <c r="AV805" s="18"/>
      <c r="AW805" s="18"/>
      <c r="AX805" s="18"/>
      <c r="BB805" s="11"/>
      <c r="BC805" s="11"/>
      <c r="BD805" s="11"/>
      <c r="BE805" s="11"/>
      <c r="BF805" s="11"/>
      <c r="BG805" s="11"/>
      <c r="BH805" s="11"/>
      <c r="BI805" s="11"/>
      <c r="BJ805" s="11"/>
      <c r="BK805" s="11"/>
      <c r="BL805" s="11"/>
      <c r="BM805" s="11"/>
      <c r="BN805" s="11"/>
    </row>
    <row r="806" spans="1:69">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24"/>
      <c r="Y806" s="124"/>
      <c r="Z806" s="124"/>
      <c r="AA806" s="124"/>
      <c r="AB806" s="124"/>
      <c r="AC806" s="124"/>
      <c r="AD806" s="124"/>
      <c r="AE806" s="124"/>
      <c r="AF806" s="124"/>
      <c r="AG806" s="124"/>
      <c r="AH806" s="124"/>
      <c r="AI806" s="124"/>
      <c r="AJ806" s="124"/>
      <c r="AK806" s="124"/>
      <c r="AL806" s="124"/>
      <c r="AM806" s="124"/>
      <c r="AN806" s="18"/>
      <c r="AO806" s="18"/>
      <c r="AP806" s="18"/>
      <c r="AQ806" s="18"/>
      <c r="AR806" s="18"/>
      <c r="AS806" s="18"/>
      <c r="AT806" s="18"/>
      <c r="AU806" s="18"/>
      <c r="AV806" s="18"/>
      <c r="AW806" s="18"/>
      <c r="AX806" s="18"/>
      <c r="BB806" s="11"/>
      <c r="BC806" s="11"/>
      <c r="BD806" s="11"/>
      <c r="BE806" s="11"/>
      <c r="BF806" s="11"/>
      <c r="BG806" s="11"/>
      <c r="BH806" s="11"/>
      <c r="BI806" s="11"/>
      <c r="BJ806" s="11"/>
      <c r="BK806" s="11"/>
      <c r="BL806" s="11"/>
      <c r="BM806" s="11"/>
      <c r="BN806" s="11"/>
    </row>
    <row r="807" spans="1:69">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24"/>
      <c r="Y807" s="124"/>
      <c r="Z807" s="124"/>
      <c r="AA807" s="124"/>
      <c r="AB807" s="124"/>
      <c r="AC807" s="124"/>
      <c r="AD807" s="124"/>
      <c r="AE807" s="124"/>
      <c r="AF807" s="124"/>
      <c r="AG807" s="124"/>
      <c r="AH807" s="124"/>
      <c r="AI807" s="124"/>
      <c r="AJ807" s="124"/>
      <c r="AK807" s="124"/>
      <c r="AL807" s="124"/>
      <c r="AM807" s="124"/>
      <c r="AN807" s="18"/>
      <c r="AO807" s="18"/>
      <c r="AP807" s="18"/>
      <c r="AQ807" s="18"/>
      <c r="AR807" s="18"/>
      <c r="AS807" s="18"/>
      <c r="AT807" s="18"/>
      <c r="AU807" s="18"/>
      <c r="AV807" s="18"/>
      <c r="AW807" s="18"/>
      <c r="AX807" s="18"/>
      <c r="BC807" s="11"/>
      <c r="BD807" s="11"/>
      <c r="BE807" s="11"/>
      <c r="BF807" s="11"/>
      <c r="BG807" s="11"/>
      <c r="BH807" s="11"/>
      <c r="BI807" s="11"/>
      <c r="BJ807" s="11"/>
      <c r="BK807" s="11"/>
      <c r="BL807" s="11"/>
      <c r="BM807" s="11"/>
      <c r="BN807" s="11"/>
      <c r="BO807" s="11"/>
      <c r="BQ807" s="124"/>
    </row>
    <row r="808" spans="1:69">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24"/>
      <c r="Y808" s="124"/>
      <c r="Z808" s="124"/>
      <c r="AA808" s="124"/>
      <c r="AB808" s="124"/>
      <c r="AC808" s="124"/>
      <c r="AD808" s="124"/>
      <c r="AE808" s="124"/>
      <c r="AF808" s="124"/>
      <c r="AG808" s="124"/>
      <c r="AH808" s="124"/>
      <c r="AI808" s="124"/>
      <c r="AJ808" s="124"/>
      <c r="AK808" s="124"/>
      <c r="AL808" s="124"/>
      <c r="AM808" s="124"/>
      <c r="AN808" s="18"/>
      <c r="AO808" s="18"/>
      <c r="AP808" s="18"/>
      <c r="AQ808" s="18"/>
      <c r="AR808" s="18"/>
      <c r="AS808" s="18"/>
      <c r="AT808" s="18"/>
      <c r="AU808" s="18"/>
      <c r="AV808" s="18"/>
      <c r="AW808" s="18"/>
      <c r="AX808" s="18"/>
      <c r="BB808" s="11"/>
      <c r="BC808" s="11"/>
      <c r="BD808" s="11"/>
      <c r="BE808" s="11"/>
      <c r="BF808" s="11"/>
      <c r="BG808" s="11"/>
      <c r="BH808" s="11"/>
      <c r="BI808" s="11"/>
      <c r="BJ808" s="11"/>
      <c r="BK808" s="11"/>
      <c r="BL808" s="11"/>
      <c r="BM808" s="11"/>
      <c r="BN808" s="11"/>
    </row>
    <row r="809" spans="1:6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24"/>
      <c r="Y809" s="124"/>
      <c r="Z809" s="124"/>
      <c r="AA809" s="124"/>
      <c r="AB809" s="124"/>
      <c r="AC809" s="124"/>
      <c r="AD809" s="124"/>
      <c r="AE809" s="124"/>
      <c r="AF809" s="124"/>
      <c r="AG809" s="124"/>
      <c r="AH809" s="124"/>
      <c r="AI809" s="124"/>
      <c r="AJ809" s="124"/>
      <c r="AK809" s="124"/>
      <c r="AL809" s="124"/>
      <c r="AM809" s="124"/>
      <c r="AN809" s="18"/>
      <c r="AO809" s="18"/>
      <c r="AP809" s="18"/>
      <c r="AQ809" s="18"/>
      <c r="AR809" s="18"/>
      <c r="AS809" s="18"/>
      <c r="AT809" s="18"/>
      <c r="AU809" s="18"/>
      <c r="AV809" s="18"/>
      <c r="AW809" s="18"/>
      <c r="AX809" s="18"/>
      <c r="BB809" s="11"/>
      <c r="BC809" s="11"/>
      <c r="BD809" s="11"/>
      <c r="BE809" s="11"/>
      <c r="BF809" s="11"/>
      <c r="BG809" s="11"/>
      <c r="BH809" s="11"/>
      <c r="BI809" s="11"/>
      <c r="BJ809" s="11"/>
      <c r="BK809" s="11"/>
      <c r="BL809" s="11"/>
      <c r="BM809" s="11"/>
      <c r="BN809" s="11"/>
    </row>
    <row r="810" spans="1:69">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24"/>
      <c r="Y810" s="124"/>
      <c r="Z810" s="124"/>
      <c r="AA810" s="124"/>
      <c r="AB810" s="124"/>
      <c r="AC810" s="124"/>
      <c r="AD810" s="124"/>
      <c r="AE810" s="124"/>
      <c r="AF810" s="124"/>
      <c r="AG810" s="124"/>
      <c r="AH810" s="124"/>
      <c r="AI810" s="124"/>
      <c r="AJ810" s="124"/>
      <c r="AK810" s="124"/>
      <c r="AL810" s="124"/>
      <c r="AM810" s="124"/>
      <c r="AN810" s="18"/>
      <c r="AO810" s="18"/>
      <c r="AP810" s="18"/>
      <c r="AQ810" s="18"/>
      <c r="AR810" s="18"/>
      <c r="AS810" s="18"/>
      <c r="AT810" s="18"/>
      <c r="AU810" s="18"/>
      <c r="AV810" s="18"/>
      <c r="AW810" s="18"/>
      <c r="AX810" s="18"/>
      <c r="BB810" s="11"/>
      <c r="BC810" s="11"/>
      <c r="BD810" s="11"/>
      <c r="BE810" s="11"/>
      <c r="BF810" s="11"/>
      <c r="BG810" s="11"/>
      <c r="BH810" s="11"/>
      <c r="BI810" s="11"/>
      <c r="BJ810" s="11"/>
      <c r="BK810" s="11"/>
      <c r="BL810" s="11"/>
      <c r="BM810" s="11"/>
      <c r="BN810" s="11"/>
    </row>
    <row r="811" spans="1:69">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24"/>
      <c r="Y811" s="124"/>
      <c r="Z811" s="124"/>
      <c r="AA811" s="124"/>
      <c r="AB811" s="124"/>
      <c r="AC811" s="124"/>
      <c r="AD811" s="124"/>
      <c r="AE811" s="124"/>
      <c r="AF811" s="124"/>
      <c r="AG811" s="124"/>
      <c r="AH811" s="124"/>
      <c r="AI811" s="124"/>
      <c r="AJ811" s="124"/>
      <c r="AK811" s="124"/>
      <c r="AL811" s="124"/>
      <c r="AM811" s="124"/>
      <c r="AN811" s="18"/>
      <c r="AO811" s="18"/>
      <c r="AP811" s="18"/>
      <c r="AQ811" s="18"/>
      <c r="AR811" s="18"/>
      <c r="AS811" s="18"/>
      <c r="AT811" s="18"/>
      <c r="AU811" s="18"/>
      <c r="AV811" s="18"/>
      <c r="AW811" s="18"/>
      <c r="AX811" s="18"/>
      <c r="BB811" s="11"/>
      <c r="BC811" s="11"/>
      <c r="BD811" s="11"/>
      <c r="BE811" s="11"/>
      <c r="BF811" s="11"/>
      <c r="BG811" s="11"/>
      <c r="BH811" s="11"/>
      <c r="BI811" s="11"/>
      <c r="BJ811" s="11"/>
      <c r="BK811" s="11"/>
      <c r="BL811" s="11"/>
      <c r="BM811" s="11"/>
      <c r="BN811" s="11"/>
    </row>
    <row r="812" spans="1:69">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24"/>
      <c r="Y812" s="124"/>
      <c r="Z812" s="124"/>
      <c r="AA812" s="124"/>
      <c r="AB812" s="124"/>
      <c r="AC812" s="124"/>
      <c r="AD812" s="124"/>
      <c r="AE812" s="124"/>
      <c r="AF812" s="124"/>
      <c r="AG812" s="124"/>
      <c r="AH812" s="124"/>
      <c r="AI812" s="124"/>
      <c r="AJ812" s="124"/>
      <c r="AK812" s="124"/>
      <c r="AL812" s="124"/>
      <c r="AM812" s="124"/>
      <c r="AN812" s="18"/>
      <c r="AO812" s="18"/>
      <c r="AP812" s="18"/>
      <c r="AQ812" s="18"/>
      <c r="AR812" s="18"/>
      <c r="AS812" s="18"/>
      <c r="AT812" s="18"/>
      <c r="AU812" s="18"/>
      <c r="AV812" s="18"/>
      <c r="AW812" s="18"/>
      <c r="AX812" s="18"/>
      <c r="BB812" s="11"/>
      <c r="BC812" s="11"/>
      <c r="BD812" s="11"/>
      <c r="BE812" s="11"/>
      <c r="BF812" s="11"/>
      <c r="BG812" s="11"/>
      <c r="BH812" s="11"/>
      <c r="BI812" s="11"/>
      <c r="BJ812" s="11"/>
      <c r="BK812" s="11"/>
      <c r="BL812" s="11"/>
      <c r="BM812" s="11"/>
      <c r="BN812" s="11"/>
    </row>
    <row r="813" spans="1:69">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24"/>
      <c r="Y813" s="124"/>
      <c r="Z813" s="124"/>
      <c r="AA813" s="124"/>
      <c r="AB813" s="124"/>
      <c r="AC813" s="124"/>
      <c r="AD813" s="124"/>
      <c r="AE813" s="124"/>
      <c r="AF813" s="124"/>
      <c r="AG813" s="124"/>
      <c r="AH813" s="124"/>
      <c r="AI813" s="124"/>
      <c r="AJ813" s="124"/>
      <c r="AK813" s="124"/>
      <c r="AL813" s="124"/>
      <c r="AM813" s="124"/>
      <c r="AN813" s="18"/>
      <c r="AO813" s="18"/>
      <c r="AP813" s="18"/>
      <c r="AQ813" s="18"/>
      <c r="AR813" s="18"/>
      <c r="AS813" s="18"/>
      <c r="AT813" s="18"/>
      <c r="AU813" s="18"/>
      <c r="AV813" s="18"/>
      <c r="AW813" s="18"/>
      <c r="AX813" s="18"/>
      <c r="BB813" s="11"/>
      <c r="BC813" s="11"/>
      <c r="BD813" s="11"/>
      <c r="BE813" s="11"/>
      <c r="BF813" s="11"/>
      <c r="BG813" s="11"/>
      <c r="BH813" s="11"/>
      <c r="BI813" s="11"/>
      <c r="BJ813" s="11"/>
      <c r="BK813" s="11"/>
      <c r="BL813" s="11"/>
      <c r="BM813" s="11"/>
      <c r="BN813" s="11"/>
      <c r="BO813" s="75"/>
      <c r="BP813" s="75"/>
    </row>
    <row r="814" spans="1:69">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24"/>
      <c r="Y814" s="124"/>
      <c r="Z814" s="124"/>
      <c r="AA814" s="124"/>
      <c r="AB814" s="124"/>
      <c r="AC814" s="124"/>
      <c r="AD814" s="124"/>
      <c r="AE814" s="124"/>
      <c r="AF814" s="124"/>
      <c r="AG814" s="124"/>
      <c r="AH814" s="124"/>
      <c r="AI814" s="124"/>
      <c r="AJ814" s="124"/>
      <c r="AK814" s="124"/>
      <c r="AL814" s="124"/>
      <c r="AM814" s="124"/>
      <c r="AN814" s="18"/>
      <c r="AO814" s="18"/>
      <c r="AP814" s="18"/>
      <c r="AQ814" s="18"/>
      <c r="AR814" s="18"/>
      <c r="AS814" s="18"/>
      <c r="AT814" s="18"/>
      <c r="AU814" s="18"/>
      <c r="AV814" s="18"/>
      <c r="AW814" s="18"/>
      <c r="AX814" s="18"/>
      <c r="BB814" s="11"/>
      <c r="BC814" s="11"/>
      <c r="BD814" s="11"/>
      <c r="BE814" s="11"/>
      <c r="BF814" s="11"/>
      <c r="BG814" s="11"/>
      <c r="BH814" s="11"/>
      <c r="BI814" s="11"/>
      <c r="BJ814" s="11"/>
      <c r="BK814" s="11"/>
      <c r="BL814" s="11"/>
      <c r="BM814" s="11"/>
      <c r="BN814" s="11"/>
      <c r="BO814" s="75"/>
      <c r="BP814" s="75"/>
    </row>
    <row r="815" spans="1:69">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24"/>
      <c r="Y815" s="124"/>
      <c r="Z815" s="124"/>
      <c r="AA815" s="124"/>
      <c r="AB815" s="124"/>
      <c r="AC815" s="124"/>
      <c r="AD815" s="124"/>
      <c r="AE815" s="124"/>
      <c r="AF815" s="124"/>
      <c r="AG815" s="124"/>
      <c r="AH815" s="124"/>
      <c r="AI815" s="124"/>
      <c r="AJ815" s="124"/>
      <c r="AK815" s="124"/>
      <c r="AL815" s="124"/>
      <c r="AM815" s="124"/>
      <c r="AN815" s="18"/>
      <c r="AO815" s="18"/>
      <c r="AP815" s="18"/>
      <c r="AQ815" s="18"/>
      <c r="AR815" s="18"/>
      <c r="AS815" s="18"/>
      <c r="AT815" s="18"/>
      <c r="AU815" s="18"/>
      <c r="AV815" s="18"/>
      <c r="AW815" s="18"/>
      <c r="AX815" s="18"/>
      <c r="BB815" s="11"/>
      <c r="BC815" s="11"/>
      <c r="BD815" s="11"/>
      <c r="BE815" s="11"/>
      <c r="BF815" s="11"/>
      <c r="BG815" s="11"/>
      <c r="BH815" s="11"/>
      <c r="BI815" s="11"/>
      <c r="BJ815" s="11"/>
      <c r="BK815" s="11"/>
      <c r="BL815" s="11"/>
      <c r="BM815" s="11"/>
      <c r="BN815" s="11"/>
      <c r="BO815" s="75"/>
      <c r="BP815" s="75"/>
    </row>
    <row r="816" spans="1:69">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24"/>
      <c r="Y816" s="124"/>
      <c r="Z816" s="124"/>
      <c r="AA816" s="124"/>
      <c r="AB816" s="124"/>
      <c r="AC816" s="124"/>
      <c r="AD816" s="124"/>
      <c r="AE816" s="124"/>
      <c r="AF816" s="124"/>
      <c r="AG816" s="124"/>
      <c r="AH816" s="124"/>
      <c r="AI816" s="124"/>
      <c r="AJ816" s="124"/>
      <c r="AK816" s="124"/>
      <c r="AL816" s="124"/>
      <c r="AM816" s="124"/>
      <c r="AN816" s="18"/>
      <c r="AO816" s="18"/>
      <c r="AP816" s="18"/>
      <c r="AQ816" s="18"/>
      <c r="AR816" s="18"/>
      <c r="AS816" s="18"/>
      <c r="AT816" s="18"/>
      <c r="AU816" s="18"/>
      <c r="AV816" s="18"/>
      <c r="AW816" s="18"/>
      <c r="AX816" s="18"/>
      <c r="BB816" s="11"/>
      <c r="BC816" s="11"/>
      <c r="BD816" s="11"/>
      <c r="BE816" s="11"/>
      <c r="BF816" s="11"/>
      <c r="BG816" s="11"/>
      <c r="BH816" s="11"/>
      <c r="BI816" s="11"/>
      <c r="BJ816" s="11"/>
      <c r="BK816" s="11"/>
      <c r="BL816" s="11"/>
      <c r="BM816" s="11"/>
      <c r="BN816" s="11"/>
      <c r="BO816" s="75"/>
      <c r="BP816" s="75"/>
    </row>
    <row r="817" spans="1:68">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24"/>
      <c r="Y817" s="124"/>
      <c r="Z817" s="124"/>
      <c r="AA817" s="124"/>
      <c r="AB817" s="124"/>
      <c r="AC817" s="124"/>
      <c r="AD817" s="124"/>
      <c r="AE817" s="124"/>
      <c r="AF817" s="124"/>
      <c r="AG817" s="124"/>
      <c r="AH817" s="124"/>
      <c r="AI817" s="124"/>
      <c r="AJ817" s="124"/>
      <c r="AK817" s="124"/>
      <c r="AL817" s="124"/>
      <c r="AM817" s="124"/>
      <c r="AN817" s="18"/>
      <c r="AO817" s="18"/>
      <c r="AP817" s="18"/>
      <c r="AQ817" s="18"/>
      <c r="AR817" s="18"/>
      <c r="AS817" s="18"/>
      <c r="AT817" s="18"/>
      <c r="AU817" s="18"/>
      <c r="AV817" s="18"/>
      <c r="AW817" s="18"/>
      <c r="AX817" s="18"/>
      <c r="BB817" s="11"/>
      <c r="BC817" s="11"/>
      <c r="BD817" s="11"/>
      <c r="BE817" s="11"/>
      <c r="BF817" s="11"/>
      <c r="BG817" s="11"/>
      <c r="BH817" s="11"/>
      <c r="BI817" s="11"/>
      <c r="BJ817" s="11"/>
      <c r="BK817" s="11"/>
      <c r="BL817" s="11"/>
      <c r="BM817" s="11"/>
      <c r="BN817" s="11"/>
      <c r="BO817" s="75"/>
      <c r="BP817" s="75"/>
    </row>
    <row r="818" spans="1:6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24"/>
      <c r="Y818" s="124"/>
      <c r="Z818" s="124"/>
      <c r="AA818" s="124"/>
      <c r="AB818" s="124"/>
      <c r="AC818" s="124"/>
      <c r="AD818" s="124"/>
      <c r="AE818" s="124"/>
      <c r="AF818" s="124"/>
      <c r="AG818" s="124"/>
      <c r="AH818" s="124"/>
      <c r="AI818" s="124"/>
      <c r="AJ818" s="124"/>
      <c r="AK818" s="124"/>
      <c r="AL818" s="124"/>
      <c r="AM818" s="124"/>
      <c r="AN818" s="18"/>
      <c r="AO818" s="18"/>
      <c r="AP818" s="18"/>
      <c r="AQ818" s="18"/>
      <c r="AR818" s="18"/>
      <c r="AS818" s="18"/>
      <c r="AT818" s="18"/>
      <c r="AU818" s="18"/>
      <c r="AV818" s="18"/>
      <c r="AW818" s="18"/>
      <c r="AX818" s="18"/>
      <c r="BB818" s="11"/>
      <c r="BC818" s="11"/>
      <c r="BD818" s="11"/>
      <c r="BE818" s="11"/>
      <c r="BF818" s="11"/>
      <c r="BG818" s="11"/>
      <c r="BH818" s="11"/>
      <c r="BI818" s="11"/>
      <c r="BJ818" s="11"/>
      <c r="BK818" s="11"/>
      <c r="BL818" s="11"/>
      <c r="BM818" s="11"/>
      <c r="BN818" s="11"/>
      <c r="BO818" s="75"/>
      <c r="BP818" s="75"/>
    </row>
    <row r="819" spans="1:68">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24"/>
      <c r="Y819" s="124"/>
      <c r="Z819" s="124"/>
      <c r="AA819" s="124"/>
      <c r="AB819" s="124"/>
      <c r="AC819" s="124"/>
      <c r="AD819" s="124"/>
      <c r="AE819" s="124"/>
      <c r="AF819" s="124"/>
      <c r="AG819" s="124"/>
      <c r="AH819" s="124"/>
      <c r="AI819" s="124"/>
      <c r="AJ819" s="124"/>
      <c r="AK819" s="124"/>
      <c r="AL819" s="124"/>
      <c r="AM819" s="124"/>
      <c r="AN819" s="18"/>
      <c r="AO819" s="18"/>
      <c r="AP819" s="18"/>
      <c r="AQ819" s="18"/>
      <c r="AR819" s="18"/>
      <c r="AS819" s="18"/>
      <c r="AT819" s="18"/>
      <c r="AU819" s="18"/>
      <c r="AV819" s="18"/>
      <c r="AW819" s="18"/>
      <c r="AX819" s="18"/>
      <c r="BB819" s="11"/>
      <c r="BC819" s="11"/>
      <c r="BD819" s="11"/>
      <c r="BE819" s="11"/>
      <c r="BF819" s="11"/>
      <c r="BG819" s="11"/>
      <c r="BH819" s="11"/>
      <c r="BI819" s="11"/>
      <c r="BJ819" s="11"/>
      <c r="BK819" s="11"/>
      <c r="BL819" s="11"/>
      <c r="BM819" s="11"/>
      <c r="BN819" s="11"/>
      <c r="BO819" s="75"/>
      <c r="BP819" s="75"/>
    </row>
    <row r="820" spans="1:68">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24"/>
      <c r="Y820" s="124"/>
      <c r="Z820" s="124"/>
      <c r="AA820" s="124"/>
      <c r="AB820" s="124"/>
      <c r="AC820" s="124"/>
      <c r="AD820" s="124"/>
      <c r="AE820" s="124"/>
      <c r="AF820" s="124"/>
      <c r="AG820" s="124"/>
      <c r="AH820" s="124"/>
      <c r="AI820" s="124"/>
      <c r="AJ820" s="124"/>
      <c r="AK820" s="124"/>
      <c r="AL820" s="124"/>
      <c r="AM820" s="124"/>
      <c r="AN820" s="18"/>
      <c r="AO820" s="18"/>
      <c r="AP820" s="18"/>
      <c r="AQ820" s="18"/>
      <c r="AR820" s="18"/>
      <c r="AS820" s="18"/>
      <c r="AT820" s="18"/>
      <c r="AU820" s="18"/>
      <c r="AV820" s="18"/>
      <c r="AW820" s="18"/>
      <c r="AX820" s="18"/>
      <c r="BB820" s="11"/>
      <c r="BC820" s="11"/>
      <c r="BD820" s="11"/>
      <c r="BE820" s="11"/>
      <c r="BF820" s="11"/>
      <c r="BG820" s="11"/>
      <c r="BH820" s="11"/>
      <c r="BI820" s="11"/>
      <c r="BJ820" s="11"/>
      <c r="BK820" s="11"/>
      <c r="BL820" s="11"/>
      <c r="BM820" s="11"/>
      <c r="BN820" s="11"/>
      <c r="BO820" s="75"/>
      <c r="BP820" s="75"/>
    </row>
    <row r="821" spans="1:68">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24"/>
      <c r="Y821" s="124"/>
      <c r="Z821" s="124"/>
      <c r="AA821" s="124"/>
      <c r="AB821" s="124"/>
      <c r="AC821" s="124"/>
      <c r="AD821" s="124"/>
      <c r="AE821" s="124"/>
      <c r="AF821" s="124"/>
      <c r="AG821" s="124"/>
      <c r="AH821" s="124"/>
      <c r="AI821" s="124"/>
      <c r="AJ821" s="124"/>
      <c r="AK821" s="124"/>
      <c r="AL821" s="124"/>
      <c r="AM821" s="124"/>
      <c r="AN821" s="18"/>
      <c r="AO821" s="18"/>
      <c r="AP821" s="18"/>
      <c r="AQ821" s="18"/>
      <c r="AR821" s="18"/>
      <c r="AS821" s="18"/>
      <c r="AT821" s="18"/>
      <c r="AU821" s="18"/>
      <c r="AV821" s="18"/>
      <c r="AW821" s="18"/>
      <c r="AX821" s="18"/>
      <c r="BB821" s="11"/>
      <c r="BC821" s="11"/>
      <c r="BD821" s="11"/>
      <c r="BE821" s="11"/>
      <c r="BF821" s="11"/>
      <c r="BG821" s="11"/>
      <c r="BH821" s="11"/>
      <c r="BI821" s="11"/>
      <c r="BJ821" s="11"/>
      <c r="BK821" s="11"/>
      <c r="BL821" s="11"/>
      <c r="BM821" s="11"/>
      <c r="BN821" s="11"/>
      <c r="BO821" s="75"/>
      <c r="BP821" s="75"/>
    </row>
    <row r="822" spans="1:68">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24"/>
      <c r="Y822" s="124"/>
      <c r="Z822" s="124"/>
      <c r="AA822" s="124"/>
      <c r="AB822" s="124"/>
      <c r="AC822" s="124"/>
      <c r="AD822" s="124"/>
      <c r="AE822" s="124"/>
      <c r="AF822" s="124"/>
      <c r="AG822" s="124"/>
      <c r="AH822" s="124"/>
      <c r="AI822" s="124"/>
      <c r="AJ822" s="124"/>
      <c r="AK822" s="124"/>
      <c r="AL822" s="124"/>
      <c r="AM822" s="124"/>
      <c r="AN822" s="18"/>
      <c r="AO822" s="18"/>
      <c r="AP822" s="18"/>
      <c r="AQ822" s="18"/>
      <c r="AR822" s="18"/>
      <c r="AS822" s="18"/>
      <c r="AT822" s="18"/>
      <c r="AU822" s="18"/>
      <c r="AV822" s="18"/>
      <c r="AW822" s="18"/>
      <c r="AX822" s="18"/>
      <c r="BB822" s="11"/>
      <c r="BC822" s="11"/>
      <c r="BD822" s="11"/>
      <c r="BE822" s="11"/>
      <c r="BF822" s="11"/>
      <c r="BG822" s="11"/>
      <c r="BH822" s="11"/>
      <c r="BI822" s="11"/>
      <c r="BJ822" s="11"/>
      <c r="BK822" s="11"/>
      <c r="BL822" s="11"/>
      <c r="BM822" s="11"/>
      <c r="BN822" s="11"/>
      <c r="BO822" s="75"/>
      <c r="BP822" s="75"/>
    </row>
    <row r="823" spans="1:68">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24"/>
      <c r="Y823" s="124"/>
      <c r="Z823" s="124"/>
      <c r="AA823" s="124"/>
      <c r="AB823" s="124"/>
      <c r="AC823" s="124"/>
      <c r="AD823" s="124"/>
      <c r="AE823" s="124"/>
      <c r="AF823" s="124"/>
      <c r="AG823" s="124"/>
      <c r="AH823" s="124"/>
      <c r="AI823" s="124"/>
      <c r="AJ823" s="124"/>
      <c r="AK823" s="124"/>
      <c r="AL823" s="124"/>
      <c r="AM823" s="124"/>
      <c r="AN823" s="18"/>
      <c r="AO823" s="18"/>
      <c r="AP823" s="18"/>
      <c r="AQ823" s="18"/>
      <c r="AR823" s="18"/>
      <c r="AS823" s="18"/>
      <c r="AT823" s="18"/>
      <c r="AU823" s="18"/>
      <c r="AV823" s="18"/>
      <c r="AW823" s="18"/>
      <c r="AX823" s="18"/>
      <c r="BB823" s="11"/>
      <c r="BC823" s="11"/>
      <c r="BD823" s="11"/>
      <c r="BE823" s="11"/>
      <c r="BF823" s="11"/>
      <c r="BG823" s="11"/>
      <c r="BH823" s="11"/>
      <c r="BI823" s="11"/>
      <c r="BJ823" s="11"/>
      <c r="BK823" s="11"/>
      <c r="BL823" s="11"/>
      <c r="BM823" s="11"/>
      <c r="BN823" s="11"/>
      <c r="BO823" s="75"/>
      <c r="BP823" s="75"/>
    </row>
    <row r="824" spans="1:68">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24"/>
      <c r="Y824" s="124"/>
      <c r="Z824" s="124"/>
      <c r="AA824" s="124"/>
      <c r="AB824" s="124"/>
      <c r="AC824" s="124"/>
      <c r="AD824" s="124"/>
      <c r="AE824" s="124"/>
      <c r="AF824" s="124"/>
      <c r="AG824" s="124"/>
      <c r="AH824" s="124"/>
      <c r="AI824" s="124"/>
      <c r="AJ824" s="124"/>
      <c r="AK824" s="124"/>
      <c r="AL824" s="124"/>
      <c r="AM824" s="124"/>
      <c r="AN824" s="18"/>
      <c r="AO824" s="18"/>
      <c r="AP824" s="18"/>
      <c r="AQ824" s="18"/>
      <c r="AR824" s="18"/>
      <c r="AS824" s="18"/>
      <c r="AT824" s="18"/>
      <c r="AU824" s="18"/>
      <c r="AV824" s="18"/>
      <c r="AW824" s="18"/>
      <c r="AX824" s="18"/>
      <c r="BB824" s="11"/>
      <c r="BC824" s="11"/>
      <c r="BD824" s="11"/>
      <c r="BE824" s="11"/>
      <c r="BF824" s="11"/>
      <c r="BG824" s="11"/>
      <c r="BH824" s="11"/>
      <c r="BI824" s="11"/>
      <c r="BJ824" s="11"/>
      <c r="BK824" s="11"/>
      <c r="BL824" s="11"/>
      <c r="BM824" s="11"/>
      <c r="BN824" s="11"/>
      <c r="BO824" s="75"/>
      <c r="BP824" s="75"/>
    </row>
    <row r="825" spans="1:68">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24"/>
      <c r="Y825" s="124"/>
      <c r="Z825" s="124"/>
      <c r="AA825" s="124"/>
      <c r="AB825" s="124"/>
      <c r="AC825" s="124"/>
      <c r="AD825" s="124"/>
      <c r="AE825" s="124"/>
      <c r="AF825" s="124"/>
      <c r="AG825" s="124"/>
      <c r="AH825" s="124"/>
      <c r="AI825" s="124"/>
      <c r="AJ825" s="124"/>
      <c r="AK825" s="124"/>
      <c r="AL825" s="124"/>
      <c r="AM825" s="124"/>
      <c r="AN825" s="18"/>
      <c r="AO825" s="18"/>
      <c r="AP825" s="18"/>
      <c r="AQ825" s="18"/>
      <c r="AR825" s="18"/>
      <c r="AS825" s="18"/>
      <c r="AT825" s="18"/>
      <c r="AU825" s="18"/>
      <c r="AV825" s="18"/>
      <c r="AW825" s="18"/>
      <c r="AX825" s="18"/>
      <c r="BB825" s="11"/>
      <c r="BC825" s="11"/>
      <c r="BD825" s="11"/>
      <c r="BE825" s="11"/>
      <c r="BF825" s="11"/>
      <c r="BG825" s="11"/>
      <c r="BH825" s="11"/>
      <c r="BI825" s="11"/>
      <c r="BJ825" s="11"/>
      <c r="BK825" s="11"/>
      <c r="BL825" s="11"/>
      <c r="BM825" s="11"/>
      <c r="BN825" s="11"/>
      <c r="BO825" s="75"/>
      <c r="BP825" s="75"/>
    </row>
    <row r="826" spans="1:68">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24"/>
      <c r="Y826" s="124"/>
      <c r="Z826" s="124"/>
      <c r="AA826" s="124"/>
      <c r="AB826" s="124"/>
      <c r="AC826" s="124"/>
      <c r="AD826" s="124"/>
      <c r="AE826" s="124"/>
      <c r="AF826" s="124"/>
      <c r="AG826" s="124"/>
      <c r="AH826" s="124"/>
      <c r="AI826" s="124"/>
      <c r="AJ826" s="124"/>
      <c r="AK826" s="124"/>
      <c r="AL826" s="124"/>
      <c r="AM826" s="124"/>
      <c r="AN826" s="18"/>
      <c r="AO826" s="18"/>
      <c r="AP826" s="18"/>
      <c r="AQ826" s="18"/>
      <c r="AR826" s="18"/>
      <c r="AS826" s="18"/>
      <c r="AT826" s="18"/>
      <c r="AU826" s="18"/>
      <c r="AV826" s="18"/>
      <c r="AW826" s="18"/>
      <c r="AX826" s="18"/>
      <c r="BB826" s="11"/>
      <c r="BC826" s="11"/>
      <c r="BD826" s="11"/>
      <c r="BE826" s="11"/>
      <c r="BF826" s="11"/>
      <c r="BG826" s="11"/>
      <c r="BH826" s="11"/>
      <c r="BI826" s="11"/>
      <c r="BJ826" s="11"/>
      <c r="BK826" s="11"/>
      <c r="BL826" s="11"/>
      <c r="BM826" s="11"/>
      <c r="BN826" s="11"/>
      <c r="BO826" s="75"/>
      <c r="BP826" s="75"/>
    </row>
    <row r="827" spans="1:68">
      <c r="A827" s="18"/>
      <c r="B827" s="18"/>
      <c r="C827" s="18"/>
      <c r="D827" s="18"/>
      <c r="E827" s="18"/>
      <c r="F827" s="18"/>
      <c r="G827" s="18"/>
      <c r="H827" s="18"/>
      <c r="I827" s="18"/>
      <c r="J827" s="18"/>
      <c r="K827" s="18"/>
      <c r="L827" s="18"/>
      <c r="M827" s="18"/>
      <c r="N827" s="18"/>
      <c r="O827" s="18"/>
      <c r="P827" s="18"/>
      <c r="Q827" s="18"/>
      <c r="R827" s="18"/>
      <c r="S827" s="18"/>
      <c r="T827" s="18"/>
      <c r="U827" s="18"/>
      <c r="V827" s="247"/>
      <c r="W827" s="18"/>
      <c r="X827" s="117"/>
      <c r="Y827" s="117"/>
      <c r="Z827" s="117"/>
      <c r="AA827" s="117"/>
      <c r="AB827" s="117"/>
      <c r="AC827" s="117"/>
      <c r="AD827" s="117"/>
      <c r="AE827" s="117"/>
      <c r="AF827" s="117"/>
      <c r="AG827" s="117"/>
      <c r="AH827" s="117"/>
      <c r="AI827" s="117"/>
      <c r="AJ827" s="117"/>
      <c r="AK827" s="117"/>
      <c r="AL827" s="117"/>
      <c r="AM827" s="117"/>
      <c r="AN827" s="18"/>
      <c r="AO827" s="18"/>
      <c r="AP827" s="18"/>
      <c r="AQ827" s="18"/>
      <c r="AR827" s="18"/>
      <c r="AS827" s="18"/>
      <c r="AT827" s="18"/>
      <c r="AU827" s="18"/>
      <c r="AV827" s="18"/>
      <c r="AW827" s="18"/>
      <c r="AX827" s="18"/>
      <c r="BB827" s="11"/>
      <c r="BC827" s="11"/>
      <c r="BD827" s="11"/>
      <c r="BE827" s="11"/>
      <c r="BF827" s="11"/>
      <c r="BG827" s="11"/>
      <c r="BH827" s="11"/>
      <c r="BI827" s="11"/>
      <c r="BJ827" s="11"/>
      <c r="BK827" s="11"/>
      <c r="BL827" s="11"/>
      <c r="BM827" s="11"/>
      <c r="BN827" s="11"/>
      <c r="BO827" s="75"/>
      <c r="BP827" s="75"/>
    </row>
    <row r="828" spans="1:68">
      <c r="A828" s="18"/>
      <c r="B828" s="18"/>
      <c r="C828" s="18"/>
      <c r="D828" s="18"/>
      <c r="E828" s="18"/>
      <c r="F828" s="18"/>
      <c r="G828" s="18"/>
      <c r="H828" s="18"/>
      <c r="I828" s="18"/>
      <c r="J828" s="18"/>
      <c r="K828" s="18"/>
      <c r="L828" s="18"/>
      <c r="M828" s="18"/>
      <c r="N828" s="18"/>
      <c r="O828" s="18"/>
      <c r="P828" s="18"/>
      <c r="Q828" s="18"/>
      <c r="R828" s="18"/>
      <c r="S828" s="18"/>
      <c r="T828" s="18"/>
      <c r="U828" s="18"/>
      <c r="V828" s="336"/>
      <c r="W828" s="18"/>
      <c r="X828" s="609" t="s">
        <v>106</v>
      </c>
      <c r="Y828" s="609"/>
      <c r="Z828" s="117"/>
      <c r="AA828" s="117"/>
      <c r="AB828" s="117"/>
      <c r="AC828" s="117"/>
      <c r="AD828" s="117"/>
      <c r="AE828" s="117"/>
      <c r="AF828" s="117"/>
      <c r="AG828" s="117"/>
      <c r="AH828" s="117"/>
      <c r="AI828" s="117"/>
      <c r="AJ828" s="117"/>
      <c r="AK828" s="117"/>
      <c r="AL828" s="117"/>
      <c r="AM828" s="117"/>
      <c r="AN828" s="18"/>
      <c r="AO828" s="18"/>
      <c r="AP828" s="18"/>
      <c r="AQ828" s="18"/>
      <c r="AR828" s="18"/>
      <c r="AS828" s="18"/>
      <c r="AT828" s="18"/>
      <c r="AU828" s="18"/>
      <c r="AV828" s="18"/>
      <c r="AW828" s="18"/>
      <c r="AX828" s="18"/>
      <c r="BB828" s="11"/>
      <c r="BC828" s="11"/>
      <c r="BD828" s="11"/>
      <c r="BE828" s="11"/>
      <c r="BF828" s="11"/>
      <c r="BG828" s="11"/>
      <c r="BH828" s="11"/>
      <c r="BI828" s="11"/>
      <c r="BJ828" s="11"/>
      <c r="BK828" s="11"/>
      <c r="BL828" s="11"/>
      <c r="BM828" s="11"/>
      <c r="BN828" s="11"/>
      <c r="BO828" s="75"/>
      <c r="BP828" s="75"/>
    </row>
    <row r="829" spans="1:68">
      <c r="A829" s="18"/>
      <c r="B829" s="18"/>
      <c r="C829" s="18"/>
      <c r="D829" s="18"/>
      <c r="E829" s="18"/>
      <c r="F829" s="18"/>
      <c r="G829" s="18"/>
      <c r="H829" s="18"/>
      <c r="I829" s="18"/>
      <c r="J829" s="18"/>
      <c r="K829" s="18"/>
      <c r="L829" s="18"/>
      <c r="M829" s="18"/>
      <c r="N829" s="18"/>
      <c r="O829" s="18"/>
      <c r="P829" s="18"/>
      <c r="Q829" s="18"/>
      <c r="R829" s="18"/>
      <c r="S829" s="18"/>
      <c r="T829" s="18"/>
      <c r="U829" s="18"/>
      <c r="V829" s="213"/>
      <c r="W829" s="18"/>
      <c r="X829" s="117"/>
      <c r="Y829" s="117"/>
      <c r="Z829" s="117"/>
      <c r="AA829" s="117"/>
      <c r="AB829" s="117"/>
      <c r="AC829" s="117"/>
      <c r="AD829" s="117"/>
      <c r="AE829" s="117"/>
      <c r="AF829" s="117"/>
      <c r="AG829" s="117"/>
      <c r="AH829" s="117"/>
      <c r="AI829" s="117"/>
      <c r="AJ829" s="117"/>
      <c r="AK829" s="117"/>
      <c r="AL829" s="117"/>
      <c r="AM829" s="117"/>
      <c r="AN829" s="18"/>
      <c r="AO829" s="18"/>
      <c r="AP829" s="18"/>
      <c r="AQ829" s="18"/>
      <c r="AR829" s="18"/>
      <c r="AS829" s="18"/>
      <c r="AT829" s="18"/>
      <c r="AU829" s="18"/>
      <c r="AV829" s="18"/>
      <c r="AW829" s="18"/>
      <c r="AX829" s="18"/>
      <c r="BB829" s="11"/>
      <c r="BC829" s="11"/>
      <c r="BD829" s="11"/>
      <c r="BE829" s="11"/>
      <c r="BF829" s="11"/>
      <c r="BG829" s="11"/>
      <c r="BH829" s="11"/>
      <c r="BI829" s="11"/>
      <c r="BJ829" s="11"/>
      <c r="BK829" s="11"/>
      <c r="BL829" s="11"/>
      <c r="BM829" s="11"/>
      <c r="BN829" s="11"/>
      <c r="BO829" s="75"/>
      <c r="BP829" s="75"/>
    </row>
    <row r="830" spans="1:68">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17"/>
      <c r="Y830" s="117"/>
      <c r="Z830" s="117"/>
      <c r="AA830" s="117"/>
      <c r="AB830" s="117"/>
      <c r="AC830" s="117"/>
      <c r="AD830" s="117"/>
      <c r="AE830" s="117"/>
      <c r="AF830" s="117"/>
      <c r="AG830" s="117"/>
      <c r="AH830" s="117"/>
      <c r="AI830" s="117"/>
      <c r="AJ830" s="117"/>
      <c r="AK830" s="117"/>
      <c r="AL830" s="117"/>
      <c r="AM830" s="117"/>
      <c r="AN830" s="18"/>
      <c r="AO830" s="18"/>
      <c r="AP830" s="18"/>
      <c r="AQ830" s="18"/>
      <c r="AR830" s="18"/>
      <c r="AS830" s="18"/>
      <c r="AT830" s="18"/>
      <c r="AU830" s="18"/>
      <c r="AV830" s="18"/>
      <c r="AW830" s="18"/>
      <c r="AX830" s="18"/>
      <c r="BB830" s="11"/>
      <c r="BC830" s="11"/>
      <c r="BD830" s="11"/>
      <c r="BE830" s="11"/>
      <c r="BF830" s="11"/>
      <c r="BG830" s="11"/>
      <c r="BH830" s="11"/>
      <c r="BI830" s="11"/>
      <c r="BJ830" s="11"/>
      <c r="BK830" s="11"/>
      <c r="BL830" s="11"/>
      <c r="BM830" s="11"/>
      <c r="BN830" s="11"/>
      <c r="BO830" s="75"/>
      <c r="BP830" s="75"/>
    </row>
    <row r="831" spans="1:68">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17"/>
      <c r="Y831" s="117"/>
      <c r="Z831" s="117"/>
      <c r="AA831" s="117"/>
      <c r="AB831" s="117"/>
      <c r="AC831" s="117"/>
      <c r="AD831" s="117"/>
      <c r="AE831" s="117"/>
      <c r="AF831" s="117"/>
      <c r="AG831" s="117"/>
      <c r="AH831" s="117"/>
      <c r="AI831" s="117"/>
      <c r="AJ831" s="117"/>
      <c r="AK831" s="117"/>
      <c r="AL831" s="117"/>
      <c r="AM831" s="117"/>
      <c r="AN831" s="18"/>
      <c r="AO831" s="18"/>
      <c r="AP831" s="18"/>
      <c r="AQ831" s="18"/>
      <c r="AR831" s="18"/>
      <c r="AS831" s="18"/>
      <c r="AT831" s="18"/>
      <c r="AU831" s="18"/>
      <c r="AV831" s="18"/>
      <c r="AW831" s="18"/>
      <c r="AX831" s="18"/>
      <c r="BB831" s="11"/>
      <c r="BC831" s="11"/>
      <c r="BD831" s="11"/>
      <c r="BE831" s="11"/>
      <c r="BF831" s="11"/>
      <c r="BG831" s="11"/>
      <c r="BH831" s="11"/>
      <c r="BI831" s="11"/>
      <c r="BJ831" s="11"/>
      <c r="BK831" s="11"/>
      <c r="BL831" s="11"/>
      <c r="BM831" s="11"/>
      <c r="BN831" s="11"/>
      <c r="BO831" s="75"/>
      <c r="BP831" s="75"/>
    </row>
    <row r="832" spans="1:68">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17"/>
      <c r="Y832" s="117"/>
      <c r="Z832" s="117"/>
      <c r="AA832" s="117"/>
      <c r="AB832" s="117"/>
      <c r="AC832" s="117"/>
      <c r="AD832" s="117"/>
      <c r="AE832" s="117"/>
      <c r="AF832" s="117"/>
      <c r="AG832" s="117"/>
      <c r="AH832" s="117"/>
      <c r="AI832" s="117"/>
      <c r="AJ832" s="117"/>
      <c r="AK832" s="117"/>
      <c r="AL832" s="117"/>
      <c r="AM832" s="117"/>
      <c r="AN832" s="18"/>
      <c r="AO832" s="18"/>
      <c r="AP832" s="18"/>
      <c r="AQ832" s="18"/>
      <c r="AR832" s="18"/>
      <c r="AS832" s="18"/>
      <c r="AT832" s="18"/>
      <c r="AU832" s="18"/>
      <c r="AV832" s="18"/>
      <c r="AW832" s="18"/>
      <c r="AX832" s="18"/>
      <c r="BB832" s="11"/>
      <c r="BC832" s="11"/>
      <c r="BD832" s="11"/>
      <c r="BE832" s="11"/>
      <c r="BF832" s="11"/>
      <c r="BG832" s="11"/>
      <c r="BH832" s="11"/>
      <c r="BI832" s="11"/>
      <c r="BJ832" s="11"/>
      <c r="BK832" s="11"/>
      <c r="BL832" s="11"/>
      <c r="BM832" s="11"/>
      <c r="BN832" s="11"/>
      <c r="BO832" s="75"/>
      <c r="BP832" s="75"/>
    </row>
    <row r="833" spans="1:68">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17"/>
      <c r="Y833" s="117"/>
      <c r="Z833" s="117"/>
      <c r="AA833" s="117"/>
      <c r="AB833" s="117"/>
      <c r="AC833" s="117"/>
      <c r="AD833" s="117"/>
      <c r="AE833" s="117"/>
      <c r="AF833" s="117"/>
      <c r="AG833" s="117"/>
      <c r="AH833" s="117"/>
      <c r="AI833" s="117"/>
      <c r="AJ833" s="117"/>
      <c r="AK833" s="117"/>
      <c r="AL833" s="117"/>
      <c r="AM833" s="117"/>
      <c r="AN833" s="18"/>
      <c r="AO833" s="18"/>
      <c r="AP833" s="18"/>
      <c r="AQ833" s="18"/>
      <c r="AR833" s="18"/>
      <c r="AS833" s="18"/>
      <c r="AT833" s="18"/>
      <c r="AU833" s="18"/>
      <c r="AV833" s="18"/>
      <c r="AW833" s="18"/>
      <c r="AX833" s="18"/>
      <c r="BB833" s="11"/>
      <c r="BC833" s="11"/>
      <c r="BD833" s="11"/>
      <c r="BE833" s="11"/>
      <c r="BF833" s="11"/>
      <c r="BG833" s="11"/>
      <c r="BH833" s="11"/>
      <c r="BI833" s="11"/>
      <c r="BJ833" s="11"/>
      <c r="BK833" s="11"/>
      <c r="BL833" s="11"/>
      <c r="BM833" s="11"/>
      <c r="BN833" s="11"/>
      <c r="BO833" s="75"/>
      <c r="BP833" s="75"/>
    </row>
    <row r="834" spans="1:68">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BB834" s="11"/>
      <c r="BC834" s="11"/>
      <c r="BD834" s="11"/>
      <c r="BE834" s="11"/>
      <c r="BF834" s="11"/>
      <c r="BG834" s="11"/>
      <c r="BH834" s="11"/>
      <c r="BI834" s="11"/>
      <c r="BJ834" s="11"/>
      <c r="BK834" s="11"/>
      <c r="BL834" s="11"/>
      <c r="BM834" s="11"/>
      <c r="BN834" s="11"/>
      <c r="BO834" s="75"/>
      <c r="BP834" s="75"/>
    </row>
    <row r="835" spans="1:68">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BB835" s="11"/>
      <c r="BC835" s="11"/>
      <c r="BD835" s="11"/>
      <c r="BE835" s="11"/>
      <c r="BF835" s="11"/>
      <c r="BG835" s="11"/>
      <c r="BH835" s="11"/>
      <c r="BI835" s="11"/>
      <c r="BJ835" s="11"/>
      <c r="BK835" s="11"/>
      <c r="BL835" s="11"/>
      <c r="BM835" s="11"/>
      <c r="BN835" s="11"/>
      <c r="BO835" s="75"/>
      <c r="BP835" s="75"/>
    </row>
    <row r="836" spans="1:68" ht="20.2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91" t="str">
        <f>H1</f>
        <v>Torsklesing HI 2016, ALDER</v>
      </c>
      <c r="Y836" s="117"/>
      <c r="Z836" s="117"/>
      <c r="AA836" s="117"/>
      <c r="AB836" s="117"/>
      <c r="AC836" s="117"/>
      <c r="AD836" s="117"/>
      <c r="AE836" s="117"/>
      <c r="AF836" s="117"/>
      <c r="AG836" s="117"/>
      <c r="AH836" s="117"/>
      <c r="AI836" s="117"/>
      <c r="AJ836" s="117"/>
      <c r="AK836" s="117"/>
      <c r="AL836" s="117"/>
      <c r="AM836" s="117"/>
      <c r="AN836" s="18"/>
      <c r="AO836" s="18"/>
      <c r="AP836" s="18"/>
      <c r="AQ836" s="18"/>
      <c r="AR836" s="18"/>
      <c r="AS836" s="18"/>
      <c r="AT836" s="18"/>
      <c r="AU836" s="18"/>
      <c r="AV836" s="18"/>
      <c r="AW836" s="18"/>
      <c r="AX836" s="18"/>
      <c r="BB836" s="11"/>
      <c r="BC836" s="11"/>
      <c r="BD836" s="11"/>
      <c r="BE836" s="11"/>
      <c r="BF836" s="11"/>
      <c r="BG836" s="11"/>
      <c r="BH836" s="11"/>
      <c r="BI836" s="11"/>
      <c r="BJ836" s="11"/>
      <c r="BK836" s="11"/>
      <c r="BL836" s="11"/>
      <c r="BM836" s="11"/>
      <c r="BN836" s="11"/>
      <c r="BO836" s="75"/>
      <c r="BP836" s="75"/>
    </row>
    <row r="837" spans="1:68">
      <c r="A837" s="18"/>
      <c r="B837" s="18"/>
      <c r="C837" s="18"/>
      <c r="D837" s="18"/>
      <c r="E837" s="329"/>
      <c r="F837" s="329"/>
      <c r="G837" s="213"/>
      <c r="H837" s="330"/>
      <c r="I837" s="330"/>
      <c r="J837" s="213"/>
      <c r="K837" s="213"/>
      <c r="L837" s="213"/>
      <c r="M837" s="247"/>
      <c r="N837" s="18"/>
      <c r="O837" s="18"/>
      <c r="P837" s="18"/>
      <c r="Q837" s="18"/>
      <c r="R837" s="18"/>
      <c r="S837" s="18"/>
      <c r="T837" s="18"/>
      <c r="U837" s="18"/>
      <c r="V837" s="18"/>
      <c r="W837" s="18"/>
      <c r="X837" s="124"/>
      <c r="Y837" s="124"/>
      <c r="Z837" s="124"/>
      <c r="AA837" s="124"/>
      <c r="AB837" s="124"/>
      <c r="AC837" s="124"/>
      <c r="AD837" s="124"/>
      <c r="AE837" s="124"/>
      <c r="AF837" s="124"/>
      <c r="AG837" s="124"/>
      <c r="AH837" s="124"/>
      <c r="AI837" s="124"/>
      <c r="AJ837" s="124"/>
      <c r="AK837" s="124"/>
      <c r="AL837" s="124"/>
      <c r="AM837" s="124"/>
      <c r="AN837" s="18"/>
      <c r="AO837" s="18"/>
      <c r="AP837" s="18"/>
      <c r="AQ837" s="18"/>
      <c r="AR837" s="18"/>
      <c r="AS837" s="18"/>
      <c r="AT837" s="18"/>
      <c r="AU837" s="18"/>
      <c r="AV837" s="18"/>
      <c r="AW837" s="18"/>
      <c r="AX837" s="18"/>
      <c r="BB837" s="11"/>
      <c r="BC837" s="11"/>
      <c r="BD837" s="11"/>
      <c r="BE837" s="11"/>
      <c r="BF837" s="11"/>
      <c r="BG837" s="11"/>
      <c r="BH837" s="11"/>
      <c r="BI837" s="11"/>
      <c r="BJ837" s="11"/>
      <c r="BK837" s="11"/>
      <c r="BL837" s="11"/>
      <c r="BM837" s="11"/>
      <c r="BN837" s="11"/>
      <c r="BO837" s="75"/>
      <c r="BP837" s="75"/>
    </row>
    <row r="838" spans="1:68">
      <c r="A838" s="213"/>
      <c r="B838" s="213"/>
      <c r="C838" s="213"/>
      <c r="D838" s="213"/>
      <c r="E838" s="335"/>
      <c r="F838" s="333" t="s">
        <v>67</v>
      </c>
      <c r="G838" s="334"/>
      <c r="H838" s="333" t="s">
        <v>67</v>
      </c>
      <c r="I838" s="333"/>
      <c r="J838" s="334"/>
      <c r="K838" s="334"/>
      <c r="L838" s="334"/>
      <c r="M838" s="336"/>
      <c r="N838" s="247"/>
      <c r="O838" s="247"/>
      <c r="P838" s="247"/>
      <c r="Q838" s="247"/>
      <c r="R838" s="247"/>
      <c r="S838" s="247"/>
      <c r="T838" s="247"/>
      <c r="U838" s="247"/>
      <c r="V838" s="18"/>
      <c r="W838" s="18"/>
      <c r="X838" s="124"/>
      <c r="Y838" s="124"/>
      <c r="Z838" s="124"/>
      <c r="AA838" s="124"/>
      <c r="AB838" s="124"/>
      <c r="AC838" s="124"/>
      <c r="AD838" s="124"/>
      <c r="AE838" s="124"/>
      <c r="AF838" s="124"/>
      <c r="AG838" s="124"/>
      <c r="AH838" s="124"/>
      <c r="AI838" s="124"/>
      <c r="AJ838" s="124"/>
      <c r="AK838" s="124"/>
      <c r="AL838" s="124"/>
      <c r="AM838" s="124"/>
      <c r="AN838" s="18"/>
      <c r="AO838" s="18"/>
      <c r="AP838" s="18"/>
      <c r="AQ838" s="18"/>
      <c r="AR838" s="18"/>
      <c r="AS838" s="18"/>
      <c r="AT838" s="18"/>
      <c r="AU838" s="18"/>
      <c r="AV838" s="18"/>
      <c r="AW838" s="18"/>
      <c r="AX838" s="18"/>
      <c r="BB838" s="11"/>
      <c r="BC838" s="11"/>
      <c r="BD838" s="11"/>
      <c r="BE838" s="11"/>
      <c r="BF838" s="11"/>
      <c r="BG838" s="11"/>
      <c r="BH838" s="11"/>
      <c r="BI838" s="11"/>
      <c r="BJ838" s="11"/>
      <c r="BK838" s="11"/>
      <c r="BL838" s="11"/>
      <c r="BM838" s="11"/>
      <c r="BN838" s="11"/>
      <c r="BO838" s="75"/>
      <c r="BP838" s="75"/>
    </row>
    <row r="839" spans="1:68">
      <c r="A839" s="332" t="s">
        <v>107</v>
      </c>
      <c r="B839" s="333"/>
      <c r="C839" s="334"/>
      <c r="D839" s="333" t="s">
        <v>67</v>
      </c>
      <c r="E839" s="329"/>
      <c r="F839" s="329"/>
      <c r="G839" s="213"/>
      <c r="H839" s="330"/>
      <c r="I839" s="330"/>
      <c r="J839" s="213"/>
      <c r="K839" s="213"/>
      <c r="L839" s="213"/>
      <c r="M839" s="213"/>
      <c r="N839" s="333" t="s">
        <v>67</v>
      </c>
      <c r="O839" s="336"/>
      <c r="P839" s="333" t="s">
        <v>67</v>
      </c>
      <c r="Q839" s="336"/>
      <c r="R839" s="333" t="s">
        <v>67</v>
      </c>
      <c r="S839" s="336"/>
      <c r="T839" s="336"/>
      <c r="U839" s="333" t="s">
        <v>67</v>
      </c>
      <c r="V839" s="18"/>
      <c r="W839" s="18"/>
      <c r="X839" s="124"/>
      <c r="Y839" s="124"/>
      <c r="Z839" s="124"/>
      <c r="AA839" s="124"/>
      <c r="AB839" s="124"/>
      <c r="AC839" s="124"/>
      <c r="AD839" s="124"/>
      <c r="AE839" s="124"/>
      <c r="AF839" s="124"/>
      <c r="AG839" s="124"/>
      <c r="AH839" s="124"/>
      <c r="AI839" s="124"/>
      <c r="AJ839" s="124"/>
      <c r="AK839" s="124"/>
      <c r="AL839" s="124"/>
      <c r="AM839" s="124"/>
      <c r="AN839" s="18"/>
      <c r="AO839" s="18"/>
      <c r="AP839" s="18"/>
      <c r="AQ839" s="18"/>
      <c r="AR839" s="18"/>
      <c r="AS839" s="18"/>
      <c r="AT839" s="18"/>
      <c r="AU839" s="18"/>
      <c r="AV839" s="18"/>
      <c r="AW839" s="18"/>
      <c r="AX839" s="18"/>
      <c r="BB839" s="11"/>
      <c r="BC839" s="11"/>
      <c r="BD839" s="11"/>
      <c r="BE839" s="11"/>
      <c r="BF839" s="11"/>
      <c r="BG839" s="11"/>
      <c r="BH839" s="11"/>
      <c r="BI839" s="11"/>
      <c r="BJ839" s="11"/>
      <c r="BK839" s="11"/>
      <c r="BL839" s="11"/>
      <c r="BM839" s="11"/>
      <c r="BN839" s="11"/>
      <c r="BO839" s="75"/>
      <c r="BP839" s="75"/>
    </row>
    <row r="840" spans="1:68">
      <c r="A840" s="213"/>
      <c r="B840" s="213"/>
      <c r="C840" s="213"/>
      <c r="D840" s="213"/>
      <c r="E840" s="18"/>
      <c r="F840" s="18"/>
      <c r="G840" s="18"/>
      <c r="H840" s="18"/>
      <c r="I840" s="18"/>
      <c r="J840" s="18"/>
      <c r="K840" s="18"/>
      <c r="L840" s="18"/>
      <c r="M840" s="18"/>
      <c r="N840" s="213"/>
      <c r="O840" s="213"/>
      <c r="P840" s="213"/>
      <c r="Q840" s="213"/>
      <c r="R840" s="213"/>
      <c r="S840" s="213"/>
      <c r="T840" s="213"/>
      <c r="U840" s="213"/>
      <c r="V840" s="18"/>
      <c r="W840" s="18"/>
      <c r="X840" s="124"/>
      <c r="Y840" s="124"/>
      <c r="Z840" s="124"/>
      <c r="AA840" s="124"/>
      <c r="AB840" s="124"/>
      <c r="AC840" s="124"/>
      <c r="AD840" s="124"/>
      <c r="AE840" s="124"/>
      <c r="AF840" s="124"/>
      <c r="AG840" s="124"/>
      <c r="AH840" s="124"/>
      <c r="AI840" s="124"/>
      <c r="AJ840" s="124"/>
      <c r="AK840" s="124"/>
      <c r="AL840" s="124"/>
      <c r="AM840" s="124"/>
      <c r="AN840" s="18"/>
      <c r="AO840" s="18"/>
      <c r="AP840" s="18"/>
      <c r="AQ840" s="18"/>
      <c r="AR840" s="18"/>
      <c r="AS840" s="18"/>
      <c r="AT840" s="18"/>
      <c r="AU840" s="18"/>
      <c r="AV840" s="18"/>
      <c r="AW840" s="18"/>
      <c r="AX840" s="18"/>
      <c r="BB840" s="11"/>
      <c r="BC840" s="11"/>
      <c r="BD840" s="11"/>
      <c r="BE840" s="11"/>
      <c r="BF840" s="11"/>
      <c r="BG840" s="11"/>
      <c r="BH840" s="11"/>
      <c r="BI840" s="11"/>
      <c r="BJ840" s="11"/>
      <c r="BK840" s="11"/>
      <c r="BL840" s="11"/>
      <c r="BM840" s="11"/>
      <c r="BN840" s="11"/>
      <c r="BO840" s="75"/>
      <c r="BP840" s="75"/>
    </row>
    <row r="841" spans="1:68">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24"/>
      <c r="Y841" s="124"/>
      <c r="Z841" s="124"/>
      <c r="AA841" s="124"/>
      <c r="AB841" s="124"/>
      <c r="AC841" s="124"/>
      <c r="AD841" s="124"/>
      <c r="AE841" s="124"/>
      <c r="AF841" s="124"/>
      <c r="AG841" s="124"/>
      <c r="AH841" s="124"/>
      <c r="AI841" s="124"/>
      <c r="AJ841" s="124"/>
      <c r="AK841" s="124"/>
      <c r="AL841" s="124"/>
      <c r="AM841" s="124"/>
      <c r="AN841" s="18"/>
      <c r="AO841" s="18"/>
      <c r="AP841" s="18"/>
      <c r="AQ841" s="18"/>
      <c r="AR841" s="18"/>
      <c r="AS841" s="18"/>
      <c r="AT841" s="18"/>
      <c r="AU841" s="18"/>
      <c r="AV841" s="18"/>
      <c r="AW841" s="18"/>
      <c r="AX841" s="18"/>
      <c r="BB841" s="11"/>
      <c r="BC841" s="11"/>
      <c r="BD841" s="11"/>
      <c r="BE841" s="11"/>
      <c r="BF841" s="11"/>
      <c r="BG841" s="11"/>
      <c r="BH841" s="11"/>
      <c r="BI841" s="11"/>
      <c r="BJ841" s="11"/>
      <c r="BK841" s="11"/>
      <c r="BL841" s="11"/>
      <c r="BM841" s="11"/>
      <c r="BN841" s="11"/>
      <c r="BO841" s="75"/>
      <c r="BP841" s="75"/>
    </row>
    <row r="842" spans="1:68">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24"/>
      <c r="Y842" s="124"/>
      <c r="Z842" s="124"/>
      <c r="AA842" s="124"/>
      <c r="AB842" s="124"/>
      <c r="AC842" s="124"/>
      <c r="AD842" s="124"/>
      <c r="AE842" s="124"/>
      <c r="AF842" s="124"/>
      <c r="AG842" s="124"/>
      <c r="AH842" s="124"/>
      <c r="AI842" s="124"/>
      <c r="AJ842" s="124"/>
      <c r="AK842" s="124"/>
      <c r="AL842" s="124"/>
      <c r="AM842" s="124"/>
      <c r="AN842" s="18"/>
      <c r="AO842" s="18"/>
      <c r="AP842" s="18"/>
      <c r="AQ842" s="18"/>
      <c r="AR842" s="18"/>
      <c r="AS842" s="18"/>
      <c r="AT842" s="18"/>
      <c r="AU842" s="18"/>
      <c r="AV842" s="18"/>
      <c r="AW842" s="18"/>
      <c r="AX842" s="18"/>
      <c r="BB842" s="11"/>
      <c r="BC842" s="11"/>
      <c r="BD842" s="11"/>
      <c r="BE842" s="11"/>
      <c r="BF842" s="11"/>
      <c r="BG842" s="11"/>
      <c r="BH842" s="11"/>
      <c r="BI842" s="11"/>
      <c r="BJ842" s="11"/>
      <c r="BK842" s="11"/>
      <c r="BL842" s="11"/>
      <c r="BM842" s="11"/>
      <c r="BN842" s="11"/>
      <c r="BO842" s="75"/>
      <c r="BP842" s="75"/>
    </row>
    <row r="843" spans="1:68">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24"/>
      <c r="Y843" s="124"/>
      <c r="Z843" s="124"/>
      <c r="AA843" s="124"/>
      <c r="AB843" s="124"/>
      <c r="AC843" s="124"/>
      <c r="AD843" s="124"/>
      <c r="AE843" s="124"/>
      <c r="AF843" s="124"/>
      <c r="AG843" s="124"/>
      <c r="AH843" s="124"/>
      <c r="AI843" s="124"/>
      <c r="AJ843" s="124"/>
      <c r="AK843" s="124"/>
      <c r="AL843" s="124"/>
      <c r="AM843" s="124"/>
      <c r="AN843" s="18"/>
      <c r="AO843" s="18"/>
      <c r="AP843" s="18"/>
      <c r="AQ843" s="18"/>
      <c r="AR843" s="18"/>
      <c r="AS843" s="18"/>
      <c r="AT843" s="18"/>
      <c r="AU843" s="18"/>
      <c r="AV843" s="18"/>
      <c r="AW843" s="18"/>
      <c r="AX843" s="18"/>
      <c r="BB843" s="11"/>
      <c r="BC843" s="11"/>
      <c r="BD843" s="11"/>
      <c r="BE843" s="11"/>
      <c r="BF843" s="11"/>
      <c r="BG843" s="11"/>
      <c r="BH843" s="11"/>
      <c r="BI843" s="11"/>
      <c r="BJ843" s="11"/>
      <c r="BK843" s="11"/>
      <c r="BL843" s="11"/>
      <c r="BM843" s="11"/>
      <c r="BN843" s="11"/>
      <c r="BO843" s="75"/>
      <c r="BP843" s="75"/>
    </row>
    <row r="844" spans="1:68">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24"/>
      <c r="Y844" s="124"/>
      <c r="Z844" s="124"/>
      <c r="AA844" s="124"/>
      <c r="AB844" s="124"/>
      <c r="AC844" s="124"/>
      <c r="AD844" s="124"/>
      <c r="AE844" s="124"/>
      <c r="AF844" s="124"/>
      <c r="AG844" s="124"/>
      <c r="AH844" s="124"/>
      <c r="AI844" s="124"/>
      <c r="AJ844" s="124"/>
      <c r="AK844" s="124"/>
      <c r="AL844" s="124"/>
      <c r="AM844" s="124"/>
      <c r="AN844" s="18"/>
      <c r="AO844" s="18"/>
      <c r="AP844" s="18"/>
      <c r="AQ844" s="18"/>
      <c r="AR844" s="18"/>
      <c r="AS844" s="18"/>
      <c r="AT844" s="18"/>
      <c r="AU844" s="18"/>
      <c r="AV844" s="18"/>
      <c r="AW844" s="18"/>
      <c r="AX844" s="18"/>
      <c r="BO844" s="75"/>
      <c r="BP844" s="75"/>
    </row>
    <row r="845" spans="1:68">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24"/>
      <c r="Y845" s="124"/>
      <c r="Z845" s="124"/>
      <c r="AA845" s="124"/>
      <c r="AB845" s="124"/>
      <c r="AC845" s="124"/>
      <c r="AD845" s="124"/>
      <c r="AE845" s="124"/>
      <c r="AF845" s="124"/>
      <c r="AG845" s="124"/>
      <c r="AH845" s="124"/>
      <c r="AI845" s="124"/>
      <c r="AJ845" s="124"/>
      <c r="AK845" s="124"/>
      <c r="AL845" s="124"/>
      <c r="AM845" s="124"/>
      <c r="AN845" s="18"/>
      <c r="AO845" s="18"/>
      <c r="AP845" s="18"/>
      <c r="AQ845" s="18"/>
      <c r="AR845" s="18"/>
      <c r="AS845" s="18"/>
      <c r="AT845" s="18"/>
      <c r="AU845" s="18"/>
      <c r="AV845" s="18"/>
      <c r="AW845" s="18"/>
      <c r="AX845" s="18"/>
      <c r="AY845" s="75"/>
      <c r="AZ845" s="75"/>
      <c r="BA845" s="75"/>
      <c r="BB845" s="75"/>
      <c r="BC845" s="75"/>
      <c r="BD845" s="75"/>
      <c r="BE845" s="75"/>
      <c r="BF845" s="75"/>
      <c r="BG845" s="75"/>
      <c r="BH845" s="75"/>
      <c r="BI845" s="75"/>
      <c r="BJ845" s="75"/>
      <c r="BK845" s="75"/>
      <c r="BL845" s="75"/>
      <c r="BM845" s="75"/>
      <c r="BN845" s="75"/>
      <c r="BO845" s="75"/>
      <c r="BP845" s="75"/>
    </row>
    <row r="846" spans="1:68">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24"/>
      <c r="Y846" s="124"/>
      <c r="Z846" s="124"/>
      <c r="AA846" s="124"/>
      <c r="AB846" s="124"/>
      <c r="AC846" s="124"/>
      <c r="AD846" s="124"/>
      <c r="AE846" s="124"/>
      <c r="AF846" s="124"/>
      <c r="AG846" s="124"/>
      <c r="AH846" s="124"/>
      <c r="AI846" s="124"/>
      <c r="AJ846" s="124"/>
      <c r="AK846" s="124"/>
      <c r="AL846" s="124"/>
      <c r="AM846" s="124"/>
      <c r="AN846" s="18"/>
      <c r="AO846" s="18"/>
      <c r="AP846" s="18"/>
      <c r="AQ846" s="18"/>
      <c r="AR846" s="18"/>
      <c r="AS846" s="18"/>
      <c r="AT846" s="18"/>
      <c r="AU846" s="18"/>
      <c r="AV846" s="18"/>
      <c r="AW846" s="18"/>
      <c r="AX846" s="18"/>
      <c r="AY846" s="75"/>
      <c r="AZ846" s="75"/>
      <c r="BA846" s="75"/>
      <c r="BB846" s="75"/>
      <c r="BC846" s="75"/>
      <c r="BD846" s="75"/>
      <c r="BE846" s="75"/>
      <c r="BF846" s="75"/>
      <c r="BG846" s="75"/>
      <c r="BH846" s="75"/>
      <c r="BI846" s="75"/>
      <c r="BJ846" s="75"/>
      <c r="BK846" s="75"/>
      <c r="BL846" s="75"/>
      <c r="BM846" s="75"/>
      <c r="BN846" s="75"/>
      <c r="BO846" s="75"/>
      <c r="BP846" s="75"/>
    </row>
    <row r="847" spans="1:68">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24"/>
      <c r="Y847" s="124"/>
      <c r="Z847" s="124"/>
      <c r="AA847" s="124"/>
      <c r="AB847" s="124"/>
      <c r="AC847" s="124"/>
      <c r="AD847" s="124"/>
      <c r="AE847" s="124"/>
      <c r="AF847" s="124"/>
      <c r="AG847" s="124"/>
      <c r="AH847" s="124"/>
      <c r="AI847" s="124"/>
      <c r="AJ847" s="124"/>
      <c r="AK847" s="124"/>
      <c r="AL847" s="124"/>
      <c r="AM847" s="124"/>
      <c r="AN847" s="18"/>
      <c r="AO847" s="18"/>
      <c r="AP847" s="18"/>
      <c r="AQ847" s="18"/>
      <c r="AR847" s="18"/>
      <c r="AS847" s="18"/>
      <c r="AT847" s="18"/>
      <c r="AU847" s="18"/>
      <c r="AV847" s="18"/>
      <c r="AW847" s="18"/>
      <c r="AX847" s="18"/>
      <c r="AY847" s="75"/>
      <c r="AZ847" s="75"/>
      <c r="BA847" s="75"/>
      <c r="BB847" s="75"/>
      <c r="BC847" s="75"/>
      <c r="BD847" s="75"/>
      <c r="BE847" s="75"/>
      <c r="BF847" s="75"/>
      <c r="BG847" s="75"/>
      <c r="BH847" s="75"/>
      <c r="BI847" s="75"/>
      <c r="BJ847" s="75"/>
      <c r="BK847" s="75"/>
      <c r="BL847" s="75"/>
      <c r="BM847" s="75"/>
      <c r="BN847" s="75"/>
      <c r="BO847" s="75"/>
      <c r="BP847" s="75"/>
    </row>
    <row r="848" spans="1:6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24"/>
      <c r="Y848" s="124"/>
      <c r="Z848" s="124"/>
      <c r="AA848" s="124"/>
      <c r="AB848" s="124"/>
      <c r="AC848" s="124"/>
      <c r="AD848" s="124"/>
      <c r="AE848" s="124"/>
      <c r="AF848" s="124"/>
      <c r="AG848" s="124"/>
      <c r="AH848" s="124"/>
      <c r="AI848" s="124"/>
      <c r="AJ848" s="124"/>
      <c r="AK848" s="124"/>
      <c r="AL848" s="124"/>
      <c r="AM848" s="124"/>
      <c r="AN848" s="18"/>
      <c r="AO848" s="18"/>
      <c r="AP848" s="18"/>
      <c r="AQ848" s="18"/>
      <c r="AR848" s="18"/>
      <c r="AS848" s="18"/>
      <c r="AT848" s="18"/>
      <c r="AU848" s="18"/>
      <c r="AV848" s="18"/>
      <c r="AW848" s="18"/>
      <c r="AX848" s="18"/>
      <c r="AY848" s="75"/>
      <c r="AZ848" s="75"/>
      <c r="BA848" s="75"/>
      <c r="BB848" s="75"/>
      <c r="BC848" s="75"/>
      <c r="BD848" s="75"/>
      <c r="BE848" s="75"/>
      <c r="BF848" s="75"/>
      <c r="BG848" s="75"/>
      <c r="BH848" s="75"/>
      <c r="BI848" s="75"/>
      <c r="BJ848" s="75"/>
      <c r="BK848" s="75"/>
      <c r="BL848" s="75"/>
      <c r="BM848" s="75"/>
      <c r="BN848" s="75"/>
      <c r="BO848" s="75"/>
      <c r="BP848" s="75"/>
    </row>
    <row r="849" spans="1:68">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24"/>
      <c r="Y849" s="124"/>
      <c r="Z849" s="124"/>
      <c r="AA849" s="124"/>
      <c r="AB849" s="124"/>
      <c r="AC849" s="124"/>
      <c r="AD849" s="124"/>
      <c r="AE849" s="124"/>
      <c r="AF849" s="124"/>
      <c r="AG849" s="124"/>
      <c r="AH849" s="124"/>
      <c r="AI849" s="124"/>
      <c r="AJ849" s="124"/>
      <c r="AK849" s="124"/>
      <c r="AL849" s="124"/>
      <c r="AM849" s="124"/>
      <c r="AN849" s="18"/>
      <c r="AO849" s="18"/>
      <c r="AP849" s="18"/>
      <c r="AQ849" s="18"/>
      <c r="AR849" s="18"/>
      <c r="AS849" s="18"/>
      <c r="AT849" s="18"/>
      <c r="AU849" s="18"/>
      <c r="AV849" s="18"/>
      <c r="AW849" s="18"/>
      <c r="AX849" s="18"/>
      <c r="AY849" s="75"/>
      <c r="AZ849" s="75"/>
      <c r="BA849" s="75"/>
      <c r="BB849" s="75"/>
      <c r="BC849" s="75"/>
      <c r="BD849" s="75"/>
      <c r="BE849" s="75"/>
      <c r="BF849" s="75"/>
      <c r="BG849" s="75"/>
      <c r="BH849" s="75"/>
      <c r="BI849" s="75"/>
      <c r="BJ849" s="75"/>
      <c r="BK849" s="75"/>
      <c r="BL849" s="75"/>
      <c r="BM849" s="75"/>
      <c r="BN849" s="75"/>
      <c r="BO849" s="75"/>
      <c r="BP849" s="75"/>
    </row>
    <row r="850" spans="1:68">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24"/>
      <c r="Y850" s="124"/>
      <c r="Z850" s="124"/>
      <c r="AA850" s="124"/>
      <c r="AB850" s="124"/>
      <c r="AC850" s="124"/>
      <c r="AD850" s="124"/>
      <c r="AE850" s="124"/>
      <c r="AF850" s="124"/>
      <c r="AG850" s="124"/>
      <c r="AH850" s="124"/>
      <c r="AI850" s="124"/>
      <c r="AJ850" s="124"/>
      <c r="AK850" s="124"/>
      <c r="AL850" s="124"/>
      <c r="AM850" s="124"/>
      <c r="AN850" s="18"/>
      <c r="AO850" s="18"/>
      <c r="AP850" s="18"/>
      <c r="AQ850" s="18"/>
      <c r="AR850" s="18"/>
      <c r="AS850" s="18"/>
      <c r="AT850" s="18"/>
      <c r="AU850" s="18"/>
      <c r="AV850" s="18"/>
      <c r="AW850" s="18"/>
      <c r="AX850" s="18"/>
      <c r="AY850" s="75"/>
      <c r="AZ850" s="75"/>
      <c r="BA850" s="75"/>
      <c r="BB850" s="75"/>
      <c r="BC850" s="75"/>
      <c r="BD850" s="75"/>
      <c r="BE850" s="75"/>
      <c r="BF850" s="75"/>
      <c r="BG850" s="75"/>
      <c r="BH850" s="75"/>
      <c r="BI850" s="75"/>
      <c r="BJ850" s="75"/>
      <c r="BK850" s="75"/>
      <c r="BL850" s="75"/>
      <c r="BM850" s="75"/>
      <c r="BN850" s="75"/>
      <c r="BO850" s="75"/>
      <c r="BP850" s="75"/>
    </row>
    <row r="851" spans="1:68">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24"/>
      <c r="Y851" s="124"/>
      <c r="Z851" s="124"/>
      <c r="AA851" s="124"/>
      <c r="AB851" s="124"/>
      <c r="AC851" s="124"/>
      <c r="AD851" s="124"/>
      <c r="AE851" s="124"/>
      <c r="AF851" s="124"/>
      <c r="AG851" s="124"/>
      <c r="AH851" s="124"/>
      <c r="AI851" s="124"/>
      <c r="AJ851" s="124"/>
      <c r="AK851" s="124"/>
      <c r="AL851" s="124"/>
      <c r="AM851" s="124"/>
      <c r="AN851" s="18"/>
      <c r="AO851" s="18"/>
      <c r="AP851" s="18"/>
      <c r="AQ851" s="18"/>
      <c r="AR851" s="18"/>
      <c r="AS851" s="18"/>
      <c r="AT851" s="18"/>
      <c r="AU851" s="18"/>
      <c r="AV851" s="18"/>
      <c r="AW851" s="18"/>
      <c r="AX851" s="18"/>
      <c r="AY851" s="75"/>
      <c r="AZ851" s="75"/>
      <c r="BA851" s="75"/>
      <c r="BB851" s="75"/>
      <c r="BC851" s="75"/>
      <c r="BD851" s="75"/>
      <c r="BE851" s="75"/>
      <c r="BF851" s="75"/>
      <c r="BG851" s="75"/>
      <c r="BH851" s="75"/>
      <c r="BI851" s="75"/>
      <c r="BJ851" s="75"/>
      <c r="BK851" s="75"/>
      <c r="BL851" s="75"/>
      <c r="BM851" s="75"/>
      <c r="BN851" s="75"/>
      <c r="BO851" s="75"/>
      <c r="BP851" s="75"/>
    </row>
    <row r="852" spans="1:68">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24"/>
      <c r="Y852" s="124"/>
      <c r="Z852" s="124"/>
      <c r="AA852" s="124"/>
      <c r="AB852" s="124"/>
      <c r="AC852" s="124"/>
      <c r="AD852" s="124"/>
      <c r="AE852" s="124"/>
      <c r="AF852" s="124"/>
      <c r="AG852" s="124"/>
      <c r="AH852" s="124"/>
      <c r="AI852" s="124"/>
      <c r="AJ852" s="124"/>
      <c r="AK852" s="124"/>
      <c r="AL852" s="124"/>
      <c r="AM852" s="124"/>
      <c r="AN852" s="18"/>
      <c r="AO852" s="18"/>
      <c r="AP852" s="18"/>
      <c r="AQ852" s="18"/>
      <c r="AR852" s="18"/>
      <c r="AS852" s="18"/>
      <c r="AT852" s="18"/>
      <c r="AU852" s="18"/>
      <c r="AV852" s="18"/>
      <c r="AW852" s="18"/>
      <c r="AX852" s="18"/>
      <c r="AY852" s="75"/>
      <c r="AZ852" s="75"/>
      <c r="BA852" s="75"/>
      <c r="BB852" s="75"/>
      <c r="BC852" s="75"/>
      <c r="BD852" s="75"/>
      <c r="BE852" s="75"/>
      <c r="BF852" s="75"/>
      <c r="BG852" s="75"/>
      <c r="BH852" s="75"/>
      <c r="BI852" s="75"/>
      <c r="BJ852" s="75"/>
      <c r="BK852" s="75"/>
      <c r="BL852" s="75"/>
      <c r="BM852" s="75"/>
      <c r="BN852" s="75"/>
      <c r="BO852" s="75"/>
      <c r="BP852" s="75"/>
    </row>
    <row r="853" spans="1:68">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24"/>
      <c r="Y853" s="124"/>
      <c r="Z853" s="124"/>
      <c r="AA853" s="124"/>
      <c r="AB853" s="124"/>
      <c r="AC853" s="124"/>
      <c r="AD853" s="124"/>
      <c r="AE853" s="124"/>
      <c r="AF853" s="124"/>
      <c r="AG853" s="124"/>
      <c r="AH853" s="124"/>
      <c r="AI853" s="124"/>
      <c r="AJ853" s="124"/>
      <c r="AK853" s="124"/>
      <c r="AL853" s="124"/>
      <c r="AM853" s="124"/>
      <c r="AN853" s="18"/>
      <c r="AO853" s="18"/>
      <c r="AP853" s="18"/>
      <c r="AQ853" s="18"/>
      <c r="AR853" s="18"/>
      <c r="AS853" s="18"/>
      <c r="AT853" s="18"/>
      <c r="AU853" s="18"/>
      <c r="AV853" s="18"/>
      <c r="AW853" s="18"/>
      <c r="AX853" s="18"/>
      <c r="AY853" s="75"/>
      <c r="AZ853" s="75"/>
      <c r="BA853" s="75"/>
      <c r="BB853" s="75"/>
      <c r="BC853" s="75"/>
      <c r="BD853" s="75"/>
      <c r="BE853" s="75"/>
      <c r="BF853" s="75"/>
      <c r="BG853" s="75"/>
      <c r="BH853" s="75"/>
      <c r="BI853" s="75"/>
      <c r="BJ853" s="75"/>
      <c r="BK853" s="75"/>
      <c r="BL853" s="75"/>
      <c r="BM853" s="75"/>
      <c r="BN853" s="75"/>
      <c r="BO853" s="75"/>
      <c r="BP853" s="75"/>
    </row>
    <row r="854" spans="1:68">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24"/>
      <c r="Y854" s="124"/>
      <c r="Z854" s="124"/>
      <c r="AA854" s="124"/>
      <c r="AB854" s="124"/>
      <c r="AC854" s="124"/>
      <c r="AD854" s="124"/>
      <c r="AE854" s="124"/>
      <c r="AF854" s="124"/>
      <c r="AG854" s="124"/>
      <c r="AH854" s="124"/>
      <c r="AI854" s="124"/>
      <c r="AJ854" s="124"/>
      <c r="AK854" s="124"/>
      <c r="AL854" s="124"/>
      <c r="AM854" s="124"/>
      <c r="AN854" s="18"/>
      <c r="AO854" s="18"/>
      <c r="AP854" s="18"/>
      <c r="AQ854" s="18"/>
      <c r="AR854" s="18"/>
      <c r="AS854" s="18"/>
      <c r="AT854" s="18"/>
      <c r="AU854" s="18"/>
      <c r="AV854" s="18"/>
      <c r="AW854" s="18"/>
      <c r="AX854" s="18"/>
      <c r="AY854" s="75"/>
      <c r="AZ854" s="75"/>
      <c r="BA854" s="75"/>
      <c r="BB854" s="75"/>
      <c r="BC854" s="75"/>
      <c r="BD854" s="75"/>
      <c r="BE854" s="75"/>
      <c r="BF854" s="75"/>
      <c r="BG854" s="75"/>
      <c r="BH854" s="75"/>
      <c r="BI854" s="75"/>
      <c r="BJ854" s="75"/>
      <c r="BK854" s="75"/>
      <c r="BL854" s="75"/>
      <c r="BM854" s="75"/>
      <c r="BN854" s="75"/>
      <c r="BO854" s="75"/>
      <c r="BP854" s="75"/>
    </row>
    <row r="855" spans="1:68">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24"/>
      <c r="Y855" s="124"/>
      <c r="Z855" s="124"/>
      <c r="AA855" s="124"/>
      <c r="AB855" s="124"/>
      <c r="AC855" s="124"/>
      <c r="AD855" s="124"/>
      <c r="AE855" s="124"/>
      <c r="AF855" s="124"/>
      <c r="AG855" s="124"/>
      <c r="AH855" s="124"/>
      <c r="AI855" s="124"/>
      <c r="AJ855" s="124"/>
      <c r="AK855" s="124"/>
      <c r="AL855" s="124"/>
      <c r="AM855" s="124"/>
      <c r="AN855" s="18"/>
      <c r="AO855" s="18"/>
      <c r="AP855" s="18"/>
      <c r="AQ855" s="18"/>
      <c r="AR855" s="18"/>
      <c r="AS855" s="18"/>
      <c r="AT855" s="18"/>
      <c r="AU855" s="18"/>
      <c r="AV855" s="18"/>
      <c r="AW855" s="18"/>
      <c r="AX855" s="18"/>
      <c r="AY855" s="75"/>
      <c r="AZ855" s="75"/>
      <c r="BA855" s="75"/>
      <c r="BB855" s="75"/>
      <c r="BC855" s="75"/>
      <c r="BD855" s="75"/>
      <c r="BE855" s="75"/>
      <c r="BF855" s="75"/>
      <c r="BG855" s="75"/>
      <c r="BH855" s="75"/>
      <c r="BI855" s="75"/>
      <c r="BJ855" s="75"/>
      <c r="BK855" s="75"/>
      <c r="BL855" s="75"/>
      <c r="BM855" s="75"/>
      <c r="BN855" s="75"/>
      <c r="BO855" s="75"/>
      <c r="BP855" s="75"/>
    </row>
    <row r="856" spans="1:68">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24"/>
      <c r="Y856" s="124"/>
      <c r="Z856" s="124"/>
      <c r="AA856" s="124"/>
      <c r="AB856" s="124"/>
      <c r="AC856" s="124"/>
      <c r="AD856" s="124"/>
      <c r="AE856" s="124"/>
      <c r="AF856" s="124"/>
      <c r="AG856" s="124"/>
      <c r="AH856" s="124"/>
      <c r="AI856" s="124"/>
      <c r="AJ856" s="124"/>
      <c r="AK856" s="124"/>
      <c r="AL856" s="124"/>
      <c r="AM856" s="124"/>
      <c r="AN856" s="18"/>
      <c r="AO856" s="18"/>
      <c r="AP856" s="18"/>
      <c r="AQ856" s="18"/>
      <c r="AR856" s="18"/>
      <c r="AS856" s="18"/>
      <c r="AT856" s="18"/>
      <c r="AU856" s="18"/>
      <c r="AV856" s="18"/>
      <c r="AW856" s="18"/>
      <c r="AX856" s="18"/>
      <c r="AY856" s="75"/>
      <c r="AZ856" s="75"/>
      <c r="BA856" s="75"/>
      <c r="BB856" s="75"/>
      <c r="BC856" s="75"/>
      <c r="BD856" s="75"/>
      <c r="BE856" s="75"/>
      <c r="BF856" s="75"/>
      <c r="BG856" s="75"/>
      <c r="BH856" s="75"/>
      <c r="BI856" s="75"/>
      <c r="BJ856" s="75"/>
      <c r="BK856" s="75"/>
      <c r="BL856" s="75"/>
      <c r="BM856" s="75"/>
      <c r="BN856" s="75"/>
      <c r="BO856" s="75"/>
      <c r="BP856" s="75"/>
    </row>
    <row r="857" spans="1:68">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24"/>
      <c r="Y857" s="124"/>
      <c r="Z857" s="124"/>
      <c r="AA857" s="124"/>
      <c r="AB857" s="124"/>
      <c r="AC857" s="124"/>
      <c r="AD857" s="124"/>
      <c r="AE857" s="124"/>
      <c r="AF857" s="124"/>
      <c r="AG857" s="124"/>
      <c r="AH857" s="124"/>
      <c r="AI857" s="124"/>
      <c r="AJ857" s="124"/>
      <c r="AK857" s="124"/>
      <c r="AL857" s="124"/>
      <c r="AM857" s="124"/>
      <c r="AN857" s="18"/>
      <c r="AO857" s="18"/>
      <c r="AP857" s="18"/>
      <c r="AQ857" s="18"/>
      <c r="AR857" s="18"/>
      <c r="AS857" s="18"/>
      <c r="AT857" s="18"/>
      <c r="AU857" s="18"/>
      <c r="AV857" s="18"/>
      <c r="AW857" s="18"/>
      <c r="AX857" s="18"/>
      <c r="AY857" s="75"/>
      <c r="AZ857" s="75"/>
      <c r="BA857" s="75"/>
      <c r="BB857" s="75"/>
      <c r="BC857" s="75"/>
      <c r="BD857" s="75"/>
      <c r="BE857" s="75"/>
      <c r="BF857" s="75"/>
      <c r="BG857" s="75"/>
      <c r="BH857" s="75"/>
      <c r="BI857" s="75"/>
      <c r="BJ857" s="75"/>
      <c r="BK857" s="75"/>
      <c r="BL857" s="75"/>
      <c r="BM857" s="75"/>
      <c r="BN857" s="75"/>
      <c r="BO857" s="75"/>
      <c r="BP857" s="75"/>
    </row>
    <row r="858" spans="1:6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24"/>
      <c r="Y858" s="124"/>
      <c r="Z858" s="124"/>
      <c r="AA858" s="124"/>
      <c r="AB858" s="124"/>
      <c r="AC858" s="124"/>
      <c r="AD858" s="124"/>
      <c r="AE858" s="124"/>
      <c r="AF858" s="124"/>
      <c r="AG858" s="124"/>
      <c r="AH858" s="124"/>
      <c r="AI858" s="124"/>
      <c r="AJ858" s="124"/>
      <c r="AK858" s="124"/>
      <c r="AL858" s="124"/>
      <c r="AM858" s="124"/>
      <c r="AN858" s="18"/>
      <c r="AO858" s="18"/>
      <c r="AP858" s="18"/>
      <c r="AQ858" s="18"/>
      <c r="AR858" s="18"/>
      <c r="AS858" s="18"/>
      <c r="AT858" s="18"/>
      <c r="AU858" s="18"/>
      <c r="AV858" s="18"/>
      <c r="AW858" s="18"/>
      <c r="AX858" s="18"/>
      <c r="AY858" s="75"/>
      <c r="AZ858" s="75"/>
      <c r="BA858" s="75"/>
      <c r="BB858" s="75"/>
      <c r="BC858" s="75"/>
      <c r="BD858" s="75"/>
      <c r="BE858" s="75"/>
      <c r="BF858" s="75"/>
      <c r="BG858" s="75"/>
      <c r="BH858" s="75"/>
      <c r="BI858" s="75"/>
      <c r="BJ858" s="75"/>
      <c r="BK858" s="75"/>
      <c r="BL858" s="75"/>
      <c r="BM858" s="75"/>
      <c r="BN858" s="75"/>
      <c r="BO858" s="75"/>
      <c r="BP858" s="75"/>
    </row>
    <row r="859" spans="1:68">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24"/>
      <c r="Y859" s="124"/>
      <c r="Z859" s="124"/>
      <c r="AA859" s="124"/>
      <c r="AB859" s="124"/>
      <c r="AC859" s="124"/>
      <c r="AD859" s="124"/>
      <c r="AE859" s="124"/>
      <c r="AF859" s="124"/>
      <c r="AG859" s="124"/>
      <c r="AH859" s="124"/>
      <c r="AI859" s="124"/>
      <c r="AJ859" s="124"/>
      <c r="AK859" s="124"/>
      <c r="AL859" s="124"/>
      <c r="AM859" s="124"/>
      <c r="AN859" s="18"/>
      <c r="AO859" s="18"/>
      <c r="AP859" s="18"/>
      <c r="AQ859" s="18"/>
      <c r="AR859" s="18"/>
      <c r="AS859" s="18"/>
      <c r="AT859" s="18"/>
      <c r="AU859" s="18"/>
      <c r="AV859" s="18"/>
      <c r="AW859" s="18"/>
      <c r="AX859" s="18"/>
      <c r="AY859" s="75"/>
      <c r="AZ859" s="75"/>
      <c r="BA859" s="75"/>
      <c r="BB859" s="75"/>
      <c r="BC859" s="75"/>
      <c r="BD859" s="75"/>
      <c r="BE859" s="75"/>
      <c r="BF859" s="75"/>
      <c r="BG859" s="75"/>
      <c r="BH859" s="75"/>
      <c r="BI859" s="75"/>
      <c r="BJ859" s="75"/>
      <c r="BK859" s="75"/>
      <c r="BL859" s="75"/>
      <c r="BM859" s="75"/>
      <c r="BN859" s="75"/>
      <c r="BO859" s="75"/>
      <c r="BP859" s="75"/>
    </row>
    <row r="860" spans="1:68">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24"/>
      <c r="Y860" s="124"/>
      <c r="Z860" s="124"/>
      <c r="AA860" s="124"/>
      <c r="AB860" s="124"/>
      <c r="AC860" s="124"/>
      <c r="AD860" s="124"/>
      <c r="AE860" s="124"/>
      <c r="AF860" s="124"/>
      <c r="AG860" s="124"/>
      <c r="AH860" s="124"/>
      <c r="AI860" s="124"/>
      <c r="AJ860" s="124"/>
      <c r="AK860" s="124"/>
      <c r="AL860" s="124"/>
      <c r="AM860" s="124"/>
      <c r="AN860" s="18"/>
      <c r="AO860" s="18"/>
      <c r="AP860" s="18"/>
      <c r="AQ860" s="18"/>
      <c r="AR860" s="18"/>
      <c r="AS860" s="18"/>
      <c r="AT860" s="18"/>
      <c r="AU860" s="18"/>
      <c r="AV860" s="18"/>
      <c r="AW860" s="18"/>
      <c r="AX860" s="18"/>
      <c r="AY860" s="75"/>
      <c r="AZ860" s="75"/>
      <c r="BA860" s="75"/>
      <c r="BB860" s="75"/>
      <c r="BC860" s="75"/>
      <c r="BD860" s="75"/>
      <c r="BE860" s="75"/>
      <c r="BF860" s="75"/>
      <c r="BG860" s="75"/>
      <c r="BH860" s="75"/>
      <c r="BI860" s="75"/>
      <c r="BJ860" s="75"/>
      <c r="BK860" s="75"/>
      <c r="BL860" s="75"/>
      <c r="BM860" s="75"/>
      <c r="BN860" s="75"/>
      <c r="BO860" s="75"/>
      <c r="BP860" s="75"/>
    </row>
    <row r="861" spans="1:68">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24"/>
      <c r="Y861" s="124"/>
      <c r="Z861" s="124"/>
      <c r="AA861" s="124"/>
      <c r="AB861" s="124"/>
      <c r="AC861" s="124"/>
      <c r="AD861" s="124"/>
      <c r="AE861" s="124"/>
      <c r="AF861" s="124"/>
      <c r="AG861" s="124"/>
      <c r="AH861" s="124"/>
      <c r="AI861" s="124"/>
      <c r="AJ861" s="124"/>
      <c r="AK861" s="124"/>
      <c r="AL861" s="124"/>
      <c r="AM861" s="124"/>
      <c r="AN861" s="18"/>
      <c r="AO861" s="18"/>
      <c r="AP861" s="18"/>
      <c r="AQ861" s="18"/>
      <c r="AR861" s="18"/>
      <c r="AS861" s="18"/>
      <c r="AT861" s="18"/>
      <c r="AU861" s="18"/>
      <c r="AV861" s="18"/>
      <c r="AW861" s="18"/>
      <c r="AX861" s="18"/>
      <c r="AY861" s="75"/>
      <c r="AZ861" s="75"/>
      <c r="BA861" s="75"/>
      <c r="BB861" s="75"/>
      <c r="BC861" s="75"/>
      <c r="BD861" s="75"/>
      <c r="BE861" s="75"/>
      <c r="BF861" s="75"/>
      <c r="BG861" s="75"/>
      <c r="BH861" s="75"/>
      <c r="BI861" s="75"/>
      <c r="BJ861" s="75"/>
      <c r="BK861" s="75"/>
      <c r="BL861" s="75"/>
      <c r="BM861" s="75"/>
      <c r="BN861" s="75"/>
      <c r="BO861" s="75"/>
      <c r="BP861" s="75"/>
    </row>
    <row r="862" spans="1:68">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24"/>
      <c r="Y862" s="124"/>
      <c r="Z862" s="124"/>
      <c r="AA862" s="124"/>
      <c r="AB862" s="124"/>
      <c r="AC862" s="124"/>
      <c r="AD862" s="124"/>
      <c r="AE862" s="124"/>
      <c r="AF862" s="124"/>
      <c r="AG862" s="124"/>
      <c r="AH862" s="124"/>
      <c r="AI862" s="124"/>
      <c r="AJ862" s="124"/>
      <c r="AK862" s="124"/>
      <c r="AL862" s="124"/>
      <c r="AM862" s="124"/>
      <c r="AN862" s="18"/>
      <c r="AO862" s="18"/>
      <c r="AP862" s="18"/>
      <c r="AQ862" s="18"/>
      <c r="AR862" s="18"/>
      <c r="AS862" s="18"/>
      <c r="AT862" s="18"/>
      <c r="AU862" s="18"/>
      <c r="AV862" s="18"/>
      <c r="AW862" s="18"/>
      <c r="AX862" s="18"/>
      <c r="AY862" s="75"/>
      <c r="AZ862" s="75"/>
      <c r="BA862" s="75"/>
      <c r="BB862" s="75"/>
      <c r="BC862" s="75"/>
      <c r="BD862" s="75"/>
      <c r="BE862" s="75"/>
      <c r="BF862" s="75"/>
      <c r="BG862" s="75"/>
      <c r="BH862" s="75"/>
      <c r="BI862" s="75"/>
      <c r="BJ862" s="75"/>
      <c r="BK862" s="75"/>
      <c r="BL862" s="75"/>
      <c r="BM862" s="75"/>
      <c r="BN862" s="75"/>
      <c r="BO862" s="75"/>
      <c r="BP862" s="75"/>
    </row>
    <row r="863" spans="1:68">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24"/>
      <c r="Y863" s="124"/>
      <c r="Z863" s="124"/>
      <c r="AA863" s="124"/>
      <c r="AB863" s="124"/>
      <c r="AC863" s="124"/>
      <c r="AD863" s="124"/>
      <c r="AE863" s="124"/>
      <c r="AF863" s="124"/>
      <c r="AG863" s="124"/>
      <c r="AH863" s="124"/>
      <c r="AI863" s="124"/>
      <c r="AJ863" s="124"/>
      <c r="AK863" s="124"/>
      <c r="AL863" s="124"/>
      <c r="AM863" s="124"/>
      <c r="AN863" s="18"/>
      <c r="AO863" s="18"/>
      <c r="AP863" s="18"/>
      <c r="AQ863" s="18"/>
      <c r="AR863" s="18"/>
      <c r="AS863" s="18"/>
      <c r="AT863" s="18"/>
      <c r="AU863" s="18"/>
      <c r="AV863" s="18"/>
      <c r="AW863" s="18"/>
      <c r="AX863" s="18"/>
      <c r="AY863" s="75"/>
      <c r="AZ863" s="75"/>
      <c r="BA863" s="75"/>
      <c r="BB863" s="75"/>
      <c r="BC863" s="75"/>
      <c r="BD863" s="75"/>
      <c r="BE863" s="75"/>
      <c r="BF863" s="75"/>
      <c r="BG863" s="75"/>
      <c r="BH863" s="75"/>
      <c r="BI863" s="75"/>
      <c r="BJ863" s="75"/>
      <c r="BK863" s="75"/>
      <c r="BL863" s="75"/>
      <c r="BM863" s="75"/>
      <c r="BN863" s="75"/>
      <c r="BO863" s="75"/>
      <c r="BP863" s="75"/>
    </row>
    <row r="864" spans="1:68">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24"/>
      <c r="Y864" s="124"/>
      <c r="Z864" s="124"/>
      <c r="AA864" s="124"/>
      <c r="AB864" s="124"/>
      <c r="AC864" s="124"/>
      <c r="AD864" s="124"/>
      <c r="AE864" s="124"/>
      <c r="AF864" s="124"/>
      <c r="AG864" s="124"/>
      <c r="AH864" s="124"/>
      <c r="AI864" s="124"/>
      <c r="AJ864" s="124"/>
      <c r="AK864" s="124"/>
      <c r="AL864" s="124"/>
      <c r="AM864" s="124"/>
      <c r="AN864" s="18"/>
      <c r="AO864" s="18"/>
      <c r="AP864" s="18"/>
      <c r="AQ864" s="18"/>
      <c r="AR864" s="18"/>
      <c r="AS864" s="18"/>
      <c r="AT864" s="18"/>
      <c r="AU864" s="18"/>
      <c r="AV864" s="18"/>
      <c r="AW864" s="18"/>
      <c r="AX864" s="18"/>
      <c r="AY864" s="75"/>
      <c r="AZ864" s="75"/>
      <c r="BA864" s="75"/>
      <c r="BB864" s="75"/>
      <c r="BC864" s="75"/>
      <c r="BD864" s="75"/>
      <c r="BE864" s="75"/>
      <c r="BF864" s="75"/>
      <c r="BG864" s="75"/>
      <c r="BH864" s="75"/>
      <c r="BI864" s="75"/>
      <c r="BJ864" s="75"/>
      <c r="BK864" s="75"/>
      <c r="BL864" s="75"/>
      <c r="BM864" s="75"/>
      <c r="BN864" s="75"/>
      <c r="BO864" s="75"/>
      <c r="BP864" s="75"/>
    </row>
    <row r="865" spans="1:68">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24"/>
      <c r="Y865" s="124"/>
      <c r="Z865" s="124"/>
      <c r="AA865" s="124"/>
      <c r="AB865" s="124"/>
      <c r="AC865" s="124"/>
      <c r="AD865" s="124"/>
      <c r="AE865" s="124"/>
      <c r="AF865" s="124"/>
      <c r="AG865" s="124"/>
      <c r="AH865" s="124"/>
      <c r="AI865" s="124"/>
      <c r="AJ865" s="124"/>
      <c r="AK865" s="124"/>
      <c r="AL865" s="124"/>
      <c r="AM865" s="124"/>
      <c r="AN865" s="18"/>
      <c r="AO865" s="18"/>
      <c r="AP865" s="18"/>
      <c r="AQ865" s="18"/>
      <c r="AR865" s="18"/>
      <c r="AS865" s="18"/>
      <c r="AT865" s="18"/>
      <c r="AU865" s="18"/>
      <c r="AV865" s="18"/>
      <c r="AW865" s="18"/>
      <c r="AX865" s="18"/>
      <c r="AY865" s="75"/>
      <c r="AZ865" s="75"/>
      <c r="BA865" s="75"/>
      <c r="BB865" s="75"/>
      <c r="BC865" s="75"/>
      <c r="BD865" s="75"/>
      <c r="BE865" s="75"/>
      <c r="BF865" s="75"/>
      <c r="BG865" s="75"/>
      <c r="BH865" s="75"/>
      <c r="BI865" s="75"/>
      <c r="BJ865" s="75"/>
      <c r="BK865" s="75"/>
      <c r="BL865" s="75"/>
      <c r="BM865" s="75"/>
      <c r="BN865" s="75"/>
      <c r="BO865" s="75"/>
      <c r="BP865" s="75"/>
    </row>
    <row r="866" spans="1:68">
      <c r="A866" s="18"/>
      <c r="B866" s="18"/>
      <c r="C866" s="18"/>
      <c r="D866" s="18"/>
      <c r="E866" s="18"/>
      <c r="F866" s="18"/>
      <c r="G866" s="18"/>
      <c r="H866" s="18"/>
      <c r="I866" s="18"/>
      <c r="J866" s="18"/>
      <c r="K866" s="18"/>
      <c r="L866" s="18"/>
      <c r="M866" s="18"/>
      <c r="N866" s="18"/>
      <c r="O866" s="18"/>
      <c r="P866" s="18"/>
      <c r="Q866" s="18"/>
      <c r="R866" s="18"/>
      <c r="S866" s="18"/>
      <c r="T866" s="18"/>
      <c r="U866" s="18"/>
      <c r="V866" s="247"/>
      <c r="W866" s="18"/>
      <c r="X866" s="117"/>
      <c r="Y866" s="117"/>
      <c r="Z866" s="117"/>
      <c r="AA866" s="117"/>
      <c r="AB866" s="117"/>
      <c r="AC866" s="117"/>
      <c r="AD866" s="117"/>
      <c r="AE866" s="117"/>
      <c r="AF866" s="117"/>
      <c r="AG866" s="117"/>
      <c r="AH866" s="117"/>
      <c r="AI866" s="117"/>
      <c r="AJ866" s="117"/>
      <c r="AK866" s="117"/>
      <c r="AL866" s="117"/>
      <c r="AM866" s="117"/>
      <c r="AN866" s="18"/>
      <c r="AO866" s="18"/>
      <c r="AP866" s="18"/>
      <c r="AQ866" s="18"/>
      <c r="AR866" s="18"/>
      <c r="AS866" s="18"/>
      <c r="AT866" s="18"/>
      <c r="AU866" s="18"/>
      <c r="AV866" s="18"/>
      <c r="AW866" s="18"/>
      <c r="AX866" s="18"/>
      <c r="AY866" s="75"/>
      <c r="AZ866" s="75"/>
      <c r="BA866" s="75"/>
      <c r="BB866" s="75"/>
      <c r="BC866" s="75"/>
      <c r="BD866" s="75"/>
      <c r="BE866" s="75"/>
      <c r="BF866" s="75"/>
      <c r="BG866" s="75"/>
      <c r="BH866" s="75"/>
      <c r="BI866" s="75"/>
      <c r="BJ866" s="75"/>
      <c r="BK866" s="75"/>
      <c r="BL866" s="75"/>
      <c r="BM866" s="75"/>
      <c r="BN866" s="75"/>
      <c r="BO866" s="75"/>
      <c r="BP866" s="75"/>
    </row>
    <row r="867" spans="1:68" ht="18">
      <c r="A867" s="18"/>
      <c r="B867" s="18"/>
      <c r="C867" s="18"/>
      <c r="D867" s="18"/>
      <c r="E867" s="18"/>
      <c r="F867" s="18"/>
      <c r="G867" s="18"/>
      <c r="H867" s="18"/>
      <c r="I867" s="18"/>
      <c r="J867" s="18"/>
      <c r="K867" s="18"/>
      <c r="L867" s="18"/>
      <c r="M867" s="18"/>
      <c r="N867" s="18"/>
      <c r="O867" s="18"/>
      <c r="P867" s="18"/>
      <c r="Q867" s="18"/>
      <c r="R867" s="18"/>
      <c r="S867" s="18"/>
      <c r="T867" s="18"/>
      <c r="U867" s="18"/>
      <c r="V867" s="336"/>
      <c r="W867" s="18"/>
      <c r="X867" s="608" t="s">
        <v>108</v>
      </c>
      <c r="Y867" s="608"/>
      <c r="Z867" s="219" t="str">
        <f>IF(M3="modal","The RELATIVE bias by MODAL age as estimated by all age readers combined.","The ABSOLUTE bias by ACTUAL age as estimated by all age readers combined.")</f>
        <v>The RELATIVE bias by MODAL age as estimated by all age readers combined.</v>
      </c>
      <c r="AA867" s="117"/>
      <c r="AB867" s="117"/>
      <c r="AC867" s="117"/>
      <c r="AD867" s="117"/>
      <c r="AE867" s="117"/>
      <c r="AF867" s="117"/>
      <c r="AG867" s="117"/>
      <c r="AH867" s="117"/>
      <c r="AI867" s="117"/>
      <c r="AJ867" s="117"/>
      <c r="AK867" s="117"/>
      <c r="AL867" s="117"/>
      <c r="AM867" s="117"/>
      <c r="AN867" s="18"/>
      <c r="AO867" s="18"/>
      <c r="AP867" s="18"/>
      <c r="AQ867" s="18"/>
      <c r="AR867" s="18"/>
      <c r="AS867" s="18"/>
      <c r="AT867" s="18"/>
      <c r="AU867" s="18"/>
      <c r="AV867" s="18"/>
      <c r="AW867" s="18"/>
      <c r="AX867" s="18"/>
      <c r="AY867" s="75"/>
      <c r="AZ867" s="75"/>
      <c r="BA867" s="75"/>
      <c r="BB867" s="75"/>
      <c r="BC867" s="75"/>
      <c r="BD867" s="75"/>
      <c r="BE867" s="75"/>
      <c r="BF867" s="75"/>
      <c r="BG867" s="75"/>
      <c r="BH867" s="75"/>
      <c r="BI867" s="75"/>
      <c r="BJ867" s="75"/>
      <c r="BK867" s="75"/>
      <c r="BL867" s="75"/>
      <c r="BM867" s="75"/>
      <c r="BN867" s="75"/>
      <c r="BO867" s="75"/>
      <c r="BP867" s="75"/>
    </row>
    <row r="868" spans="1:68">
      <c r="A868" s="18"/>
      <c r="B868" s="18"/>
      <c r="C868" s="18"/>
      <c r="D868" s="18"/>
      <c r="E868" s="18"/>
      <c r="F868" s="18"/>
      <c r="G868" s="18"/>
      <c r="H868" s="18"/>
      <c r="I868" s="18"/>
      <c r="J868" s="18"/>
      <c r="K868" s="18"/>
      <c r="L868" s="18"/>
      <c r="M868" s="18"/>
      <c r="N868" s="18"/>
      <c r="O868" s="18"/>
      <c r="P868" s="18"/>
      <c r="Q868" s="18"/>
      <c r="R868" s="18"/>
      <c r="S868" s="18"/>
      <c r="T868" s="18"/>
      <c r="U868" s="18"/>
      <c r="V868" s="213"/>
      <c r="W868" s="18"/>
      <c r="X868" s="117"/>
      <c r="Y868" s="117"/>
      <c r="Z868" s="117"/>
      <c r="AA868" s="117"/>
      <c r="AB868" s="117"/>
      <c r="AC868" s="117"/>
      <c r="AD868" s="117"/>
      <c r="AE868" s="117"/>
      <c r="AF868" s="117"/>
      <c r="AG868" s="117"/>
      <c r="AH868" s="117"/>
      <c r="AI868" s="117"/>
      <c r="AJ868" s="117"/>
      <c r="AK868" s="117"/>
      <c r="AL868" s="117"/>
      <c r="AM868" s="117"/>
      <c r="AN868" s="18"/>
      <c r="AO868" s="18"/>
      <c r="AP868" s="18"/>
      <c r="AQ868" s="18"/>
      <c r="AR868" s="18"/>
      <c r="AS868" s="18"/>
      <c r="AT868" s="18"/>
      <c r="AU868" s="18"/>
      <c r="AV868" s="18"/>
      <c r="AW868" s="18"/>
      <c r="AX868" s="18"/>
      <c r="AY868" s="75"/>
      <c r="AZ868" s="75"/>
      <c r="BA868" s="75"/>
      <c r="BB868" s="75"/>
      <c r="BC868" s="75"/>
      <c r="BD868" s="75"/>
      <c r="BE868" s="75"/>
      <c r="BF868" s="75"/>
      <c r="BG868" s="75"/>
      <c r="BH868" s="75"/>
      <c r="BI868" s="75"/>
      <c r="BJ868" s="75"/>
      <c r="BK868" s="75"/>
      <c r="BL868" s="75"/>
      <c r="BM868" s="75"/>
      <c r="BN868" s="75"/>
      <c r="BO868" s="75"/>
      <c r="BP868" s="75"/>
    </row>
    <row r="869" spans="1:68">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431" t="s">
        <v>103</v>
      </c>
      <c r="Y869" s="432"/>
      <c r="Z869" s="432"/>
      <c r="AA869" s="432"/>
      <c r="AB869" s="432"/>
      <c r="AC869" s="432"/>
      <c r="AD869" s="432"/>
      <c r="AE869" s="432"/>
      <c r="AF869" s="432"/>
      <c r="AG869" s="432"/>
      <c r="AH869" s="432"/>
      <c r="AI869" s="432"/>
      <c r="AJ869" s="432"/>
      <c r="AK869" s="432"/>
      <c r="AL869" s="432"/>
      <c r="AM869" s="433"/>
      <c r="AN869" s="18"/>
      <c r="AO869" s="18"/>
      <c r="AP869" s="18"/>
      <c r="AQ869" s="18"/>
      <c r="AR869" s="18"/>
      <c r="AS869" s="18"/>
      <c r="AT869" s="18"/>
      <c r="AU869" s="18"/>
      <c r="AV869" s="18"/>
      <c r="AW869" s="18"/>
      <c r="AX869" s="18"/>
      <c r="AY869" s="75"/>
      <c r="AZ869" s="75"/>
      <c r="BA869" s="75"/>
      <c r="BB869" s="75"/>
      <c r="BC869" s="75"/>
      <c r="BD869" s="75"/>
      <c r="BE869" s="75"/>
      <c r="BF869" s="75"/>
      <c r="BG869" s="75"/>
      <c r="BH869" s="75"/>
      <c r="BI869" s="75"/>
      <c r="BJ869" s="75"/>
      <c r="BK869" s="75"/>
      <c r="BL869" s="75"/>
      <c r="BM869" s="75"/>
      <c r="BN869" s="75"/>
      <c r="BO869" s="75"/>
      <c r="BP869" s="75"/>
    </row>
    <row r="870" spans="1:68">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75"/>
      <c r="AZ870" s="75"/>
      <c r="BA870" s="75"/>
      <c r="BB870" s="75"/>
      <c r="BC870" s="75"/>
      <c r="BD870" s="75"/>
      <c r="BE870" s="75"/>
      <c r="BF870" s="75"/>
      <c r="BG870" s="75"/>
      <c r="BH870" s="75"/>
      <c r="BI870" s="75"/>
      <c r="BJ870" s="75"/>
      <c r="BK870" s="75"/>
      <c r="BL870" s="75"/>
      <c r="BM870" s="75"/>
      <c r="BN870" s="75"/>
      <c r="BO870" s="75"/>
      <c r="BP870" s="75"/>
    </row>
    <row r="871" spans="1:68">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75"/>
      <c r="AZ871" s="75"/>
      <c r="BA871" s="75"/>
      <c r="BB871" s="75"/>
      <c r="BC871" s="75"/>
      <c r="BD871" s="75"/>
      <c r="BE871" s="75"/>
      <c r="BF871" s="75"/>
      <c r="BG871" s="75"/>
      <c r="BH871" s="75"/>
      <c r="BI871" s="75"/>
      <c r="BJ871" s="75"/>
      <c r="BK871" s="75"/>
      <c r="BL871" s="75"/>
      <c r="BM871" s="75"/>
      <c r="BN871" s="75"/>
      <c r="BO871" s="75"/>
      <c r="BP871" s="75"/>
    </row>
    <row r="872" spans="1:68" ht="20.2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91" t="str">
        <f>H1</f>
        <v>Torsklesing HI 2016, ALDER</v>
      </c>
      <c r="Y872" s="117"/>
      <c r="Z872" s="117"/>
      <c r="AA872" s="117"/>
      <c r="AB872" s="117"/>
      <c r="AC872" s="117"/>
      <c r="AD872" s="117"/>
      <c r="AE872" s="117"/>
      <c r="AF872" s="117"/>
      <c r="AG872" s="117"/>
      <c r="AH872" s="117"/>
      <c r="AI872" s="117"/>
      <c r="AJ872" s="117"/>
      <c r="AK872" s="117"/>
      <c r="AL872" s="117"/>
      <c r="AM872" s="117"/>
      <c r="AN872" s="18"/>
      <c r="AO872" s="18"/>
      <c r="AP872" s="18"/>
      <c r="AQ872" s="18"/>
      <c r="AR872" s="18"/>
      <c r="AS872" s="18"/>
      <c r="AT872" s="18"/>
      <c r="AU872" s="18"/>
      <c r="AV872" s="18"/>
      <c r="AW872" s="18"/>
      <c r="AX872" s="18"/>
      <c r="AY872" s="75"/>
      <c r="AZ872" s="75"/>
      <c r="BA872" s="75"/>
      <c r="BB872" s="75"/>
      <c r="BC872" s="75"/>
      <c r="BD872" s="75"/>
      <c r="BE872" s="75"/>
      <c r="BF872" s="75"/>
      <c r="BG872" s="75"/>
      <c r="BH872" s="75"/>
      <c r="BI872" s="75"/>
      <c r="BJ872" s="75"/>
      <c r="BK872" s="75"/>
      <c r="BL872" s="75"/>
      <c r="BM872" s="75"/>
      <c r="BN872" s="75"/>
      <c r="BO872" s="75"/>
      <c r="BP872" s="75"/>
    </row>
    <row r="873" spans="1:68">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AN873" s="18"/>
      <c r="AO873" s="18"/>
      <c r="AP873" s="18"/>
      <c r="AQ873" s="18"/>
      <c r="AR873" s="18"/>
      <c r="AS873" s="18"/>
      <c r="AT873" s="18"/>
      <c r="AU873" s="18"/>
      <c r="AV873" s="18"/>
      <c r="AW873" s="18"/>
      <c r="AX873" s="18"/>
      <c r="AY873" s="75"/>
      <c r="AZ873" s="75"/>
      <c r="BA873" s="75"/>
      <c r="BB873" s="75"/>
      <c r="BC873" s="75"/>
      <c r="BD873" s="75"/>
      <c r="BE873" s="75"/>
      <c r="BF873" s="75"/>
      <c r="BG873" s="75"/>
      <c r="BH873" s="75"/>
      <c r="BI873" s="75"/>
      <c r="BJ873" s="75"/>
      <c r="BK873" s="75"/>
      <c r="BL873" s="75"/>
      <c r="BM873" s="75"/>
      <c r="BN873" s="75"/>
      <c r="BO873" s="75"/>
      <c r="BP873" s="75"/>
    </row>
    <row r="874" spans="1:68">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AN874" s="18"/>
      <c r="AO874" s="18"/>
      <c r="AP874" s="18"/>
      <c r="AQ874" s="18"/>
      <c r="AR874" s="18"/>
      <c r="AS874" s="18"/>
      <c r="AT874" s="18"/>
      <c r="AU874" s="18"/>
      <c r="AV874" s="18"/>
      <c r="AW874" s="18"/>
      <c r="AX874" s="18"/>
      <c r="AY874" s="75"/>
      <c r="AZ874" s="75"/>
      <c r="BA874" s="75"/>
      <c r="BB874" s="75"/>
      <c r="BC874" s="75"/>
      <c r="BD874" s="75"/>
      <c r="BE874" s="75"/>
      <c r="BF874" s="75"/>
      <c r="BG874" s="75"/>
      <c r="BH874" s="75"/>
      <c r="BI874" s="75"/>
      <c r="BJ874" s="75"/>
      <c r="BK874" s="75"/>
      <c r="BL874" s="75"/>
      <c r="BM874" s="75"/>
      <c r="BN874" s="75"/>
      <c r="BO874" s="75"/>
      <c r="BP874" s="75"/>
    </row>
    <row r="875" spans="1:68">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AN875" s="18"/>
      <c r="AO875" s="18"/>
      <c r="AP875" s="18"/>
      <c r="AQ875" s="18"/>
      <c r="AR875" s="18"/>
      <c r="AS875" s="18"/>
      <c r="AT875" s="18"/>
      <c r="AU875" s="18"/>
      <c r="AV875" s="18"/>
      <c r="AW875" s="18"/>
      <c r="AX875" s="18"/>
      <c r="AY875" s="75"/>
      <c r="AZ875" s="75"/>
      <c r="BA875" s="75"/>
      <c r="BB875" s="75"/>
      <c r="BC875" s="75"/>
      <c r="BD875" s="75"/>
      <c r="BE875" s="75"/>
      <c r="BF875" s="75"/>
      <c r="BG875" s="75"/>
      <c r="BH875" s="75"/>
      <c r="BI875" s="75"/>
      <c r="BJ875" s="75"/>
      <c r="BK875" s="75"/>
      <c r="BL875" s="75"/>
      <c r="BM875" s="75"/>
      <c r="BN875" s="75"/>
      <c r="BO875" s="75"/>
      <c r="BP875" s="75"/>
    </row>
    <row r="876" spans="1:68">
      <c r="A876" s="18"/>
      <c r="B876" s="18"/>
      <c r="C876" s="18"/>
      <c r="D876" s="18"/>
      <c r="E876" s="329"/>
      <c r="F876" s="329"/>
      <c r="G876" s="213"/>
      <c r="H876" s="330"/>
      <c r="I876" s="330"/>
      <c r="J876" s="213"/>
      <c r="K876" s="213"/>
      <c r="L876" s="213"/>
      <c r="M876" s="247"/>
      <c r="N876" s="18"/>
      <c r="O876" s="18"/>
      <c r="P876" s="18"/>
      <c r="Q876" s="18"/>
      <c r="R876" s="18"/>
      <c r="S876" s="18"/>
      <c r="T876" s="18"/>
      <c r="U876" s="18"/>
      <c r="V876" s="18"/>
      <c r="W876" s="18"/>
      <c r="AN876" s="18"/>
      <c r="AO876" s="18"/>
      <c r="AP876" s="18"/>
      <c r="AQ876" s="18"/>
      <c r="AR876" s="18"/>
      <c r="AS876" s="18"/>
      <c r="AT876" s="18"/>
      <c r="AU876" s="18"/>
      <c r="AV876" s="18"/>
      <c r="AW876" s="18"/>
      <c r="AX876" s="18"/>
      <c r="AY876" s="75"/>
      <c r="AZ876" s="75"/>
      <c r="BA876" s="75"/>
      <c r="BB876" s="75"/>
      <c r="BC876" s="75"/>
      <c r="BD876" s="75"/>
      <c r="BE876" s="75"/>
      <c r="BF876" s="75"/>
      <c r="BG876" s="75"/>
      <c r="BH876" s="75"/>
      <c r="BI876" s="75"/>
      <c r="BJ876" s="75"/>
      <c r="BK876" s="75"/>
      <c r="BL876" s="75"/>
      <c r="BM876" s="75"/>
      <c r="BN876" s="75"/>
      <c r="BO876" s="75"/>
      <c r="BP876" s="75"/>
    </row>
    <row r="877" spans="1:68">
      <c r="A877" s="213"/>
      <c r="B877" s="213"/>
      <c r="C877" s="213"/>
      <c r="D877" s="213"/>
      <c r="E877" s="335"/>
      <c r="F877" s="333" t="s">
        <v>67</v>
      </c>
      <c r="G877" s="334"/>
      <c r="H877" s="333" t="s">
        <v>67</v>
      </c>
      <c r="I877" s="333"/>
      <c r="J877" s="334"/>
      <c r="K877" s="334"/>
      <c r="L877" s="334"/>
      <c r="M877" s="336"/>
      <c r="N877" s="247"/>
      <c r="O877" s="247"/>
      <c r="P877" s="247"/>
      <c r="Q877" s="247"/>
      <c r="R877" s="247"/>
      <c r="S877" s="247"/>
      <c r="T877" s="247"/>
      <c r="U877" s="247"/>
      <c r="V877" s="18"/>
      <c r="W877" s="18"/>
      <c r="AN877" s="18"/>
      <c r="AO877" s="18"/>
      <c r="AP877" s="18"/>
      <c r="AQ877" s="18"/>
      <c r="AR877" s="18"/>
      <c r="AS877" s="18"/>
      <c r="AT877" s="18"/>
      <c r="AU877" s="18"/>
      <c r="AV877" s="18"/>
      <c r="AW877" s="18"/>
      <c r="AX877" s="18"/>
    </row>
    <row r="878" spans="1:68" s="173" customFormat="1" ht="18">
      <c r="A878" s="332" t="s">
        <v>109</v>
      </c>
      <c r="B878" s="333"/>
      <c r="C878" s="334"/>
      <c r="D878" s="333" t="s">
        <v>67</v>
      </c>
      <c r="E878" s="329"/>
      <c r="F878" s="329"/>
      <c r="G878" s="213"/>
      <c r="H878" s="330"/>
      <c r="I878" s="330"/>
      <c r="J878" s="213"/>
      <c r="K878" s="213"/>
      <c r="L878" s="213"/>
      <c r="M878" s="213"/>
      <c r="N878" s="333" t="s">
        <v>67</v>
      </c>
      <c r="O878" s="336"/>
      <c r="P878" s="333" t="s">
        <v>67</v>
      </c>
      <c r="Q878" s="336"/>
      <c r="R878" s="333" t="s">
        <v>67</v>
      </c>
      <c r="S878" s="336"/>
      <c r="T878" s="336"/>
      <c r="U878" s="333" t="s">
        <v>67</v>
      </c>
      <c r="V878" s="18"/>
      <c r="W878" s="18"/>
      <c r="X878" s="75"/>
      <c r="Y878" s="75"/>
      <c r="Z878" s="75"/>
      <c r="AA878" s="75"/>
      <c r="AB878" s="75"/>
      <c r="AC878" s="75"/>
      <c r="AD878" s="75"/>
      <c r="AE878" s="75"/>
      <c r="AF878" s="75"/>
      <c r="AG878" s="75"/>
      <c r="AH878" s="75"/>
      <c r="AI878" s="75"/>
      <c r="AJ878" s="75"/>
      <c r="AK878" s="75"/>
      <c r="AL878" s="75"/>
      <c r="AM878" s="75"/>
      <c r="AN878" s="18"/>
      <c r="AO878" s="18"/>
      <c r="AP878" s="18"/>
      <c r="AQ878" s="18"/>
      <c r="AR878" s="18"/>
      <c r="AS878" s="18"/>
      <c r="AT878" s="97"/>
      <c r="AU878" s="97"/>
      <c r="AV878" s="97"/>
      <c r="AW878" s="97"/>
      <c r="AX878" s="97"/>
      <c r="AY878" s="172"/>
      <c r="AZ878" s="172"/>
      <c r="BA878" s="172"/>
      <c r="BB878" s="172"/>
      <c r="BC878" s="172"/>
      <c r="BD878" s="172"/>
      <c r="BE878" s="172"/>
      <c r="BF878" s="172"/>
      <c r="BG878" s="172"/>
      <c r="BH878" s="172"/>
      <c r="BI878" s="172"/>
      <c r="BJ878" s="172"/>
      <c r="BK878" s="172"/>
      <c r="BL878" s="172"/>
      <c r="BM878" s="172"/>
      <c r="BN878" s="172"/>
      <c r="BO878" s="172"/>
      <c r="BP878" s="172"/>
    </row>
    <row r="879" spans="1:68">
      <c r="A879" s="213"/>
      <c r="B879" s="213"/>
      <c r="C879" s="213"/>
      <c r="D879" s="213"/>
      <c r="E879" s="18"/>
      <c r="F879" s="18"/>
      <c r="G879" s="18"/>
      <c r="H879" s="18"/>
      <c r="I879" s="18"/>
      <c r="J879" s="18"/>
      <c r="K879" s="18"/>
      <c r="L879" s="18"/>
      <c r="M879" s="18"/>
      <c r="N879" s="213"/>
      <c r="O879" s="213"/>
      <c r="P879" s="213"/>
      <c r="Q879" s="213"/>
      <c r="R879" s="213"/>
      <c r="S879" s="213"/>
      <c r="T879" s="213"/>
      <c r="U879" s="213"/>
      <c r="V879" s="18"/>
      <c r="W879" s="18"/>
      <c r="AN879" s="18"/>
      <c r="AO879" s="18"/>
      <c r="AP879" s="18"/>
      <c r="AQ879" s="18"/>
      <c r="AR879" s="18"/>
      <c r="AS879" s="18"/>
      <c r="AT879" s="18"/>
      <c r="AU879" s="18"/>
      <c r="AV879" s="18"/>
      <c r="AW879" s="18"/>
      <c r="AX879" s="18"/>
    </row>
    <row r="880" spans="1:68">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AN880" s="18"/>
      <c r="AO880" s="18"/>
      <c r="AP880" s="18"/>
      <c r="AQ880" s="18"/>
      <c r="AR880" s="18"/>
      <c r="AS880" s="18"/>
      <c r="AT880" s="18"/>
      <c r="AU880" s="18"/>
      <c r="AV880" s="18"/>
      <c r="AW880" s="18"/>
      <c r="AX880" s="18"/>
    </row>
    <row r="881" spans="1:68">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AN881" s="18"/>
      <c r="AO881" s="18"/>
      <c r="AP881" s="18"/>
      <c r="AQ881" s="18"/>
      <c r="AR881" s="18"/>
      <c r="AS881" s="18"/>
      <c r="AT881" s="18"/>
      <c r="AU881" s="18"/>
      <c r="AV881" s="18"/>
      <c r="AW881" s="18"/>
      <c r="AX881" s="18"/>
    </row>
    <row r="882" spans="1:68">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AN882" s="18"/>
      <c r="AO882" s="18"/>
      <c r="AP882" s="18"/>
      <c r="AQ882" s="18"/>
      <c r="AR882" s="18"/>
      <c r="AS882" s="18"/>
      <c r="AT882" s="18"/>
      <c r="AU882" s="18"/>
      <c r="AV882" s="18"/>
      <c r="AW882" s="18"/>
      <c r="AX882" s="18"/>
    </row>
    <row r="883" spans="1:68">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AN883" s="18"/>
      <c r="AO883" s="18"/>
      <c r="AP883" s="18"/>
      <c r="AQ883" s="18"/>
      <c r="AR883" s="18"/>
      <c r="AS883" s="18"/>
      <c r="AT883" s="18"/>
      <c r="AU883" s="18"/>
      <c r="AV883" s="18"/>
      <c r="AW883" s="18"/>
      <c r="AX883" s="18"/>
    </row>
    <row r="884" spans="1:68">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AN884" s="18"/>
      <c r="AO884" s="18"/>
      <c r="AP884" s="18"/>
      <c r="AQ884" s="18"/>
      <c r="AR884" s="18"/>
      <c r="AS884" s="18"/>
      <c r="AT884" s="18"/>
      <c r="AU884" s="18"/>
      <c r="AV884" s="18"/>
      <c r="AW884" s="18"/>
      <c r="AX884" s="18"/>
    </row>
    <row r="885" spans="1:68">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AN885" s="18"/>
      <c r="AO885" s="18"/>
      <c r="AP885" s="18"/>
      <c r="AQ885" s="18"/>
      <c r="AR885" s="18"/>
      <c r="AS885" s="18"/>
      <c r="AT885" s="18"/>
      <c r="AU885" s="18"/>
      <c r="AV885" s="18"/>
      <c r="AW885" s="18"/>
      <c r="AX885" s="18"/>
    </row>
    <row r="886" spans="1:68">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AN886" s="18"/>
      <c r="AO886" s="18"/>
      <c r="AP886" s="18"/>
      <c r="AQ886" s="18"/>
      <c r="AR886" s="18"/>
      <c r="AS886" s="18"/>
      <c r="AT886" s="18"/>
      <c r="AU886" s="18"/>
      <c r="AV886" s="18"/>
      <c r="AW886" s="18"/>
      <c r="AX886" s="18"/>
    </row>
    <row r="887" spans="1:68">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AN887" s="18"/>
      <c r="AO887" s="18"/>
      <c r="AP887" s="18"/>
      <c r="AQ887" s="18"/>
      <c r="AR887" s="18"/>
      <c r="AS887" s="18"/>
      <c r="AT887" s="18"/>
      <c r="AU887" s="18"/>
      <c r="AV887" s="18"/>
      <c r="AW887" s="18"/>
      <c r="AX887" s="18"/>
    </row>
    <row r="888" spans="1:6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AN888" s="18"/>
      <c r="AO888" s="18"/>
      <c r="AP888" s="18"/>
      <c r="AQ888" s="18"/>
      <c r="AR888" s="18"/>
      <c r="AS888" s="18"/>
      <c r="AT888" s="18"/>
      <c r="AU888" s="18"/>
      <c r="AV888" s="18"/>
      <c r="AW888" s="18"/>
      <c r="AX888" s="18"/>
    </row>
    <row r="889" spans="1:68">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AN889" s="18"/>
      <c r="AO889" s="18"/>
      <c r="AP889" s="18"/>
      <c r="AQ889" s="18"/>
      <c r="AR889" s="18"/>
      <c r="AS889" s="18"/>
      <c r="AT889" s="18"/>
      <c r="AU889" s="18"/>
      <c r="AV889" s="18"/>
      <c r="AW889" s="18"/>
      <c r="AX889" s="18"/>
    </row>
    <row r="890" spans="1:68">
      <c r="A890" s="18"/>
      <c r="B890" s="18"/>
      <c r="C890" s="18"/>
      <c r="D890" s="18"/>
      <c r="N890" s="18"/>
      <c r="O890" s="18"/>
      <c r="P890" s="18"/>
      <c r="Q890" s="18"/>
      <c r="R890" s="18"/>
      <c r="S890" s="18"/>
      <c r="T890" s="18"/>
      <c r="U890" s="18"/>
      <c r="V890" s="18"/>
      <c r="W890" s="18"/>
      <c r="AN890" s="18"/>
      <c r="AO890" s="18"/>
      <c r="AP890" s="18"/>
      <c r="AQ890" s="18"/>
      <c r="AR890" s="18"/>
      <c r="AS890" s="18"/>
      <c r="AT890" s="18"/>
      <c r="AU890" s="18"/>
      <c r="AV890" s="18"/>
      <c r="AW890" s="18"/>
      <c r="AX890" s="18"/>
    </row>
    <row r="891" spans="1:68">
      <c r="V891" s="18"/>
      <c r="W891" s="18"/>
      <c r="AN891" s="18"/>
      <c r="AO891" s="18"/>
      <c r="AP891" s="18"/>
      <c r="AQ891" s="18"/>
      <c r="AR891" s="18"/>
      <c r="AS891" s="18"/>
    </row>
    <row r="892" spans="1:68">
      <c r="E892" s="75"/>
      <c r="F892" s="75"/>
      <c r="H892" s="75"/>
      <c r="I892" s="75"/>
      <c r="M892" s="75"/>
      <c r="V892" s="18"/>
      <c r="W892" s="18"/>
      <c r="AN892" s="18"/>
      <c r="AO892" s="18"/>
      <c r="AP892" s="18"/>
      <c r="AQ892" s="18"/>
      <c r="AR892" s="18"/>
      <c r="AS892" s="18"/>
    </row>
    <row r="893" spans="1:68">
      <c r="E893" s="75"/>
      <c r="F893" s="75"/>
      <c r="H893" s="75"/>
      <c r="I893" s="75"/>
      <c r="M893" s="75"/>
      <c r="N893" s="75"/>
      <c r="O893" s="75"/>
      <c r="P893" s="75"/>
      <c r="Q893" s="75"/>
      <c r="R893" s="75"/>
      <c r="S893" s="75"/>
      <c r="T893" s="75"/>
      <c r="V893" s="18"/>
      <c r="W893" s="18"/>
      <c r="AN893" s="18"/>
      <c r="AO893" s="18"/>
      <c r="AP893" s="18"/>
      <c r="AQ893" s="18"/>
      <c r="AR893" s="18"/>
      <c r="AS893" s="18"/>
      <c r="AT893" s="75"/>
      <c r="AU893" s="75"/>
      <c r="AY893" s="75"/>
      <c r="AZ893" s="75"/>
      <c r="BA893" s="75"/>
      <c r="BB893" s="75"/>
      <c r="BC893" s="75"/>
      <c r="BD893" s="75"/>
      <c r="BE893" s="75"/>
      <c r="BF893" s="75"/>
      <c r="BG893" s="75"/>
      <c r="BH893" s="75"/>
      <c r="BI893" s="75"/>
      <c r="BJ893" s="75"/>
      <c r="BK893" s="75"/>
      <c r="BL893" s="75"/>
      <c r="BM893" s="75"/>
      <c r="BN893" s="75"/>
      <c r="BO893" s="75"/>
      <c r="BP893" s="75"/>
    </row>
    <row r="894" spans="1:68">
      <c r="E894" s="75"/>
      <c r="F894" s="75"/>
      <c r="H894" s="75"/>
      <c r="I894" s="75"/>
      <c r="M894" s="75"/>
      <c r="N894" s="75"/>
      <c r="O894" s="75"/>
      <c r="P894" s="75"/>
      <c r="Q894" s="75"/>
      <c r="R894" s="75"/>
      <c r="S894" s="75"/>
      <c r="T894" s="75"/>
      <c r="V894" s="18"/>
      <c r="W894" s="18"/>
      <c r="AN894" s="18"/>
      <c r="AO894" s="18"/>
      <c r="AP894" s="18"/>
      <c r="AQ894" s="18"/>
      <c r="AR894" s="18"/>
      <c r="AS894" s="18"/>
      <c r="AT894" s="75"/>
      <c r="AU894" s="75"/>
      <c r="AY894" s="75"/>
      <c r="AZ894" s="75"/>
      <c r="BA894" s="75"/>
      <c r="BB894" s="75"/>
      <c r="BC894" s="75"/>
      <c r="BD894" s="75"/>
      <c r="BE894" s="75"/>
      <c r="BF894" s="75"/>
      <c r="BG894" s="75"/>
      <c r="BH894" s="75"/>
      <c r="BI894" s="75"/>
      <c r="BJ894" s="75"/>
      <c r="BK894" s="75"/>
      <c r="BL894" s="75"/>
      <c r="BM894" s="75"/>
      <c r="BN894" s="75"/>
      <c r="BO894" s="75"/>
      <c r="BP894" s="75"/>
    </row>
    <row r="895" spans="1:68">
      <c r="E895" s="75"/>
      <c r="F895" s="75"/>
      <c r="H895" s="75"/>
      <c r="I895" s="75"/>
      <c r="M895" s="75"/>
      <c r="N895" s="75"/>
      <c r="O895" s="75"/>
      <c r="P895" s="75"/>
      <c r="Q895" s="75"/>
      <c r="R895" s="75"/>
      <c r="S895" s="75"/>
      <c r="T895" s="75"/>
      <c r="V895" s="18"/>
      <c r="W895" s="18"/>
      <c r="AN895" s="18"/>
      <c r="AO895" s="18"/>
      <c r="AP895" s="18"/>
      <c r="AQ895" s="18"/>
      <c r="AR895" s="18"/>
      <c r="AS895" s="18"/>
      <c r="AT895" s="75"/>
      <c r="AU895" s="75"/>
      <c r="AY895" s="75"/>
      <c r="AZ895" s="75"/>
      <c r="BA895" s="75"/>
      <c r="BB895" s="75"/>
      <c r="BC895" s="75"/>
      <c r="BD895" s="75"/>
      <c r="BE895" s="75"/>
      <c r="BF895" s="75"/>
      <c r="BG895" s="75"/>
      <c r="BH895" s="75"/>
      <c r="BI895" s="75"/>
      <c r="BJ895" s="75"/>
      <c r="BK895" s="75"/>
      <c r="BL895" s="75"/>
      <c r="BM895" s="75"/>
      <c r="BN895" s="75"/>
      <c r="BO895" s="75"/>
      <c r="BP895" s="75"/>
    </row>
    <row r="896" spans="1:68">
      <c r="E896" s="75"/>
      <c r="F896" s="75"/>
      <c r="H896" s="75"/>
      <c r="I896" s="75"/>
      <c r="M896" s="75"/>
      <c r="N896" s="75"/>
      <c r="O896" s="75"/>
      <c r="P896" s="75"/>
      <c r="Q896" s="75"/>
      <c r="R896" s="75"/>
      <c r="S896" s="75"/>
      <c r="T896" s="75"/>
      <c r="V896" s="18"/>
      <c r="W896" s="18"/>
      <c r="AN896" s="18"/>
      <c r="AO896" s="18"/>
      <c r="AP896" s="18"/>
      <c r="AQ896" s="18"/>
      <c r="AR896" s="18"/>
      <c r="AS896" s="18"/>
      <c r="AT896" s="75"/>
      <c r="AU896" s="75"/>
      <c r="AY896" s="75"/>
      <c r="AZ896" s="75"/>
      <c r="BA896" s="75"/>
      <c r="BB896" s="75"/>
      <c r="BC896" s="75"/>
      <c r="BD896" s="75"/>
      <c r="BE896" s="75"/>
      <c r="BF896" s="75"/>
      <c r="BG896" s="75"/>
      <c r="BH896" s="75"/>
      <c r="BI896" s="75"/>
      <c r="BJ896" s="75"/>
      <c r="BK896" s="75"/>
      <c r="BL896" s="75"/>
      <c r="BM896" s="75"/>
      <c r="BN896" s="75"/>
      <c r="BO896" s="75"/>
      <c r="BP896" s="75"/>
    </row>
    <row r="897" spans="5:68">
      <c r="E897" s="75"/>
      <c r="F897" s="75"/>
      <c r="H897" s="75"/>
      <c r="I897" s="75"/>
      <c r="M897" s="75"/>
      <c r="N897" s="75"/>
      <c r="O897" s="75"/>
      <c r="P897" s="75"/>
      <c r="Q897" s="75"/>
      <c r="R897" s="75"/>
      <c r="S897" s="75"/>
      <c r="T897" s="75"/>
      <c r="V897" s="18"/>
      <c r="W897" s="18"/>
      <c r="AN897" s="18"/>
      <c r="AO897" s="18"/>
      <c r="AP897" s="18"/>
      <c r="AQ897" s="18"/>
      <c r="AR897" s="18"/>
      <c r="AS897" s="18"/>
      <c r="AT897" s="75"/>
      <c r="AU897" s="75"/>
      <c r="AY897" s="75"/>
      <c r="AZ897" s="75"/>
      <c r="BA897" s="75"/>
      <c r="BB897" s="75"/>
      <c r="BC897" s="75"/>
      <c r="BD897" s="75"/>
      <c r="BE897" s="75"/>
      <c r="BF897" s="75"/>
      <c r="BG897" s="75"/>
      <c r="BH897" s="75"/>
      <c r="BI897" s="75"/>
      <c r="BJ897" s="75"/>
      <c r="BK897" s="75"/>
      <c r="BL897" s="75"/>
      <c r="BM897" s="75"/>
      <c r="BN897" s="75"/>
      <c r="BO897" s="75"/>
      <c r="BP897" s="75"/>
    </row>
    <row r="898" spans="5:68">
      <c r="E898" s="75"/>
      <c r="F898" s="75"/>
      <c r="H898" s="75"/>
      <c r="I898" s="75"/>
      <c r="M898" s="75"/>
      <c r="N898" s="75"/>
      <c r="O898" s="75"/>
      <c r="P898" s="75"/>
      <c r="Q898" s="75"/>
      <c r="R898" s="75"/>
      <c r="S898" s="75"/>
      <c r="T898" s="75"/>
      <c r="V898" s="18"/>
      <c r="W898" s="18"/>
      <c r="AN898" s="18"/>
      <c r="AO898" s="18"/>
      <c r="AP898" s="18"/>
      <c r="AQ898" s="18"/>
      <c r="AR898" s="18"/>
      <c r="AS898" s="18"/>
      <c r="AT898" s="75"/>
      <c r="AU898" s="75"/>
      <c r="AY898" s="75"/>
      <c r="AZ898" s="75"/>
      <c r="BA898" s="75"/>
      <c r="BB898" s="75"/>
      <c r="BC898" s="75"/>
      <c r="BD898" s="75"/>
      <c r="BE898" s="75"/>
      <c r="BF898" s="75"/>
      <c r="BG898" s="75"/>
      <c r="BH898" s="75"/>
      <c r="BI898" s="75"/>
      <c r="BJ898" s="75"/>
      <c r="BK898" s="75"/>
      <c r="BL898" s="75"/>
      <c r="BM898" s="75"/>
      <c r="BN898" s="75"/>
      <c r="BO898" s="75"/>
      <c r="BP898" s="75"/>
    </row>
    <row r="899" spans="5:68">
      <c r="E899" s="75"/>
      <c r="F899" s="75"/>
      <c r="H899" s="75"/>
      <c r="I899" s="75"/>
      <c r="M899" s="75"/>
      <c r="N899" s="75"/>
      <c r="O899" s="75"/>
      <c r="P899" s="75"/>
      <c r="Q899" s="75"/>
      <c r="R899" s="75"/>
      <c r="S899" s="75"/>
      <c r="T899" s="75"/>
      <c r="V899" s="18"/>
      <c r="W899" s="18"/>
      <c r="AN899" s="18"/>
      <c r="AO899" s="18"/>
      <c r="AP899" s="18"/>
      <c r="AQ899" s="18"/>
      <c r="AR899" s="18"/>
      <c r="AS899" s="18"/>
      <c r="AT899" s="75"/>
      <c r="AU899" s="75"/>
      <c r="AY899" s="75"/>
      <c r="AZ899" s="75"/>
      <c r="BA899" s="75"/>
      <c r="BB899" s="75"/>
      <c r="BC899" s="75"/>
      <c r="BD899" s="75"/>
      <c r="BE899" s="75"/>
      <c r="BF899" s="75"/>
      <c r="BG899" s="75"/>
      <c r="BH899" s="75"/>
      <c r="BI899" s="75"/>
      <c r="BJ899" s="75"/>
      <c r="BK899" s="75"/>
      <c r="BL899" s="75"/>
      <c r="BM899" s="75"/>
      <c r="BN899" s="75"/>
      <c r="BO899" s="75"/>
      <c r="BP899" s="75"/>
    </row>
    <row r="900" spans="5:68">
      <c r="E900" s="75"/>
      <c r="F900" s="75"/>
      <c r="H900" s="75"/>
      <c r="I900" s="75"/>
      <c r="M900" s="75"/>
      <c r="N900" s="75"/>
      <c r="O900" s="75"/>
      <c r="P900" s="75"/>
      <c r="Q900" s="75"/>
      <c r="R900" s="75"/>
      <c r="S900" s="75"/>
      <c r="T900" s="75"/>
      <c r="V900" s="18"/>
      <c r="W900" s="18"/>
      <c r="AN900" s="18"/>
      <c r="AO900" s="18"/>
      <c r="AP900" s="18"/>
      <c r="AQ900" s="18"/>
      <c r="AR900" s="18"/>
      <c r="AS900" s="18"/>
      <c r="AT900" s="75"/>
      <c r="AU900" s="75"/>
      <c r="AY900" s="75"/>
      <c r="AZ900" s="75"/>
      <c r="BA900" s="75"/>
      <c r="BB900" s="75"/>
      <c r="BC900" s="75"/>
      <c r="BD900" s="75"/>
      <c r="BE900" s="75"/>
      <c r="BF900" s="75"/>
      <c r="BG900" s="75"/>
      <c r="BH900" s="75"/>
      <c r="BI900" s="75"/>
      <c r="BJ900" s="75"/>
      <c r="BK900" s="75"/>
      <c r="BL900" s="75"/>
      <c r="BM900" s="75"/>
      <c r="BN900" s="75"/>
      <c r="BO900" s="75"/>
      <c r="BP900" s="75"/>
    </row>
    <row r="901" spans="5:68">
      <c r="E901" s="75"/>
      <c r="F901" s="75"/>
      <c r="H901" s="75"/>
      <c r="I901" s="75"/>
      <c r="M901" s="75"/>
      <c r="N901" s="75"/>
      <c r="O901" s="75"/>
      <c r="P901" s="75"/>
      <c r="Q901" s="75"/>
      <c r="R901" s="75"/>
      <c r="S901" s="75"/>
      <c r="T901" s="75"/>
      <c r="V901" s="18"/>
      <c r="W901" s="18"/>
      <c r="AN901" s="18"/>
      <c r="AO901" s="18"/>
      <c r="AP901" s="18"/>
      <c r="AQ901" s="18"/>
      <c r="AR901" s="18"/>
      <c r="AS901" s="18"/>
      <c r="AT901" s="75"/>
      <c r="AU901" s="75"/>
      <c r="AY901" s="75"/>
      <c r="AZ901" s="75"/>
      <c r="BA901" s="75"/>
      <c r="BB901" s="75"/>
      <c r="BC901" s="75"/>
      <c r="BD901" s="75"/>
      <c r="BE901" s="75"/>
      <c r="BF901" s="75"/>
      <c r="BG901" s="75"/>
      <c r="BH901" s="75"/>
      <c r="BI901" s="75"/>
      <c r="BJ901" s="75"/>
      <c r="BK901" s="75"/>
      <c r="BL901" s="75"/>
      <c r="BM901" s="75"/>
      <c r="BN901" s="75"/>
      <c r="BO901" s="75"/>
      <c r="BP901" s="75"/>
    </row>
    <row r="902" spans="5:68">
      <c r="E902" s="75"/>
      <c r="F902" s="75"/>
      <c r="H902" s="75"/>
      <c r="I902" s="75"/>
      <c r="M902" s="75"/>
      <c r="N902" s="75"/>
      <c r="O902" s="75"/>
      <c r="P902" s="75"/>
      <c r="Q902" s="75"/>
      <c r="R902" s="75"/>
      <c r="S902" s="75"/>
      <c r="T902" s="75"/>
      <c r="V902" s="18"/>
      <c r="W902" s="18"/>
      <c r="AN902" s="18"/>
      <c r="AO902" s="18"/>
      <c r="AP902" s="18"/>
      <c r="AQ902" s="18"/>
      <c r="AR902" s="18"/>
      <c r="AS902" s="18"/>
      <c r="AT902" s="75"/>
      <c r="AU902" s="75"/>
      <c r="AY902" s="75"/>
      <c r="AZ902" s="75"/>
      <c r="BA902" s="75"/>
      <c r="BB902" s="75"/>
      <c r="BC902" s="75"/>
      <c r="BD902" s="75"/>
      <c r="BE902" s="75"/>
      <c r="BF902" s="75"/>
      <c r="BG902" s="75"/>
      <c r="BH902" s="75"/>
      <c r="BI902" s="75"/>
      <c r="BJ902" s="75"/>
      <c r="BK902" s="75"/>
      <c r="BL902" s="75"/>
      <c r="BM902" s="75"/>
      <c r="BN902" s="75"/>
      <c r="BO902" s="75"/>
      <c r="BP902" s="75"/>
    </row>
    <row r="903" spans="5:68">
      <c r="E903" s="75"/>
      <c r="F903" s="75"/>
      <c r="H903" s="75"/>
      <c r="I903" s="75"/>
      <c r="M903" s="75"/>
      <c r="N903" s="75"/>
      <c r="O903" s="75"/>
      <c r="P903" s="75"/>
      <c r="Q903" s="75"/>
      <c r="R903" s="75"/>
      <c r="S903" s="75"/>
      <c r="T903" s="75"/>
      <c r="V903" s="18"/>
      <c r="W903" s="18"/>
      <c r="AN903" s="18"/>
      <c r="AO903" s="18"/>
      <c r="AP903" s="18"/>
      <c r="AQ903" s="18"/>
      <c r="AR903" s="18"/>
      <c r="AS903" s="18"/>
      <c r="AT903" s="75"/>
      <c r="AU903" s="75"/>
      <c r="AY903" s="75"/>
      <c r="AZ903" s="75"/>
      <c r="BA903" s="75"/>
      <c r="BB903" s="75"/>
      <c r="BC903" s="75"/>
      <c r="BD903" s="75"/>
      <c r="BE903" s="75"/>
      <c r="BF903" s="75"/>
      <c r="BG903" s="75"/>
      <c r="BH903" s="75"/>
      <c r="BI903" s="75"/>
      <c r="BJ903" s="75"/>
      <c r="BK903" s="75"/>
      <c r="BL903" s="75"/>
      <c r="BM903" s="75"/>
      <c r="BN903" s="75"/>
      <c r="BO903" s="75"/>
      <c r="BP903" s="75"/>
    </row>
    <row r="904" spans="5:68">
      <c r="E904" s="75"/>
      <c r="F904" s="75"/>
      <c r="H904" s="75"/>
      <c r="I904" s="75"/>
      <c r="M904" s="75"/>
      <c r="N904" s="75"/>
      <c r="O904" s="75"/>
      <c r="P904" s="75"/>
      <c r="Q904" s="75"/>
      <c r="R904" s="75"/>
      <c r="S904" s="75"/>
      <c r="T904" s="75"/>
      <c r="V904" s="18"/>
      <c r="W904" s="18"/>
      <c r="AN904" s="18"/>
      <c r="AO904" s="18"/>
      <c r="AP904" s="18"/>
      <c r="AQ904" s="18"/>
      <c r="AR904" s="18"/>
      <c r="AS904" s="18"/>
      <c r="AT904" s="75"/>
      <c r="AU904" s="75"/>
      <c r="AY904" s="75"/>
      <c r="AZ904" s="75"/>
      <c r="BA904" s="75"/>
      <c r="BB904" s="75"/>
      <c r="BC904" s="75"/>
      <c r="BD904" s="75"/>
      <c r="BE904" s="75"/>
      <c r="BF904" s="75"/>
      <c r="BG904" s="75"/>
      <c r="BH904" s="75"/>
      <c r="BI904" s="75"/>
      <c r="BJ904" s="75"/>
      <c r="BK904" s="75"/>
      <c r="BL904" s="75"/>
      <c r="BM904" s="75"/>
      <c r="BN904" s="75"/>
      <c r="BO904" s="75"/>
      <c r="BP904" s="75"/>
    </row>
    <row r="905" spans="5:68">
      <c r="E905" s="75"/>
      <c r="F905" s="75"/>
      <c r="H905" s="75"/>
      <c r="I905" s="75"/>
      <c r="M905" s="75"/>
      <c r="N905" s="75"/>
      <c r="O905" s="75"/>
      <c r="P905" s="75"/>
      <c r="Q905" s="75"/>
      <c r="R905" s="75"/>
      <c r="S905" s="75"/>
      <c r="T905" s="75"/>
      <c r="V905" s="247"/>
      <c r="W905" s="18"/>
      <c r="X905" s="117"/>
      <c r="Y905" s="117"/>
      <c r="Z905" s="117"/>
      <c r="AA905" s="117"/>
      <c r="AB905" s="117"/>
      <c r="AC905" s="117"/>
      <c r="AD905" s="117"/>
      <c r="AE905" s="117"/>
      <c r="AF905" s="117"/>
      <c r="AG905" s="117"/>
      <c r="AH905" s="117"/>
      <c r="AI905" s="117"/>
      <c r="AJ905" s="117"/>
      <c r="AK905" s="117"/>
      <c r="AL905" s="117"/>
      <c r="AM905" s="117"/>
      <c r="AN905" s="18"/>
      <c r="AO905" s="18"/>
      <c r="AP905" s="18"/>
      <c r="AQ905" s="18"/>
      <c r="AR905" s="18"/>
      <c r="AS905" s="18"/>
      <c r="AT905" s="75"/>
      <c r="AU905" s="75"/>
      <c r="AY905" s="75"/>
      <c r="AZ905" s="75"/>
      <c r="BA905" s="75"/>
      <c r="BB905" s="75"/>
      <c r="BC905" s="75"/>
      <c r="BD905" s="75"/>
      <c r="BE905" s="75"/>
      <c r="BF905" s="75"/>
      <c r="BG905" s="75"/>
      <c r="BH905" s="75"/>
      <c r="BI905" s="75"/>
      <c r="BJ905" s="75"/>
      <c r="BK905" s="75"/>
      <c r="BL905" s="75"/>
      <c r="BM905" s="75"/>
      <c r="BN905" s="75"/>
      <c r="BO905" s="75"/>
      <c r="BP905" s="75"/>
    </row>
    <row r="906" spans="5:68" ht="18">
      <c r="E906" s="75"/>
      <c r="F906" s="75"/>
      <c r="H906" s="75"/>
      <c r="I906" s="75"/>
      <c r="M906" s="75"/>
      <c r="N906" s="75"/>
      <c r="O906" s="75"/>
      <c r="P906" s="75"/>
      <c r="Q906" s="75"/>
      <c r="R906" s="75"/>
      <c r="S906" s="75"/>
      <c r="T906" s="75"/>
      <c r="V906" s="336"/>
      <c r="W906" s="97"/>
      <c r="X906" s="608" t="s">
        <v>110</v>
      </c>
      <c r="Y906" s="608"/>
      <c r="Z906" s="95"/>
      <c r="AA906" s="95"/>
      <c r="AB906" s="95"/>
      <c r="AC906" s="95"/>
      <c r="AD906" s="95"/>
      <c r="AE906" s="95"/>
      <c r="AF906" s="95"/>
      <c r="AG906" s="95"/>
      <c r="AH906" s="95"/>
      <c r="AI906" s="95"/>
      <c r="AJ906" s="95"/>
      <c r="AK906" s="95"/>
      <c r="AL906" s="95"/>
      <c r="AM906" s="95"/>
      <c r="AN906" s="97"/>
      <c r="AO906" s="97"/>
      <c r="AP906" s="97"/>
      <c r="AQ906" s="97"/>
      <c r="AR906" s="97"/>
      <c r="AS906" s="97"/>
      <c r="AT906" s="75"/>
      <c r="AU906" s="75"/>
      <c r="AY906" s="75"/>
      <c r="AZ906" s="75"/>
      <c r="BA906" s="75"/>
      <c r="BB906" s="75"/>
      <c r="BC906" s="75"/>
      <c r="BD906" s="75"/>
      <c r="BE906" s="75"/>
      <c r="BF906" s="75"/>
      <c r="BG906" s="75"/>
      <c r="BH906" s="75"/>
      <c r="BI906" s="75"/>
      <c r="BJ906" s="75"/>
      <c r="BK906" s="75"/>
      <c r="BL906" s="75"/>
      <c r="BM906" s="75"/>
      <c r="BN906" s="75"/>
      <c r="BO906" s="75"/>
      <c r="BP906" s="75"/>
    </row>
    <row r="907" spans="5:68">
      <c r="E907" s="75"/>
      <c r="F907" s="75"/>
      <c r="H907" s="75"/>
      <c r="I907" s="75"/>
      <c r="M907" s="75"/>
      <c r="N907" s="75"/>
      <c r="O907" s="75"/>
      <c r="P907" s="75"/>
      <c r="Q907" s="75"/>
      <c r="R907" s="75"/>
      <c r="S907" s="75"/>
      <c r="T907" s="75"/>
      <c r="V907" s="213"/>
      <c r="W907" s="18"/>
      <c r="X907" s="117"/>
      <c r="Y907" s="117"/>
      <c r="Z907" s="117"/>
      <c r="AA907" s="117"/>
      <c r="AB907" s="117"/>
      <c r="AC907" s="117"/>
      <c r="AD907" s="117"/>
      <c r="AE907" s="117"/>
      <c r="AF907" s="117"/>
      <c r="AG907" s="117"/>
      <c r="AH907" s="117"/>
      <c r="AI907" s="117"/>
      <c r="AJ907" s="117"/>
      <c r="AK907" s="117"/>
      <c r="AL907" s="117"/>
      <c r="AM907" s="117"/>
      <c r="AN907" s="18"/>
      <c r="AO907" s="18"/>
      <c r="AP907" s="18"/>
      <c r="AQ907" s="18"/>
      <c r="AR907" s="18"/>
      <c r="AS907" s="18"/>
      <c r="AT907" s="75"/>
      <c r="AU907" s="75"/>
      <c r="AY907" s="75"/>
      <c r="AZ907" s="75"/>
      <c r="BA907" s="75"/>
      <c r="BB907" s="75"/>
      <c r="BC907" s="75"/>
      <c r="BD907" s="75"/>
      <c r="BE907" s="75"/>
      <c r="BF907" s="75"/>
      <c r="BG907" s="75"/>
      <c r="BH907" s="75"/>
      <c r="BI907" s="75"/>
      <c r="BJ907" s="75"/>
      <c r="BK907" s="75"/>
      <c r="BL907" s="75"/>
      <c r="BM907" s="75"/>
      <c r="BN907" s="75"/>
      <c r="BO907" s="75"/>
      <c r="BP907" s="75"/>
    </row>
    <row r="908" spans="5:68">
      <c r="E908" s="75"/>
      <c r="F908" s="75"/>
      <c r="H908" s="75"/>
      <c r="I908" s="75"/>
      <c r="M908" s="75"/>
      <c r="N908" s="75"/>
      <c r="O908" s="75"/>
      <c r="P908" s="75"/>
      <c r="Q908" s="75"/>
      <c r="R908" s="75"/>
      <c r="S908" s="75"/>
      <c r="T908" s="75"/>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75"/>
      <c r="AU908" s="75"/>
      <c r="AY908" s="75"/>
      <c r="AZ908" s="75"/>
      <c r="BA908" s="75"/>
      <c r="BB908" s="75"/>
      <c r="BC908" s="75"/>
      <c r="BD908" s="75"/>
      <c r="BE908" s="75"/>
      <c r="BF908" s="75"/>
      <c r="BG908" s="75"/>
      <c r="BH908" s="75"/>
      <c r="BI908" s="75"/>
      <c r="BJ908" s="75"/>
      <c r="BK908" s="75"/>
      <c r="BL908" s="75"/>
      <c r="BM908" s="75"/>
      <c r="BN908" s="75"/>
      <c r="BO908" s="75"/>
      <c r="BP908" s="75"/>
    </row>
    <row r="909" spans="5:68">
      <c r="E909" s="75"/>
      <c r="F909" s="75"/>
      <c r="H909" s="75"/>
      <c r="I909" s="75"/>
      <c r="M909" s="75"/>
      <c r="N909" s="75"/>
      <c r="O909" s="75"/>
      <c r="P909" s="75"/>
      <c r="Q909" s="75"/>
      <c r="R909" s="75"/>
      <c r="S909" s="75"/>
      <c r="T909" s="75"/>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75"/>
      <c r="AU909" s="75"/>
      <c r="AY909" s="75"/>
      <c r="AZ909" s="75"/>
      <c r="BA909" s="75"/>
      <c r="BB909" s="75"/>
      <c r="BC909" s="75"/>
      <c r="BD909" s="75"/>
      <c r="BE909" s="75"/>
      <c r="BF909" s="75"/>
      <c r="BG909" s="75"/>
      <c r="BH909" s="75"/>
      <c r="BI909" s="75"/>
      <c r="BJ909" s="75"/>
      <c r="BK909" s="75"/>
      <c r="BL909" s="75"/>
      <c r="BM909" s="75"/>
      <c r="BN909" s="75"/>
      <c r="BO909" s="75"/>
      <c r="BP909" s="75"/>
    </row>
    <row r="910" spans="5:68">
      <c r="E910" s="75"/>
      <c r="F910" s="75"/>
      <c r="H910" s="75"/>
      <c r="I910" s="75"/>
      <c r="M910" s="75"/>
      <c r="N910" s="75"/>
      <c r="O910" s="75"/>
      <c r="P910" s="75"/>
      <c r="Q910" s="75"/>
      <c r="R910" s="75"/>
      <c r="S910" s="75"/>
      <c r="T910" s="75"/>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75"/>
      <c r="AU910" s="75"/>
      <c r="AY910" s="75"/>
      <c r="AZ910" s="75"/>
      <c r="BA910" s="75"/>
      <c r="BB910" s="75"/>
      <c r="BC910" s="75"/>
      <c r="BD910" s="75"/>
      <c r="BE910" s="75"/>
      <c r="BF910" s="75"/>
      <c r="BG910" s="75"/>
      <c r="BH910" s="75"/>
      <c r="BI910" s="75"/>
      <c r="BJ910" s="75"/>
      <c r="BK910" s="75"/>
      <c r="BL910" s="75"/>
      <c r="BM910" s="75"/>
      <c r="BN910" s="75"/>
      <c r="BO910" s="75"/>
      <c r="BP910" s="75"/>
    </row>
    <row r="911" spans="5:68">
      <c r="E911" s="75"/>
      <c r="F911" s="75"/>
      <c r="H911" s="75"/>
      <c r="I911" s="75"/>
      <c r="M911" s="75"/>
      <c r="N911" s="75"/>
      <c r="O911" s="75"/>
      <c r="P911" s="75"/>
      <c r="Q911" s="75"/>
      <c r="R911" s="75"/>
      <c r="S911" s="75"/>
      <c r="T911" s="75"/>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75"/>
      <c r="AU911" s="75"/>
      <c r="AY911" s="75"/>
      <c r="AZ911" s="75"/>
      <c r="BA911" s="75"/>
      <c r="BB911" s="75"/>
      <c r="BC911" s="75"/>
      <c r="BD911" s="75"/>
      <c r="BE911" s="75"/>
      <c r="BF911" s="75"/>
      <c r="BG911" s="75"/>
      <c r="BH911" s="75"/>
      <c r="BI911" s="75"/>
      <c r="BJ911" s="75"/>
      <c r="BK911" s="75"/>
      <c r="BL911" s="75"/>
      <c r="BM911" s="75"/>
      <c r="BN911" s="75"/>
      <c r="BO911" s="75"/>
      <c r="BP911" s="75"/>
    </row>
    <row r="912" spans="5:68">
      <c r="E912" s="75"/>
      <c r="F912" s="75"/>
      <c r="H912" s="75"/>
      <c r="I912" s="75"/>
      <c r="M912" s="75"/>
      <c r="N912" s="75"/>
      <c r="O912" s="75"/>
      <c r="P912" s="75"/>
      <c r="Q912" s="75"/>
      <c r="R912" s="75"/>
      <c r="S912" s="75"/>
      <c r="T912" s="75"/>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75"/>
      <c r="AU912" s="75"/>
      <c r="AY912" s="75"/>
      <c r="AZ912" s="75"/>
      <c r="BA912" s="75"/>
      <c r="BB912" s="75"/>
      <c r="BC912" s="75"/>
      <c r="BD912" s="75"/>
      <c r="BE912" s="75"/>
      <c r="BF912" s="75"/>
      <c r="BG912" s="75"/>
      <c r="BH912" s="75"/>
      <c r="BI912" s="75"/>
      <c r="BJ912" s="75"/>
      <c r="BK912" s="75"/>
      <c r="BL912" s="75"/>
      <c r="BM912" s="75"/>
      <c r="BN912" s="75"/>
      <c r="BO912" s="75"/>
      <c r="BP912" s="75"/>
    </row>
    <row r="913" spans="5:68">
      <c r="E913" s="75"/>
      <c r="F913" s="75"/>
      <c r="H913" s="75"/>
      <c r="I913" s="75"/>
      <c r="M913" s="75"/>
      <c r="N913" s="75"/>
      <c r="O913" s="75"/>
      <c r="P913" s="75"/>
      <c r="Q913" s="75"/>
      <c r="R913" s="75"/>
      <c r="S913" s="75"/>
      <c r="T913" s="75"/>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75"/>
      <c r="AU913" s="75"/>
      <c r="AY913" s="75"/>
      <c r="AZ913" s="75"/>
      <c r="BA913" s="75"/>
      <c r="BB913" s="75"/>
      <c r="BC913" s="75"/>
      <c r="BD913" s="75"/>
      <c r="BE913" s="75"/>
      <c r="BF913" s="75"/>
      <c r="BG913" s="75"/>
      <c r="BH913" s="75"/>
      <c r="BI913" s="75"/>
      <c r="BJ913" s="75"/>
      <c r="BK913" s="75"/>
      <c r="BL913" s="75"/>
      <c r="BM913" s="75"/>
      <c r="BN913" s="75"/>
      <c r="BO913" s="75"/>
      <c r="BP913" s="75"/>
    </row>
    <row r="914" spans="5:68">
      <c r="E914" s="75"/>
      <c r="F914" s="75"/>
      <c r="H914" s="75"/>
      <c r="I914" s="75"/>
      <c r="M914" s="75"/>
      <c r="N914" s="75"/>
      <c r="O914" s="75"/>
      <c r="P914" s="75"/>
      <c r="Q914" s="75"/>
      <c r="R914" s="75"/>
      <c r="S914" s="75"/>
      <c r="T914" s="75"/>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75"/>
      <c r="AU914" s="75"/>
      <c r="AY914" s="75"/>
      <c r="AZ914" s="75"/>
      <c r="BA914" s="75"/>
      <c r="BB914" s="75"/>
      <c r="BC914" s="75"/>
      <c r="BD914" s="75"/>
      <c r="BE914" s="75"/>
      <c r="BF914" s="75"/>
      <c r="BG914" s="75"/>
      <c r="BH914" s="75"/>
      <c r="BI914" s="75"/>
      <c r="BJ914" s="75"/>
      <c r="BK914" s="75"/>
      <c r="BL914" s="75"/>
      <c r="BM914" s="75"/>
      <c r="BN914" s="75"/>
      <c r="BO914" s="75"/>
      <c r="BP914" s="75"/>
    </row>
    <row r="915" spans="5:68">
      <c r="E915" s="75"/>
      <c r="F915" s="75"/>
      <c r="H915" s="75"/>
      <c r="I915" s="75"/>
      <c r="M915" s="75"/>
      <c r="N915" s="75"/>
      <c r="O915" s="75"/>
      <c r="P915" s="75"/>
      <c r="Q915" s="75"/>
      <c r="R915" s="75"/>
      <c r="S915" s="75"/>
      <c r="T915" s="75"/>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75"/>
      <c r="AU915" s="75"/>
      <c r="AY915" s="75"/>
      <c r="AZ915" s="75"/>
      <c r="BA915" s="75"/>
      <c r="BB915" s="75"/>
      <c r="BC915" s="75"/>
      <c r="BD915" s="75"/>
      <c r="BE915" s="75"/>
      <c r="BF915" s="75"/>
      <c r="BG915" s="75"/>
      <c r="BH915" s="75"/>
      <c r="BI915" s="75"/>
      <c r="BJ915" s="75"/>
      <c r="BK915" s="75"/>
      <c r="BL915" s="75"/>
      <c r="BM915" s="75"/>
      <c r="BN915" s="75"/>
      <c r="BO915" s="75"/>
      <c r="BP915" s="75"/>
    </row>
    <row r="916" spans="5:68">
      <c r="E916" s="75"/>
      <c r="F916" s="75"/>
      <c r="H916" s="75"/>
      <c r="I916" s="75"/>
      <c r="M916" s="75"/>
      <c r="N916" s="75"/>
      <c r="O916" s="75"/>
      <c r="P916" s="75"/>
      <c r="Q916" s="75"/>
      <c r="R916" s="75"/>
      <c r="S916" s="75"/>
      <c r="T916" s="75"/>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75"/>
      <c r="AU916" s="75"/>
      <c r="AY916" s="75"/>
      <c r="AZ916" s="75"/>
      <c r="BA916" s="75"/>
      <c r="BB916" s="75"/>
      <c r="BC916" s="75"/>
      <c r="BD916" s="75"/>
      <c r="BE916" s="75"/>
      <c r="BF916" s="75"/>
      <c r="BG916" s="75"/>
      <c r="BH916" s="75"/>
      <c r="BI916" s="75"/>
      <c r="BJ916" s="75"/>
      <c r="BK916" s="75"/>
      <c r="BL916" s="75"/>
      <c r="BM916" s="75"/>
      <c r="BN916" s="75"/>
      <c r="BO916" s="75"/>
      <c r="BP916" s="75"/>
    </row>
    <row r="917" spans="5:68">
      <c r="E917" s="75"/>
      <c r="F917" s="75"/>
      <c r="H917" s="75"/>
      <c r="I917" s="75"/>
      <c r="M917" s="75"/>
      <c r="N917" s="75"/>
      <c r="O917" s="75"/>
      <c r="P917" s="75"/>
      <c r="Q917" s="75"/>
      <c r="R917" s="75"/>
      <c r="S917" s="75"/>
      <c r="T917" s="75"/>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75"/>
      <c r="AU917" s="75"/>
      <c r="AY917" s="75"/>
      <c r="AZ917" s="75"/>
      <c r="BA917" s="75"/>
      <c r="BB917" s="75"/>
      <c r="BC917" s="75"/>
      <c r="BD917" s="75"/>
      <c r="BE917" s="75"/>
      <c r="BF917" s="75"/>
      <c r="BG917" s="75"/>
      <c r="BH917" s="75"/>
      <c r="BI917" s="75"/>
      <c r="BJ917" s="75"/>
      <c r="BK917" s="75"/>
      <c r="BL917" s="75"/>
      <c r="BM917" s="75"/>
      <c r="BN917" s="75"/>
      <c r="BO917" s="75"/>
      <c r="BP917" s="75"/>
    </row>
    <row r="918" spans="5:68">
      <c r="N918" s="75"/>
      <c r="O918" s="75"/>
      <c r="P918" s="75"/>
      <c r="Q918" s="75"/>
      <c r="R918" s="75"/>
      <c r="S918" s="75"/>
      <c r="T918" s="75"/>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75"/>
      <c r="AU918" s="75"/>
      <c r="AY918" s="75"/>
      <c r="AZ918" s="75"/>
      <c r="BA918" s="75"/>
      <c r="BB918" s="75"/>
      <c r="BC918" s="75"/>
      <c r="BD918" s="75"/>
      <c r="BE918" s="75"/>
      <c r="BF918" s="75"/>
      <c r="BG918" s="75"/>
      <c r="BH918" s="75"/>
      <c r="BI918" s="75"/>
      <c r="BJ918" s="75"/>
      <c r="BK918" s="75"/>
      <c r="BL918" s="75"/>
      <c r="BM918" s="75"/>
      <c r="BN918" s="75"/>
      <c r="BO918" s="75"/>
      <c r="BP918" s="75"/>
    </row>
  </sheetData>
  <mergeCells count="54">
    <mergeCell ref="U4:V4"/>
    <mergeCell ref="A1:D1"/>
    <mergeCell ref="H1:K2"/>
    <mergeCell ref="U2:W2"/>
    <mergeCell ref="B3:C3"/>
    <mergeCell ref="U3:W3"/>
    <mergeCell ref="N105:N106"/>
    <mergeCell ref="O105:O106"/>
    <mergeCell ref="D160:F160"/>
    <mergeCell ref="M160:M161"/>
    <mergeCell ref="D182:F182"/>
    <mergeCell ref="M182:M183"/>
    <mergeCell ref="V594:W594"/>
    <mergeCell ref="D204:F204"/>
    <mergeCell ref="X391:AA391"/>
    <mergeCell ref="X413:AB413"/>
    <mergeCell ref="X435:AB435"/>
    <mergeCell ref="X457:Z457"/>
    <mergeCell ref="X484:AA484"/>
    <mergeCell ref="X528:AB528"/>
    <mergeCell ref="X550:Z550"/>
    <mergeCell ref="V581:W581"/>
    <mergeCell ref="V582:W591"/>
    <mergeCell ref="AP582:AQ591"/>
    <mergeCell ref="V662:W671"/>
    <mergeCell ref="AP662:AQ671"/>
    <mergeCell ref="V595:W604"/>
    <mergeCell ref="AP595:AQ604"/>
    <mergeCell ref="V607:W607"/>
    <mergeCell ref="V608:W617"/>
    <mergeCell ref="AP608:AQ617"/>
    <mergeCell ref="V619:W619"/>
    <mergeCell ref="AP619:AQ628"/>
    <mergeCell ref="V620:W629"/>
    <mergeCell ref="V633:W642"/>
    <mergeCell ref="AP635:AQ644"/>
    <mergeCell ref="V648:W657"/>
    <mergeCell ref="AP648:AQ657"/>
    <mergeCell ref="V661:W661"/>
    <mergeCell ref="AP701:AQ710"/>
    <mergeCell ref="V713:W713"/>
    <mergeCell ref="AP714:AQ723"/>
    <mergeCell ref="X753:Y753"/>
    <mergeCell ref="V674:W674"/>
    <mergeCell ref="V675:W684"/>
    <mergeCell ref="AP675:AQ684"/>
    <mergeCell ref="V687:W687"/>
    <mergeCell ref="V688:W697"/>
    <mergeCell ref="AP688:AQ697"/>
    <mergeCell ref="X828:Y828"/>
    <mergeCell ref="X867:Y867"/>
    <mergeCell ref="X906:Y906"/>
    <mergeCell ref="V700:W700"/>
    <mergeCell ref="V701:W710"/>
  </mergeCells>
  <printOptions horizontalCentered="1" verticalCentered="1"/>
  <pageMargins left="0.39370078740157483" right="0.39370078740157483" top="0.39370078740157483" bottom="0.47244094488188981" header="0.31496062992125984" footer="0.31496062992125984"/>
  <pageSetup paperSize="9" scale="42" fitToHeight="2" orientation="portrait" horizontalDpi="300" verticalDpi="300" r:id="rId1"/>
  <headerFooter alignWithMargins="0">
    <oddFooter>&amp;C&amp;F      Version 1.0  October 2000      A.T.G.W. Eltink, RIVO, IJmuiden, the Netherlands</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Alder</vt:lpstr>
      <vt:lpstr>Gytesoner</vt:lpstr>
      <vt:lpstr>Gytesoner (alle)</vt:lpstr>
      <vt:lpstr>Alder!Print_Area</vt:lpstr>
      <vt:lpstr>Gytesoner!Print_Area</vt:lpstr>
      <vt:lpstr>'Gytesoner (alle)'!Print_Area</vt:lpstr>
    </vt:vector>
  </TitlesOfParts>
  <Company>ipimar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CMorgado</dc:creator>
  <cp:lastModifiedBy>Natoya Jourdain</cp:lastModifiedBy>
  <cp:lastPrinted>2012-06-12T13:13:56Z</cp:lastPrinted>
  <dcterms:created xsi:type="dcterms:W3CDTF">2007-01-25T16:56:11Z</dcterms:created>
  <dcterms:modified xsi:type="dcterms:W3CDTF">2018-12-10T08:30:19Z</dcterms:modified>
</cp:coreProperties>
</file>