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HOME\My Docs\Personal\"/>
    </mc:Choice>
  </mc:AlternateContent>
  <bookViews>
    <workbookView xWindow="0" yWindow="0" windowWidth="20490" windowHeight="84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C45" i="2"/>
  <c r="C46" i="2" s="1"/>
  <c r="B45" i="2"/>
  <c r="B46" i="2" s="1"/>
  <c r="E44" i="2"/>
  <c r="E45" i="2" s="1"/>
  <c r="C44" i="2"/>
  <c r="B44" i="2"/>
  <c r="E43" i="2"/>
  <c r="D43" i="2"/>
  <c r="E42" i="2"/>
  <c r="D42" i="2"/>
  <c r="D44" i="2" s="1"/>
  <c r="D45" i="2" s="1"/>
  <c r="D46" i="2" s="1"/>
  <c r="E40" i="2"/>
  <c r="D40" i="2"/>
  <c r="C40" i="2"/>
  <c r="B40" i="2"/>
  <c r="E10" i="1" l="1"/>
  <c r="D10" i="1"/>
  <c r="H10" i="1"/>
  <c r="I10" i="1"/>
  <c r="J10" i="1"/>
  <c r="G10" i="1"/>
  <c r="C6" i="1"/>
  <c r="C9" i="1"/>
  <c r="C10" i="1" s="1"/>
  <c r="G8" i="1"/>
  <c r="G9" i="1" s="1"/>
  <c r="E6" i="1" l="1"/>
  <c r="D6" i="1"/>
  <c r="I6" i="1"/>
  <c r="J6" i="1"/>
  <c r="J4" i="1"/>
  <c r="I4" i="1"/>
  <c r="H4" i="1"/>
  <c r="G4" i="1"/>
  <c r="E4" i="1"/>
  <c r="D4" i="1"/>
  <c r="H8" i="1"/>
  <c r="J7" i="1"/>
  <c r="I7" i="1"/>
  <c r="I8" i="1"/>
  <c r="I9" i="1" l="1"/>
  <c r="H9" i="1"/>
  <c r="E9" i="1"/>
  <c r="D9" i="1"/>
  <c r="J8" i="1"/>
  <c r="J9" i="1" l="1"/>
</calcChain>
</file>

<file path=xl/sharedStrings.xml><?xml version="1.0" encoding="utf-8"?>
<sst xmlns="http://schemas.openxmlformats.org/spreadsheetml/2006/main" count="175" uniqueCount="118">
  <si>
    <t>100% REBUILD</t>
  </si>
  <si>
    <t>SALE OF BUILDING</t>
  </si>
  <si>
    <t>$7.5M</t>
  </si>
  <si>
    <t>SF sale price of Lot:</t>
  </si>
  <si>
    <t xml:space="preserve">Less $7M Property Insurance </t>
  </si>
  <si>
    <t>Less $500K Demolition Insurance</t>
  </si>
  <si>
    <t>$10M</t>
  </si>
  <si>
    <t>15M</t>
  </si>
  <si>
    <t>$9M</t>
  </si>
  <si>
    <t>$12M</t>
  </si>
  <si>
    <t>$15M</t>
  </si>
  <si>
    <t>(SF Price for No Assessment)</t>
  </si>
  <si>
    <t>Rebuilding Cost @ Price x 52932 SF:</t>
  </si>
  <si>
    <t>Sale and Insur. Proceeds divided by 53 units:</t>
  </si>
  <si>
    <t>Plus: Building Insurance Proceeds</t>
  </si>
  <si>
    <r>
      <rPr>
        <b/>
        <sz val="10"/>
        <color rgb="FF000000"/>
        <rFont val="Calibri"/>
        <family val="2"/>
        <scheme val="minor"/>
      </rPr>
      <t>OWNERS"S LOSS</t>
    </r>
    <r>
      <rPr>
        <sz val="10"/>
        <color rgb="FF000000"/>
        <rFont val="Calibri"/>
        <family val="2"/>
        <scheme val="minor"/>
      </rPr>
      <t xml:space="preserve"> (from March 31 Equity Value)**:</t>
    </r>
  </si>
  <si>
    <r>
      <rPr>
        <b/>
        <sz val="10"/>
        <color rgb="FF000000"/>
        <rFont val="Calibri"/>
        <family val="2"/>
        <scheme val="minor"/>
      </rPr>
      <t xml:space="preserve">OWNER'S LOSS </t>
    </r>
    <r>
      <rPr>
        <sz val="10"/>
        <color rgb="FF000000"/>
        <rFont val="Calibri"/>
        <family val="2"/>
        <scheme val="minor"/>
      </rPr>
      <t>(from March 31 Equity Value)**:</t>
    </r>
  </si>
  <si>
    <r>
      <rPr>
        <b/>
        <sz val="10"/>
        <color theme="1"/>
        <rFont val="Calibri"/>
        <family val="2"/>
        <scheme val="minor"/>
      </rPr>
      <t>Disclosure</t>
    </r>
    <r>
      <rPr>
        <sz val="10"/>
        <color theme="1"/>
        <rFont val="Calibri"/>
        <family val="2"/>
        <scheme val="minor"/>
      </rPr>
      <t>: this data is comprised of rough estimates compiled by a nonprofessional that may not be taking into account many important factors.</t>
    </r>
  </si>
  <si>
    <t xml:space="preserve"> You should not rely on, act or refrain from acting, based on this data.</t>
  </si>
  <si>
    <t>** Assumes the value of your unit was $700K on March 31, 2019.</t>
  </si>
  <si>
    <t>OWNER'S LOSS ESTIMATE FROM REBUILDING VS. SELLING</t>
  </si>
  <si>
    <r>
      <t>SALE of Building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Proceeds Estimates</t>
    </r>
  </si>
  <si>
    <t>TOTAL OWNER'S CASH PROCEEDS:</t>
  </si>
  <si>
    <t xml:space="preserve">                  **Does not include personal Insurance (subtract your personal insurance from above "OWNER"S LOSS" line)</t>
  </si>
  <si>
    <t>Square foot (SF) Rebuilding Price</t>
  </si>
  <si>
    <t>Cost of Rebuild Estimate:</t>
  </si>
  <si>
    <t>Sales Proceeds</t>
  </si>
  <si>
    <t>Owner Assessment Required per owner:</t>
  </si>
  <si>
    <t>Broker Estimates 10M to 15M Cost to REBUILD:</t>
  </si>
  <si>
    <t xml:space="preserve">     Broker Estimates 12M to 15M SALES PROCEEDS:</t>
  </si>
  <si>
    <t>$250K</t>
  </si>
  <si>
    <t xml:space="preserve">$150K </t>
  </si>
  <si>
    <t>$350K</t>
  </si>
  <si>
    <t>Subtotal</t>
  </si>
  <si>
    <t>2.55M</t>
  </si>
  <si>
    <t>4.25M</t>
  </si>
  <si>
    <t>5.95M</t>
  </si>
  <si>
    <t>Avg Market Value of Each Unit</t>
  </si>
  <si>
    <t xml:space="preserve">Market Value of Rent Control Unit </t>
  </si>
  <si>
    <t xml:space="preserve">  + </t>
  </si>
  <si>
    <t>$700K</t>
  </si>
  <si>
    <t>25.9M</t>
  </si>
  <si>
    <t>Total</t>
  </si>
  <si>
    <t>28.45M</t>
  </si>
  <si>
    <t>30.15M</t>
  </si>
  <si>
    <t>31.85M</t>
  </si>
  <si>
    <r>
      <t xml:space="preserve">  </t>
    </r>
    <r>
      <rPr>
        <sz val="11"/>
        <color theme="1"/>
        <rFont val="Calibri"/>
        <family val="2"/>
        <scheme val="minor"/>
      </rPr>
      <t xml:space="preserve">=     </t>
    </r>
  </si>
  <si>
    <t>Developer Profit Margin (on development costs)</t>
  </si>
  <si>
    <t>VALUE OF THE BUILDING (Profit for Developers under current Market Value)</t>
  </si>
  <si>
    <t>Development Costs</t>
  </si>
  <si>
    <t>27.4M</t>
  </si>
  <si>
    <t>29M</t>
  </si>
  <si>
    <t xml:space="preserve"> - </t>
  </si>
  <si>
    <t>Construction Cost</t>
  </si>
  <si>
    <t>10.9M ~ 13.9M</t>
  </si>
  <si>
    <t>12.4M ~ 15.4M</t>
  </si>
  <si>
    <t>Profit for Developers</t>
  </si>
  <si>
    <t>24.7M</t>
  </si>
  <si>
    <t>26.2M</t>
  </si>
  <si>
    <t>27.7M</t>
  </si>
  <si>
    <t>9.7M ~ 12.7M</t>
  </si>
  <si>
    <t>11.2M ~ 14.2M</t>
  </si>
  <si>
    <t>12.7M ~ 15.7M</t>
  </si>
  <si>
    <t>23.7M</t>
  </si>
  <si>
    <t>25.1M</t>
  </si>
  <si>
    <t>26.5M</t>
  </si>
  <si>
    <t>10.1M ~ 13.1M</t>
  </si>
  <si>
    <t>11.5M ~ 14.5M</t>
  </si>
  <si>
    <r>
      <rPr>
        <b/>
        <sz val="11"/>
        <color theme="9" tint="-0.249977111117893"/>
        <rFont val="Calibri"/>
        <family val="2"/>
        <scheme val="minor"/>
      </rPr>
      <t>8.7M</t>
    </r>
    <r>
      <rPr>
        <b/>
        <sz val="11"/>
        <color theme="1"/>
        <rFont val="Calibri"/>
        <family val="2"/>
        <scheme val="minor"/>
      </rPr>
      <t xml:space="preserve"> ~ 11.7M</t>
    </r>
  </si>
  <si>
    <r>
      <t>14M ~</t>
    </r>
    <r>
      <rPr>
        <b/>
        <sz val="11"/>
        <color rgb="FFFF0000"/>
        <rFont val="Calibri"/>
        <family val="2"/>
        <scheme val="minor"/>
      </rPr>
      <t xml:space="preserve"> 17M</t>
    </r>
  </si>
  <si>
    <t>8.7M</t>
  </si>
  <si>
    <t>17M</t>
  </si>
  <si>
    <t>(12M ~ 15M)</t>
  </si>
  <si>
    <t>Less Land Value (Broker Estimate)</t>
  </si>
  <si>
    <t>x Quantity</t>
  </si>
  <si>
    <t xml:space="preserve">Less Property Insurance </t>
  </si>
  <si>
    <t>(7M)</t>
  </si>
  <si>
    <t>Less Demolition</t>
  </si>
  <si>
    <t>(0.5M)</t>
  </si>
  <si>
    <t>Assessment Per Unit</t>
  </si>
  <si>
    <t>$22K</t>
  </si>
  <si>
    <t>$176K</t>
  </si>
  <si>
    <t>Construction Cost Estimate</t>
  </si>
  <si>
    <t>100% Rebuild Owner Assessment Estimate</t>
  </si>
  <si>
    <t>Less SBA Loan *</t>
  </si>
  <si>
    <t>(2M)</t>
  </si>
  <si>
    <t xml:space="preserve">Less Code Upgrade Insurance * </t>
  </si>
  <si>
    <t>(5M)</t>
  </si>
  <si>
    <t>$46K</t>
  </si>
  <si>
    <t>$50K</t>
  </si>
  <si>
    <t>$150K</t>
  </si>
  <si>
    <t>$100K</t>
  </si>
  <si>
    <t>Invest in the rebuild net income (Loss prevented)</t>
  </si>
  <si>
    <t>Less Investment (rebuild cost)</t>
  </si>
  <si>
    <t>$285K</t>
  </si>
  <si>
    <t>235K</t>
  </si>
  <si>
    <t>185K</t>
  </si>
  <si>
    <t>135K</t>
  </si>
  <si>
    <t>Investment Amount</t>
  </si>
  <si>
    <t>$415K</t>
  </si>
  <si>
    <t>Invest for 3 years</t>
  </si>
  <si>
    <t>5% API</t>
  </si>
  <si>
    <t>6% API</t>
  </si>
  <si>
    <t>10% API</t>
  </si>
  <si>
    <t xml:space="preserve">Net Income </t>
  </si>
  <si>
    <t>480K</t>
  </si>
  <si>
    <t>494K</t>
  </si>
  <si>
    <t>552K</t>
  </si>
  <si>
    <t>Gross</t>
  </si>
  <si>
    <t>65K</t>
  </si>
  <si>
    <t>79K</t>
  </si>
  <si>
    <t>137K</t>
  </si>
  <si>
    <t>Sell</t>
  </si>
  <si>
    <t>Rebuild</t>
  </si>
  <si>
    <t xml:space="preserve">Owner's Investment Analysis </t>
  </si>
  <si>
    <t>Gross *</t>
  </si>
  <si>
    <r>
      <t>* Profit can be higher as market value of 702 44th St can go up in</t>
    </r>
    <r>
      <rPr>
        <b/>
        <sz val="11"/>
        <color rgb="FFC00000"/>
        <rFont val="Calibri"/>
        <family val="2"/>
        <scheme val="minor"/>
      </rPr>
      <t xml:space="preserve"> 3 </t>
    </r>
    <r>
      <rPr>
        <sz val="11"/>
        <color theme="2" tint="-0.749992370372631"/>
        <rFont val="Calibri"/>
        <family val="2"/>
        <scheme val="minor"/>
      </rPr>
      <t>years</t>
    </r>
  </si>
  <si>
    <t>Min 8.7M, Max 17M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</si>
</sst>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u val="singleAccounting"/>
      <sz val="10"/>
      <color rgb="FF000000"/>
      <name val="Calibri"/>
      <family val="2"/>
      <scheme val="minor"/>
    </font>
    <font>
      <i/>
      <u val="singleAccounting"/>
      <sz val="10"/>
      <color theme="1"/>
      <name val="Calibri"/>
      <family val="2"/>
      <scheme val="minor"/>
    </font>
    <font>
      <u val="singleAccounting"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43" fontId="4" fillId="3" borderId="0" xfId="0" applyNumberFormat="1" applyFont="1" applyFill="1" applyBorder="1"/>
    <xf numFmtId="0" fontId="5" fillId="3" borderId="0" xfId="0" applyFont="1" applyFill="1" applyBorder="1"/>
    <xf numFmtId="43" fontId="3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/>
    <xf numFmtId="0" fontId="5" fillId="3" borderId="0" xfId="0" applyFont="1" applyFill="1" applyAlignment="1">
      <alignment horizontal="right"/>
    </xf>
    <xf numFmtId="43" fontId="5" fillId="3" borderId="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right" vertical="center"/>
    </xf>
    <xf numFmtId="43" fontId="8" fillId="2" borderId="0" xfId="1" applyFont="1" applyFill="1" applyAlignment="1">
      <alignment horizontal="right" vertical="center"/>
    </xf>
    <xf numFmtId="43" fontId="5" fillId="3" borderId="0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8" fillId="2" borderId="0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0" fontId="11" fillId="3" borderId="0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44" fontId="5" fillId="3" borderId="0" xfId="2" applyFont="1" applyFill="1" applyAlignment="1">
      <alignment horizontal="right"/>
    </xf>
    <xf numFmtId="0" fontId="13" fillId="2" borderId="0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2" borderId="0" xfId="0" applyFill="1"/>
    <xf numFmtId="0" fontId="5" fillId="0" borderId="0" xfId="0" applyFont="1"/>
    <xf numFmtId="43" fontId="14" fillId="2" borderId="0" xfId="1" applyFont="1" applyFill="1" applyAlignment="1">
      <alignment horizontal="right" vertical="center"/>
    </xf>
    <xf numFmtId="0" fontId="0" fillId="3" borderId="0" xfId="0" applyFill="1"/>
    <xf numFmtId="5" fontId="10" fillId="2" borderId="0" xfId="2" applyNumberFormat="1" applyFont="1" applyFill="1" applyAlignment="1">
      <alignment horizontal="center"/>
    </xf>
    <xf numFmtId="0" fontId="10" fillId="2" borderId="0" xfId="0" applyFont="1" applyFill="1"/>
    <xf numFmtId="43" fontId="10" fillId="2" borderId="0" xfId="1" applyFont="1" applyFill="1" applyAlignment="1">
      <alignment horizontal="right" vertical="center"/>
    </xf>
    <xf numFmtId="44" fontId="10" fillId="3" borderId="0" xfId="2" applyFont="1" applyFill="1" applyBorder="1" applyAlignment="1">
      <alignment horizontal="right"/>
    </xf>
    <xf numFmtId="43" fontId="10" fillId="3" borderId="0" xfId="1" applyFont="1" applyFill="1"/>
    <xf numFmtId="43" fontId="10" fillId="3" borderId="0" xfId="0" applyNumberFormat="1" applyFont="1" applyFill="1" applyBorder="1"/>
    <xf numFmtId="0" fontId="8" fillId="3" borderId="0" xfId="0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 vertical="center"/>
    </xf>
    <xf numFmtId="40" fontId="12" fillId="2" borderId="0" xfId="0" applyNumberFormat="1" applyFont="1" applyFill="1" applyAlignment="1">
      <alignment horizontal="center"/>
    </xf>
    <xf numFmtId="44" fontId="5" fillId="3" borderId="1" xfId="2" applyFont="1" applyFill="1" applyBorder="1" applyAlignment="1">
      <alignment horizontal="center"/>
    </xf>
    <xf numFmtId="0" fontId="6" fillId="0" borderId="0" xfId="0" applyFont="1"/>
    <xf numFmtId="0" fontId="5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43" fontId="15" fillId="3" borderId="0" xfId="1" applyFont="1" applyFill="1" applyBorder="1"/>
    <xf numFmtId="43" fontId="16" fillId="3" borderId="0" xfId="1" applyFont="1" applyFill="1" applyBorder="1"/>
    <xf numFmtId="0" fontId="9" fillId="4" borderId="0" xfId="0" applyFont="1" applyFill="1" applyBorder="1" applyAlignment="1">
      <alignment horizontal="left" vertical="center"/>
    </xf>
    <xf numFmtId="44" fontId="8" fillId="2" borderId="1" xfId="2" applyFont="1" applyFill="1" applyBorder="1" applyAlignment="1">
      <alignment horizontal="right" vertical="center"/>
    </xf>
    <xf numFmtId="44" fontId="10" fillId="2" borderId="1" xfId="2" applyFont="1" applyFill="1" applyBorder="1" applyAlignment="1">
      <alignment horizontal="right" vertical="center"/>
    </xf>
    <xf numFmtId="44" fontId="3" fillId="2" borderId="0" xfId="2" applyFont="1" applyFill="1" applyAlignment="1">
      <alignment horizontal="right" vertical="center"/>
    </xf>
    <xf numFmtId="44" fontId="3" fillId="3" borderId="0" xfId="2" applyFont="1" applyFill="1" applyBorder="1" applyAlignment="1">
      <alignment horizontal="center"/>
    </xf>
    <xf numFmtId="44" fontId="10" fillId="3" borderId="1" xfId="2" applyFont="1" applyFill="1" applyBorder="1"/>
    <xf numFmtId="9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0" xfId="0" applyFill="1" applyBorder="1"/>
    <xf numFmtId="0" fontId="17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9" fillId="5" borderId="0" xfId="0" applyFont="1" applyFill="1" applyBorder="1" applyAlignment="1">
      <alignment horizontal="right"/>
    </xf>
    <xf numFmtId="0" fontId="0" fillId="6" borderId="0" xfId="0" applyFill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17" fillId="5" borderId="0" xfId="0" applyFont="1" applyFill="1" applyAlignment="1">
      <alignment horizontal="right"/>
    </xf>
    <xf numFmtId="9" fontId="20" fillId="0" borderId="0" xfId="0" applyNumberFormat="1" applyFont="1"/>
    <xf numFmtId="0" fontId="17" fillId="0" borderId="0" xfId="0" applyFont="1" applyFill="1" applyBorder="1"/>
    <xf numFmtId="0" fontId="19" fillId="6" borderId="0" xfId="0" applyFont="1" applyFill="1" applyBorder="1" applyAlignment="1">
      <alignment horizontal="right"/>
    </xf>
    <xf numFmtId="0" fontId="17" fillId="5" borderId="0" xfId="0" applyFont="1" applyFill="1" applyBorder="1" applyAlignment="1">
      <alignment horizontal="right"/>
    </xf>
    <xf numFmtId="0" fontId="22" fillId="6" borderId="0" xfId="0" applyFont="1" applyFill="1"/>
    <xf numFmtId="0" fontId="23" fillId="6" borderId="0" xfId="0" applyFont="1" applyFill="1"/>
    <xf numFmtId="0" fontId="24" fillId="6" borderId="0" xfId="0" applyFont="1" applyFill="1"/>
    <xf numFmtId="0" fontId="25" fillId="6" borderId="0" xfId="0" applyFont="1" applyFill="1"/>
    <xf numFmtId="0" fontId="23" fillId="0" borderId="0" xfId="0" applyFont="1"/>
    <xf numFmtId="0" fontId="0" fillId="0" borderId="0" xfId="0" applyBorder="1"/>
    <xf numFmtId="0" fontId="0" fillId="0" borderId="0" xfId="0" applyBorder="1" applyAlignment="1">
      <alignment horizontal="right"/>
    </xf>
    <xf numFmtId="6" fontId="17" fillId="5" borderId="0" xfId="0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44" fontId="26" fillId="8" borderId="0" xfId="2" applyFont="1" applyFill="1" applyBorder="1" applyAlignment="1">
      <alignment horizontal="center"/>
    </xf>
    <xf numFmtId="44" fontId="27" fillId="8" borderId="1" xfId="2" applyFont="1" applyFill="1" applyBorder="1"/>
    <xf numFmtId="0" fontId="23" fillId="7" borderId="0" xfId="0" applyFont="1" applyFill="1"/>
    <xf numFmtId="0" fontId="28" fillId="0" borderId="0" xfId="0" applyFont="1"/>
    <xf numFmtId="0" fontId="20" fillId="7" borderId="0" xfId="0" applyFont="1" applyFill="1"/>
    <xf numFmtId="0" fontId="0" fillId="7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44</xdr:row>
      <xdr:rowOff>85725</xdr:rowOff>
    </xdr:from>
    <xdr:to>
      <xdr:col>5</xdr:col>
      <xdr:colOff>866775</xdr:colOff>
      <xdr:row>44</xdr:row>
      <xdr:rowOff>85725</xdr:rowOff>
    </xdr:to>
    <xdr:cxnSp macro="">
      <xdr:nvCxnSpPr>
        <xdr:cNvPr id="5" name="Straight Connector 4"/>
        <xdr:cNvCxnSpPr/>
      </xdr:nvCxnSpPr>
      <xdr:spPr>
        <a:xfrm>
          <a:off x="8191500" y="8848725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44</xdr:row>
      <xdr:rowOff>95250</xdr:rowOff>
    </xdr:from>
    <xdr:to>
      <xdr:col>5</xdr:col>
      <xdr:colOff>876300</xdr:colOff>
      <xdr:row>56</xdr:row>
      <xdr:rowOff>123825</xdr:rowOff>
    </xdr:to>
    <xdr:cxnSp macro="">
      <xdr:nvCxnSpPr>
        <xdr:cNvPr id="7" name="Straight Connector 6"/>
        <xdr:cNvCxnSpPr/>
      </xdr:nvCxnSpPr>
      <xdr:spPr>
        <a:xfrm>
          <a:off x="8791575" y="8858250"/>
          <a:ext cx="9525" cy="2638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56</xdr:row>
      <xdr:rowOff>114300</xdr:rowOff>
    </xdr:from>
    <xdr:to>
      <xdr:col>5</xdr:col>
      <xdr:colOff>885825</xdr:colOff>
      <xdr:row>56</xdr:row>
      <xdr:rowOff>123825</xdr:rowOff>
    </xdr:to>
    <xdr:cxnSp macro="">
      <xdr:nvCxnSpPr>
        <xdr:cNvPr id="10" name="Straight Arrow Connector 9"/>
        <xdr:cNvCxnSpPr/>
      </xdr:nvCxnSpPr>
      <xdr:spPr>
        <a:xfrm flipH="1" flipV="1">
          <a:off x="7219950" y="11487150"/>
          <a:ext cx="15906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45</xdr:row>
      <xdr:rowOff>66675</xdr:rowOff>
    </xdr:from>
    <xdr:to>
      <xdr:col>5</xdr:col>
      <xdr:colOff>695325</xdr:colOff>
      <xdr:row>45</xdr:row>
      <xdr:rowOff>66675</xdr:rowOff>
    </xdr:to>
    <xdr:cxnSp macro="">
      <xdr:nvCxnSpPr>
        <xdr:cNvPr id="12" name="Straight Connector 11"/>
        <xdr:cNvCxnSpPr/>
      </xdr:nvCxnSpPr>
      <xdr:spPr>
        <a:xfrm>
          <a:off x="8020050" y="9020175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45</xdr:row>
      <xdr:rowOff>76200</xdr:rowOff>
    </xdr:from>
    <xdr:to>
      <xdr:col>5</xdr:col>
      <xdr:colOff>704850</xdr:colOff>
      <xdr:row>50</xdr:row>
      <xdr:rowOff>161925</xdr:rowOff>
    </xdr:to>
    <xdr:cxnSp macro="">
      <xdr:nvCxnSpPr>
        <xdr:cNvPr id="13" name="Straight Connector 12"/>
        <xdr:cNvCxnSpPr/>
      </xdr:nvCxnSpPr>
      <xdr:spPr>
        <a:xfrm>
          <a:off x="8620125" y="9029700"/>
          <a:ext cx="9525" cy="1247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50</xdr:row>
      <xdr:rowOff>133350</xdr:rowOff>
    </xdr:from>
    <xdr:to>
      <xdr:col>5</xdr:col>
      <xdr:colOff>714375</xdr:colOff>
      <xdr:row>50</xdr:row>
      <xdr:rowOff>180975</xdr:rowOff>
    </xdr:to>
    <xdr:cxnSp macro="">
      <xdr:nvCxnSpPr>
        <xdr:cNvPr id="14" name="Straight Arrow Connector 13"/>
        <xdr:cNvCxnSpPr/>
      </xdr:nvCxnSpPr>
      <xdr:spPr>
        <a:xfrm flipH="1" flipV="1">
          <a:off x="7058025" y="10248900"/>
          <a:ext cx="158115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F2" sqref="F2:J10"/>
    </sheetView>
  </sheetViews>
  <sheetFormatPr defaultRowHeight="15" x14ac:dyDescent="0.25"/>
  <cols>
    <col min="1" max="1" width="1.5703125" customWidth="1"/>
    <col min="2" max="2" width="37.85546875" customWidth="1"/>
    <col min="3" max="3" width="21.140625" customWidth="1"/>
    <col min="4" max="4" width="15.42578125" customWidth="1"/>
    <col min="5" max="5" width="15" customWidth="1"/>
    <col min="6" max="6" width="39.5703125" customWidth="1"/>
    <col min="7" max="7" width="14.140625" customWidth="1"/>
    <col min="8" max="8" width="14.5703125" customWidth="1"/>
    <col min="9" max="9" width="13.85546875" customWidth="1"/>
    <col min="10" max="10" width="14.28515625" customWidth="1"/>
  </cols>
  <sheetData>
    <row r="1" spans="2:10" x14ac:dyDescent="0.25">
      <c r="B1" s="25" t="s">
        <v>20</v>
      </c>
    </row>
    <row r="2" spans="2:10" ht="16.5" x14ac:dyDescent="0.35">
      <c r="B2" s="1" t="s">
        <v>0</v>
      </c>
      <c r="C2" s="24"/>
      <c r="D2" s="23" t="s">
        <v>28</v>
      </c>
      <c r="E2" s="2"/>
      <c r="F2" s="3" t="s">
        <v>1</v>
      </c>
      <c r="G2" s="4"/>
      <c r="H2" s="18" t="s">
        <v>29</v>
      </c>
      <c r="I2" s="5"/>
      <c r="J2" s="6"/>
    </row>
    <row r="3" spans="2:10" x14ac:dyDescent="0.25">
      <c r="B3" s="40" t="s">
        <v>25</v>
      </c>
      <c r="C3" s="7" t="s">
        <v>2</v>
      </c>
      <c r="D3" s="21" t="s">
        <v>6</v>
      </c>
      <c r="E3" s="21" t="s">
        <v>7</v>
      </c>
      <c r="F3" s="13" t="s">
        <v>26</v>
      </c>
      <c r="G3" s="19" t="s">
        <v>8</v>
      </c>
      <c r="H3" s="19" t="s">
        <v>6</v>
      </c>
      <c r="I3" s="22" t="s">
        <v>9</v>
      </c>
      <c r="J3" s="22" t="s">
        <v>10</v>
      </c>
    </row>
    <row r="4" spans="2:10" x14ac:dyDescent="0.25">
      <c r="B4" s="39" t="s">
        <v>24</v>
      </c>
      <c r="C4" s="36">
        <v>141.69</v>
      </c>
      <c r="D4" s="28">
        <f>10000000/52932</f>
        <v>188.92163530567521</v>
      </c>
      <c r="E4" s="28">
        <f>15000000/52932</f>
        <v>283.38245295851283</v>
      </c>
      <c r="F4" s="13" t="s">
        <v>3</v>
      </c>
      <c r="G4" s="20">
        <f>9000000/12012</f>
        <v>749.25074925074921</v>
      </c>
      <c r="H4" s="20">
        <f>10000000/12012</f>
        <v>832.50083250083253</v>
      </c>
      <c r="I4" s="31">
        <f>12000000/12012</f>
        <v>999.00099900099895</v>
      </c>
      <c r="J4" s="31">
        <f>15000000/12012</f>
        <v>1248.7512487512488</v>
      </c>
    </row>
    <row r="5" spans="2:10" ht="14.25" customHeight="1" x14ac:dyDescent="0.25">
      <c r="B5" s="8"/>
      <c r="C5" s="17" t="s">
        <v>11</v>
      </c>
      <c r="D5" s="29"/>
      <c r="E5" s="29"/>
      <c r="F5" s="27"/>
      <c r="G5" s="27"/>
      <c r="H5" s="27"/>
      <c r="I5" s="27"/>
      <c r="J5" s="27"/>
    </row>
    <row r="6" spans="2:10" x14ac:dyDescent="0.25">
      <c r="B6" s="11" t="s">
        <v>12</v>
      </c>
      <c r="C6" s="12">
        <f>52932*141.69123</f>
        <v>7500000.1863599997</v>
      </c>
      <c r="D6" s="30">
        <f>52932*189</f>
        <v>10004148</v>
      </c>
      <c r="E6" s="30">
        <f>52932*283</f>
        <v>14979756</v>
      </c>
      <c r="F6" s="9" t="s">
        <v>21</v>
      </c>
      <c r="G6" s="10">
        <v>9000000</v>
      </c>
      <c r="H6" s="10">
        <v>10000000</v>
      </c>
      <c r="I6" s="32">
        <f>12000000</f>
        <v>12000000</v>
      </c>
      <c r="J6" s="32">
        <f>15000000</f>
        <v>15000000</v>
      </c>
    </row>
    <row r="7" spans="2:10" x14ac:dyDescent="0.25">
      <c r="B7" s="11" t="s">
        <v>4</v>
      </c>
      <c r="C7" s="12">
        <v>-7000000</v>
      </c>
      <c r="D7" s="12">
        <v>-7000000</v>
      </c>
      <c r="E7" s="12">
        <v>-7000000</v>
      </c>
      <c r="F7" s="13" t="s">
        <v>14</v>
      </c>
      <c r="G7" s="10">
        <v>7000000</v>
      </c>
      <c r="H7" s="10">
        <v>7000000</v>
      </c>
      <c r="I7" s="33">
        <f>7000000</f>
        <v>7000000</v>
      </c>
      <c r="J7" s="33">
        <f>7000000</f>
        <v>7000000</v>
      </c>
    </row>
    <row r="8" spans="2:10" ht="16.5" x14ac:dyDescent="0.35">
      <c r="B8" s="15" t="s">
        <v>5</v>
      </c>
      <c r="C8" s="26">
        <v>-500000</v>
      </c>
      <c r="D8" s="26">
        <v>-500000</v>
      </c>
      <c r="E8" s="26">
        <v>-500000</v>
      </c>
      <c r="F8" s="14" t="s">
        <v>13</v>
      </c>
      <c r="G8" s="41">
        <f>(G6+G7)/53</f>
        <v>301886.79245283018</v>
      </c>
      <c r="H8" s="41">
        <f>(H6+H7)/53</f>
        <v>320754.71698113205</v>
      </c>
      <c r="I8" s="42">
        <f>(I6+I7)/53</f>
        <v>358490.56603773584</v>
      </c>
      <c r="J8" s="42">
        <f>(J6+J7)/53</f>
        <v>415094.33962264151</v>
      </c>
    </row>
    <row r="9" spans="2:10" x14ac:dyDescent="0.25">
      <c r="B9" s="35" t="s">
        <v>27</v>
      </c>
      <c r="C9" s="44">
        <f>SUM(C6:C8)/53</f>
        <v>3.516226409460014E-3</v>
      </c>
      <c r="D9" s="45">
        <f>SUM(D6:D8)/53</f>
        <v>47248.07547169811</v>
      </c>
      <c r="E9" s="45">
        <f>SUM(E6:E8)/53</f>
        <v>141127.47169811319</v>
      </c>
      <c r="F9" s="16" t="s">
        <v>22</v>
      </c>
      <c r="G9" s="37">
        <f>SUM(G8:G8)</f>
        <v>301886.79245283018</v>
      </c>
      <c r="H9" s="37">
        <f>SUM(H8:H8)</f>
        <v>320754.71698113205</v>
      </c>
      <c r="I9" s="48">
        <f>SUM(I8:I8)</f>
        <v>358490.56603773584</v>
      </c>
      <c r="J9" s="48">
        <f>SUM(J8:J8)</f>
        <v>415094.33962264151</v>
      </c>
    </row>
    <row r="10" spans="2:10" x14ac:dyDescent="0.25">
      <c r="B10" s="15" t="s">
        <v>16</v>
      </c>
      <c r="C10" s="46">
        <f>C9</f>
        <v>3.516226409460014E-3</v>
      </c>
      <c r="D10" s="46">
        <f>-D9</f>
        <v>-47248.07547169811</v>
      </c>
      <c r="E10" s="46">
        <f>-E9</f>
        <v>-141127.47169811319</v>
      </c>
      <c r="F10" s="34" t="s">
        <v>15</v>
      </c>
      <c r="G10" s="47">
        <f>(G9-700000)</f>
        <v>-398113.20754716982</v>
      </c>
      <c r="H10" s="47">
        <f t="shared" ref="H10:J10" si="0">(H9-700000)</f>
        <v>-379245.28301886795</v>
      </c>
      <c r="I10" s="47">
        <f t="shared" si="0"/>
        <v>-341509.43396226416</v>
      </c>
      <c r="J10" s="47">
        <f t="shared" si="0"/>
        <v>-284905.66037735849</v>
      </c>
    </row>
    <row r="11" spans="2:10" x14ac:dyDescent="0.25">
      <c r="B11" s="43" t="s">
        <v>19</v>
      </c>
      <c r="F11" s="38" t="s">
        <v>23</v>
      </c>
    </row>
    <row r="14" spans="2:10" x14ac:dyDescent="0.25">
      <c r="B14" s="25" t="s">
        <v>17</v>
      </c>
    </row>
    <row r="15" spans="2:10" x14ac:dyDescent="0.25">
      <c r="B15" s="25" t="s">
        <v>18</v>
      </c>
    </row>
    <row r="20" spans="3:5" x14ac:dyDescent="0.25">
      <c r="C20" s="49"/>
      <c r="D20" s="49"/>
      <c r="E20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31" workbookViewId="0">
      <selection activeCell="K40" sqref="K40"/>
    </sheetView>
  </sheetViews>
  <sheetFormatPr defaultRowHeight="15" x14ac:dyDescent="0.25"/>
  <cols>
    <col min="1" max="1" width="48.85546875" customWidth="1"/>
    <col min="2" max="2" width="19.140625" customWidth="1"/>
    <col min="3" max="3" width="20.42578125" customWidth="1"/>
    <col min="4" max="4" width="16.5703125" customWidth="1"/>
    <col min="5" max="5" width="13.85546875" customWidth="1"/>
    <col min="6" max="6" width="15.28515625" customWidth="1"/>
    <col min="7" max="7" width="16.42578125" customWidth="1"/>
    <col min="8" max="8" width="21" customWidth="1"/>
    <col min="9" max="9" width="22.140625" customWidth="1"/>
  </cols>
  <sheetData>
    <row r="1" spans="1:9" ht="18.75" x14ac:dyDescent="0.3">
      <c r="A1" s="71" t="s">
        <v>48</v>
      </c>
      <c r="B1" s="62"/>
      <c r="C1" s="62"/>
      <c r="D1" s="62"/>
      <c r="E1" s="62"/>
      <c r="F1" s="62"/>
      <c r="G1" s="62"/>
      <c r="H1" s="62"/>
    </row>
    <row r="3" spans="1:9" x14ac:dyDescent="0.25">
      <c r="B3" t="s">
        <v>38</v>
      </c>
      <c r="F3" s="57" t="s">
        <v>31</v>
      </c>
      <c r="G3" s="57" t="s">
        <v>30</v>
      </c>
      <c r="H3" s="57" t="s">
        <v>32</v>
      </c>
    </row>
    <row r="4" spans="1:9" x14ac:dyDescent="0.25">
      <c r="B4" s="51" t="s">
        <v>74</v>
      </c>
      <c r="C4" s="51"/>
      <c r="D4" s="51"/>
      <c r="E4" s="51"/>
      <c r="F4" s="58">
        <v>17</v>
      </c>
      <c r="G4" s="58">
        <v>17</v>
      </c>
      <c r="H4" s="58">
        <v>17</v>
      </c>
    </row>
    <row r="5" spans="1:9" x14ac:dyDescent="0.25">
      <c r="B5" s="52" t="s">
        <v>33</v>
      </c>
      <c r="F5" s="57" t="s">
        <v>34</v>
      </c>
      <c r="G5" s="57" t="s">
        <v>35</v>
      </c>
      <c r="H5" s="57" t="s">
        <v>36</v>
      </c>
    </row>
    <row r="6" spans="1:9" x14ac:dyDescent="0.25">
      <c r="A6" s="64" t="s">
        <v>39</v>
      </c>
      <c r="B6" s="52"/>
      <c r="F6" s="57"/>
      <c r="G6" s="57"/>
      <c r="H6" s="57"/>
    </row>
    <row r="7" spans="1:9" x14ac:dyDescent="0.25">
      <c r="B7" s="52" t="s">
        <v>37</v>
      </c>
      <c r="F7" s="57" t="s">
        <v>40</v>
      </c>
      <c r="G7" s="57" t="s">
        <v>40</v>
      </c>
      <c r="H7" s="57" t="s">
        <v>40</v>
      </c>
    </row>
    <row r="8" spans="1:9" x14ac:dyDescent="0.25">
      <c r="B8" s="54" t="s">
        <v>74</v>
      </c>
      <c r="C8" s="51"/>
      <c r="D8" s="51"/>
      <c r="E8" s="51"/>
      <c r="F8" s="58">
        <v>37</v>
      </c>
      <c r="G8" s="58">
        <v>37</v>
      </c>
      <c r="H8" s="58">
        <v>37</v>
      </c>
    </row>
    <row r="9" spans="1:9" ht="15.75" thickBot="1" x14ac:dyDescent="0.3">
      <c r="B9" s="55" t="s">
        <v>33</v>
      </c>
      <c r="C9" s="56"/>
      <c r="D9" s="56"/>
      <c r="E9" s="56"/>
      <c r="F9" s="59" t="s">
        <v>41</v>
      </c>
      <c r="G9" s="59" t="s">
        <v>41</v>
      </c>
      <c r="H9" s="59" t="s">
        <v>41</v>
      </c>
    </row>
    <row r="10" spans="1:9" x14ac:dyDescent="0.25">
      <c r="A10" s="63" t="s">
        <v>46</v>
      </c>
      <c r="B10" s="68" t="s">
        <v>42</v>
      </c>
      <c r="F10" s="61" t="s">
        <v>43</v>
      </c>
      <c r="G10" s="61" t="s">
        <v>44</v>
      </c>
      <c r="H10" s="61" t="s">
        <v>45</v>
      </c>
    </row>
    <row r="12" spans="1:9" ht="26.25" x14ac:dyDescent="0.4">
      <c r="A12" s="73" t="s">
        <v>82</v>
      </c>
      <c r="B12" s="74"/>
      <c r="C12" s="74"/>
      <c r="D12" s="74"/>
      <c r="E12" s="62"/>
    </row>
    <row r="13" spans="1:9" x14ac:dyDescent="0.25">
      <c r="B13" s="53" t="s">
        <v>56</v>
      </c>
      <c r="G13" s="69" t="s">
        <v>43</v>
      </c>
      <c r="H13" s="69" t="s">
        <v>44</v>
      </c>
      <c r="I13" s="69" t="s">
        <v>45</v>
      </c>
    </row>
    <row r="14" spans="1:9" x14ac:dyDescent="0.25">
      <c r="B14" t="s">
        <v>47</v>
      </c>
      <c r="G14" s="67">
        <v>0.1</v>
      </c>
      <c r="H14" s="67">
        <v>0.1</v>
      </c>
      <c r="I14" s="67">
        <v>0.1</v>
      </c>
    </row>
    <row r="15" spans="1:9" x14ac:dyDescent="0.25">
      <c r="B15" t="s">
        <v>49</v>
      </c>
      <c r="G15" s="57" t="s">
        <v>41</v>
      </c>
      <c r="H15" s="57" t="s">
        <v>50</v>
      </c>
      <c r="I15" s="57" t="s">
        <v>51</v>
      </c>
    </row>
    <row r="16" spans="1:9" ht="15.75" thickBot="1" x14ac:dyDescent="0.3">
      <c r="A16" s="63" t="s">
        <v>52</v>
      </c>
      <c r="B16" s="50" t="s">
        <v>73</v>
      </c>
      <c r="C16" s="50"/>
      <c r="D16" s="50"/>
      <c r="E16" s="50"/>
      <c r="F16" s="50"/>
      <c r="G16" s="65" t="s">
        <v>72</v>
      </c>
      <c r="H16" s="65" t="s">
        <v>72</v>
      </c>
      <c r="I16" s="65" t="s">
        <v>72</v>
      </c>
    </row>
    <row r="17" spans="1:10" x14ac:dyDescent="0.25">
      <c r="B17" s="68" t="s">
        <v>53</v>
      </c>
      <c r="G17" s="66" t="s">
        <v>54</v>
      </c>
      <c r="H17" s="66" t="s">
        <v>55</v>
      </c>
      <c r="I17" s="66" t="s">
        <v>69</v>
      </c>
    </row>
    <row r="19" spans="1:10" x14ac:dyDescent="0.25">
      <c r="B19" t="s">
        <v>47</v>
      </c>
      <c r="G19" s="67">
        <v>0.15</v>
      </c>
      <c r="H19" s="67">
        <v>0.15</v>
      </c>
      <c r="I19" s="67">
        <v>0.15</v>
      </c>
    </row>
    <row r="20" spans="1:10" x14ac:dyDescent="0.25">
      <c r="B20" t="s">
        <v>49</v>
      </c>
      <c r="G20" s="57" t="s">
        <v>57</v>
      </c>
      <c r="H20" s="57" t="s">
        <v>58</v>
      </c>
      <c r="I20" s="57" t="s">
        <v>59</v>
      </c>
    </row>
    <row r="21" spans="1:10" ht="15.75" thickBot="1" x14ac:dyDescent="0.3">
      <c r="A21" s="63" t="s">
        <v>52</v>
      </c>
      <c r="B21" s="50" t="s">
        <v>73</v>
      </c>
      <c r="C21" s="50"/>
      <c r="D21" s="50"/>
      <c r="E21" s="50"/>
      <c r="F21" s="50"/>
      <c r="G21" s="65" t="s">
        <v>72</v>
      </c>
      <c r="H21" s="65" t="s">
        <v>72</v>
      </c>
      <c r="I21" s="65" t="s">
        <v>72</v>
      </c>
    </row>
    <row r="22" spans="1:10" x14ac:dyDescent="0.25">
      <c r="B22" s="68" t="s">
        <v>53</v>
      </c>
      <c r="G22" s="66" t="s">
        <v>60</v>
      </c>
      <c r="H22" s="66" t="s">
        <v>61</v>
      </c>
      <c r="I22" s="66" t="s">
        <v>62</v>
      </c>
    </row>
    <row r="24" spans="1:10" x14ac:dyDescent="0.25">
      <c r="B24" t="s">
        <v>47</v>
      </c>
      <c r="G24" s="67">
        <v>0.2</v>
      </c>
      <c r="H24" s="67">
        <v>0.2</v>
      </c>
      <c r="I24" s="67">
        <v>0.2</v>
      </c>
    </row>
    <row r="25" spans="1:10" x14ac:dyDescent="0.25">
      <c r="B25" t="s">
        <v>49</v>
      </c>
      <c r="G25" s="57" t="s">
        <v>63</v>
      </c>
      <c r="H25" s="57" t="s">
        <v>64</v>
      </c>
      <c r="I25" s="57" t="s">
        <v>65</v>
      </c>
    </row>
    <row r="26" spans="1:10" ht="15.75" thickBot="1" x14ac:dyDescent="0.3">
      <c r="A26" s="63" t="s">
        <v>52</v>
      </c>
      <c r="B26" s="50" t="s">
        <v>73</v>
      </c>
      <c r="C26" s="50"/>
      <c r="D26" s="50"/>
      <c r="E26" s="50"/>
      <c r="F26" s="50"/>
      <c r="G26" s="65" t="s">
        <v>72</v>
      </c>
      <c r="H26" s="65" t="s">
        <v>72</v>
      </c>
      <c r="I26" s="65" t="s">
        <v>72</v>
      </c>
    </row>
    <row r="27" spans="1:10" x14ac:dyDescent="0.25">
      <c r="B27" s="68" t="s">
        <v>53</v>
      </c>
      <c r="G27" s="66" t="s">
        <v>68</v>
      </c>
      <c r="H27" s="66" t="s">
        <v>66</v>
      </c>
      <c r="I27" s="66" t="s">
        <v>67</v>
      </c>
    </row>
    <row r="29" spans="1:10" ht="23.25" x14ac:dyDescent="0.35">
      <c r="A29" s="72" t="s">
        <v>83</v>
      </c>
      <c r="B29" s="62"/>
      <c r="C29" s="62"/>
      <c r="D29" s="62"/>
      <c r="E29" s="62"/>
      <c r="F29" s="62"/>
      <c r="G29" s="85" t="s">
        <v>117</v>
      </c>
      <c r="H29" s="86"/>
    </row>
    <row r="30" spans="1:10" x14ac:dyDescent="0.25">
      <c r="B30" t="s">
        <v>53</v>
      </c>
      <c r="G30" s="57" t="s">
        <v>70</v>
      </c>
      <c r="H30" s="57" t="s">
        <v>71</v>
      </c>
      <c r="I30" s="57" t="s">
        <v>70</v>
      </c>
      <c r="J30" s="57" t="s">
        <v>71</v>
      </c>
    </row>
    <row r="31" spans="1:10" x14ac:dyDescent="0.25">
      <c r="B31" t="s">
        <v>75</v>
      </c>
      <c r="G31" s="57" t="s">
        <v>76</v>
      </c>
      <c r="H31" s="57" t="s">
        <v>76</v>
      </c>
      <c r="I31" s="57" t="s">
        <v>76</v>
      </c>
      <c r="J31" s="57" t="s">
        <v>76</v>
      </c>
    </row>
    <row r="32" spans="1:10" x14ac:dyDescent="0.25">
      <c r="B32" s="76" t="s">
        <v>77</v>
      </c>
      <c r="C32" s="76"/>
      <c r="D32" s="76"/>
      <c r="E32" s="76"/>
      <c r="F32" s="76"/>
      <c r="G32" s="77" t="s">
        <v>78</v>
      </c>
      <c r="H32" s="77" t="s">
        <v>78</v>
      </c>
      <c r="I32" s="77" t="s">
        <v>78</v>
      </c>
      <c r="J32" s="77" t="s">
        <v>78</v>
      </c>
    </row>
    <row r="33" spans="1:10" x14ac:dyDescent="0.25">
      <c r="B33" s="52" t="s">
        <v>86</v>
      </c>
      <c r="C33" s="76"/>
      <c r="D33" s="76"/>
      <c r="E33" s="76"/>
      <c r="F33" s="76"/>
      <c r="G33" s="77">
        <v>0</v>
      </c>
      <c r="H33" s="77">
        <v>0</v>
      </c>
      <c r="I33" s="77" t="s">
        <v>87</v>
      </c>
      <c r="J33" s="77" t="s">
        <v>87</v>
      </c>
    </row>
    <row r="34" spans="1:10" ht="15.75" thickBot="1" x14ac:dyDescent="0.3">
      <c r="B34" s="79" t="s">
        <v>84</v>
      </c>
      <c r="C34" s="50"/>
      <c r="D34" s="50"/>
      <c r="E34" s="50"/>
      <c r="F34" s="50"/>
      <c r="G34" s="80">
        <v>0</v>
      </c>
      <c r="H34" s="80">
        <v>0</v>
      </c>
      <c r="I34" s="80" t="s">
        <v>85</v>
      </c>
      <c r="J34" s="80" t="s">
        <v>85</v>
      </c>
    </row>
    <row r="35" spans="1:10" x14ac:dyDescent="0.25">
      <c r="B35" t="s">
        <v>79</v>
      </c>
      <c r="G35" s="70" t="s">
        <v>80</v>
      </c>
      <c r="H35" s="70" t="s">
        <v>81</v>
      </c>
      <c r="I35" s="78">
        <v>0</v>
      </c>
      <c r="J35" s="70" t="s">
        <v>88</v>
      </c>
    </row>
    <row r="38" spans="1:10" ht="16.5" x14ac:dyDescent="0.35">
      <c r="A38" s="3" t="s">
        <v>1</v>
      </c>
      <c r="B38" s="4"/>
      <c r="C38" s="18" t="s">
        <v>29</v>
      </c>
      <c r="D38" s="5"/>
      <c r="E38" s="6"/>
    </row>
    <row r="39" spans="1:10" x14ac:dyDescent="0.25">
      <c r="A39" s="13" t="s">
        <v>26</v>
      </c>
      <c r="B39" s="19" t="s">
        <v>8</v>
      </c>
      <c r="C39" s="19" t="s">
        <v>6</v>
      </c>
      <c r="D39" s="22" t="s">
        <v>9</v>
      </c>
      <c r="E39" s="22" t="s">
        <v>10</v>
      </c>
    </row>
    <row r="40" spans="1:10" x14ac:dyDescent="0.25">
      <c r="A40" s="13" t="s">
        <v>3</v>
      </c>
      <c r="B40" s="20">
        <f>9000000/12012</f>
        <v>749.25074925074921</v>
      </c>
      <c r="C40" s="20">
        <f>10000000/12012</f>
        <v>832.50083250083253</v>
      </c>
      <c r="D40" s="31">
        <f>12000000/12012</f>
        <v>999.00099900099895</v>
      </c>
      <c r="E40" s="31">
        <f>15000000/12012</f>
        <v>1248.7512487512488</v>
      </c>
    </row>
    <row r="41" spans="1:10" x14ac:dyDescent="0.25">
      <c r="A41" s="27"/>
      <c r="B41" s="27"/>
      <c r="C41" s="27"/>
      <c r="D41" s="27"/>
      <c r="E41" s="27"/>
    </row>
    <row r="42" spans="1:10" x14ac:dyDescent="0.25">
      <c r="A42" s="9" t="s">
        <v>21</v>
      </c>
      <c r="B42" s="10">
        <v>9000000</v>
      </c>
      <c r="C42" s="10">
        <v>10000000</v>
      </c>
      <c r="D42" s="32">
        <f>12000000</f>
        <v>12000000</v>
      </c>
      <c r="E42" s="32">
        <f>15000000</f>
        <v>15000000</v>
      </c>
    </row>
    <row r="43" spans="1:10" x14ac:dyDescent="0.25">
      <c r="A43" s="13" t="s">
        <v>14</v>
      </c>
      <c r="B43" s="10">
        <v>7000000</v>
      </c>
      <c r="C43" s="10">
        <v>7000000</v>
      </c>
      <c r="D43" s="33">
        <f>7000000</f>
        <v>7000000</v>
      </c>
      <c r="E43" s="33">
        <f>7000000</f>
        <v>7000000</v>
      </c>
    </row>
    <row r="44" spans="1:10" ht="16.5" x14ac:dyDescent="0.35">
      <c r="A44" s="14" t="s">
        <v>13</v>
      </c>
      <c r="B44" s="41">
        <f>(B42+B43)/53</f>
        <v>301886.79245283018</v>
      </c>
      <c r="C44" s="41">
        <f>(C42+C43)/53</f>
        <v>320754.71698113205</v>
      </c>
      <c r="D44" s="42">
        <f>(D42+D43)/53</f>
        <v>358490.56603773584</v>
      </c>
      <c r="E44" s="42">
        <f>(E42+E43)/53</f>
        <v>415094.33962264151</v>
      </c>
    </row>
    <row r="45" spans="1:10" x14ac:dyDescent="0.25">
      <c r="A45" s="16" t="s">
        <v>22</v>
      </c>
      <c r="B45" s="37">
        <f>SUM(B44:B44)</f>
        <v>301886.79245283018</v>
      </c>
      <c r="C45" s="37">
        <f>SUM(C44:C44)</f>
        <v>320754.71698113205</v>
      </c>
      <c r="D45" s="48">
        <f>SUM(D44:D44)</f>
        <v>358490.56603773584</v>
      </c>
      <c r="E45" s="82">
        <f>SUM(E44:E44)</f>
        <v>415094.33962264151</v>
      </c>
    </row>
    <row r="46" spans="1:10" x14ac:dyDescent="0.25">
      <c r="A46" s="34" t="s">
        <v>15</v>
      </c>
      <c r="B46" s="47">
        <f>(B45-700000)</f>
        <v>-398113.20754716982</v>
      </c>
      <c r="C46" s="47">
        <f t="shared" ref="C46:E46" si="0">(C45-700000)</f>
        <v>-379245.28301886795</v>
      </c>
      <c r="D46" s="47">
        <f t="shared" si="0"/>
        <v>-341509.43396226416</v>
      </c>
      <c r="E46" s="81">
        <f>(E45-700000)</f>
        <v>-284905.66037735849</v>
      </c>
    </row>
    <row r="49" spans="1:4" ht="23.25" x14ac:dyDescent="0.35">
      <c r="A49" s="75" t="s">
        <v>114</v>
      </c>
    </row>
    <row r="50" spans="1:4" ht="23.25" x14ac:dyDescent="0.35">
      <c r="A50" s="83" t="s">
        <v>113</v>
      </c>
    </row>
    <row r="51" spans="1:4" x14ac:dyDescent="0.25">
      <c r="A51" t="s">
        <v>92</v>
      </c>
      <c r="B51" s="57" t="s">
        <v>94</v>
      </c>
      <c r="C51" s="57" t="s">
        <v>94</v>
      </c>
      <c r="D51" s="57" t="s">
        <v>94</v>
      </c>
    </row>
    <row r="52" spans="1:4" ht="15.75" thickBot="1" x14ac:dyDescent="0.3">
      <c r="A52" s="50" t="s">
        <v>93</v>
      </c>
      <c r="B52" s="65" t="s">
        <v>89</v>
      </c>
      <c r="C52" s="65" t="s">
        <v>91</v>
      </c>
      <c r="D52" s="65" t="s">
        <v>90</v>
      </c>
    </row>
    <row r="53" spans="1:4" x14ac:dyDescent="0.25">
      <c r="A53" t="s">
        <v>115</v>
      </c>
      <c r="B53" s="57" t="s">
        <v>95</v>
      </c>
      <c r="C53" s="57" t="s">
        <v>96</v>
      </c>
      <c r="D53" s="57" t="s">
        <v>97</v>
      </c>
    </row>
    <row r="54" spans="1:4" x14ac:dyDescent="0.25">
      <c r="A54" s="84" t="s">
        <v>116</v>
      </c>
    </row>
    <row r="56" spans="1:4" ht="23.25" x14ac:dyDescent="0.35">
      <c r="A56" s="83" t="s">
        <v>112</v>
      </c>
    </row>
    <row r="57" spans="1:4" x14ac:dyDescent="0.25">
      <c r="A57" t="s">
        <v>98</v>
      </c>
      <c r="B57" s="57" t="s">
        <v>99</v>
      </c>
      <c r="C57" s="57" t="s">
        <v>99</v>
      </c>
      <c r="D57" s="57" t="s">
        <v>99</v>
      </c>
    </row>
    <row r="58" spans="1:4" x14ac:dyDescent="0.25">
      <c r="A58" t="s">
        <v>100</v>
      </c>
      <c r="B58" s="57" t="s">
        <v>101</v>
      </c>
      <c r="C58" s="57" t="s">
        <v>102</v>
      </c>
      <c r="D58" s="57" t="s">
        <v>103</v>
      </c>
    </row>
    <row r="59" spans="1:4" ht="15.75" thickBot="1" x14ac:dyDescent="0.3">
      <c r="A59" s="50" t="s">
        <v>104</v>
      </c>
      <c r="B59" s="65" t="s">
        <v>105</v>
      </c>
      <c r="C59" s="65" t="s">
        <v>106</v>
      </c>
      <c r="D59" s="65" t="s">
        <v>107</v>
      </c>
    </row>
    <row r="60" spans="1:4" x14ac:dyDescent="0.25">
      <c r="A60" t="s">
        <v>108</v>
      </c>
      <c r="B60" s="60" t="s">
        <v>109</v>
      </c>
      <c r="C60" s="57" t="s">
        <v>110</v>
      </c>
      <c r="D60" s="57" t="s">
        <v>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Gibson</dc:creator>
  <cp:lastModifiedBy>Peng, Jiayuan</cp:lastModifiedBy>
  <dcterms:created xsi:type="dcterms:W3CDTF">2019-08-16T17:45:37Z</dcterms:created>
  <dcterms:modified xsi:type="dcterms:W3CDTF">2019-09-30T20:51:31Z</dcterms:modified>
</cp:coreProperties>
</file>