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tsu Nakagawa\Desktop\2年後期機械工学実験\実験A\"/>
    </mc:Choice>
  </mc:AlternateContent>
  <xr:revisionPtr revIDLastSave="0" documentId="13_ncr:1_{25262EEA-B87A-46C7-848F-C908D27D0465}" xr6:coauthVersionLast="37" xr6:coauthVersionMax="37" xr10:uidLastSave="{00000000-0000-0000-0000-000000000000}"/>
  <bookViews>
    <workbookView xWindow="0" yWindow="0" windowWidth="14385" windowHeight="3638" firstSheet="5" activeTab="7" xr2:uid="{3C23A675-F827-4D02-A9D1-A492C3C2D354}"/>
  </bookViews>
  <sheets>
    <sheet name="【A-1】4.3 (片対数グラフ）" sheetId="1" r:id="rId1"/>
    <sheet name="PV線図（おもりなし）" sheetId="2" r:id="rId2"/>
    <sheet name="PV線図（おもりあり）" sheetId="3" r:id="rId3"/>
    <sheet name="放射温度計" sheetId="4" r:id="rId4"/>
    <sheet name="タイプT熱電対の起電力" sheetId="5" r:id="rId5"/>
    <sheet name="Sheet1" sheetId="6" r:id="rId6"/>
    <sheet name="Sheet3" sheetId="8" r:id="rId7"/>
    <sheet name="Sheet2" sheetId="9" r:id="rId8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2" i="9" l="1"/>
  <c r="B2" i="9"/>
  <c r="F6" i="8" l="1"/>
  <c r="G6" i="8" l="1"/>
  <c r="H6" i="8"/>
  <c r="E14" i="2"/>
  <c r="F6" i="6"/>
  <c r="J3" i="8" l="1"/>
  <c r="I3" i="8"/>
  <c r="H3" i="8"/>
  <c r="G3" i="8"/>
  <c r="F3" i="8"/>
  <c r="J2" i="6"/>
  <c r="H2" i="6"/>
  <c r="I2" i="6"/>
  <c r="G2" i="6"/>
  <c r="F3" i="6"/>
  <c r="F2" i="6"/>
  <c r="K3" i="2" l="1"/>
  <c r="J3" i="2"/>
  <c r="I3" i="2"/>
  <c r="H3" i="2"/>
  <c r="O9" i="1"/>
  <c r="P3" i="1" l="1"/>
  <c r="P8" i="1" l="1"/>
  <c r="O8" i="1"/>
  <c r="Q8" i="1" s="1"/>
  <c r="Q5" i="1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3" i="3"/>
  <c r="E4" i="2"/>
  <c r="E5" i="2"/>
  <c r="E6" i="2"/>
  <c r="E7" i="2"/>
  <c r="E8" i="2"/>
  <c r="E9" i="2"/>
  <c r="E10" i="2"/>
  <c r="E11" i="2"/>
  <c r="E12" i="2"/>
  <c r="E13" i="2"/>
  <c r="E15" i="2"/>
  <c r="E16" i="2"/>
  <c r="E17" i="2"/>
  <c r="E18" i="2"/>
  <c r="E19" i="2"/>
  <c r="E3" i="2"/>
  <c r="G1" i="1" l="1"/>
  <c r="C4" i="1" s="1"/>
  <c r="C35" i="1" l="1"/>
  <c r="C15" i="1"/>
  <c r="C3" i="1"/>
  <c r="C50" i="1"/>
  <c r="C46" i="1"/>
  <c r="C42" i="1"/>
  <c r="C38" i="1"/>
  <c r="C34" i="1"/>
  <c r="C30" i="1"/>
  <c r="C26" i="1"/>
  <c r="C22" i="1"/>
  <c r="C18" i="1"/>
  <c r="C14" i="1"/>
  <c r="C10" i="1"/>
  <c r="C6" i="1"/>
  <c r="C59" i="1"/>
  <c r="C47" i="1"/>
  <c r="C43" i="1"/>
  <c r="C31" i="1"/>
  <c r="C23" i="1"/>
  <c r="C11" i="1"/>
  <c r="C54" i="1"/>
  <c r="C57" i="1"/>
  <c r="C53" i="1"/>
  <c r="C49" i="1"/>
  <c r="C45" i="1"/>
  <c r="C41" i="1"/>
  <c r="C37" i="1"/>
  <c r="C33" i="1"/>
  <c r="C29" i="1"/>
  <c r="C25" i="1"/>
  <c r="C21" i="1"/>
  <c r="C17" i="1"/>
  <c r="C13" i="1"/>
  <c r="C9" i="1"/>
  <c r="C5" i="1"/>
  <c r="C55" i="1"/>
  <c r="C51" i="1"/>
  <c r="C39" i="1"/>
  <c r="C27" i="1"/>
  <c r="C19" i="1"/>
  <c r="C7" i="1"/>
  <c r="C58" i="1"/>
  <c r="C61" i="1"/>
  <c r="C60" i="1"/>
  <c r="C56" i="1"/>
  <c r="C52" i="1"/>
  <c r="C48" i="1"/>
  <c r="C44" i="1"/>
  <c r="C40" i="1"/>
  <c r="C36" i="1"/>
  <c r="C32" i="1"/>
  <c r="C28" i="1"/>
  <c r="C24" i="1"/>
  <c r="C20" i="1"/>
  <c r="C16" i="1"/>
  <c r="C12" i="1"/>
  <c r="C8" i="1"/>
  <c r="O3" i="1" l="1"/>
  <c r="O5" i="1" s="1"/>
</calcChain>
</file>

<file path=xl/sharedStrings.xml><?xml version="1.0" encoding="utf-8"?>
<sst xmlns="http://schemas.openxmlformats.org/spreadsheetml/2006/main" count="54" uniqueCount="38">
  <si>
    <t>時間t[s]</t>
    <rPh sb="0" eb="2">
      <t>ジカン</t>
    </rPh>
    <phoneticPr fontId="1"/>
  </si>
  <si>
    <t>ΔT[℃]</t>
    <phoneticPr fontId="1"/>
  </si>
  <si>
    <t>球温度[℃]</t>
    <rPh sb="0" eb="1">
      <t>キュウ</t>
    </rPh>
    <rPh sb="1" eb="3">
      <t>オンド</t>
    </rPh>
    <phoneticPr fontId="1"/>
  </si>
  <si>
    <t>室温[℃]</t>
    <rPh sb="0" eb="2">
      <t>シツオン</t>
    </rPh>
    <phoneticPr fontId="1"/>
  </si>
  <si>
    <t>温度[℃]</t>
    <rPh sb="0" eb="2">
      <t>オンド</t>
    </rPh>
    <phoneticPr fontId="1"/>
  </si>
  <si>
    <t>体積[V]</t>
    <rPh sb="0" eb="2">
      <t>タイセキ</t>
    </rPh>
    <phoneticPr fontId="1"/>
  </si>
  <si>
    <t>温度t[℃]</t>
    <rPh sb="0" eb="2">
      <t>オンド</t>
    </rPh>
    <phoneticPr fontId="1"/>
  </si>
  <si>
    <t>体積V[m^3]</t>
    <rPh sb="0" eb="2">
      <t>タイセキ</t>
    </rPh>
    <phoneticPr fontId="1"/>
  </si>
  <si>
    <t>圧力P[Pa]</t>
    <rPh sb="0" eb="2">
      <t>アツリョク</t>
    </rPh>
    <phoneticPr fontId="1"/>
  </si>
  <si>
    <t>変位x[m]</t>
    <rPh sb="0" eb="2">
      <t>ヘンイ</t>
    </rPh>
    <phoneticPr fontId="1"/>
  </si>
  <si>
    <t>設定温度[℃]</t>
    <rPh sb="0" eb="2">
      <t>セッテイ</t>
    </rPh>
    <rPh sb="2" eb="4">
      <t>オンド</t>
    </rPh>
    <phoneticPr fontId="1"/>
  </si>
  <si>
    <t>裸面</t>
    <rPh sb="0" eb="1">
      <t>ハダカ</t>
    </rPh>
    <rPh sb="1" eb="2">
      <t>メン</t>
    </rPh>
    <phoneticPr fontId="1"/>
  </si>
  <si>
    <t>酸化面</t>
    <rPh sb="0" eb="2">
      <t>サンカ</t>
    </rPh>
    <rPh sb="2" eb="3">
      <t>メン</t>
    </rPh>
    <phoneticPr fontId="1"/>
  </si>
  <si>
    <t>黒ペイント面</t>
    <rPh sb="0" eb="1">
      <t>クロ</t>
    </rPh>
    <rPh sb="5" eb="6">
      <t>メン</t>
    </rPh>
    <phoneticPr fontId="1"/>
  </si>
  <si>
    <t>透明ペイント面</t>
    <rPh sb="0" eb="2">
      <t>トウメイ</t>
    </rPh>
    <rPh sb="6" eb="7">
      <t>メン</t>
    </rPh>
    <phoneticPr fontId="1"/>
  </si>
  <si>
    <t>計測温度[℃]</t>
    <rPh sb="0" eb="2">
      <t>ケイソク</t>
    </rPh>
    <rPh sb="2" eb="4">
      <t>オンド</t>
    </rPh>
    <phoneticPr fontId="1"/>
  </si>
  <si>
    <t>空洞</t>
    <rPh sb="0" eb="2">
      <t>クウドウ</t>
    </rPh>
    <phoneticPr fontId="1"/>
  </si>
  <si>
    <t>時定数B</t>
    <rPh sb="0" eb="3">
      <t>ジテイスウ</t>
    </rPh>
    <phoneticPr fontId="1"/>
  </si>
  <si>
    <t>熱伝達率h</t>
    <rPh sb="0" eb="3">
      <t>ネツデンタツ</t>
    </rPh>
    <rPh sb="3" eb="4">
      <t>リツ</t>
    </rPh>
    <phoneticPr fontId="1"/>
  </si>
  <si>
    <t>時定数A</t>
    <rPh sb="0" eb="3">
      <t>ジテイスウ</t>
    </rPh>
    <phoneticPr fontId="1"/>
  </si>
  <si>
    <t>熱伝達率ｈ</t>
    <rPh sb="0" eb="3">
      <t>ネツデンタツ</t>
    </rPh>
    <rPh sb="3" eb="4">
      <t>リツ</t>
    </rPh>
    <phoneticPr fontId="1"/>
  </si>
  <si>
    <t>熱起電力[mV]</t>
    <rPh sb="0" eb="1">
      <t>ネツ</t>
    </rPh>
    <rPh sb="1" eb="4">
      <t>キデンリョク</t>
    </rPh>
    <phoneticPr fontId="1"/>
  </si>
  <si>
    <t>圧力[kPa]</t>
    <rPh sb="0" eb="2">
      <t>アツリョク</t>
    </rPh>
    <phoneticPr fontId="1"/>
  </si>
  <si>
    <t>m</t>
    <phoneticPr fontId="1"/>
  </si>
  <si>
    <t>T</t>
    <phoneticPr fontId="1"/>
  </si>
  <si>
    <t>p</t>
    <phoneticPr fontId="1"/>
  </si>
  <si>
    <t>Q_A1</t>
    <phoneticPr fontId="1"/>
  </si>
  <si>
    <t>m</t>
    <phoneticPr fontId="1"/>
  </si>
  <si>
    <t>Q_A1</t>
    <phoneticPr fontId="1"/>
  </si>
  <si>
    <t>Q_A2</t>
    <phoneticPr fontId="1"/>
  </si>
  <si>
    <t>Q_A3</t>
    <phoneticPr fontId="1"/>
  </si>
  <si>
    <t>Q_A</t>
    <phoneticPr fontId="1"/>
  </si>
  <si>
    <t>Q_A2</t>
    <phoneticPr fontId="1"/>
  </si>
  <si>
    <t>Q_A3</t>
    <phoneticPr fontId="1"/>
  </si>
  <si>
    <t>Q_A</t>
    <phoneticPr fontId="1"/>
  </si>
  <si>
    <t>pv</t>
    <phoneticPr fontId="1"/>
  </si>
  <si>
    <t>変位</t>
    <rPh sb="0" eb="2">
      <t>ヘンイ</t>
    </rPh>
    <phoneticPr fontId="1"/>
  </si>
  <si>
    <t>Epa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</si>
</sst>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HGP創英角ｺﾞｼｯｸUB" panose="020B0900000000000000" pitchFamily="50" charset="-128"/>
                <a:ea typeface="HGP創英角ｺﾞｼｯｸUB" panose="020B0900000000000000" pitchFamily="50" charset="-128"/>
                <a:cs typeface="+mn-cs"/>
              </a:defRPr>
            </a:pPr>
            <a:r>
              <a:rPr lang="ja-JP" altLang="en-US">
                <a:latin typeface="HGP創英角ｺﾞｼｯｸUB" panose="020B0900000000000000" pitchFamily="50" charset="-128"/>
                <a:ea typeface="HGP創英角ｺﾞｼｯｸUB" panose="020B0900000000000000" pitchFamily="50" charset="-128"/>
              </a:rPr>
              <a:t>図</a:t>
            </a:r>
            <a:r>
              <a:rPr lang="en-US" altLang="ja-JP">
                <a:latin typeface="HGP創英角ｺﾞｼｯｸUB" panose="020B0900000000000000" pitchFamily="50" charset="-128"/>
                <a:ea typeface="HGP創英角ｺﾞｼｯｸUB" panose="020B0900000000000000" pitchFamily="50" charset="-128"/>
              </a:rPr>
              <a:t>2</a:t>
            </a:r>
            <a:r>
              <a:rPr lang="ja-JP" altLang="en-US">
                <a:latin typeface="HGP創英角ｺﾞｼｯｸUB" panose="020B0900000000000000" pitchFamily="50" charset="-128"/>
                <a:ea typeface="HGP創英角ｺﾞｼｯｸUB" panose="020B0900000000000000" pitchFamily="50" charset="-128"/>
              </a:rPr>
              <a:t>　強制対流熱伝達における球の温度変化（片対数）</a:t>
            </a:r>
          </a:p>
        </c:rich>
      </c:tx>
      <c:layout>
        <c:manualLayout>
          <c:xMode val="edge"/>
          <c:yMode val="edge"/>
          <c:x val="0.15186571336936261"/>
          <c:y val="0.847222222222222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HGP創英角ｺﾞｼｯｸUB" panose="020B0900000000000000" pitchFamily="50" charset="-128"/>
              <a:ea typeface="HGP創英角ｺﾞｼｯｸUB" panose="020B0900000000000000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535870516185477"/>
          <c:y val="8.7962962962962965E-2"/>
          <c:w val="0.81008573928258965"/>
          <c:h val="0.58609580052493437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'【A-1】4.3 (片対数グラフ）'!$B$3:$B$61</c:f>
              <c:numCache>
                <c:formatCode>General</c:formatCode>
                <c:ptCount val="5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215</c:v>
                </c:pt>
                <c:pt idx="42">
                  <c:v>225</c:v>
                </c:pt>
                <c:pt idx="43">
                  <c:v>235</c:v>
                </c:pt>
                <c:pt idx="44">
                  <c:v>245</c:v>
                </c:pt>
                <c:pt idx="45">
                  <c:v>255</c:v>
                </c:pt>
                <c:pt idx="46">
                  <c:v>265</c:v>
                </c:pt>
                <c:pt idx="47">
                  <c:v>275</c:v>
                </c:pt>
                <c:pt idx="48">
                  <c:v>290</c:v>
                </c:pt>
                <c:pt idx="49">
                  <c:v>305</c:v>
                </c:pt>
                <c:pt idx="50">
                  <c:v>320</c:v>
                </c:pt>
                <c:pt idx="51">
                  <c:v>340</c:v>
                </c:pt>
                <c:pt idx="52">
                  <c:v>360</c:v>
                </c:pt>
                <c:pt idx="53">
                  <c:v>380</c:v>
                </c:pt>
                <c:pt idx="54">
                  <c:v>400</c:v>
                </c:pt>
                <c:pt idx="55">
                  <c:v>420</c:v>
                </c:pt>
                <c:pt idx="56">
                  <c:v>440</c:v>
                </c:pt>
                <c:pt idx="57">
                  <c:v>460</c:v>
                </c:pt>
                <c:pt idx="58">
                  <c:v>480</c:v>
                </c:pt>
              </c:numCache>
            </c:numRef>
          </c:xVal>
          <c:yVal>
            <c:numRef>
              <c:f>'【A-1】4.3 (片対数グラフ）'!$C$3:$C$61</c:f>
              <c:numCache>
                <c:formatCode>General</c:formatCode>
                <c:ptCount val="59"/>
                <c:pt idx="0">
                  <c:v>34.450000000000003</c:v>
                </c:pt>
                <c:pt idx="1">
                  <c:v>32.85</c:v>
                </c:pt>
                <c:pt idx="2">
                  <c:v>31.35</c:v>
                </c:pt>
                <c:pt idx="3">
                  <c:v>30.15</c:v>
                </c:pt>
                <c:pt idx="4">
                  <c:v>28.85</c:v>
                </c:pt>
                <c:pt idx="5">
                  <c:v>27.65</c:v>
                </c:pt>
                <c:pt idx="6">
                  <c:v>26.35</c:v>
                </c:pt>
                <c:pt idx="7">
                  <c:v>25.450000000000003</c:v>
                </c:pt>
                <c:pt idx="8">
                  <c:v>24.450000000000003</c:v>
                </c:pt>
                <c:pt idx="9">
                  <c:v>23.450000000000003</c:v>
                </c:pt>
                <c:pt idx="10">
                  <c:v>22.65</c:v>
                </c:pt>
                <c:pt idx="11">
                  <c:v>21.85</c:v>
                </c:pt>
                <c:pt idx="12">
                  <c:v>21.25</c:v>
                </c:pt>
                <c:pt idx="13">
                  <c:v>20.450000000000003</c:v>
                </c:pt>
                <c:pt idx="14">
                  <c:v>19.850000000000001</c:v>
                </c:pt>
                <c:pt idx="15">
                  <c:v>18.950000000000003</c:v>
                </c:pt>
                <c:pt idx="16">
                  <c:v>18.25</c:v>
                </c:pt>
                <c:pt idx="17">
                  <c:v>17.649999999999999</c:v>
                </c:pt>
                <c:pt idx="18">
                  <c:v>16.850000000000001</c:v>
                </c:pt>
                <c:pt idx="19">
                  <c:v>16.149999999999999</c:v>
                </c:pt>
                <c:pt idx="20">
                  <c:v>15.649999999999999</c:v>
                </c:pt>
                <c:pt idx="21">
                  <c:v>14.950000000000003</c:v>
                </c:pt>
                <c:pt idx="22">
                  <c:v>14.550000000000004</c:v>
                </c:pt>
                <c:pt idx="23">
                  <c:v>13.950000000000003</c:v>
                </c:pt>
                <c:pt idx="24">
                  <c:v>13.550000000000004</c:v>
                </c:pt>
                <c:pt idx="25">
                  <c:v>13.149999999999999</c:v>
                </c:pt>
                <c:pt idx="26">
                  <c:v>12.649999999999999</c:v>
                </c:pt>
                <c:pt idx="27">
                  <c:v>12.149999999999999</c:v>
                </c:pt>
                <c:pt idx="28">
                  <c:v>11.75</c:v>
                </c:pt>
                <c:pt idx="29">
                  <c:v>11.350000000000001</c:v>
                </c:pt>
                <c:pt idx="30">
                  <c:v>10.950000000000003</c:v>
                </c:pt>
                <c:pt idx="31">
                  <c:v>10.649999999999999</c:v>
                </c:pt>
                <c:pt idx="32">
                  <c:v>10.149999999999999</c:v>
                </c:pt>
                <c:pt idx="33">
                  <c:v>9.8500000000000014</c:v>
                </c:pt>
                <c:pt idx="34">
                  <c:v>9.4500000000000028</c:v>
                </c:pt>
                <c:pt idx="35">
                  <c:v>9.1499999999999986</c:v>
                </c:pt>
                <c:pt idx="36">
                  <c:v>8.8500000000000014</c:v>
                </c:pt>
                <c:pt idx="37">
                  <c:v>8.5500000000000007</c:v>
                </c:pt>
                <c:pt idx="38">
                  <c:v>8.25</c:v>
                </c:pt>
                <c:pt idx="39">
                  <c:v>8.0500000000000007</c:v>
                </c:pt>
                <c:pt idx="40">
                  <c:v>7.8500000000000014</c:v>
                </c:pt>
                <c:pt idx="41">
                  <c:v>7.3500000000000014</c:v>
                </c:pt>
                <c:pt idx="42">
                  <c:v>6.9500000000000028</c:v>
                </c:pt>
                <c:pt idx="43">
                  <c:v>6.5500000000000007</c:v>
                </c:pt>
                <c:pt idx="44">
                  <c:v>6.1500000000000021</c:v>
                </c:pt>
                <c:pt idx="45">
                  <c:v>5.6500000000000021</c:v>
                </c:pt>
                <c:pt idx="46">
                  <c:v>5.3500000000000014</c:v>
                </c:pt>
                <c:pt idx="47">
                  <c:v>5.0500000000000007</c:v>
                </c:pt>
                <c:pt idx="48">
                  <c:v>4.6500000000000021</c:v>
                </c:pt>
                <c:pt idx="49">
                  <c:v>4.1500000000000021</c:v>
                </c:pt>
                <c:pt idx="50">
                  <c:v>3.9500000000000028</c:v>
                </c:pt>
                <c:pt idx="51">
                  <c:v>3.5500000000000007</c:v>
                </c:pt>
                <c:pt idx="52">
                  <c:v>3.1500000000000021</c:v>
                </c:pt>
                <c:pt idx="53">
                  <c:v>2.9500000000000028</c:v>
                </c:pt>
                <c:pt idx="54">
                  <c:v>2.6500000000000021</c:v>
                </c:pt>
                <c:pt idx="55">
                  <c:v>2.3500000000000014</c:v>
                </c:pt>
                <c:pt idx="56">
                  <c:v>2.1500000000000021</c:v>
                </c:pt>
                <c:pt idx="57">
                  <c:v>2.1500000000000021</c:v>
                </c:pt>
                <c:pt idx="58">
                  <c:v>1.9500000000000028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15-408E-9894-85D2B3942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9716512"/>
        <c:axId val="549713888"/>
      </c:scatterChart>
      <c:valAx>
        <c:axId val="549716512"/>
        <c:scaling>
          <c:orientation val="minMax"/>
          <c:max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t[s]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9713888"/>
        <c:crosses val="autoZero"/>
        <c:crossBetween val="midCat"/>
      </c:valAx>
      <c:valAx>
        <c:axId val="54971388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GP明朝B" panose="02020800000000000000" pitchFamily="18" charset="-128"/>
                    <a:ea typeface="HGP明朝B" panose="02020800000000000000" pitchFamily="18" charset="-128"/>
                    <a:cs typeface="+mn-cs"/>
                  </a:defRPr>
                </a:pPr>
                <a:r>
                  <a:rPr lang="en-US" altLang="ja-JP">
                    <a:latin typeface="HGP明朝B" panose="02020800000000000000" pitchFamily="18" charset="-128"/>
                    <a:ea typeface="HGP明朝B" panose="02020800000000000000" pitchFamily="18" charset="-128"/>
                  </a:rPr>
                  <a:t>ΔT[</a:t>
                </a:r>
                <a:r>
                  <a:rPr lang="ja-JP" altLang="en-US">
                    <a:latin typeface="HGP明朝B" panose="02020800000000000000" pitchFamily="18" charset="-128"/>
                    <a:ea typeface="HGP明朝B" panose="02020800000000000000" pitchFamily="18" charset="-128"/>
                  </a:rPr>
                  <a:t>℃］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GP明朝B" panose="02020800000000000000" pitchFamily="18" charset="-128"/>
                  <a:ea typeface="HGP明朝B" panose="02020800000000000000" pitchFamily="18" charset="-128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9716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'PV線図（おもりなし）'!$F$2</c:f>
              <c:strCache>
                <c:ptCount val="1"/>
                <c:pt idx="0">
                  <c:v>圧力[kPa]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'PV線図（おもりなし）'!$E$3:$E$19</c:f>
              <c:numCache>
                <c:formatCode>0.00E+00</c:formatCode>
                <c:ptCount val="17"/>
                <c:pt idx="0">
                  <c:v>3.0360351404291762E-6</c:v>
                </c:pt>
                <c:pt idx="1">
                  <c:v>3.2572032632418969E-6</c:v>
                </c:pt>
                <c:pt idx="2">
                  <c:v>3.619114736935441E-6</c:v>
                </c:pt>
                <c:pt idx="3">
                  <c:v>4.624424386084175E-6</c:v>
                </c:pt>
                <c:pt idx="4">
                  <c:v>8.2435391230196161E-6</c:v>
                </c:pt>
                <c:pt idx="5">
                  <c:v>2.7545484386675306E-5</c:v>
                </c:pt>
                <c:pt idx="6">
                  <c:v>2.7746546316505054E-5</c:v>
                </c:pt>
                <c:pt idx="7">
                  <c:v>2.7746546316505054E-5</c:v>
                </c:pt>
                <c:pt idx="8">
                  <c:v>2.7746546316505054E-5</c:v>
                </c:pt>
                <c:pt idx="9">
                  <c:v>2.7545484386675306E-5</c:v>
                </c:pt>
                <c:pt idx="10">
                  <c:v>2.7545484386675306E-5</c:v>
                </c:pt>
                <c:pt idx="11">
                  <c:v>2.7545484386675306E-5</c:v>
                </c:pt>
                <c:pt idx="12">
                  <c:v>5.2075039825904404E-6</c:v>
                </c:pt>
                <c:pt idx="13">
                  <c:v>4.0212385965949352E-6</c:v>
                </c:pt>
                <c:pt idx="14">
                  <c:v>3.4381590000886694E-6</c:v>
                </c:pt>
                <c:pt idx="15">
                  <c:v>3.2169908772759482E-6</c:v>
                </c:pt>
                <c:pt idx="16">
                  <c:v>3.0159289474462012E-6</c:v>
                </c:pt>
              </c:numCache>
            </c:numRef>
          </c:xVal>
          <c:yVal>
            <c:numRef>
              <c:f>'PV線図（おもりなし）'!$F$3:$F$19</c:f>
              <c:numCache>
                <c:formatCode>General</c:formatCode>
                <c:ptCount val="17"/>
                <c:pt idx="0">
                  <c:v>103.9</c:v>
                </c:pt>
                <c:pt idx="1">
                  <c:v>103.9</c:v>
                </c:pt>
                <c:pt idx="2">
                  <c:v>103.9</c:v>
                </c:pt>
                <c:pt idx="3">
                  <c:v>103.9</c:v>
                </c:pt>
                <c:pt idx="4">
                  <c:v>106</c:v>
                </c:pt>
                <c:pt idx="5">
                  <c:v>124.4</c:v>
                </c:pt>
                <c:pt idx="6">
                  <c:v>147</c:v>
                </c:pt>
                <c:pt idx="7">
                  <c:v>167</c:v>
                </c:pt>
                <c:pt idx="8">
                  <c:v>198</c:v>
                </c:pt>
                <c:pt idx="9">
                  <c:v>142</c:v>
                </c:pt>
                <c:pt idx="10">
                  <c:v>108</c:v>
                </c:pt>
                <c:pt idx="11">
                  <c:v>85.5</c:v>
                </c:pt>
                <c:pt idx="12">
                  <c:v>89.6</c:v>
                </c:pt>
                <c:pt idx="13">
                  <c:v>91.6</c:v>
                </c:pt>
                <c:pt idx="14">
                  <c:v>91.6</c:v>
                </c:pt>
                <c:pt idx="15">
                  <c:v>91.6</c:v>
                </c:pt>
                <c:pt idx="16">
                  <c:v>91.6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7D5-4799-9E08-6E29FED01C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9456640"/>
        <c:axId val="412275200"/>
      </c:scatterChart>
      <c:valAx>
        <c:axId val="229456640"/>
        <c:scaling>
          <c:orientation val="minMax"/>
          <c:max val="3.0000000000000011E-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体積</a:t>
                </a:r>
                <a:r>
                  <a:rPr lang="en-US" altLang="ja-JP"/>
                  <a:t>V[m^3]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12275200"/>
        <c:crosses val="autoZero"/>
        <c:crossBetween val="midCat"/>
      </c:valAx>
      <c:valAx>
        <c:axId val="412275200"/>
        <c:scaling>
          <c:orientation val="minMax"/>
          <c:max val="210"/>
          <c:min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圧力</a:t>
                </a:r>
                <a:r>
                  <a:rPr lang="en-US" altLang="ja-JP"/>
                  <a:t>P[kPa]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29456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ctr" anchorCtr="1"/>
          <a:lstStyle/>
          <a:p>
            <a:pPr>
              <a:defRPr/>
            </a:pPr>
            <a:r>
              <a:rPr lang="ja-JP" altLang="en-US"/>
              <a:t>図</a:t>
            </a:r>
            <a:r>
              <a:rPr lang="en-US" altLang="ja-JP"/>
              <a:t>4</a:t>
            </a:r>
            <a:r>
              <a:rPr lang="ja-JP" altLang="en-US"/>
              <a:t>　実験</a:t>
            </a:r>
            <a:r>
              <a:rPr lang="en-US" altLang="ja-JP"/>
              <a:t>A</a:t>
            </a:r>
            <a:r>
              <a:rPr lang="ja-JP" altLang="en-US"/>
              <a:t>熱機関実験における</a:t>
            </a:r>
            <a:r>
              <a:rPr lang="en-US" altLang="ja-JP"/>
              <a:t>PV</a:t>
            </a:r>
            <a:r>
              <a:rPr lang="ja-JP" altLang="en-US"/>
              <a:t>線図</a:t>
            </a:r>
          </a:p>
        </c:rich>
      </c:tx>
      <c:layout>
        <c:manualLayout>
          <c:xMode val="edge"/>
          <c:yMode val="edge"/>
          <c:x val="0.14466300809951443"/>
          <c:y val="0.85848049654479697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566028095862158"/>
          <c:y val="8.3888888888888874E-2"/>
          <c:w val="0.64323129269969492"/>
          <c:h val="0.65536051142758867"/>
        </c:manualLayout>
      </c:layout>
      <c:scatterChart>
        <c:scatterStyle val="smoothMarker"/>
        <c:varyColors val="0"/>
        <c:ser>
          <c:idx val="1"/>
          <c:order val="0"/>
          <c:tx>
            <c:v>おもりあり</c:v>
          </c:tx>
          <c:spPr>
            <a:ln w="34925"/>
          </c:spPr>
          <c:xVal>
            <c:numRef>
              <c:f>'PV線図（おもりあり）'!$E$3:$E$19</c:f>
              <c:numCache>
                <c:formatCode>0.00E+00</c:formatCode>
                <c:ptCount val="17"/>
                <c:pt idx="0">
                  <c:v>2.6138050877867075E-6</c:v>
                </c:pt>
                <c:pt idx="1">
                  <c:v>2.6138050877867075E-6</c:v>
                </c:pt>
                <c:pt idx="2">
                  <c:v>2.6138050877867075E-6</c:v>
                </c:pt>
                <c:pt idx="3">
                  <c:v>2.6138050877867075E-6</c:v>
                </c:pt>
                <c:pt idx="4">
                  <c:v>2.7143360527015812E-6</c:v>
                </c:pt>
                <c:pt idx="5">
                  <c:v>2.8349732105994291E-6</c:v>
                </c:pt>
                <c:pt idx="6">
                  <c:v>3.0159289474462012E-6</c:v>
                </c:pt>
                <c:pt idx="7">
                  <c:v>3.619114736935441E-6</c:v>
                </c:pt>
                <c:pt idx="8">
                  <c:v>2.7947608246334801E-5</c:v>
                </c:pt>
                <c:pt idx="9">
                  <c:v>2.7746546316505054E-5</c:v>
                </c:pt>
                <c:pt idx="10">
                  <c:v>2.7746546316505054E-5</c:v>
                </c:pt>
                <c:pt idx="11">
                  <c:v>2.7746546316505054E-5</c:v>
                </c:pt>
                <c:pt idx="12">
                  <c:v>5.3884597194372133E-6</c:v>
                </c:pt>
                <c:pt idx="13">
                  <c:v>4.2021943334417064E-6</c:v>
                </c:pt>
                <c:pt idx="14">
                  <c:v>3.659327122901391E-6</c:v>
                </c:pt>
                <c:pt idx="15">
                  <c:v>3.458265193071644E-6</c:v>
                </c:pt>
                <c:pt idx="16">
                  <c:v>3.3979466141227198E-6</c:v>
                </c:pt>
              </c:numCache>
            </c:numRef>
          </c:xVal>
          <c:yVal>
            <c:numRef>
              <c:f>'PV線図（おもりあり）'!$F$3:$F$19</c:f>
              <c:numCache>
                <c:formatCode>General</c:formatCode>
                <c:ptCount val="17"/>
                <c:pt idx="0">
                  <c:v>149</c:v>
                </c:pt>
                <c:pt idx="1">
                  <c:v>155.19999999999999</c:v>
                </c:pt>
                <c:pt idx="2">
                  <c:v>161.30000000000001</c:v>
                </c:pt>
                <c:pt idx="3">
                  <c:v>163.4</c:v>
                </c:pt>
                <c:pt idx="4">
                  <c:v>165.1</c:v>
                </c:pt>
                <c:pt idx="5">
                  <c:v>167.5</c:v>
                </c:pt>
                <c:pt idx="6">
                  <c:v>169.5</c:v>
                </c:pt>
                <c:pt idx="7">
                  <c:v>173.6</c:v>
                </c:pt>
                <c:pt idx="8">
                  <c:v>185.9</c:v>
                </c:pt>
                <c:pt idx="9">
                  <c:v>140.80000000000001</c:v>
                </c:pt>
                <c:pt idx="10">
                  <c:v>110.1</c:v>
                </c:pt>
                <c:pt idx="11">
                  <c:v>85.5</c:v>
                </c:pt>
                <c:pt idx="12">
                  <c:v>89.6</c:v>
                </c:pt>
                <c:pt idx="13">
                  <c:v>91.6</c:v>
                </c:pt>
                <c:pt idx="14">
                  <c:v>91.6</c:v>
                </c:pt>
                <c:pt idx="15">
                  <c:v>91.6</c:v>
                </c:pt>
                <c:pt idx="16">
                  <c:v>91.6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4B7-4DB6-9BFC-73C3E7BD5D6B}"/>
            </c:ext>
          </c:extLst>
        </c:ser>
        <c:ser>
          <c:idx val="0"/>
          <c:order val="1"/>
          <c:tx>
            <c:v>おもりなし</c:v>
          </c:tx>
          <c:spPr>
            <a:ln w="349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'PV線図（おもりなし）'!$E$3:$E$19</c:f>
              <c:numCache>
                <c:formatCode>0.00E+00</c:formatCode>
                <c:ptCount val="17"/>
                <c:pt idx="0">
                  <c:v>3.0360351404291762E-6</c:v>
                </c:pt>
                <c:pt idx="1">
                  <c:v>3.2572032632418969E-6</c:v>
                </c:pt>
                <c:pt idx="2">
                  <c:v>3.619114736935441E-6</c:v>
                </c:pt>
                <c:pt idx="3">
                  <c:v>4.624424386084175E-6</c:v>
                </c:pt>
                <c:pt idx="4">
                  <c:v>8.2435391230196161E-6</c:v>
                </c:pt>
                <c:pt idx="5">
                  <c:v>2.7545484386675306E-5</c:v>
                </c:pt>
                <c:pt idx="6">
                  <c:v>2.7746546316505054E-5</c:v>
                </c:pt>
                <c:pt idx="7">
                  <c:v>2.7746546316505054E-5</c:v>
                </c:pt>
                <c:pt idx="8">
                  <c:v>2.7746546316505054E-5</c:v>
                </c:pt>
                <c:pt idx="9">
                  <c:v>2.7545484386675306E-5</c:v>
                </c:pt>
                <c:pt idx="10">
                  <c:v>2.7545484386675306E-5</c:v>
                </c:pt>
                <c:pt idx="11">
                  <c:v>2.7545484386675306E-5</c:v>
                </c:pt>
                <c:pt idx="12">
                  <c:v>5.2075039825904404E-6</c:v>
                </c:pt>
                <c:pt idx="13">
                  <c:v>4.0212385965949352E-6</c:v>
                </c:pt>
                <c:pt idx="14">
                  <c:v>3.4381590000886694E-6</c:v>
                </c:pt>
                <c:pt idx="15">
                  <c:v>3.2169908772759482E-6</c:v>
                </c:pt>
                <c:pt idx="16">
                  <c:v>3.0159289474462012E-6</c:v>
                </c:pt>
              </c:numCache>
            </c:numRef>
          </c:xVal>
          <c:yVal>
            <c:numRef>
              <c:f>'PV線図（おもりなし）'!$F$3:$F$19</c:f>
              <c:numCache>
                <c:formatCode>General</c:formatCode>
                <c:ptCount val="17"/>
                <c:pt idx="0">
                  <c:v>103.9</c:v>
                </c:pt>
                <c:pt idx="1">
                  <c:v>103.9</c:v>
                </c:pt>
                <c:pt idx="2">
                  <c:v>103.9</c:v>
                </c:pt>
                <c:pt idx="3">
                  <c:v>103.9</c:v>
                </c:pt>
                <c:pt idx="4">
                  <c:v>106</c:v>
                </c:pt>
                <c:pt idx="5">
                  <c:v>124.4</c:v>
                </c:pt>
                <c:pt idx="6">
                  <c:v>147</c:v>
                </c:pt>
                <c:pt idx="7">
                  <c:v>167</c:v>
                </c:pt>
                <c:pt idx="8">
                  <c:v>198</c:v>
                </c:pt>
                <c:pt idx="9">
                  <c:v>142</c:v>
                </c:pt>
                <c:pt idx="10">
                  <c:v>108</c:v>
                </c:pt>
                <c:pt idx="11">
                  <c:v>85.5</c:v>
                </c:pt>
                <c:pt idx="12">
                  <c:v>89.6</c:v>
                </c:pt>
                <c:pt idx="13">
                  <c:v>91.6</c:v>
                </c:pt>
                <c:pt idx="14">
                  <c:v>91.6</c:v>
                </c:pt>
                <c:pt idx="15">
                  <c:v>91.6</c:v>
                </c:pt>
                <c:pt idx="16">
                  <c:v>91.6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4B7-4DB6-9BFC-73C3E7BD5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9456640"/>
        <c:axId val="412275200"/>
      </c:scatterChart>
      <c:valAx>
        <c:axId val="229456640"/>
        <c:scaling>
          <c:orientation val="minMax"/>
          <c:max val="3.0000000000000011E-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体積</a:t>
                </a:r>
                <a:r>
                  <a:rPr lang="en-US" altLang="ja-JP"/>
                  <a:t>V[m^3]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12275200"/>
        <c:crosses val="autoZero"/>
        <c:crossBetween val="midCat"/>
      </c:valAx>
      <c:valAx>
        <c:axId val="412275200"/>
        <c:scaling>
          <c:orientation val="minMax"/>
          <c:max val="210"/>
          <c:min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圧力</a:t>
                </a:r>
                <a:r>
                  <a:rPr lang="en-US" altLang="ja-JP"/>
                  <a:t>P[kPa]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294566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ja-JP" altLang="en-US"/>
              <a:t>図</a:t>
            </a:r>
            <a:r>
              <a:rPr lang="en-US" altLang="ja-JP"/>
              <a:t>1</a:t>
            </a:r>
            <a:r>
              <a:rPr lang="ja-JP" altLang="en-US"/>
              <a:t>　各種性状面の放射温度計測結果</a:t>
            </a:r>
          </a:p>
        </c:rich>
      </c:tx>
      <c:layout>
        <c:manualLayout>
          <c:xMode val="edge"/>
          <c:yMode val="edge"/>
          <c:x val="7.4621319554391233E-2"/>
          <c:y val="0.82647667838782835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962457494240437"/>
          <c:y val="4.1844977090099697E-2"/>
          <c:w val="0.64019364667244938"/>
          <c:h val="0.6073209850883271"/>
        </c:manualLayout>
      </c:layout>
      <c:scatterChart>
        <c:scatterStyle val="smoothMarker"/>
        <c:varyColors val="0"/>
        <c:ser>
          <c:idx val="1"/>
          <c:order val="0"/>
          <c:tx>
            <c:v>裸面</c:v>
          </c:tx>
          <c:spPr>
            <a:ln w="28575"/>
          </c:spPr>
          <c:xVal>
            <c:numRef>
              <c:f>放射温度計!$B$3:$B$6</c:f>
              <c:numCache>
                <c:formatCode>General</c:formatCode>
                <c:ptCount val="4"/>
                <c:pt idx="0">
                  <c:v>50</c:v>
                </c:pt>
                <c:pt idx="1">
                  <c:v>80</c:v>
                </c:pt>
                <c:pt idx="2">
                  <c:v>100</c:v>
                </c:pt>
                <c:pt idx="3">
                  <c:v>120</c:v>
                </c:pt>
              </c:numCache>
            </c:numRef>
          </c:xVal>
          <c:yVal>
            <c:numRef>
              <c:f>放射温度計!$C$3:$C$6</c:f>
              <c:numCache>
                <c:formatCode>General</c:formatCode>
                <c:ptCount val="4"/>
                <c:pt idx="0">
                  <c:v>28.6</c:v>
                </c:pt>
                <c:pt idx="1">
                  <c:v>30.9</c:v>
                </c:pt>
                <c:pt idx="2">
                  <c:v>34.799999999999997</c:v>
                </c:pt>
                <c:pt idx="3">
                  <c:v>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8A68-4EF0-B769-CD0C087B825E}"/>
            </c:ext>
          </c:extLst>
        </c:ser>
        <c:ser>
          <c:idx val="2"/>
          <c:order val="1"/>
          <c:tx>
            <c:v>酸化面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triangle"/>
            <c:size val="9"/>
            <c:spPr>
              <a:solidFill>
                <a:srgbClr val="00B050"/>
              </a:solidFill>
            </c:spPr>
          </c:marker>
          <c:xVal>
            <c:numRef>
              <c:f>放射温度計!$B$3:$B$6</c:f>
              <c:numCache>
                <c:formatCode>General</c:formatCode>
                <c:ptCount val="4"/>
                <c:pt idx="0">
                  <c:v>50</c:v>
                </c:pt>
                <c:pt idx="1">
                  <c:v>80</c:v>
                </c:pt>
                <c:pt idx="2">
                  <c:v>100</c:v>
                </c:pt>
                <c:pt idx="3">
                  <c:v>120</c:v>
                </c:pt>
              </c:numCache>
            </c:numRef>
          </c:xVal>
          <c:yVal>
            <c:numRef>
              <c:f>放射温度計!$D$3:$D$6</c:f>
              <c:numCache>
                <c:formatCode>General</c:formatCode>
                <c:ptCount val="4"/>
                <c:pt idx="0">
                  <c:v>49.3</c:v>
                </c:pt>
                <c:pt idx="1">
                  <c:v>77.7</c:v>
                </c:pt>
                <c:pt idx="2">
                  <c:v>94.1</c:v>
                </c:pt>
                <c:pt idx="3">
                  <c:v>113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8A68-4EF0-B769-CD0C087B825E}"/>
            </c:ext>
          </c:extLst>
        </c:ser>
        <c:ser>
          <c:idx val="3"/>
          <c:order val="2"/>
          <c:tx>
            <c:v>黒ペイント面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放射温度計!$B$3:$B$6</c:f>
              <c:numCache>
                <c:formatCode>General</c:formatCode>
                <c:ptCount val="4"/>
                <c:pt idx="0">
                  <c:v>50</c:v>
                </c:pt>
                <c:pt idx="1">
                  <c:v>80</c:v>
                </c:pt>
                <c:pt idx="2">
                  <c:v>100</c:v>
                </c:pt>
                <c:pt idx="3">
                  <c:v>120</c:v>
                </c:pt>
              </c:numCache>
            </c:numRef>
          </c:xVal>
          <c:yVal>
            <c:numRef>
              <c:f>放射温度計!$E$3:$E$6</c:f>
              <c:numCache>
                <c:formatCode>General</c:formatCode>
                <c:ptCount val="4"/>
                <c:pt idx="0">
                  <c:v>49.9</c:v>
                </c:pt>
                <c:pt idx="1">
                  <c:v>77.3</c:v>
                </c:pt>
                <c:pt idx="2">
                  <c:v>96.4</c:v>
                </c:pt>
                <c:pt idx="3">
                  <c:v>117.1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8A68-4EF0-B769-CD0C087B825E}"/>
            </c:ext>
          </c:extLst>
        </c:ser>
        <c:ser>
          <c:idx val="4"/>
          <c:order val="3"/>
          <c:tx>
            <c:v>透明ペイント面</c:v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rgbClr val="00B0F0"/>
              </a:solidFill>
              <a:ln w="50800"/>
            </c:spPr>
          </c:marker>
          <c:xVal>
            <c:numRef>
              <c:f>放射温度計!$B$3:$B$6</c:f>
              <c:numCache>
                <c:formatCode>General</c:formatCode>
                <c:ptCount val="4"/>
                <c:pt idx="0">
                  <c:v>50</c:v>
                </c:pt>
                <c:pt idx="1">
                  <c:v>80</c:v>
                </c:pt>
                <c:pt idx="2">
                  <c:v>100</c:v>
                </c:pt>
                <c:pt idx="3">
                  <c:v>120</c:v>
                </c:pt>
              </c:numCache>
            </c:numRef>
          </c:xVal>
          <c:yVal>
            <c:numRef>
              <c:f>放射温度計!$F$3:$F$6</c:f>
              <c:numCache>
                <c:formatCode>General</c:formatCode>
                <c:ptCount val="4"/>
                <c:pt idx="0">
                  <c:v>44.5</c:v>
                </c:pt>
                <c:pt idx="1">
                  <c:v>64.099999999999994</c:v>
                </c:pt>
                <c:pt idx="2">
                  <c:v>79</c:v>
                </c:pt>
                <c:pt idx="3">
                  <c:v>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6-8A68-4EF0-B769-CD0C087B825E}"/>
            </c:ext>
          </c:extLst>
        </c:ser>
        <c:ser>
          <c:idx val="0"/>
          <c:order val="4"/>
          <c:tx>
            <c:v>空洞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50800">
                <a:solidFill>
                  <a:schemeClr val="accent1"/>
                </a:solidFill>
              </a:ln>
              <a:effectLst/>
            </c:spPr>
          </c:marker>
          <c:xVal>
            <c:numRef>
              <c:f>放射温度計!$B$3:$B$6</c:f>
              <c:numCache>
                <c:formatCode>General</c:formatCode>
                <c:ptCount val="4"/>
                <c:pt idx="0">
                  <c:v>50</c:v>
                </c:pt>
                <c:pt idx="1">
                  <c:v>80</c:v>
                </c:pt>
                <c:pt idx="2">
                  <c:v>100</c:v>
                </c:pt>
                <c:pt idx="3">
                  <c:v>120</c:v>
                </c:pt>
              </c:numCache>
            </c:numRef>
          </c:xVal>
          <c:yVal>
            <c:numRef>
              <c:f>放射温度計!$G$3:$G$6</c:f>
              <c:numCache>
                <c:formatCode>General</c:formatCode>
                <c:ptCount val="4"/>
                <c:pt idx="0">
                  <c:v>52.3</c:v>
                </c:pt>
                <c:pt idx="1">
                  <c:v>85.5</c:v>
                </c:pt>
                <c:pt idx="2">
                  <c:v>101.5</c:v>
                </c:pt>
                <c:pt idx="3">
                  <c:v>122.5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8A68-4EF0-B769-CD0C087B82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993064"/>
        <c:axId val="588993392"/>
      </c:scatterChart>
      <c:valAx>
        <c:axId val="588993064"/>
        <c:scaling>
          <c:orientation val="minMax"/>
          <c:max val="140"/>
          <c:min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設定温度</a:t>
                </a:r>
                <a:r>
                  <a:rPr lang="en-US" altLang="ja-JP"/>
                  <a:t>[</a:t>
                </a:r>
                <a:r>
                  <a:rPr lang="ja-JP" altLang="en-US"/>
                  <a:t>℃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8993392"/>
        <c:crosses val="autoZero"/>
        <c:crossBetween val="midCat"/>
      </c:valAx>
      <c:valAx>
        <c:axId val="588993392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計測温度</a:t>
                </a:r>
                <a:r>
                  <a:rPr lang="en-US" altLang="ja-JP"/>
                  <a:t>[</a:t>
                </a:r>
                <a:r>
                  <a:rPr lang="ja-JP" altLang="en-US"/>
                  <a:t>℃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89930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HGP創英角ｺﾞｼｯｸUB" panose="020B0900000000000000" pitchFamily="50" charset="-128"/>
                <a:ea typeface="HGP創英角ｺﾞｼｯｸUB" panose="020B0900000000000000" pitchFamily="50" charset="-128"/>
                <a:cs typeface="+mn-cs"/>
              </a:defRPr>
            </a:pPr>
            <a:r>
              <a:rPr lang="ja-JP" altLang="en-US">
                <a:latin typeface="HGP創英角ｺﾞｼｯｸUB" panose="020B0900000000000000" pitchFamily="50" charset="-128"/>
                <a:ea typeface="HGP創英角ｺﾞｼｯｸUB" panose="020B0900000000000000" pitchFamily="50" charset="-128"/>
              </a:rPr>
              <a:t>図　タイプ</a:t>
            </a:r>
            <a:r>
              <a:rPr lang="en-US" altLang="ja-JP">
                <a:latin typeface="HGP創英角ｺﾞｼｯｸUB" panose="020B0900000000000000" pitchFamily="50" charset="-128"/>
                <a:ea typeface="HGP創英角ｺﾞｼｯｸUB" panose="020B0900000000000000" pitchFamily="50" charset="-128"/>
              </a:rPr>
              <a:t>T</a:t>
            </a:r>
            <a:r>
              <a:rPr lang="ja-JP" altLang="en-US">
                <a:latin typeface="HGP創英角ｺﾞｼｯｸUB" panose="020B0900000000000000" pitchFamily="50" charset="-128"/>
                <a:ea typeface="HGP創英角ｺﾞｼｯｸUB" panose="020B0900000000000000" pitchFamily="50" charset="-128"/>
              </a:rPr>
              <a:t>熱電対の熱起電力</a:t>
            </a:r>
            <a:endParaRPr lang="en-US" altLang="ja-JP">
              <a:latin typeface="HGP創英角ｺﾞｼｯｸUB" panose="020B0900000000000000" pitchFamily="50" charset="-128"/>
              <a:ea typeface="HGP創英角ｺﾞｼｯｸUB" panose="020B0900000000000000" pitchFamily="50" charset="-128"/>
            </a:endParaRPr>
          </a:p>
        </c:rich>
      </c:tx>
      <c:layout>
        <c:manualLayout>
          <c:xMode val="edge"/>
          <c:yMode val="edge"/>
          <c:x val="0.22338188976377954"/>
          <c:y val="0.857463064466765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HGP創英角ｺﾞｼｯｸUB" panose="020B0900000000000000" pitchFamily="50" charset="-128"/>
              <a:ea typeface="HGP創英角ｺﾞｼｯｸUB" panose="020B0900000000000000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8.536111111111111E-2"/>
          <c:y val="5.8563015312131921E-2"/>
          <c:w val="0.86508333333333332"/>
          <c:h val="0.71656065959952897"/>
        </c:manualLayout>
      </c:layout>
      <c:scatterChart>
        <c:scatterStyle val="lineMarker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タイプT熱電対の起電力!$B$3:$B$17</c:f>
              <c:numCache>
                <c:formatCode>General</c:formatCode>
                <c:ptCount val="15"/>
                <c:pt idx="0">
                  <c:v>-270</c:v>
                </c:pt>
                <c:pt idx="1">
                  <c:v>-250</c:v>
                </c:pt>
                <c:pt idx="2">
                  <c:v>-200</c:v>
                </c:pt>
                <c:pt idx="3">
                  <c:v>-150</c:v>
                </c:pt>
                <c:pt idx="4">
                  <c:v>-100</c:v>
                </c:pt>
                <c:pt idx="5">
                  <c:v>-50</c:v>
                </c:pt>
                <c:pt idx="6">
                  <c:v>0</c:v>
                </c:pt>
                <c:pt idx="7">
                  <c:v>50</c:v>
                </c:pt>
                <c:pt idx="8">
                  <c:v>100</c:v>
                </c:pt>
                <c:pt idx="9">
                  <c:v>150</c:v>
                </c:pt>
                <c:pt idx="10">
                  <c:v>200</c:v>
                </c:pt>
                <c:pt idx="11">
                  <c:v>250</c:v>
                </c:pt>
                <c:pt idx="12">
                  <c:v>300</c:v>
                </c:pt>
                <c:pt idx="13">
                  <c:v>350</c:v>
                </c:pt>
                <c:pt idx="14">
                  <c:v>400</c:v>
                </c:pt>
              </c:numCache>
            </c:numRef>
          </c:xVal>
          <c:yVal>
            <c:numRef>
              <c:f>タイプT熱電対の起電力!$C$3:$C$17</c:f>
              <c:numCache>
                <c:formatCode>General</c:formatCode>
                <c:ptCount val="15"/>
                <c:pt idx="0">
                  <c:v>-6.258</c:v>
                </c:pt>
                <c:pt idx="1">
                  <c:v>-6.18</c:v>
                </c:pt>
                <c:pt idx="2">
                  <c:v>-5.6029999999999998</c:v>
                </c:pt>
                <c:pt idx="3">
                  <c:v>-4.6479999999999997</c:v>
                </c:pt>
                <c:pt idx="4">
                  <c:v>-3.379</c:v>
                </c:pt>
                <c:pt idx="5">
                  <c:v>-1.819</c:v>
                </c:pt>
                <c:pt idx="6">
                  <c:v>0</c:v>
                </c:pt>
                <c:pt idx="7">
                  <c:v>2.036</c:v>
                </c:pt>
                <c:pt idx="8">
                  <c:v>4.2789999999999999</c:v>
                </c:pt>
                <c:pt idx="9">
                  <c:v>6.7039999999999997</c:v>
                </c:pt>
                <c:pt idx="10">
                  <c:v>9.2880000000000003</c:v>
                </c:pt>
                <c:pt idx="11">
                  <c:v>12.013</c:v>
                </c:pt>
                <c:pt idx="12">
                  <c:v>14.862</c:v>
                </c:pt>
                <c:pt idx="13">
                  <c:v>17.818999999999999</c:v>
                </c:pt>
                <c:pt idx="14">
                  <c:v>20.872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14-4216-945C-F8D4459BD3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438928"/>
        <c:axId val="241445816"/>
      </c:scatterChart>
      <c:valAx>
        <c:axId val="241438928"/>
        <c:scaling>
          <c:orientation val="minMax"/>
          <c:max val="500"/>
          <c:min val="-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GP創英角ｺﾞｼｯｸUB" panose="020B0900000000000000" pitchFamily="50" charset="-128"/>
                    <a:ea typeface="HGP創英角ｺﾞｼｯｸUB" panose="020B0900000000000000" pitchFamily="50" charset="-128"/>
                    <a:cs typeface="+mn-cs"/>
                  </a:defRPr>
                </a:pPr>
                <a:r>
                  <a:rPr lang="ja-JP" altLang="en-US">
                    <a:latin typeface="HGP創英角ｺﾞｼｯｸUB" panose="020B0900000000000000" pitchFamily="50" charset="-128"/>
                    <a:ea typeface="HGP創英角ｺﾞｼｯｸUB" panose="020B0900000000000000" pitchFamily="50" charset="-128"/>
                  </a:rPr>
                  <a:t>温度</a:t>
                </a:r>
                <a:r>
                  <a:rPr lang="en-US" altLang="ja-JP">
                    <a:latin typeface="HGP創英角ｺﾞｼｯｸUB" panose="020B0900000000000000" pitchFamily="50" charset="-128"/>
                    <a:ea typeface="HGP創英角ｺﾞｼｯｸUB" panose="020B0900000000000000" pitchFamily="50" charset="-128"/>
                  </a:rPr>
                  <a:t>T[</a:t>
                </a:r>
                <a:r>
                  <a:rPr lang="ja-JP" altLang="en-US">
                    <a:latin typeface="HGP創英角ｺﾞｼｯｸUB" panose="020B0900000000000000" pitchFamily="50" charset="-128"/>
                    <a:ea typeface="HGP創英角ｺﾞｼｯｸUB" panose="020B0900000000000000" pitchFamily="50" charset="-128"/>
                  </a:rPr>
                  <a:t>℃</a:t>
                </a:r>
                <a:r>
                  <a:rPr lang="en-US" altLang="ja-JP">
                    <a:latin typeface="HGP創英角ｺﾞｼｯｸUB" panose="020B0900000000000000" pitchFamily="50" charset="-128"/>
                    <a:ea typeface="HGP創英角ｺﾞｼｯｸUB" panose="020B0900000000000000" pitchFamily="50" charset="-128"/>
                  </a:rPr>
                  <a:t>]</a:t>
                </a:r>
                <a:endParaRPr lang="ja-JP" altLang="en-US">
                  <a:latin typeface="HGP創英角ｺﾞｼｯｸUB" panose="020B0900000000000000" pitchFamily="50" charset="-128"/>
                  <a:ea typeface="HGP創英角ｺﾞｼｯｸUB" panose="020B0900000000000000" pitchFamily="50" charset="-128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GP創英角ｺﾞｼｯｸUB" panose="020B0900000000000000" pitchFamily="50" charset="-128"/>
                  <a:ea typeface="HGP創英角ｺﾞｼｯｸUB" panose="020B0900000000000000" pitchFamily="50" charset="-128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41445816"/>
        <c:crosses val="autoZero"/>
        <c:crossBetween val="midCat"/>
      </c:valAx>
      <c:valAx>
        <c:axId val="241445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GP創英角ｺﾞｼｯｸUB" panose="020B0900000000000000" pitchFamily="50" charset="-128"/>
                    <a:ea typeface="HGP創英角ｺﾞｼｯｸUB" panose="020B0900000000000000" pitchFamily="50" charset="-128"/>
                    <a:cs typeface="+mn-cs"/>
                  </a:defRPr>
                </a:pPr>
                <a:r>
                  <a:rPr lang="ja-JP" altLang="en-US">
                    <a:latin typeface="HGP創英角ｺﾞｼｯｸUB" panose="020B0900000000000000" pitchFamily="50" charset="-128"/>
                    <a:ea typeface="HGP創英角ｺﾞｼｯｸUB" panose="020B0900000000000000" pitchFamily="50" charset="-128"/>
                  </a:rPr>
                  <a:t>熱起電力</a:t>
                </a:r>
                <a:r>
                  <a:rPr lang="en-US" altLang="ja-JP">
                    <a:latin typeface="HGP創英角ｺﾞｼｯｸUB" panose="020B0900000000000000" pitchFamily="50" charset="-128"/>
                    <a:ea typeface="HGP創英角ｺﾞｼｯｸUB" panose="020B0900000000000000" pitchFamily="50" charset="-128"/>
                  </a:rPr>
                  <a:t>V[mv]</a:t>
                </a:r>
                <a:endParaRPr lang="ja-JP" altLang="en-US">
                  <a:latin typeface="HGP創英角ｺﾞｼｯｸUB" panose="020B0900000000000000" pitchFamily="50" charset="-128"/>
                  <a:ea typeface="HGP創英角ｺﾞｼｯｸUB" panose="020B0900000000000000" pitchFamily="50" charset="-128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GP創英角ｺﾞｼｯｸUB" panose="020B0900000000000000" pitchFamily="50" charset="-128"/>
                  <a:ea typeface="HGP創英角ｺﾞｼｯｸUB" panose="020B0900000000000000" pitchFamily="50" charset="-128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41438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238123</xdr:colOff>
      <xdr:row>2</xdr:row>
      <xdr:rowOff>190500</xdr:rowOff>
    </xdr:from>
    <xdr:to>
      <xdr:col>13</xdr:col>
      <xdr:colOff>304800</xdr:colOff>
      <xdr:row>15</xdr:row>
      <xdr:rowOff>23812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31FE20DD-6431-4AFC-90FA-56A57B45E0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623888</xdr:colOff>
      <xdr:row>5</xdr:row>
      <xdr:rowOff>23812</xdr:rowOff>
    </xdr:from>
    <xdr:to>
      <xdr:col>12</xdr:col>
      <xdr:colOff>409576</xdr:colOff>
      <xdr:row>7</xdr:row>
      <xdr:rowOff>57150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B059B3AD-36F6-4840-B2F7-F01EC82CADCE}"/>
            </a:ext>
          </a:extLst>
        </xdr:cNvPr>
        <xdr:cNvSpPr txBox="1"/>
      </xdr:nvSpPr>
      <xdr:spPr>
        <a:xfrm>
          <a:off x="6796088" y="1143000"/>
          <a:ext cx="1843088" cy="48101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>
              <a:latin typeface="HGS教科書体" panose="02020600000000000000" pitchFamily="18" charset="-128"/>
              <a:ea typeface="HGS教科書体" panose="02020600000000000000" pitchFamily="18" charset="-128"/>
            </a:rPr>
            <a:t>円柱の底面直径：</a:t>
          </a:r>
          <a:r>
            <a:rPr kumimoji="1" lang="en-US" altLang="ja-JP" sz="1100">
              <a:latin typeface="HGS教科書体" panose="02020600000000000000" pitchFamily="18" charset="-128"/>
              <a:ea typeface="HGS教科書体" panose="02020600000000000000" pitchFamily="18" charset="-128"/>
            </a:rPr>
            <a:t>15.1[mm]</a:t>
          </a:r>
        </a:p>
        <a:p>
          <a:r>
            <a:rPr kumimoji="1" lang="ja-JP" altLang="en-US" sz="1100">
              <a:latin typeface="HGS教科書体" panose="02020600000000000000" pitchFamily="18" charset="-128"/>
              <a:ea typeface="HGS教科書体" panose="02020600000000000000" pitchFamily="18" charset="-128"/>
            </a:rPr>
            <a:t>円柱の高さ：</a:t>
          </a:r>
          <a:r>
            <a:rPr kumimoji="1" lang="en-US" altLang="ja-JP" sz="1100">
              <a:latin typeface="HGS教科書体" panose="02020600000000000000" pitchFamily="18" charset="-128"/>
              <a:ea typeface="HGS教科書体" panose="02020600000000000000" pitchFamily="18" charset="-128"/>
            </a:rPr>
            <a:t>14.6[mm]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238125</xdr:colOff>
      <xdr:row>4</xdr:row>
      <xdr:rowOff>123825</xdr:rowOff>
    </xdr:from>
    <xdr:to>
      <xdr:col>13</xdr:col>
      <xdr:colOff>9525</xdr:colOff>
      <xdr:row>16</xdr:row>
      <xdr:rowOff>180975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A0171853-B0FD-4924-80F5-52067A7FA8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285749</xdr:colOff>
      <xdr:row>0</xdr:row>
      <xdr:rowOff>142874</xdr:rowOff>
    </xdr:from>
    <xdr:to>
      <xdr:col>15</xdr:col>
      <xdr:colOff>71437</xdr:colOff>
      <xdr:row>15</xdr:row>
      <xdr:rowOff>152400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FF930D1-BB0D-4E15-9CC1-A54B74A868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752475</xdr:colOff>
      <xdr:row>6</xdr:row>
      <xdr:rowOff>161924</xdr:rowOff>
    </xdr:from>
    <xdr:to>
      <xdr:col>9</xdr:col>
      <xdr:colOff>104776</xdr:colOff>
      <xdr:row>19</xdr:row>
      <xdr:rowOff>71438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7824891A-4636-463D-B093-38353D1863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576263</xdr:colOff>
      <xdr:row>3</xdr:row>
      <xdr:rowOff>152398</xdr:rowOff>
    </xdr:from>
    <xdr:to>
      <xdr:col>10</xdr:col>
      <xdr:colOff>347663</xdr:colOff>
      <xdr:row>15</xdr:row>
      <xdr:rowOff>161923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FB4F1CB5-FC0A-415E-9FFF-FD2F466877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8B840-E4E5-48C0-B459-F872B916ED5A}">
  <dimension ref="B1:Q61"/>
  <sheetViews>
    <sheetView topLeftCell="G1" workbookViewId="0">
      <selection activeCell="P8" sqref="P8"/>
    </sheetView>
  </sheetViews>
  <sheetFormatPr defaultRowHeight="17.649999999999999" x14ac:dyDescent="0.7"/>
  <cols>
    <col min="15" max="15" width="12.625" bestFit="1" customWidth="1"/>
  </cols>
  <sheetData>
    <row r="1" spans="2:17" x14ac:dyDescent="0.7">
      <c r="F1" t="s">
        <v>3</v>
      </c>
      <c r="G1">
        <f>(22.3+24)/2</f>
        <v>23.15</v>
      </c>
    </row>
    <row r="2" spans="2:17" x14ac:dyDescent="0.7">
      <c r="B2" t="s">
        <v>0</v>
      </c>
      <c r="C2" t="s">
        <v>1</v>
      </c>
      <c r="D2" t="s">
        <v>2</v>
      </c>
      <c r="O2" t="s">
        <v>17</v>
      </c>
      <c r="P2" t="s">
        <v>19</v>
      </c>
      <c r="Q2" t="s">
        <v>19</v>
      </c>
    </row>
    <row r="3" spans="2:17" x14ac:dyDescent="0.7">
      <c r="B3">
        <v>5</v>
      </c>
      <c r="C3">
        <f>D3-$G$1</f>
        <v>34.450000000000003</v>
      </c>
      <c r="D3">
        <v>57.6</v>
      </c>
      <c r="O3">
        <f>-(B58-B5)/(LN(C58)-LN(C5))</f>
        <v>156.32243549103077</v>
      </c>
      <c r="P3">
        <f>D3-((D3-D59)*0.632)</f>
        <v>37.186400000000006</v>
      </c>
      <c r="Q3">
        <v>120</v>
      </c>
    </row>
    <row r="4" spans="2:17" x14ac:dyDescent="0.7">
      <c r="B4">
        <v>10</v>
      </c>
      <c r="C4">
        <f t="shared" ref="C4:C61" si="0">D4-$G$1</f>
        <v>32.85</v>
      </c>
      <c r="D4">
        <v>56</v>
      </c>
      <c r="O4" t="s">
        <v>18</v>
      </c>
      <c r="Q4" t="s">
        <v>20</v>
      </c>
    </row>
    <row r="5" spans="2:17" x14ac:dyDescent="0.7">
      <c r="B5">
        <v>15</v>
      </c>
      <c r="C5">
        <f t="shared" si="0"/>
        <v>31.35</v>
      </c>
      <c r="D5">
        <v>54.5</v>
      </c>
      <c r="O5">
        <f>(6.68*0.88)/(Q8*O3)</f>
        <v>35.787987038318221</v>
      </c>
      <c r="Q5">
        <f>(6.68*0.88)/(Q8*Q3)</f>
        <v>46.620544126261223</v>
      </c>
    </row>
    <row r="6" spans="2:17" x14ac:dyDescent="0.7">
      <c r="B6">
        <v>20</v>
      </c>
      <c r="C6">
        <f t="shared" si="0"/>
        <v>30.15</v>
      </c>
      <c r="D6">
        <v>53.3</v>
      </c>
    </row>
    <row r="7" spans="2:17" x14ac:dyDescent="0.7">
      <c r="B7">
        <v>25</v>
      </c>
      <c r="C7">
        <f t="shared" si="0"/>
        <v>28.85</v>
      </c>
      <c r="D7">
        <v>52</v>
      </c>
    </row>
    <row r="8" spans="2:17" x14ac:dyDescent="0.7">
      <c r="B8">
        <v>30</v>
      </c>
      <c r="C8">
        <f t="shared" si="0"/>
        <v>27.65</v>
      </c>
      <c r="D8">
        <v>50.8</v>
      </c>
      <c r="O8">
        <f>(0.0151/2)*(0.0151/2)*PI()*2</f>
        <v>3.5815727047250437E-4</v>
      </c>
      <c r="P8">
        <f>0.0151*PI()*0.0146</f>
        <v>6.9259551641040582E-4</v>
      </c>
      <c r="Q8">
        <f>O8+P8</f>
        <v>1.0507527868829102E-3</v>
      </c>
    </row>
    <row r="9" spans="2:17" x14ac:dyDescent="0.7">
      <c r="B9">
        <v>35</v>
      </c>
      <c r="C9">
        <f t="shared" si="0"/>
        <v>26.35</v>
      </c>
      <c r="D9">
        <v>49.5</v>
      </c>
      <c r="O9">
        <f>O8/2</f>
        <v>1.7907863523625219E-4</v>
      </c>
    </row>
    <row r="10" spans="2:17" x14ac:dyDescent="0.7">
      <c r="B10">
        <v>40</v>
      </c>
      <c r="C10">
        <f t="shared" si="0"/>
        <v>25.450000000000003</v>
      </c>
      <c r="D10">
        <v>48.6</v>
      </c>
    </row>
    <row r="11" spans="2:17" x14ac:dyDescent="0.7">
      <c r="B11">
        <v>45</v>
      </c>
      <c r="C11">
        <f t="shared" si="0"/>
        <v>24.450000000000003</v>
      </c>
      <c r="D11">
        <v>47.6</v>
      </c>
    </row>
    <row r="12" spans="2:17" x14ac:dyDescent="0.7">
      <c r="B12">
        <v>50</v>
      </c>
      <c r="C12">
        <f t="shared" si="0"/>
        <v>23.450000000000003</v>
      </c>
      <c r="D12">
        <v>46.6</v>
      </c>
    </row>
    <row r="13" spans="2:17" x14ac:dyDescent="0.7">
      <c r="B13">
        <v>55</v>
      </c>
      <c r="C13">
        <f t="shared" si="0"/>
        <v>22.65</v>
      </c>
      <c r="D13">
        <v>45.8</v>
      </c>
    </row>
    <row r="14" spans="2:17" x14ac:dyDescent="0.7">
      <c r="B14">
        <v>60</v>
      </c>
      <c r="C14">
        <f t="shared" si="0"/>
        <v>21.85</v>
      </c>
      <c r="D14">
        <v>45</v>
      </c>
    </row>
    <row r="15" spans="2:17" x14ac:dyDescent="0.7">
      <c r="B15">
        <v>65</v>
      </c>
      <c r="C15">
        <f t="shared" si="0"/>
        <v>21.25</v>
      </c>
      <c r="D15">
        <v>44.4</v>
      </c>
    </row>
    <row r="16" spans="2:17" x14ac:dyDescent="0.7">
      <c r="B16">
        <v>70</v>
      </c>
      <c r="C16">
        <f t="shared" si="0"/>
        <v>20.450000000000003</v>
      </c>
      <c r="D16">
        <v>43.6</v>
      </c>
    </row>
    <row r="17" spans="2:4" x14ac:dyDescent="0.7">
      <c r="B17">
        <v>75</v>
      </c>
      <c r="C17">
        <f t="shared" si="0"/>
        <v>19.850000000000001</v>
      </c>
      <c r="D17">
        <v>43</v>
      </c>
    </row>
    <row r="18" spans="2:4" x14ac:dyDescent="0.7">
      <c r="B18">
        <v>80</v>
      </c>
      <c r="C18">
        <f t="shared" si="0"/>
        <v>18.950000000000003</v>
      </c>
      <c r="D18">
        <v>42.1</v>
      </c>
    </row>
    <row r="19" spans="2:4" x14ac:dyDescent="0.7">
      <c r="B19">
        <v>85</v>
      </c>
      <c r="C19">
        <f t="shared" si="0"/>
        <v>18.25</v>
      </c>
      <c r="D19">
        <v>41.4</v>
      </c>
    </row>
    <row r="20" spans="2:4" x14ac:dyDescent="0.7">
      <c r="B20">
        <v>90</v>
      </c>
      <c r="C20">
        <f t="shared" si="0"/>
        <v>17.649999999999999</v>
      </c>
      <c r="D20">
        <v>40.799999999999997</v>
      </c>
    </row>
    <row r="21" spans="2:4" x14ac:dyDescent="0.7">
      <c r="B21">
        <v>95</v>
      </c>
      <c r="C21">
        <f t="shared" si="0"/>
        <v>16.850000000000001</v>
      </c>
      <c r="D21">
        <v>40</v>
      </c>
    </row>
    <row r="22" spans="2:4" x14ac:dyDescent="0.7">
      <c r="B22">
        <v>100</v>
      </c>
      <c r="C22">
        <f t="shared" si="0"/>
        <v>16.149999999999999</v>
      </c>
      <c r="D22">
        <v>39.299999999999997</v>
      </c>
    </row>
    <row r="23" spans="2:4" x14ac:dyDescent="0.7">
      <c r="B23">
        <v>105</v>
      </c>
      <c r="C23">
        <f t="shared" si="0"/>
        <v>15.649999999999999</v>
      </c>
      <c r="D23">
        <v>38.799999999999997</v>
      </c>
    </row>
    <row r="24" spans="2:4" x14ac:dyDescent="0.7">
      <c r="B24">
        <v>110</v>
      </c>
      <c r="C24">
        <f t="shared" si="0"/>
        <v>14.950000000000003</v>
      </c>
      <c r="D24">
        <v>38.1</v>
      </c>
    </row>
    <row r="25" spans="2:4" x14ac:dyDescent="0.7">
      <c r="B25">
        <v>115</v>
      </c>
      <c r="C25">
        <f t="shared" si="0"/>
        <v>14.550000000000004</v>
      </c>
      <c r="D25">
        <v>37.700000000000003</v>
      </c>
    </row>
    <row r="26" spans="2:4" x14ac:dyDescent="0.7">
      <c r="B26">
        <v>120</v>
      </c>
      <c r="C26">
        <f t="shared" si="0"/>
        <v>13.950000000000003</v>
      </c>
      <c r="D26">
        <v>37.1</v>
      </c>
    </row>
    <row r="27" spans="2:4" x14ac:dyDescent="0.7">
      <c r="B27">
        <v>125</v>
      </c>
      <c r="C27">
        <f t="shared" si="0"/>
        <v>13.550000000000004</v>
      </c>
      <c r="D27">
        <v>36.700000000000003</v>
      </c>
    </row>
    <row r="28" spans="2:4" x14ac:dyDescent="0.7">
      <c r="B28">
        <v>130</v>
      </c>
      <c r="C28">
        <f t="shared" si="0"/>
        <v>13.149999999999999</v>
      </c>
      <c r="D28">
        <v>36.299999999999997</v>
      </c>
    </row>
    <row r="29" spans="2:4" x14ac:dyDescent="0.7">
      <c r="B29">
        <v>135</v>
      </c>
      <c r="C29">
        <f t="shared" si="0"/>
        <v>12.649999999999999</v>
      </c>
      <c r="D29">
        <v>35.799999999999997</v>
      </c>
    </row>
    <row r="30" spans="2:4" x14ac:dyDescent="0.7">
      <c r="B30">
        <v>140</v>
      </c>
      <c r="C30">
        <f t="shared" si="0"/>
        <v>12.149999999999999</v>
      </c>
      <c r="D30">
        <v>35.299999999999997</v>
      </c>
    </row>
    <row r="31" spans="2:4" x14ac:dyDescent="0.7">
      <c r="B31">
        <v>145</v>
      </c>
      <c r="C31">
        <f t="shared" si="0"/>
        <v>11.75</v>
      </c>
      <c r="D31">
        <v>34.9</v>
      </c>
    </row>
    <row r="32" spans="2:4" x14ac:dyDescent="0.7">
      <c r="B32">
        <v>150</v>
      </c>
      <c r="C32">
        <f t="shared" si="0"/>
        <v>11.350000000000001</v>
      </c>
      <c r="D32">
        <v>34.5</v>
      </c>
    </row>
    <row r="33" spans="2:4" x14ac:dyDescent="0.7">
      <c r="B33">
        <v>155</v>
      </c>
      <c r="C33">
        <f t="shared" si="0"/>
        <v>10.950000000000003</v>
      </c>
      <c r="D33">
        <v>34.1</v>
      </c>
    </row>
    <row r="34" spans="2:4" x14ac:dyDescent="0.7">
      <c r="B34">
        <v>160</v>
      </c>
      <c r="C34">
        <f t="shared" si="0"/>
        <v>10.649999999999999</v>
      </c>
      <c r="D34">
        <v>33.799999999999997</v>
      </c>
    </row>
    <row r="35" spans="2:4" x14ac:dyDescent="0.7">
      <c r="B35">
        <v>165</v>
      </c>
      <c r="C35">
        <f t="shared" si="0"/>
        <v>10.149999999999999</v>
      </c>
      <c r="D35">
        <v>33.299999999999997</v>
      </c>
    </row>
    <row r="36" spans="2:4" x14ac:dyDescent="0.7">
      <c r="B36">
        <v>170</v>
      </c>
      <c r="C36">
        <f t="shared" si="0"/>
        <v>9.8500000000000014</v>
      </c>
      <c r="D36">
        <v>33</v>
      </c>
    </row>
    <row r="37" spans="2:4" x14ac:dyDescent="0.7">
      <c r="B37">
        <v>175</v>
      </c>
      <c r="C37">
        <f t="shared" si="0"/>
        <v>9.4500000000000028</v>
      </c>
      <c r="D37">
        <v>32.6</v>
      </c>
    </row>
    <row r="38" spans="2:4" x14ac:dyDescent="0.7">
      <c r="B38">
        <v>180</v>
      </c>
      <c r="C38">
        <f t="shared" si="0"/>
        <v>9.1499999999999986</v>
      </c>
      <c r="D38">
        <v>32.299999999999997</v>
      </c>
    </row>
    <row r="39" spans="2:4" x14ac:dyDescent="0.7">
      <c r="B39">
        <v>185</v>
      </c>
      <c r="C39">
        <f t="shared" si="0"/>
        <v>8.8500000000000014</v>
      </c>
      <c r="D39">
        <v>32</v>
      </c>
    </row>
    <row r="40" spans="2:4" x14ac:dyDescent="0.7">
      <c r="B40">
        <v>190</v>
      </c>
      <c r="C40">
        <f t="shared" si="0"/>
        <v>8.5500000000000007</v>
      </c>
      <c r="D40">
        <v>31.7</v>
      </c>
    </row>
    <row r="41" spans="2:4" x14ac:dyDescent="0.7">
      <c r="B41">
        <v>195</v>
      </c>
      <c r="C41">
        <f t="shared" si="0"/>
        <v>8.25</v>
      </c>
      <c r="D41">
        <v>31.4</v>
      </c>
    </row>
    <row r="42" spans="2:4" x14ac:dyDescent="0.7">
      <c r="B42">
        <v>200</v>
      </c>
      <c r="C42">
        <f t="shared" si="0"/>
        <v>8.0500000000000007</v>
      </c>
      <c r="D42">
        <v>31.2</v>
      </c>
    </row>
    <row r="43" spans="2:4" x14ac:dyDescent="0.7">
      <c r="B43">
        <v>205</v>
      </c>
      <c r="C43">
        <f t="shared" si="0"/>
        <v>7.8500000000000014</v>
      </c>
      <c r="D43">
        <v>31</v>
      </c>
    </row>
    <row r="44" spans="2:4" x14ac:dyDescent="0.7">
      <c r="B44">
        <v>215</v>
      </c>
      <c r="C44">
        <f t="shared" si="0"/>
        <v>7.3500000000000014</v>
      </c>
      <c r="D44">
        <v>30.5</v>
      </c>
    </row>
    <row r="45" spans="2:4" x14ac:dyDescent="0.7">
      <c r="B45">
        <v>225</v>
      </c>
      <c r="C45">
        <f t="shared" si="0"/>
        <v>6.9500000000000028</v>
      </c>
      <c r="D45">
        <v>30.1</v>
      </c>
    </row>
    <row r="46" spans="2:4" x14ac:dyDescent="0.7">
      <c r="B46">
        <v>235</v>
      </c>
      <c r="C46">
        <f t="shared" si="0"/>
        <v>6.5500000000000007</v>
      </c>
      <c r="D46">
        <v>29.7</v>
      </c>
    </row>
    <row r="47" spans="2:4" x14ac:dyDescent="0.7">
      <c r="B47">
        <v>245</v>
      </c>
      <c r="C47">
        <f t="shared" si="0"/>
        <v>6.1500000000000021</v>
      </c>
      <c r="D47">
        <v>29.3</v>
      </c>
    </row>
    <row r="48" spans="2:4" x14ac:dyDescent="0.7">
      <c r="B48">
        <v>255</v>
      </c>
      <c r="C48">
        <f t="shared" si="0"/>
        <v>5.6500000000000021</v>
      </c>
      <c r="D48">
        <v>28.8</v>
      </c>
    </row>
    <row r="49" spans="2:4" x14ac:dyDescent="0.7">
      <c r="B49">
        <v>265</v>
      </c>
      <c r="C49">
        <f t="shared" si="0"/>
        <v>5.3500000000000014</v>
      </c>
      <c r="D49">
        <v>28.5</v>
      </c>
    </row>
    <row r="50" spans="2:4" x14ac:dyDescent="0.7">
      <c r="B50">
        <v>275</v>
      </c>
      <c r="C50">
        <f t="shared" si="0"/>
        <v>5.0500000000000007</v>
      </c>
      <c r="D50">
        <v>28.2</v>
      </c>
    </row>
    <row r="51" spans="2:4" x14ac:dyDescent="0.7">
      <c r="B51">
        <v>290</v>
      </c>
      <c r="C51">
        <f t="shared" si="0"/>
        <v>4.6500000000000021</v>
      </c>
      <c r="D51">
        <v>27.8</v>
      </c>
    </row>
    <row r="52" spans="2:4" x14ac:dyDescent="0.7">
      <c r="B52">
        <v>305</v>
      </c>
      <c r="C52">
        <f t="shared" si="0"/>
        <v>4.1500000000000021</v>
      </c>
      <c r="D52">
        <v>27.3</v>
      </c>
    </row>
    <row r="53" spans="2:4" x14ac:dyDescent="0.7">
      <c r="B53">
        <v>320</v>
      </c>
      <c r="C53">
        <f t="shared" si="0"/>
        <v>3.9500000000000028</v>
      </c>
      <c r="D53">
        <v>27.1</v>
      </c>
    </row>
    <row r="54" spans="2:4" x14ac:dyDescent="0.7">
      <c r="B54">
        <v>340</v>
      </c>
      <c r="C54">
        <f t="shared" si="0"/>
        <v>3.5500000000000007</v>
      </c>
      <c r="D54">
        <v>26.7</v>
      </c>
    </row>
    <row r="55" spans="2:4" x14ac:dyDescent="0.7">
      <c r="B55">
        <v>360</v>
      </c>
      <c r="C55">
        <f t="shared" si="0"/>
        <v>3.1500000000000021</v>
      </c>
      <c r="D55">
        <v>26.3</v>
      </c>
    </row>
    <row r="56" spans="2:4" x14ac:dyDescent="0.7">
      <c r="B56">
        <v>380</v>
      </c>
      <c r="C56">
        <f t="shared" si="0"/>
        <v>2.9500000000000028</v>
      </c>
      <c r="D56">
        <v>26.1</v>
      </c>
    </row>
    <row r="57" spans="2:4" x14ac:dyDescent="0.7">
      <c r="B57">
        <v>400</v>
      </c>
      <c r="C57">
        <f t="shared" si="0"/>
        <v>2.6500000000000021</v>
      </c>
      <c r="D57">
        <v>25.8</v>
      </c>
    </row>
    <row r="58" spans="2:4" x14ac:dyDescent="0.7">
      <c r="B58">
        <v>420</v>
      </c>
      <c r="C58">
        <f t="shared" si="0"/>
        <v>2.3500000000000014</v>
      </c>
      <c r="D58">
        <v>25.5</v>
      </c>
    </row>
    <row r="59" spans="2:4" x14ac:dyDescent="0.7">
      <c r="B59">
        <v>440</v>
      </c>
      <c r="C59">
        <f t="shared" si="0"/>
        <v>2.1500000000000021</v>
      </c>
      <c r="D59">
        <v>25.3</v>
      </c>
    </row>
    <row r="60" spans="2:4" x14ac:dyDescent="0.7">
      <c r="B60">
        <v>460</v>
      </c>
      <c r="C60">
        <f t="shared" si="0"/>
        <v>2.1500000000000021</v>
      </c>
      <c r="D60">
        <v>25.3</v>
      </c>
    </row>
    <row r="61" spans="2:4" x14ac:dyDescent="0.7">
      <c r="B61">
        <v>480</v>
      </c>
      <c r="C61">
        <f t="shared" si="0"/>
        <v>1.9500000000000028</v>
      </c>
      <c r="D61">
        <v>25.1</v>
      </c>
    </row>
  </sheetData>
  <phoneticPr fontId="1"/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0AF1B-E7EA-4166-9C32-112B15FD72C9}">
  <dimension ref="B2:K19"/>
  <sheetViews>
    <sheetView workbookViewId="0">
      <selection activeCell="E9" sqref="E9"/>
    </sheetView>
  </sheetViews>
  <sheetFormatPr defaultRowHeight="17.649999999999999" x14ac:dyDescent="0.7"/>
  <cols>
    <col min="10" max="10" width="12.625" bestFit="1" customWidth="1"/>
  </cols>
  <sheetData>
    <row r="2" spans="2:11" x14ac:dyDescent="0.7">
      <c r="B2" t="s">
        <v>9</v>
      </c>
      <c r="D2" t="s">
        <v>4</v>
      </c>
      <c r="E2" t="s">
        <v>5</v>
      </c>
      <c r="F2" t="s">
        <v>22</v>
      </c>
      <c r="H2" t="s">
        <v>24</v>
      </c>
      <c r="I2" t="s">
        <v>25</v>
      </c>
      <c r="J2" t="s">
        <v>23</v>
      </c>
      <c r="K2" t="s">
        <v>26</v>
      </c>
    </row>
    <row r="3" spans="2:11" x14ac:dyDescent="0.7">
      <c r="B3" s="1">
        <v>1.5100000000000001E-2</v>
      </c>
      <c r="D3">
        <v>50</v>
      </c>
      <c r="E3" s="1">
        <f>0.008*0.008*PI()*B3</f>
        <v>3.0360351404291762E-6</v>
      </c>
      <c r="F3">
        <v>103.9</v>
      </c>
      <c r="H3">
        <f>D9+273.15</f>
        <v>353.15</v>
      </c>
      <c r="I3">
        <f>F9*10^3</f>
        <v>147000</v>
      </c>
      <c r="J3">
        <f>(I3*E11)/(H3*0.2)</f>
        <v>5.7748015128504082E-2</v>
      </c>
      <c r="K3">
        <f>J3*3*K4</f>
        <v>0</v>
      </c>
    </row>
    <row r="4" spans="2:11" x14ac:dyDescent="0.7">
      <c r="B4" s="1">
        <v>1.6199999999999999E-2</v>
      </c>
      <c r="D4">
        <v>55</v>
      </c>
      <c r="E4" s="1">
        <f t="shared" ref="E4:E19" si="0">0.008*0.008*PI()*B4</f>
        <v>3.2572032632418969E-6</v>
      </c>
      <c r="F4">
        <v>103.9</v>
      </c>
    </row>
    <row r="5" spans="2:11" x14ac:dyDescent="0.7">
      <c r="B5" s="1">
        <v>1.7999999999999999E-2</v>
      </c>
      <c r="D5">
        <v>60</v>
      </c>
      <c r="E5" s="1">
        <f t="shared" si="0"/>
        <v>3.619114736935441E-6</v>
      </c>
      <c r="F5">
        <v>103.9</v>
      </c>
    </row>
    <row r="6" spans="2:11" x14ac:dyDescent="0.7">
      <c r="B6" s="1">
        <v>2.3E-2</v>
      </c>
      <c r="D6">
        <v>65</v>
      </c>
      <c r="E6" s="1">
        <f t="shared" si="0"/>
        <v>4.624424386084175E-6</v>
      </c>
      <c r="F6">
        <v>103.9</v>
      </c>
    </row>
    <row r="7" spans="2:11" x14ac:dyDescent="0.7">
      <c r="B7" s="1">
        <v>4.1000000000000002E-2</v>
      </c>
      <c r="D7">
        <v>70</v>
      </c>
      <c r="E7" s="1">
        <f t="shared" si="0"/>
        <v>8.2435391230196161E-6</v>
      </c>
      <c r="F7">
        <v>106</v>
      </c>
    </row>
    <row r="8" spans="2:11" x14ac:dyDescent="0.7">
      <c r="B8" s="1">
        <v>0.13700000000000001</v>
      </c>
      <c r="D8">
        <v>75</v>
      </c>
      <c r="E8" s="1">
        <f t="shared" si="0"/>
        <v>2.7545484386675306E-5</v>
      </c>
      <c r="F8">
        <v>124.4</v>
      </c>
    </row>
    <row r="9" spans="2:11" x14ac:dyDescent="0.7">
      <c r="B9" s="1">
        <v>0.13800000000000001</v>
      </c>
      <c r="D9">
        <v>80</v>
      </c>
      <c r="E9" s="1">
        <f t="shared" si="0"/>
        <v>2.7746546316505054E-5</v>
      </c>
      <c r="F9">
        <v>147</v>
      </c>
    </row>
    <row r="10" spans="2:11" x14ac:dyDescent="0.7">
      <c r="B10" s="1">
        <v>0.13800000000000001</v>
      </c>
      <c r="D10">
        <v>85</v>
      </c>
      <c r="E10" s="1">
        <f t="shared" si="0"/>
        <v>2.7746546316505054E-5</v>
      </c>
      <c r="F10">
        <v>167</v>
      </c>
    </row>
    <row r="11" spans="2:11" x14ac:dyDescent="0.7">
      <c r="B11" s="1">
        <v>0.13800000000000001</v>
      </c>
      <c r="D11">
        <v>90</v>
      </c>
      <c r="E11" s="1">
        <f t="shared" si="0"/>
        <v>2.7746546316505054E-5</v>
      </c>
      <c r="F11">
        <v>198</v>
      </c>
    </row>
    <row r="12" spans="2:11" x14ac:dyDescent="0.7">
      <c r="B12" s="1">
        <v>0.13700000000000001</v>
      </c>
      <c r="D12">
        <v>85</v>
      </c>
      <c r="E12" s="1">
        <f t="shared" si="0"/>
        <v>2.7545484386675306E-5</v>
      </c>
      <c r="F12">
        <v>142</v>
      </c>
    </row>
    <row r="13" spans="2:11" x14ac:dyDescent="0.7">
      <c r="B13" s="1">
        <v>0.13700000000000001</v>
      </c>
      <c r="D13">
        <v>80</v>
      </c>
      <c r="E13" s="1">
        <f t="shared" si="0"/>
        <v>2.7545484386675306E-5</v>
      </c>
      <c r="F13">
        <v>108</v>
      </c>
    </row>
    <row r="14" spans="2:11" x14ac:dyDescent="0.7">
      <c r="B14" s="1">
        <v>0.13700000000000001</v>
      </c>
      <c r="D14">
        <v>75</v>
      </c>
      <c r="E14" s="1">
        <f t="shared" si="0"/>
        <v>2.7545484386675306E-5</v>
      </c>
      <c r="F14">
        <v>85.5</v>
      </c>
    </row>
    <row r="15" spans="2:11" x14ac:dyDescent="0.7">
      <c r="B15" s="1">
        <v>2.5899999999999999E-2</v>
      </c>
      <c r="D15">
        <v>70</v>
      </c>
      <c r="E15" s="1">
        <f t="shared" si="0"/>
        <v>5.2075039825904404E-6</v>
      </c>
      <c r="F15">
        <v>89.6</v>
      </c>
    </row>
    <row r="16" spans="2:11" x14ac:dyDescent="0.7">
      <c r="B16" s="1">
        <v>0.02</v>
      </c>
      <c r="D16">
        <v>65</v>
      </c>
      <c r="E16" s="1">
        <f t="shared" si="0"/>
        <v>4.0212385965949352E-6</v>
      </c>
      <c r="F16">
        <v>91.6</v>
      </c>
    </row>
    <row r="17" spans="2:6" x14ac:dyDescent="0.7">
      <c r="B17" s="1">
        <v>1.7100000000000001E-2</v>
      </c>
      <c r="D17">
        <v>60</v>
      </c>
      <c r="E17" s="1">
        <f t="shared" si="0"/>
        <v>3.4381590000886694E-6</v>
      </c>
      <c r="F17">
        <v>91.6</v>
      </c>
    </row>
    <row r="18" spans="2:6" x14ac:dyDescent="0.7">
      <c r="B18" s="1">
        <v>1.6E-2</v>
      </c>
      <c r="D18">
        <v>55</v>
      </c>
      <c r="E18" s="1">
        <f t="shared" si="0"/>
        <v>3.2169908772759482E-6</v>
      </c>
      <c r="F18">
        <v>91.6</v>
      </c>
    </row>
    <row r="19" spans="2:6" x14ac:dyDescent="0.7">
      <c r="B19" s="1">
        <v>1.4999999999999999E-2</v>
      </c>
      <c r="D19">
        <v>50</v>
      </c>
      <c r="E19" s="1">
        <f t="shared" si="0"/>
        <v>3.0159289474462012E-6</v>
      </c>
      <c r="F19">
        <v>91.6</v>
      </c>
    </row>
  </sheetData>
  <phoneticPr fontId="1"/>
  <pageMargins left="0.7" right="0.7" top="0.75" bottom="0.75" header="0.3" footer="0.3"/>
  <pageSetup paperSize="9"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DAD95-5F2B-4797-BC61-F628D0A8DFB4}">
  <dimension ref="B2:F19"/>
  <sheetViews>
    <sheetView workbookViewId="0">
      <selection activeCell="E12" sqref="E12"/>
    </sheetView>
  </sheetViews>
  <sheetFormatPr defaultRowHeight="17.649999999999999" x14ac:dyDescent="0.7"/>
  <cols>
    <col min="5" max="5" width="10.3125" customWidth="1"/>
  </cols>
  <sheetData>
    <row r="2" spans="2:6" x14ac:dyDescent="0.7">
      <c r="B2" t="s">
        <v>9</v>
      </c>
      <c r="D2" t="s">
        <v>6</v>
      </c>
      <c r="E2" t="s">
        <v>7</v>
      </c>
      <c r="F2" t="s">
        <v>8</v>
      </c>
    </row>
    <row r="3" spans="2:6" x14ac:dyDescent="0.7">
      <c r="B3" s="1">
        <v>1.2999999999999999E-2</v>
      </c>
      <c r="D3">
        <v>50</v>
      </c>
      <c r="E3" s="1">
        <f>0.008*0.008*PI()*B3</f>
        <v>2.6138050877867075E-6</v>
      </c>
      <c r="F3">
        <v>149</v>
      </c>
    </row>
    <row r="4" spans="2:6" x14ac:dyDescent="0.7">
      <c r="B4" s="1">
        <v>1.2999999999999999E-2</v>
      </c>
      <c r="D4">
        <v>55</v>
      </c>
      <c r="E4" s="1">
        <f t="shared" ref="E4:E19" si="0">0.008*0.008*PI()*B4</f>
        <v>2.6138050877867075E-6</v>
      </c>
      <c r="F4">
        <v>155.19999999999999</v>
      </c>
    </row>
    <row r="5" spans="2:6" x14ac:dyDescent="0.7">
      <c r="B5" s="1">
        <v>1.2999999999999999E-2</v>
      </c>
      <c r="D5">
        <v>60</v>
      </c>
      <c r="E5" s="1">
        <f t="shared" si="0"/>
        <v>2.6138050877867075E-6</v>
      </c>
      <c r="F5">
        <v>161.30000000000001</v>
      </c>
    </row>
    <row r="6" spans="2:6" x14ac:dyDescent="0.7">
      <c r="B6" s="1">
        <v>1.2999999999999999E-2</v>
      </c>
      <c r="D6">
        <v>65</v>
      </c>
      <c r="E6" s="1">
        <f t="shared" si="0"/>
        <v>2.6138050877867075E-6</v>
      </c>
      <c r="F6">
        <v>163.4</v>
      </c>
    </row>
    <row r="7" spans="2:6" x14ac:dyDescent="0.7">
      <c r="B7" s="1">
        <v>1.35E-2</v>
      </c>
      <c r="D7">
        <v>70</v>
      </c>
      <c r="E7" s="1">
        <f t="shared" si="0"/>
        <v>2.7143360527015812E-6</v>
      </c>
      <c r="F7">
        <v>165.1</v>
      </c>
    </row>
    <row r="8" spans="2:6" x14ac:dyDescent="0.7">
      <c r="B8" s="1">
        <v>1.41E-2</v>
      </c>
      <c r="D8">
        <v>75</v>
      </c>
      <c r="E8" s="1">
        <f t="shared" si="0"/>
        <v>2.8349732105994291E-6</v>
      </c>
      <c r="F8">
        <v>167.5</v>
      </c>
    </row>
    <row r="9" spans="2:6" x14ac:dyDescent="0.7">
      <c r="B9" s="1">
        <v>1.4999999999999999E-2</v>
      </c>
      <c r="D9">
        <v>80</v>
      </c>
      <c r="E9" s="1">
        <f t="shared" si="0"/>
        <v>3.0159289474462012E-6</v>
      </c>
      <c r="F9">
        <v>169.5</v>
      </c>
    </row>
    <row r="10" spans="2:6" x14ac:dyDescent="0.7">
      <c r="B10" s="1">
        <v>1.7999999999999999E-2</v>
      </c>
      <c r="D10">
        <v>85</v>
      </c>
      <c r="E10" s="1">
        <f t="shared" si="0"/>
        <v>3.619114736935441E-6</v>
      </c>
      <c r="F10">
        <v>173.6</v>
      </c>
    </row>
    <row r="11" spans="2:6" x14ac:dyDescent="0.7">
      <c r="B11" s="1">
        <v>0.13900000000000001</v>
      </c>
      <c r="D11">
        <v>90</v>
      </c>
      <c r="E11" s="1">
        <f t="shared" si="0"/>
        <v>2.7947608246334801E-5</v>
      </c>
      <c r="F11">
        <v>185.9</v>
      </c>
    </row>
    <row r="12" spans="2:6" x14ac:dyDescent="0.7">
      <c r="B12" s="1">
        <v>0.13800000000000001</v>
      </c>
      <c r="D12">
        <v>85</v>
      </c>
      <c r="E12" s="1">
        <f t="shared" si="0"/>
        <v>2.7746546316505054E-5</v>
      </c>
      <c r="F12">
        <v>140.80000000000001</v>
      </c>
    </row>
    <row r="13" spans="2:6" x14ac:dyDescent="0.7">
      <c r="B13" s="1">
        <v>0.13800000000000001</v>
      </c>
      <c r="D13">
        <v>80</v>
      </c>
      <c r="E13" s="1">
        <f t="shared" si="0"/>
        <v>2.7746546316505054E-5</v>
      </c>
      <c r="F13">
        <v>110.1</v>
      </c>
    </row>
    <row r="14" spans="2:6" x14ac:dyDescent="0.7">
      <c r="B14" s="1">
        <v>0.13800000000000001</v>
      </c>
      <c r="D14">
        <v>75</v>
      </c>
      <c r="E14" s="1">
        <f t="shared" si="0"/>
        <v>2.7746546316505054E-5</v>
      </c>
      <c r="F14">
        <v>85.5</v>
      </c>
    </row>
    <row r="15" spans="2:6" x14ac:dyDescent="0.7">
      <c r="B15" s="1">
        <v>2.6800000000000001E-2</v>
      </c>
      <c r="D15">
        <v>70</v>
      </c>
      <c r="E15" s="1">
        <f t="shared" si="0"/>
        <v>5.3884597194372133E-6</v>
      </c>
      <c r="F15">
        <v>89.6</v>
      </c>
    </row>
    <row r="16" spans="2:6" x14ac:dyDescent="0.7">
      <c r="B16" s="1">
        <v>2.0899999999999998E-2</v>
      </c>
      <c r="D16">
        <v>65</v>
      </c>
      <c r="E16" s="1">
        <f t="shared" si="0"/>
        <v>4.2021943334417064E-6</v>
      </c>
      <c r="F16">
        <v>91.6</v>
      </c>
    </row>
    <row r="17" spans="2:6" x14ac:dyDescent="0.7">
      <c r="B17" s="1">
        <v>1.8200000000000001E-2</v>
      </c>
      <c r="D17">
        <v>60</v>
      </c>
      <c r="E17" s="1">
        <f t="shared" si="0"/>
        <v>3.659327122901391E-6</v>
      </c>
      <c r="F17">
        <v>91.6</v>
      </c>
    </row>
    <row r="18" spans="2:6" x14ac:dyDescent="0.7">
      <c r="B18" s="1">
        <v>1.72E-2</v>
      </c>
      <c r="D18">
        <v>55</v>
      </c>
      <c r="E18" s="1">
        <f t="shared" si="0"/>
        <v>3.458265193071644E-6</v>
      </c>
      <c r="F18">
        <v>91.6</v>
      </c>
    </row>
    <row r="19" spans="2:6" x14ac:dyDescent="0.7">
      <c r="B19" s="1">
        <v>1.6899999999999998E-2</v>
      </c>
      <c r="D19">
        <v>50</v>
      </c>
      <c r="E19" s="1">
        <f t="shared" si="0"/>
        <v>3.3979466141227198E-6</v>
      </c>
      <c r="F19">
        <v>91.6</v>
      </c>
    </row>
  </sheetData>
  <phoneticPr fontId="1"/>
  <pageMargins left="0.7" right="0.7" top="0.75" bottom="0.75" header="0.3" footer="0.3"/>
  <pageSetup paperSize="9"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4DCB84-4D13-44CB-A418-C24B045FD667}">
  <dimension ref="B1:G6"/>
  <sheetViews>
    <sheetView topLeftCell="A5" workbookViewId="0">
      <selection activeCell="J17" sqref="J17"/>
    </sheetView>
  </sheetViews>
  <sheetFormatPr defaultRowHeight="17.649999999999999" x14ac:dyDescent="0.7"/>
  <cols>
    <col min="2" max="2" width="11" customWidth="1"/>
    <col min="3" max="3" width="11.25" customWidth="1"/>
    <col min="4" max="4" width="11.6875" customWidth="1"/>
    <col min="5" max="5" width="12.9375" customWidth="1"/>
    <col min="6" max="6" width="13.625" customWidth="1"/>
    <col min="7" max="7" width="12.5" customWidth="1"/>
  </cols>
  <sheetData>
    <row r="1" spans="2:7" x14ac:dyDescent="0.7">
      <c r="C1" t="s">
        <v>11</v>
      </c>
      <c r="D1" t="s">
        <v>12</v>
      </c>
      <c r="E1" t="s">
        <v>13</v>
      </c>
      <c r="F1" t="s">
        <v>14</v>
      </c>
      <c r="G1" t="s">
        <v>16</v>
      </c>
    </row>
    <row r="2" spans="2:7" x14ac:dyDescent="0.7">
      <c r="B2" t="s">
        <v>10</v>
      </c>
      <c r="C2" t="s">
        <v>15</v>
      </c>
      <c r="D2" t="s">
        <v>15</v>
      </c>
      <c r="E2" t="s">
        <v>15</v>
      </c>
      <c r="F2" t="s">
        <v>15</v>
      </c>
      <c r="G2" t="s">
        <v>15</v>
      </c>
    </row>
    <row r="3" spans="2:7" x14ac:dyDescent="0.7">
      <c r="B3">
        <v>50</v>
      </c>
      <c r="C3">
        <v>28.6</v>
      </c>
      <c r="D3">
        <v>49.3</v>
      </c>
      <c r="E3">
        <v>49.9</v>
      </c>
      <c r="F3">
        <v>44.5</v>
      </c>
      <c r="G3">
        <v>52.3</v>
      </c>
    </row>
    <row r="4" spans="2:7" x14ac:dyDescent="0.7">
      <c r="B4">
        <v>80</v>
      </c>
      <c r="C4">
        <v>30.9</v>
      </c>
      <c r="D4">
        <v>77.7</v>
      </c>
      <c r="E4">
        <v>77.3</v>
      </c>
      <c r="F4">
        <v>64.099999999999994</v>
      </c>
      <c r="G4">
        <v>85.5</v>
      </c>
    </row>
    <row r="5" spans="2:7" x14ac:dyDescent="0.7">
      <c r="B5">
        <v>100</v>
      </c>
      <c r="C5">
        <v>34.799999999999997</v>
      </c>
      <c r="D5">
        <v>94.1</v>
      </c>
      <c r="E5">
        <v>96.4</v>
      </c>
      <c r="F5">
        <v>79</v>
      </c>
      <c r="G5">
        <v>101.5</v>
      </c>
    </row>
    <row r="6" spans="2:7" x14ac:dyDescent="0.7">
      <c r="B6">
        <v>120</v>
      </c>
      <c r="C6">
        <v>38</v>
      </c>
      <c r="D6">
        <v>113</v>
      </c>
      <c r="E6">
        <v>117.1</v>
      </c>
      <c r="F6">
        <v>93</v>
      </c>
      <c r="G6">
        <v>122.5</v>
      </c>
    </row>
  </sheetData>
  <phoneticPr fontId="1"/>
  <pageMargins left="0.7" right="0.7" top="0.75" bottom="0.75" header="0.3" footer="0.3"/>
  <pageSetup paperSize="9" orientation="portrait" horizontalDpi="4294967293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476BB9-A0A5-4111-81A8-4A11456B7314}">
  <dimension ref="B2:C17"/>
  <sheetViews>
    <sheetView workbookViewId="0">
      <selection activeCell="L11" sqref="L11"/>
    </sheetView>
  </sheetViews>
  <sheetFormatPr defaultRowHeight="17.649999999999999" x14ac:dyDescent="0.7"/>
  <cols>
    <col min="3" max="3" width="10.8125" customWidth="1"/>
  </cols>
  <sheetData>
    <row r="2" spans="2:3" x14ac:dyDescent="0.7">
      <c r="B2" t="s">
        <v>4</v>
      </c>
      <c r="C2" t="s">
        <v>21</v>
      </c>
    </row>
    <row r="3" spans="2:3" x14ac:dyDescent="0.7">
      <c r="B3">
        <v>-270</v>
      </c>
      <c r="C3">
        <v>-6.258</v>
      </c>
    </row>
    <row r="4" spans="2:3" x14ac:dyDescent="0.7">
      <c r="B4">
        <v>-250</v>
      </c>
      <c r="C4">
        <v>-6.18</v>
      </c>
    </row>
    <row r="5" spans="2:3" x14ac:dyDescent="0.7">
      <c r="B5">
        <v>-200</v>
      </c>
      <c r="C5">
        <v>-5.6029999999999998</v>
      </c>
    </row>
    <row r="6" spans="2:3" x14ac:dyDescent="0.7">
      <c r="B6">
        <v>-150</v>
      </c>
      <c r="C6">
        <v>-4.6479999999999997</v>
      </c>
    </row>
    <row r="7" spans="2:3" x14ac:dyDescent="0.7">
      <c r="B7">
        <v>-100</v>
      </c>
      <c r="C7">
        <v>-3.379</v>
      </c>
    </row>
    <row r="8" spans="2:3" x14ac:dyDescent="0.7">
      <c r="B8">
        <v>-50</v>
      </c>
      <c r="C8">
        <v>-1.819</v>
      </c>
    </row>
    <row r="9" spans="2:3" x14ac:dyDescent="0.7">
      <c r="B9">
        <v>0</v>
      </c>
      <c r="C9">
        <v>0</v>
      </c>
    </row>
    <row r="10" spans="2:3" x14ac:dyDescent="0.7">
      <c r="B10">
        <v>50</v>
      </c>
      <c r="C10">
        <v>2.036</v>
      </c>
    </row>
    <row r="11" spans="2:3" x14ac:dyDescent="0.7">
      <c r="B11">
        <v>100</v>
      </c>
      <c r="C11">
        <v>4.2789999999999999</v>
      </c>
    </row>
    <row r="12" spans="2:3" x14ac:dyDescent="0.7">
      <c r="B12">
        <v>150</v>
      </c>
      <c r="C12">
        <v>6.7039999999999997</v>
      </c>
    </row>
    <row r="13" spans="2:3" x14ac:dyDescent="0.7">
      <c r="B13">
        <v>200</v>
      </c>
      <c r="C13">
        <v>9.2880000000000003</v>
      </c>
    </row>
    <row r="14" spans="2:3" x14ac:dyDescent="0.7">
      <c r="B14">
        <v>250</v>
      </c>
      <c r="C14">
        <v>12.013</v>
      </c>
    </row>
    <row r="15" spans="2:3" x14ac:dyDescent="0.7">
      <c r="B15">
        <v>300</v>
      </c>
      <c r="C15">
        <v>14.862</v>
      </c>
    </row>
    <row r="16" spans="2:3" x14ac:dyDescent="0.7">
      <c r="B16">
        <v>350</v>
      </c>
      <c r="C16">
        <v>17.818999999999999</v>
      </c>
    </row>
    <row r="17" spans="2:3" x14ac:dyDescent="0.7">
      <c r="B17">
        <v>400</v>
      </c>
      <c r="C17">
        <v>20.872</v>
      </c>
    </row>
  </sheetData>
  <phoneticPr fontId="1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EA18A-5340-4984-BDFC-577F2372BAC5}">
  <dimension ref="B1:J19"/>
  <sheetViews>
    <sheetView topLeftCell="F1" workbookViewId="0">
      <selection activeCell="G2" sqref="G2"/>
    </sheetView>
  </sheetViews>
  <sheetFormatPr defaultRowHeight="17.649999999999999" x14ac:dyDescent="0.7"/>
  <cols>
    <col min="6" max="6" width="12.625" bestFit="1" customWidth="1"/>
    <col min="8" max="8" width="12.625" bestFit="1" customWidth="1"/>
  </cols>
  <sheetData>
    <row r="1" spans="2:10" x14ac:dyDescent="0.7">
      <c r="F1" t="s">
        <v>27</v>
      </c>
      <c r="G1" t="s">
        <v>28</v>
      </c>
      <c r="H1" t="s">
        <v>29</v>
      </c>
      <c r="I1" t="s">
        <v>30</v>
      </c>
      <c r="J1" t="s">
        <v>31</v>
      </c>
    </row>
    <row r="2" spans="2:10" x14ac:dyDescent="0.7">
      <c r="B2" t="s">
        <v>4</v>
      </c>
      <c r="C2" t="s">
        <v>5</v>
      </c>
      <c r="D2" t="s">
        <v>22</v>
      </c>
      <c r="F2">
        <f>((D9*10^3)*C9)/(0.2*353.15)</f>
        <v>5.7748015128504082E-2</v>
      </c>
      <c r="G2">
        <f>F2*3*54.35</f>
        <v>9.4158138667025906</v>
      </c>
      <c r="H2">
        <f>F2*963</f>
        <v>55.611338568749431</v>
      </c>
      <c r="I2">
        <f>F2*1.83*11.65</f>
        <v>1.231158808532143</v>
      </c>
      <c r="J2">
        <f>SUM(G2:I2)</f>
        <v>66.258311243984167</v>
      </c>
    </row>
    <row r="3" spans="2:10" x14ac:dyDescent="0.7">
      <c r="B3">
        <v>50</v>
      </c>
      <c r="C3">
        <v>3.0360351404291762E-6</v>
      </c>
      <c r="D3">
        <v>103.9</v>
      </c>
      <c r="F3">
        <f>F2*10^3</f>
        <v>57.748015128504079</v>
      </c>
    </row>
    <row r="4" spans="2:10" x14ac:dyDescent="0.7">
      <c r="B4">
        <v>55</v>
      </c>
      <c r="C4">
        <v>3.2572032632418969E-6</v>
      </c>
      <c r="D4">
        <v>103.9</v>
      </c>
    </row>
    <row r="5" spans="2:10" x14ac:dyDescent="0.7">
      <c r="B5">
        <v>60</v>
      </c>
      <c r="C5">
        <v>3.619114736935441E-6</v>
      </c>
      <c r="D5">
        <v>103.9</v>
      </c>
      <c r="F5" t="s">
        <v>35</v>
      </c>
    </row>
    <row r="6" spans="2:10" x14ac:dyDescent="0.7">
      <c r="B6">
        <v>65</v>
      </c>
      <c r="C6">
        <v>4.624424386084175E-6</v>
      </c>
      <c r="D6">
        <v>103.9</v>
      </c>
      <c r="F6">
        <f>(D19-D3)*(C19-C3)</f>
        <v>2.4730617369059273E-7</v>
      </c>
    </row>
    <row r="7" spans="2:10" x14ac:dyDescent="0.7">
      <c r="B7">
        <v>70</v>
      </c>
      <c r="C7">
        <v>8.2435391230196161E-6</v>
      </c>
      <c r="D7">
        <v>106</v>
      </c>
    </row>
    <row r="8" spans="2:10" x14ac:dyDescent="0.7">
      <c r="B8">
        <v>75</v>
      </c>
      <c r="C8">
        <v>2.7545484386675306E-5</v>
      </c>
      <c r="D8">
        <v>124.4</v>
      </c>
    </row>
    <row r="9" spans="2:10" x14ac:dyDescent="0.7">
      <c r="B9">
        <v>80</v>
      </c>
      <c r="C9">
        <v>2.7746546316505054E-5</v>
      </c>
      <c r="D9">
        <v>147</v>
      </c>
    </row>
    <row r="10" spans="2:10" x14ac:dyDescent="0.7">
      <c r="B10">
        <v>85</v>
      </c>
      <c r="C10">
        <v>2.7746546316505054E-5</v>
      </c>
      <c r="D10">
        <v>167</v>
      </c>
    </row>
    <row r="11" spans="2:10" x14ac:dyDescent="0.7">
      <c r="B11">
        <v>90</v>
      </c>
      <c r="C11">
        <v>2.7746546316505054E-5</v>
      </c>
      <c r="D11">
        <v>198</v>
      </c>
    </row>
    <row r="12" spans="2:10" x14ac:dyDescent="0.7">
      <c r="B12">
        <v>85</v>
      </c>
      <c r="C12">
        <v>2.7545484386675306E-5</v>
      </c>
      <c r="D12">
        <v>142</v>
      </c>
    </row>
    <row r="13" spans="2:10" x14ac:dyDescent="0.7">
      <c r="B13">
        <v>80</v>
      </c>
      <c r="C13">
        <v>2.7545484386675306E-5</v>
      </c>
      <c r="D13">
        <v>108</v>
      </c>
    </row>
    <row r="14" spans="2:10" x14ac:dyDescent="0.7">
      <c r="B14">
        <v>75</v>
      </c>
      <c r="C14">
        <v>2.7545484386675306E-5</v>
      </c>
      <c r="D14">
        <v>85.5</v>
      </c>
    </row>
    <row r="15" spans="2:10" x14ac:dyDescent="0.7">
      <c r="B15">
        <v>70</v>
      </c>
      <c r="C15">
        <v>5.2075039825904404E-6</v>
      </c>
      <c r="D15">
        <v>89.6</v>
      </c>
    </row>
    <row r="16" spans="2:10" x14ac:dyDescent="0.7">
      <c r="B16">
        <v>65</v>
      </c>
      <c r="C16">
        <v>4.0212385965949352E-6</v>
      </c>
      <c r="D16">
        <v>91.6</v>
      </c>
    </row>
    <row r="17" spans="2:4" x14ac:dyDescent="0.7">
      <c r="B17">
        <v>60</v>
      </c>
      <c r="C17">
        <v>3.4381590000886694E-6</v>
      </c>
      <c r="D17">
        <v>91.6</v>
      </c>
    </row>
    <row r="18" spans="2:4" x14ac:dyDescent="0.7">
      <c r="B18">
        <v>55</v>
      </c>
      <c r="C18">
        <v>3.2169908772759482E-6</v>
      </c>
      <c r="D18">
        <v>91.6</v>
      </c>
    </row>
    <row r="19" spans="2:4" x14ac:dyDescent="0.7">
      <c r="B19">
        <v>50</v>
      </c>
      <c r="C19">
        <v>3.0159289474462012E-6</v>
      </c>
      <c r="D19">
        <v>91.6</v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66B8F-E717-4C11-BF4C-2FB218A32CB7}">
  <dimension ref="B2:J19"/>
  <sheetViews>
    <sheetView workbookViewId="0">
      <selection activeCell="F6" sqref="F6"/>
    </sheetView>
  </sheetViews>
  <sheetFormatPr defaultRowHeight="17.649999999999999" x14ac:dyDescent="0.7"/>
  <cols>
    <col min="6" max="6" width="13.4375" bestFit="1" customWidth="1"/>
  </cols>
  <sheetData>
    <row r="2" spans="2:10" x14ac:dyDescent="0.7">
      <c r="B2" t="s">
        <v>6</v>
      </c>
      <c r="C2" t="s">
        <v>7</v>
      </c>
      <c r="D2" t="s">
        <v>8</v>
      </c>
      <c r="F2" t="s">
        <v>23</v>
      </c>
      <c r="G2" t="s">
        <v>26</v>
      </c>
      <c r="H2" t="s">
        <v>32</v>
      </c>
      <c r="I2" t="s">
        <v>33</v>
      </c>
      <c r="J2" t="s">
        <v>34</v>
      </c>
    </row>
    <row r="3" spans="2:10" x14ac:dyDescent="0.7">
      <c r="B3">
        <v>50</v>
      </c>
      <c r="C3">
        <v>2.6138050877867075E-6</v>
      </c>
      <c r="D3">
        <v>149</v>
      </c>
      <c r="F3">
        <f>((D11*10^3)*C11)/(0.19*363.15)</f>
        <v>7.5298164061445391E-2</v>
      </c>
      <c r="G3">
        <f>F3*3.3*54.35</f>
        <v>13.505102215240537</v>
      </c>
      <c r="H3">
        <f>F3*927</f>
        <v>69.801398084959871</v>
      </c>
      <c r="I3">
        <f>F3*1.92*11.65</f>
        <v>1.6842693337264105</v>
      </c>
      <c r="J3">
        <f>SUM(G3:I3)</f>
        <v>84.990769633926817</v>
      </c>
    </row>
    <row r="4" spans="2:10" x14ac:dyDescent="0.7">
      <c r="B4">
        <v>55</v>
      </c>
      <c r="C4">
        <v>2.6138050877867075E-6</v>
      </c>
      <c r="D4">
        <v>155.19999999999999</v>
      </c>
    </row>
    <row r="5" spans="2:10" x14ac:dyDescent="0.7">
      <c r="B5">
        <v>60</v>
      </c>
      <c r="C5">
        <v>2.6138050877867075E-6</v>
      </c>
      <c r="D5">
        <v>161.30000000000001</v>
      </c>
      <c r="F5" t="s">
        <v>35</v>
      </c>
      <c r="G5" t="s">
        <v>36</v>
      </c>
      <c r="H5" t="s">
        <v>37</v>
      </c>
    </row>
    <row r="6" spans="2:10" x14ac:dyDescent="0.7">
      <c r="B6">
        <v>65</v>
      </c>
      <c r="C6">
        <v>2.6138050877867075E-6</v>
      </c>
      <c r="D6">
        <v>163.4</v>
      </c>
      <c r="F6">
        <f>(D19-D3)*(C19-C3)*10^3</f>
        <v>-4.5009723611687112E-2</v>
      </c>
      <c r="G6">
        <f>0.018*2</f>
        <v>3.5999999999999997E-2</v>
      </c>
      <c r="H6">
        <f>0.5*0.018*9.8*2</f>
        <v>0.1764</v>
      </c>
    </row>
    <row r="7" spans="2:10" x14ac:dyDescent="0.7">
      <c r="B7">
        <v>70</v>
      </c>
      <c r="C7">
        <v>2.7143360527015812E-6</v>
      </c>
      <c r="D7">
        <v>165.1</v>
      </c>
    </row>
    <row r="8" spans="2:10" x14ac:dyDescent="0.7">
      <c r="B8">
        <v>75</v>
      </c>
      <c r="C8">
        <v>2.8349732105994291E-6</v>
      </c>
      <c r="D8">
        <v>167.5</v>
      </c>
    </row>
    <row r="9" spans="2:10" x14ac:dyDescent="0.7">
      <c r="B9">
        <v>80</v>
      </c>
      <c r="C9">
        <v>3.0159289474462012E-6</v>
      </c>
      <c r="D9">
        <v>169.5</v>
      </c>
    </row>
    <row r="10" spans="2:10" x14ac:dyDescent="0.7">
      <c r="B10">
        <v>85</v>
      </c>
      <c r="C10">
        <v>3.619114736935441E-6</v>
      </c>
      <c r="D10">
        <v>173.6</v>
      </c>
    </row>
    <row r="11" spans="2:10" x14ac:dyDescent="0.7">
      <c r="B11">
        <v>90</v>
      </c>
      <c r="C11">
        <v>2.7947608246334801E-5</v>
      </c>
      <c r="D11">
        <v>185.9</v>
      </c>
    </row>
    <row r="12" spans="2:10" x14ac:dyDescent="0.7">
      <c r="B12">
        <v>85</v>
      </c>
      <c r="C12">
        <v>2.7746546316505054E-5</v>
      </c>
      <c r="D12">
        <v>140.80000000000001</v>
      </c>
    </row>
    <row r="13" spans="2:10" x14ac:dyDescent="0.7">
      <c r="B13">
        <v>80</v>
      </c>
      <c r="C13">
        <v>2.7746546316505054E-5</v>
      </c>
      <c r="D13">
        <v>110.1</v>
      </c>
    </row>
    <row r="14" spans="2:10" x14ac:dyDescent="0.7">
      <c r="B14">
        <v>75</v>
      </c>
      <c r="C14">
        <v>2.7746546316505054E-5</v>
      </c>
      <c r="D14">
        <v>85.5</v>
      </c>
    </row>
    <row r="15" spans="2:10" x14ac:dyDescent="0.7">
      <c r="B15">
        <v>70</v>
      </c>
      <c r="C15">
        <v>5.3884597194372133E-6</v>
      </c>
      <c r="D15">
        <v>89.6</v>
      </c>
    </row>
    <row r="16" spans="2:10" x14ac:dyDescent="0.7">
      <c r="B16">
        <v>65</v>
      </c>
      <c r="C16">
        <v>4.2021943334417064E-6</v>
      </c>
      <c r="D16">
        <v>91.6</v>
      </c>
    </row>
    <row r="17" spans="2:4" x14ac:dyDescent="0.7">
      <c r="B17">
        <v>60</v>
      </c>
      <c r="C17">
        <v>3.659327122901391E-6</v>
      </c>
      <c r="D17">
        <v>91.6</v>
      </c>
    </row>
    <row r="18" spans="2:4" x14ac:dyDescent="0.7">
      <c r="B18">
        <v>55</v>
      </c>
      <c r="C18">
        <v>3.458265193071644E-6</v>
      </c>
      <c r="D18">
        <v>91.6</v>
      </c>
    </row>
    <row r="19" spans="2:4" x14ac:dyDescent="0.7">
      <c r="B19">
        <v>50</v>
      </c>
      <c r="C19">
        <v>3.3979466141227198E-6</v>
      </c>
      <c r="D19">
        <v>91.6</v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0E0F7-1A4B-4A40-8118-8ABFB000FE87}">
  <dimension ref="B2:C2"/>
  <sheetViews>
    <sheetView tabSelected="1" workbookViewId="0">
      <selection activeCell="C3" sqref="C3"/>
    </sheetView>
  </sheetViews>
  <sheetFormatPr defaultRowHeight="17.649999999999999" x14ac:dyDescent="0.7"/>
  <sheetData>
    <row r="2" spans="2:3" x14ac:dyDescent="0.7">
      <c r="B2">
        <f>500/42.79</f>
        <v>11.684973124561814</v>
      </c>
      <c r="C2">
        <f>400/42.79</f>
        <v>9.3479784996494502</v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【A-1】4.3 (片対数グラフ）</vt:lpstr>
      <vt:lpstr>PV線図（おもりなし）</vt:lpstr>
      <vt:lpstr>PV線図（おもりあり）</vt:lpstr>
      <vt:lpstr>放射温度計</vt:lpstr>
      <vt:lpstr>タイプT熱電対の起電力</vt:lpstr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Natsu Nakagawa</dc:creator>
  <cp:lastModifiedBy>Natsu Nakagawa</cp:lastModifiedBy>
  <dcterms:created xsi:type="dcterms:W3CDTF">2018-10-04T08:52:43Z</dcterms:created>
  <dcterms:modified xsi:type="dcterms:W3CDTF">2018-10-10T03:41:15Z</dcterms:modified>
</cp:coreProperties>
</file>