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D\"/>
    </mc:Choice>
  </mc:AlternateContent>
  <xr:revisionPtr revIDLastSave="0" documentId="13_ncr:1_{572D6DF4-79A3-49C5-A0A8-2187BBA940F5}" xr6:coauthVersionLast="37" xr6:coauthVersionMax="37" xr10:uidLastSave="{00000000-0000-0000-0000-000000000000}"/>
  <bookViews>
    <workbookView xWindow="0" yWindow="0" windowWidth="10050" windowHeight="3638" activeTab="1" xr2:uid="{F107A7DE-CF31-42A2-998D-C6DB5F88AB0F}"/>
  </bookViews>
  <sheets>
    <sheet name="D-1" sheetId="1" r:id="rId1"/>
    <sheet name="Sheet1" sheetId="3" r:id="rId2"/>
    <sheet name="D-2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J11" i="1"/>
  <c r="J28" i="2"/>
  <c r="I28" i="2"/>
  <c r="H10" i="1"/>
  <c r="D22" i="2" l="1"/>
  <c r="D23" i="2"/>
  <c r="D21" i="2"/>
  <c r="D19" i="2"/>
  <c r="D20" i="2"/>
  <c r="D18" i="2"/>
  <c r="D16" i="2"/>
  <c r="D17" i="2"/>
  <c r="D15" i="2"/>
  <c r="C22" i="2"/>
  <c r="C23" i="2"/>
  <c r="C21" i="2"/>
  <c r="C19" i="2"/>
  <c r="C20" i="2"/>
  <c r="C18" i="2"/>
  <c r="C16" i="2"/>
  <c r="C17" i="2"/>
  <c r="C15" i="2"/>
  <c r="K22" i="2"/>
  <c r="K23" i="2"/>
  <c r="K21" i="2"/>
  <c r="K19" i="2"/>
  <c r="K20" i="2"/>
  <c r="K18" i="2"/>
  <c r="K16" i="2"/>
  <c r="K17" i="2"/>
  <c r="K15" i="2"/>
  <c r="J22" i="2"/>
  <c r="J23" i="2"/>
  <c r="J21" i="2"/>
  <c r="J19" i="2"/>
  <c r="J20" i="2"/>
  <c r="J18" i="2"/>
  <c r="J16" i="2"/>
  <c r="J17" i="2"/>
  <c r="J15" i="2"/>
  <c r="K5" i="2"/>
  <c r="H21" i="1" l="1"/>
  <c r="F11" i="1"/>
  <c r="F12" i="1"/>
  <c r="F10" i="1"/>
  <c r="H17" i="1"/>
  <c r="E13" i="1"/>
  <c r="E21" i="1"/>
  <c r="E7" i="1"/>
  <c r="F6" i="1"/>
  <c r="E20" i="1"/>
  <c r="F5" i="1"/>
  <c r="F4" i="1"/>
  <c r="F4" i="2" l="1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F22" i="2" l="1"/>
  <c r="F20" i="2"/>
  <c r="E16" i="2"/>
  <c r="E20" i="2"/>
  <c r="F23" i="2"/>
  <c r="E19" i="2"/>
  <c r="E17" i="2"/>
  <c r="E22" i="2"/>
  <c r="F16" i="2"/>
  <c r="F19" i="2"/>
  <c r="F17" i="2"/>
  <c r="E23" i="2"/>
  <c r="D28" i="2" l="1"/>
  <c r="F18" i="2"/>
  <c r="F28" i="2" s="1"/>
  <c r="E21" i="2"/>
  <c r="E29" i="2" s="1"/>
  <c r="C29" i="2"/>
  <c r="D27" i="2"/>
  <c r="F15" i="2"/>
  <c r="F27" i="2" s="1"/>
  <c r="C28" i="2"/>
  <c r="E18" i="2"/>
  <c r="E28" i="2" s="1"/>
  <c r="D29" i="2"/>
  <c r="F21" i="2"/>
  <c r="F29" i="2" s="1"/>
  <c r="C27" i="2"/>
  <c r="E15" i="2"/>
  <c r="E27" i="2" s="1"/>
  <c r="C30" i="2" l="1"/>
  <c r="C31" i="2" s="1"/>
  <c r="E30" i="2"/>
  <c r="F30" i="2"/>
  <c r="D30" i="2"/>
  <c r="D31" i="2" s="1"/>
</calcChain>
</file>

<file path=xl/sharedStrings.xml><?xml version="1.0" encoding="utf-8"?>
<sst xmlns="http://schemas.openxmlformats.org/spreadsheetml/2006/main" count="117" uniqueCount="77">
  <si>
    <t>名称</t>
    <rPh sb="0" eb="2">
      <t>メイショウ</t>
    </rPh>
    <phoneticPr fontId="1"/>
  </si>
  <si>
    <t>記号</t>
    <rPh sb="0" eb="2">
      <t>キゴウ</t>
    </rPh>
    <phoneticPr fontId="1"/>
  </si>
  <si>
    <t>単位</t>
    <rPh sb="0" eb="2">
      <t>タンイ</t>
    </rPh>
    <phoneticPr fontId="1"/>
  </si>
  <si>
    <t>2a</t>
    <phoneticPr fontId="1"/>
  </si>
  <si>
    <t>2b</t>
    <phoneticPr fontId="1"/>
  </si>
  <si>
    <t>h</t>
    <phoneticPr fontId="1"/>
  </si>
  <si>
    <t>T</t>
    <phoneticPr fontId="1"/>
  </si>
  <si>
    <t>M</t>
    <phoneticPr fontId="1"/>
  </si>
  <si>
    <t>m</t>
    <phoneticPr fontId="1"/>
  </si>
  <si>
    <t>p</t>
    <phoneticPr fontId="1"/>
  </si>
  <si>
    <t>q</t>
    <phoneticPr fontId="1"/>
  </si>
  <si>
    <t>s</t>
    <phoneticPr fontId="1"/>
  </si>
  <si>
    <t>ワイヤ間の長さ</t>
    <rPh sb="3" eb="4">
      <t>カン</t>
    </rPh>
    <rPh sb="5" eb="6">
      <t>ナガ</t>
    </rPh>
    <phoneticPr fontId="1"/>
  </si>
  <si>
    <t>枠の長さ</t>
    <rPh sb="0" eb="1">
      <t>ワク</t>
    </rPh>
    <rPh sb="2" eb="3">
      <t>ナガ</t>
    </rPh>
    <phoneticPr fontId="1"/>
  </si>
  <si>
    <t>測定回数</t>
    <rPh sb="0" eb="2">
      <t>ソクテイ</t>
    </rPh>
    <rPh sb="2" eb="4">
      <t>カイスウ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</si>
  <si>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</si>
  <si>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</si>
  <si>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2">
      <t>カイ</t>
    </rPh>
    <rPh sb="2" eb="3">
      <t>メ</t>
    </rPh>
    <phoneticPr fontId="1"/>
  </si>
  <si>
    <t>4回目</t>
    <rPh sb="1" eb="3">
      <t>カイメ</t>
    </rPh>
    <phoneticPr fontId="1"/>
  </si>
  <si>
    <t>5回目</t>
    <rPh sb="1" eb="2">
      <t>カイ</t>
    </rPh>
    <rPh sb="2" eb="3">
      <t>メ</t>
    </rPh>
    <phoneticPr fontId="1"/>
  </si>
  <si>
    <t>N=60の振動回数（枠と三角板の場合）</t>
    <rPh sb="5" eb="7">
      <t>シンドウ</t>
    </rPh>
    <rPh sb="7" eb="9">
      <t>カイスウ</t>
    </rPh>
    <rPh sb="10" eb="11">
      <t>ワク</t>
    </rPh>
    <rPh sb="12" eb="14">
      <t>サンカク</t>
    </rPh>
    <rPh sb="14" eb="15">
      <t>イタ</t>
    </rPh>
    <rPh sb="16" eb="18">
      <t>バアイ</t>
    </rPh>
    <phoneticPr fontId="1"/>
  </si>
  <si>
    <t>N=60 の振動回数（枠のみの場合）</t>
    <rPh sb="6" eb="8">
      <t>シンドウ</t>
    </rPh>
    <rPh sb="8" eb="10">
      <t>カイスウ</t>
    </rPh>
    <rPh sb="11" eb="12">
      <t>ワク</t>
    </rPh>
    <rPh sb="15" eb="17">
      <t>バアイ</t>
    </rPh>
    <phoneticPr fontId="1"/>
  </si>
  <si>
    <t>mm</t>
    <phoneticPr fontId="1"/>
  </si>
  <si>
    <t>kg</t>
    <phoneticPr fontId="1"/>
  </si>
  <si>
    <t>周期の平均</t>
    <rPh sb="0" eb="2">
      <t>シュウキ</t>
    </rPh>
    <rPh sb="3" eb="5">
      <t>ヘイキン</t>
    </rPh>
    <phoneticPr fontId="1"/>
  </si>
  <si>
    <t>g</t>
    <phoneticPr fontId="1"/>
  </si>
  <si>
    <t>r^2</t>
    <phoneticPr fontId="1"/>
  </si>
  <si>
    <t>高さ</t>
    <rPh sb="0" eb="1">
      <t>タカ</t>
    </rPh>
    <phoneticPr fontId="1"/>
  </si>
  <si>
    <t>時間[s]</t>
    <rPh sb="0" eb="2">
      <t>ジカン</t>
    </rPh>
    <phoneticPr fontId="1"/>
  </si>
  <si>
    <t>三角板の重さ</t>
    <rPh sb="0" eb="2">
      <t>サンカク</t>
    </rPh>
    <rPh sb="2" eb="3">
      <t>イタ</t>
    </rPh>
    <rPh sb="4" eb="5">
      <t>オモ</t>
    </rPh>
    <phoneticPr fontId="1"/>
  </si>
  <si>
    <t>枠の重さ</t>
    <rPh sb="0" eb="1">
      <t>ワク</t>
    </rPh>
    <rPh sb="2" eb="3">
      <t>オモ</t>
    </rPh>
    <phoneticPr fontId="1"/>
  </si>
  <si>
    <t>三角板の辺の長さ①</t>
    <rPh sb="0" eb="2">
      <t>サンカク</t>
    </rPh>
    <rPh sb="2" eb="3">
      <t>イタ</t>
    </rPh>
    <rPh sb="4" eb="5">
      <t>ヘン</t>
    </rPh>
    <rPh sb="6" eb="7">
      <t>ナガ</t>
    </rPh>
    <phoneticPr fontId="1"/>
  </si>
  <si>
    <t>三角板の辺の長さ②</t>
    <rPh sb="0" eb="2">
      <t>サンカク</t>
    </rPh>
    <rPh sb="2" eb="3">
      <t>イタ</t>
    </rPh>
    <rPh sb="4" eb="5">
      <t>ヘン</t>
    </rPh>
    <rPh sb="6" eb="7">
      <t>ナガ</t>
    </rPh>
    <phoneticPr fontId="1"/>
  </si>
  <si>
    <t>三角板の辺の長さ③</t>
    <rPh sb="0" eb="2">
      <t>サンカク</t>
    </rPh>
    <rPh sb="2" eb="3">
      <t>イタ</t>
    </rPh>
    <rPh sb="4" eb="5">
      <t>ヘン</t>
    </rPh>
    <rPh sb="6" eb="7">
      <t>ナガ</t>
    </rPh>
    <phoneticPr fontId="1"/>
  </si>
  <si>
    <t>値</t>
    <rPh sb="0" eb="1">
      <t>アタイ</t>
    </rPh>
    <phoneticPr fontId="1"/>
  </si>
  <si>
    <t>慣性モーメント</t>
    <rPh sb="0" eb="2">
      <t>カンセイ</t>
    </rPh>
    <phoneticPr fontId="1"/>
  </si>
  <si>
    <t>I’</t>
    <phoneticPr fontId="1"/>
  </si>
  <si>
    <t>Io</t>
    <phoneticPr fontId="1"/>
  </si>
  <si>
    <t>表1　N=60の振動回数時の測定結果</t>
    <rPh sb="0" eb="1">
      <t>ヒョウ</t>
    </rPh>
    <rPh sb="8" eb="10">
      <t>シンドウ</t>
    </rPh>
    <rPh sb="10" eb="12">
      <t>カイスウ</t>
    </rPh>
    <rPh sb="12" eb="13">
      <t>ジ</t>
    </rPh>
    <rPh sb="14" eb="16">
      <t>ソクテイ</t>
    </rPh>
    <rPh sb="16" eb="18">
      <t>ケッカ</t>
    </rPh>
    <phoneticPr fontId="1"/>
  </si>
  <si>
    <t>表2　枠と三角板の計測結果</t>
    <rPh sb="0" eb="1">
      <t>ヒョウ</t>
    </rPh>
    <rPh sb="3" eb="4">
      <t>ワク</t>
    </rPh>
    <rPh sb="5" eb="7">
      <t>サンカク</t>
    </rPh>
    <rPh sb="7" eb="8">
      <t>イタ</t>
    </rPh>
    <rPh sb="9" eb="11">
      <t>ケイソク</t>
    </rPh>
    <rPh sb="11" eb="13">
      <t>ケッカ</t>
    </rPh>
    <phoneticPr fontId="1"/>
  </si>
  <si>
    <t>表3　枠のみの計測結果</t>
    <rPh sb="0" eb="1">
      <t>ヒョウ</t>
    </rPh>
    <rPh sb="3" eb="4">
      <t>ワク</t>
    </rPh>
    <rPh sb="7" eb="9">
      <t>ケイソク</t>
    </rPh>
    <rPh sb="9" eb="11">
      <t>ケッカ</t>
    </rPh>
    <phoneticPr fontId="1"/>
  </si>
  <si>
    <t>高さH=900[mm]</t>
    <rPh sb="0" eb="1">
      <t>タカ</t>
    </rPh>
    <phoneticPr fontId="1"/>
  </si>
  <si>
    <t>回転数N'</t>
    <rPh sb="0" eb="2">
      <t>カイテン</t>
    </rPh>
    <rPh sb="2" eb="3">
      <t>スウ</t>
    </rPh>
    <phoneticPr fontId="1"/>
  </si>
  <si>
    <t>回転数N</t>
    <rPh sb="0" eb="3">
      <t>カイテンスウ</t>
    </rPh>
    <phoneticPr fontId="1"/>
  </si>
  <si>
    <t>高さH=600[mm]</t>
    <rPh sb="0" eb="1">
      <t>タカ</t>
    </rPh>
    <phoneticPr fontId="1"/>
  </si>
  <si>
    <t>高さH=300[mm]</t>
    <rPh sb="0" eb="1">
      <t>タカ</t>
    </rPh>
    <phoneticPr fontId="1"/>
  </si>
  <si>
    <r>
      <t>時間T</t>
    </r>
    <r>
      <rPr>
        <sz val="6"/>
        <color theme="1"/>
        <rFont val="游ゴシック"/>
        <family val="3"/>
        <charset val="128"/>
        <scheme val="minor"/>
      </rPr>
      <t>１</t>
    </r>
    <r>
      <rPr>
        <sz val="11"/>
        <color theme="1"/>
        <rFont val="游ゴシック"/>
        <family val="2"/>
        <charset val="128"/>
        <scheme val="minor"/>
      </rPr>
      <t>[s]</t>
    </r>
    <rPh sb="0" eb="2">
      <t>ジカン</t>
    </rPh>
    <phoneticPr fontId="1"/>
  </si>
  <si>
    <r>
      <t>角速度ω</t>
    </r>
    <r>
      <rPr>
        <sz val="6"/>
        <color theme="1"/>
        <rFont val="游ゴシック"/>
        <family val="3"/>
        <charset val="128"/>
        <scheme val="minor"/>
      </rPr>
      <t>１</t>
    </r>
    <r>
      <rPr>
        <sz val="11"/>
        <color theme="1"/>
        <rFont val="游ゴシック"/>
        <family val="2"/>
        <charset val="128"/>
        <scheme val="minor"/>
      </rPr>
      <t>[rad/s]</t>
    </r>
    <rPh sb="0" eb="3">
      <t>カクソクド</t>
    </rPh>
    <phoneticPr fontId="1"/>
  </si>
  <si>
    <r>
      <t>時間T</t>
    </r>
    <r>
      <rPr>
        <sz val="9"/>
        <color theme="1"/>
        <rFont val="游ゴシック"/>
        <family val="3"/>
        <charset val="128"/>
        <scheme val="minor"/>
      </rPr>
      <t>２</t>
    </r>
    <r>
      <rPr>
        <sz val="11"/>
        <color theme="1"/>
        <rFont val="游ゴシック"/>
        <family val="2"/>
        <charset val="128"/>
        <scheme val="minor"/>
      </rPr>
      <t>[s]</t>
    </r>
    <rPh sb="0" eb="2">
      <t>ジカン</t>
    </rPh>
    <phoneticPr fontId="1"/>
  </si>
  <si>
    <r>
      <t>角速度ω</t>
    </r>
    <r>
      <rPr>
        <sz val="6"/>
        <color theme="1"/>
        <rFont val="游ゴシック"/>
        <family val="3"/>
        <charset val="128"/>
        <scheme val="minor"/>
      </rPr>
      <t>２</t>
    </r>
    <r>
      <rPr>
        <sz val="11"/>
        <color theme="1"/>
        <rFont val="游ゴシック"/>
        <family val="2"/>
        <charset val="128"/>
        <scheme val="minor"/>
      </rPr>
      <t>[rad/s]</t>
    </r>
    <rPh sb="0" eb="3">
      <t>カクソクド</t>
    </rPh>
    <phoneticPr fontId="1"/>
  </si>
  <si>
    <r>
      <t>慣性モーメントI</t>
    </r>
    <r>
      <rPr>
        <sz val="6"/>
        <color theme="1"/>
        <rFont val="游ゴシック"/>
        <family val="3"/>
        <charset val="128"/>
        <scheme val="minor"/>
      </rPr>
      <t>1</t>
    </r>
    <rPh sb="0" eb="2">
      <t>カンセイ</t>
    </rPh>
    <phoneticPr fontId="1"/>
  </si>
  <si>
    <r>
      <t>慣性モーメントI</t>
    </r>
    <r>
      <rPr>
        <sz val="6"/>
        <color theme="1"/>
        <rFont val="游ゴシック"/>
        <family val="3"/>
        <charset val="128"/>
        <scheme val="minor"/>
      </rPr>
      <t>2</t>
    </r>
    <rPh sb="0" eb="2">
      <t>カンセイ</t>
    </rPh>
    <phoneticPr fontId="1"/>
  </si>
  <si>
    <t>損失エネルギーe1</t>
    <rPh sb="0" eb="2">
      <t>ソンシツ</t>
    </rPh>
    <phoneticPr fontId="1"/>
  </si>
  <si>
    <t>損失エネルギーe2</t>
    <rPh sb="0" eb="2">
      <t>ソンシツ</t>
    </rPh>
    <phoneticPr fontId="1"/>
  </si>
  <si>
    <t>表4　回転体の計測結果</t>
    <rPh sb="0" eb="1">
      <t>ヒョウ</t>
    </rPh>
    <rPh sb="3" eb="6">
      <t>カイテンタイ</t>
    </rPh>
    <rPh sb="7" eb="9">
      <t>ケイソク</t>
    </rPh>
    <rPh sb="9" eb="11">
      <t>ケッカ</t>
    </rPh>
    <phoneticPr fontId="1"/>
  </si>
  <si>
    <t>表5　慣性モーメントIと損失エネルギーeの算出結果</t>
    <rPh sb="0" eb="1">
      <t>ヒョウ</t>
    </rPh>
    <rPh sb="3" eb="5">
      <t>カンセイ</t>
    </rPh>
    <rPh sb="12" eb="14">
      <t>ソンシツ</t>
    </rPh>
    <rPh sb="21" eb="23">
      <t>サンシュツ</t>
    </rPh>
    <rPh sb="23" eb="25">
      <t>ケッカ</t>
    </rPh>
    <phoneticPr fontId="1"/>
  </si>
  <si>
    <t>Ith</t>
    <phoneticPr fontId="1"/>
  </si>
  <si>
    <t>H=900</t>
    <phoneticPr fontId="1"/>
  </si>
  <si>
    <t>H=600</t>
    <phoneticPr fontId="1"/>
  </si>
  <si>
    <t>H=300</t>
    <phoneticPr fontId="1"/>
  </si>
  <si>
    <t>e1</t>
    <phoneticPr fontId="1"/>
  </si>
  <si>
    <t>e2</t>
    <phoneticPr fontId="1"/>
  </si>
  <si>
    <t>I</t>
  </si>
  <si>
    <t>平均値</t>
    <rPh sb="0" eb="3">
      <t>ヘイキンチ</t>
    </rPh>
    <phoneticPr fontId="1"/>
  </si>
  <si>
    <t>誤差</t>
    <rPh sb="0" eb="2">
      <t>ゴサ</t>
    </rPh>
    <phoneticPr fontId="1"/>
  </si>
  <si>
    <t>慣性モーメントI1</t>
    <rPh sb="0" eb="2">
      <t>カンセイ</t>
    </rPh>
    <phoneticPr fontId="1"/>
  </si>
  <si>
    <t>慣性モーメントI2</t>
    <rPh sb="0" eb="2">
      <t>カンセイ</t>
    </rPh>
    <phoneticPr fontId="1"/>
  </si>
  <si>
    <t>表7　損失エネルギーを無視した場合の慣性モーメント</t>
    <rPh sb="0" eb="1">
      <t>ヒョウ</t>
    </rPh>
    <rPh sb="3" eb="5">
      <t>ソンシツ</t>
    </rPh>
    <rPh sb="11" eb="13">
      <t>ムシ</t>
    </rPh>
    <rPh sb="15" eb="17">
      <t>バアイ</t>
    </rPh>
    <rPh sb="18" eb="20">
      <t>カンセイ</t>
    </rPh>
    <phoneticPr fontId="1"/>
  </si>
  <si>
    <t>表6 慣性モーメントの平均値と誤差</t>
    <rPh sb="0" eb="1">
      <t>ヒョウ</t>
    </rPh>
    <rPh sb="3" eb="5">
      <t>カンセイ</t>
    </rPh>
    <rPh sb="11" eb="14">
      <t>ヘイキンチ</t>
    </rPh>
    <rPh sb="15" eb="17">
      <t>ゴサ</t>
    </rPh>
    <phoneticPr fontId="1"/>
  </si>
  <si>
    <t>慣性モーメントI1</t>
    <rPh sb="0" eb="2">
      <t>カンセイ</t>
    </rPh>
    <phoneticPr fontId="1"/>
  </si>
  <si>
    <t>慣性モーメントI2</t>
    <rPh sb="0" eb="2">
      <t>カンセイ</t>
    </rPh>
    <phoneticPr fontId="1"/>
  </si>
  <si>
    <t>平均値</t>
    <rPh sb="0" eb="3">
      <t>ヘイキンチ</t>
    </rPh>
    <phoneticPr fontId="1"/>
  </si>
  <si>
    <t>標準偏差</t>
    <rPh sb="0" eb="2">
      <t>ヒョウジュン</t>
    </rPh>
    <rPh sb="2" eb="4">
      <t>ヘンサ</t>
    </rPh>
    <phoneticPr fontId="1"/>
  </si>
  <si>
    <t>表7　慣性モーメントIの平均値と標準偏差</t>
    <rPh sb="0" eb="1">
      <t>ヒョウ</t>
    </rPh>
    <rPh sb="3" eb="5">
      <t>カンセイ</t>
    </rPh>
    <rPh sb="12" eb="15">
      <t>ヘイキンチ</t>
    </rPh>
    <rPh sb="16" eb="18">
      <t>ヒョウジュン</t>
    </rPh>
    <rPh sb="18" eb="20">
      <t>ヘンサ</t>
    </rPh>
    <phoneticPr fontId="1"/>
  </si>
  <si>
    <t>rg</t>
    <phoneticPr fontId="1"/>
  </si>
  <si>
    <t>I1</t>
    <phoneticPr fontId="1"/>
  </si>
  <si>
    <t>I2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</si>
</sst>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0.E+00"/>
    <numFmt numFmtId="179" formatCode="0.0%"/>
    <numFmt numFmtId="182" formatCode="0.00.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Border="1">
      <alignment vertical="center"/>
    </xf>
    <xf numFmtId="178" fontId="0" fillId="0" borderId="14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0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9" xfId="0" applyNumberFormat="1" applyBorder="1">
      <alignment vertical="center"/>
    </xf>
    <xf numFmtId="178" fontId="0" fillId="0" borderId="0" xfId="0" applyNumberFormat="1" applyAlignment="1">
      <alignment vertical="center"/>
    </xf>
    <xf numFmtId="179" fontId="0" fillId="0" borderId="8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24E9-BF16-4EA7-A64F-236988E02C90}">
  <dimension ref="B1:K22"/>
  <sheetViews>
    <sheetView workbookViewId="0">
      <selection activeCell="I4" sqref="I4"/>
    </sheetView>
  </sheetViews>
  <sheetFormatPr defaultRowHeight="17.649999999999999" x14ac:dyDescent="0.7"/>
  <cols>
    <col min="2" max="2" width="17.8125" customWidth="1"/>
    <col min="5" max="5" width="10.875" bestFit="1" customWidth="1"/>
    <col min="8" max="11" width="17.5625" customWidth="1"/>
  </cols>
  <sheetData>
    <row r="1" spans="2:11" ht="18" thickBot="1" x14ac:dyDescent="0.75">
      <c r="H1" s="37" t="s">
        <v>38</v>
      </c>
      <c r="I1" s="37"/>
      <c r="J1" s="37"/>
      <c r="K1" s="37"/>
    </row>
    <row r="2" spans="2:11" ht="18" thickBot="1" x14ac:dyDescent="0.75">
      <c r="B2" s="37" t="s">
        <v>39</v>
      </c>
      <c r="C2" s="37"/>
      <c r="D2" s="37"/>
      <c r="E2" s="37"/>
      <c r="H2" s="38" t="s">
        <v>20</v>
      </c>
      <c r="I2" s="39"/>
      <c r="J2" s="38" t="s">
        <v>21</v>
      </c>
      <c r="K2" s="39"/>
    </row>
    <row r="3" spans="2:11" x14ac:dyDescent="0.7">
      <c r="B3" s="5" t="s">
        <v>0</v>
      </c>
      <c r="C3" s="6" t="s">
        <v>1</v>
      </c>
      <c r="D3" s="6" t="s">
        <v>2</v>
      </c>
      <c r="E3" s="7" t="s">
        <v>34</v>
      </c>
      <c r="H3" s="8" t="s">
        <v>14</v>
      </c>
      <c r="I3" s="9" t="s">
        <v>28</v>
      </c>
      <c r="J3" s="8" t="s">
        <v>14</v>
      </c>
      <c r="K3" s="9" t="s">
        <v>28</v>
      </c>
    </row>
    <row r="4" spans="2:11" x14ac:dyDescent="0.7">
      <c r="B4" s="8" t="s">
        <v>12</v>
      </c>
      <c r="C4" s="1" t="s">
        <v>3</v>
      </c>
      <c r="D4" s="1" t="s">
        <v>22</v>
      </c>
      <c r="E4" s="9">
        <v>126.4</v>
      </c>
      <c r="F4">
        <f>E4/2</f>
        <v>63.2</v>
      </c>
      <c r="H4" s="16" t="s">
        <v>15</v>
      </c>
      <c r="I4" s="9">
        <v>81.97</v>
      </c>
      <c r="J4" s="16" t="s">
        <v>15</v>
      </c>
      <c r="K4" s="9">
        <v>93.97</v>
      </c>
    </row>
    <row r="5" spans="2:11" x14ac:dyDescent="0.7">
      <c r="B5" s="8" t="s">
        <v>13</v>
      </c>
      <c r="C5" s="1" t="s">
        <v>4</v>
      </c>
      <c r="D5" s="1" t="s">
        <v>22</v>
      </c>
      <c r="E5" s="9">
        <v>286</v>
      </c>
      <c r="F5">
        <f>E5/2</f>
        <v>143</v>
      </c>
      <c r="H5" s="16" t="s">
        <v>16</v>
      </c>
      <c r="I5" s="9">
        <v>82.25</v>
      </c>
      <c r="J5" s="16" t="s">
        <v>16</v>
      </c>
      <c r="K5" s="9">
        <v>94.15</v>
      </c>
    </row>
    <row r="6" spans="2:11" x14ac:dyDescent="0.7">
      <c r="B6" s="8" t="s">
        <v>27</v>
      </c>
      <c r="C6" s="1" t="s">
        <v>5</v>
      </c>
      <c r="D6" s="1" t="s">
        <v>22</v>
      </c>
      <c r="E6" s="10">
        <v>900.97</v>
      </c>
      <c r="F6">
        <f>F5-F4</f>
        <v>79.8</v>
      </c>
      <c r="H6" s="16" t="s">
        <v>17</v>
      </c>
      <c r="I6" s="9">
        <v>79.69</v>
      </c>
      <c r="J6" s="16" t="s">
        <v>17</v>
      </c>
      <c r="K6" s="9">
        <v>94.34</v>
      </c>
    </row>
    <row r="7" spans="2:11" x14ac:dyDescent="0.7">
      <c r="B7" s="8" t="s">
        <v>24</v>
      </c>
      <c r="C7" s="1" t="s">
        <v>6</v>
      </c>
      <c r="D7" s="1" t="s">
        <v>11</v>
      </c>
      <c r="E7" s="11">
        <f>AVERAGE(I4:I8)/60</f>
        <v>1.3797999999999999</v>
      </c>
      <c r="H7" s="16" t="s">
        <v>18</v>
      </c>
      <c r="I7" s="9">
        <v>88.04</v>
      </c>
      <c r="J7" s="16" t="s">
        <v>18</v>
      </c>
      <c r="K7" s="9">
        <v>94.73</v>
      </c>
    </row>
    <row r="8" spans="2:11" ht="18" thickBot="1" x14ac:dyDescent="0.75">
      <c r="B8" s="8" t="s">
        <v>29</v>
      </c>
      <c r="C8" s="1" t="s">
        <v>7</v>
      </c>
      <c r="D8" s="1" t="s">
        <v>23</v>
      </c>
      <c r="E8" s="9">
        <v>2.1</v>
      </c>
      <c r="H8" s="17" t="s">
        <v>19</v>
      </c>
      <c r="I8" s="14">
        <v>81.99</v>
      </c>
      <c r="J8" s="17" t="s">
        <v>19</v>
      </c>
      <c r="K8" s="14">
        <v>95.45</v>
      </c>
    </row>
    <row r="9" spans="2:11" x14ac:dyDescent="0.7">
      <c r="B9" s="8" t="s">
        <v>30</v>
      </c>
      <c r="C9" s="1" t="s">
        <v>8</v>
      </c>
      <c r="D9" s="1" t="s">
        <v>23</v>
      </c>
      <c r="E9" s="9">
        <v>0.3</v>
      </c>
      <c r="H9" s="36"/>
      <c r="I9" s="36"/>
      <c r="J9" s="36"/>
      <c r="K9" s="36"/>
    </row>
    <row r="10" spans="2:11" x14ac:dyDescent="0.7">
      <c r="B10" s="8" t="s">
        <v>31</v>
      </c>
      <c r="C10" s="1" t="s">
        <v>9</v>
      </c>
      <c r="D10" s="1" t="s">
        <v>22</v>
      </c>
      <c r="E10" s="9">
        <v>242.5</v>
      </c>
      <c r="F10">
        <f>POWER(E10*10^-3,2)</f>
        <v>5.8806249999999997E-2</v>
      </c>
      <c r="G10" t="s">
        <v>56</v>
      </c>
      <c r="H10" s="33">
        <f>E8*((F10+F11+F12)/36)</f>
        <v>9.2913778125000013E-3</v>
      </c>
      <c r="I10" s="2"/>
    </row>
    <row r="11" spans="2:11" x14ac:dyDescent="0.7">
      <c r="B11" s="8" t="s">
        <v>32</v>
      </c>
      <c r="C11" s="1" t="s">
        <v>10</v>
      </c>
      <c r="D11" s="1" t="s">
        <v>22</v>
      </c>
      <c r="E11" s="9">
        <v>231.1</v>
      </c>
      <c r="F11">
        <f t="shared" ref="F11:F12" si="0">POWER(E11*10^-3,2)</f>
        <v>5.3407209999999997E-2</v>
      </c>
      <c r="J11" s="41">
        <f>(-1*0.05^2*0.1)/(0.2^2-0.05^2)</f>
        <v>-6.6666666666666671E-3</v>
      </c>
    </row>
    <row r="12" spans="2:11" ht="18" thickBot="1" x14ac:dyDescent="0.75">
      <c r="B12" s="12" t="s">
        <v>33</v>
      </c>
      <c r="C12" s="13" t="s">
        <v>11</v>
      </c>
      <c r="D12" s="13" t="s">
        <v>22</v>
      </c>
      <c r="E12" s="14">
        <v>216.95</v>
      </c>
      <c r="F12">
        <f t="shared" si="0"/>
        <v>4.7067302500000005E-2</v>
      </c>
    </row>
    <row r="13" spans="2:11" ht="18" thickBot="1" x14ac:dyDescent="0.75">
      <c r="B13" s="18" t="s">
        <v>35</v>
      </c>
      <c r="C13" s="19" t="s">
        <v>36</v>
      </c>
      <c r="D13" s="20"/>
      <c r="E13" s="21">
        <f>POWER((E7/2/PI()),2)*10^-3*(F4*F5*(E8+E9)*9.81)/E6</f>
        <v>1.1389261879127109E-2</v>
      </c>
    </row>
    <row r="14" spans="2:11" x14ac:dyDescent="0.7">
      <c r="B14" s="36"/>
      <c r="C14" s="36"/>
      <c r="D14" s="36"/>
      <c r="E14" s="36"/>
    </row>
    <row r="15" spans="2:11" ht="18" thickBot="1" x14ac:dyDescent="0.75">
      <c r="B15" s="37" t="s">
        <v>40</v>
      </c>
      <c r="C15" s="37"/>
      <c r="D15" s="37"/>
      <c r="E15" s="37"/>
    </row>
    <row r="16" spans="2:11" x14ac:dyDescent="0.7">
      <c r="B16" s="5" t="s">
        <v>0</v>
      </c>
      <c r="C16" s="6" t="s">
        <v>1</v>
      </c>
      <c r="D16" s="6" t="s">
        <v>2</v>
      </c>
      <c r="E16" s="7" t="s">
        <v>34</v>
      </c>
    </row>
    <row r="17" spans="2:8" x14ac:dyDescent="0.7">
      <c r="B17" s="8" t="s">
        <v>12</v>
      </c>
      <c r="C17" s="1" t="s">
        <v>3</v>
      </c>
      <c r="D17" s="1" t="s">
        <v>22</v>
      </c>
      <c r="E17" s="9">
        <v>126.4</v>
      </c>
      <c r="H17" s="23">
        <f>E13-E21</f>
        <v>9.5332030019044181E-3</v>
      </c>
    </row>
    <row r="18" spans="2:8" x14ac:dyDescent="0.7">
      <c r="B18" s="8" t="s">
        <v>13</v>
      </c>
      <c r="C18" s="1" t="s">
        <v>4</v>
      </c>
      <c r="D18" s="1" t="s">
        <v>22</v>
      </c>
      <c r="E18" s="9">
        <v>286</v>
      </c>
    </row>
    <row r="19" spans="2:8" x14ac:dyDescent="0.7">
      <c r="B19" s="8" t="s">
        <v>27</v>
      </c>
      <c r="C19" s="1" t="s">
        <v>5</v>
      </c>
      <c r="D19" s="1" t="s">
        <v>22</v>
      </c>
      <c r="E19" s="10">
        <v>900.97</v>
      </c>
    </row>
    <row r="20" spans="2:8" ht="18" thickBot="1" x14ac:dyDescent="0.75">
      <c r="B20" s="12" t="s">
        <v>24</v>
      </c>
      <c r="C20" s="13" t="s">
        <v>6</v>
      </c>
      <c r="D20" s="13" t="s">
        <v>11</v>
      </c>
      <c r="E20" s="15">
        <f>AVERAGE(K4:K8)/60</f>
        <v>1.5754666666666668</v>
      </c>
    </row>
    <row r="21" spans="2:8" ht="18" thickBot="1" x14ac:dyDescent="0.75">
      <c r="B21" s="18" t="s">
        <v>35</v>
      </c>
      <c r="C21" s="19" t="s">
        <v>37</v>
      </c>
      <c r="D21" s="20"/>
      <c r="E21" s="22">
        <f>POWER((E20/2/PI()),2)*(F4*F5*E9*9.81)/E19*10^-3</f>
        <v>1.856058877222691E-3</v>
      </c>
      <c r="H21" s="23">
        <f>(H17-H10)/H10</f>
        <v>2.6026838460823466E-2</v>
      </c>
    </row>
    <row r="22" spans="2:8" x14ac:dyDescent="0.7">
      <c r="B22" s="36"/>
      <c r="C22" s="36"/>
      <c r="D22" s="36"/>
      <c r="E22" s="36"/>
    </row>
  </sheetData>
  <mergeCells count="8">
    <mergeCell ref="B22:E22"/>
    <mergeCell ref="H9:K9"/>
    <mergeCell ref="B2:E2"/>
    <mergeCell ref="H1:K1"/>
    <mergeCell ref="B15:E15"/>
    <mergeCell ref="H2:I2"/>
    <mergeCell ref="J2:K2"/>
    <mergeCell ref="B14:E14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F99E-3800-4F1D-B212-0C75C38362E5}">
  <dimension ref="B2:C5"/>
  <sheetViews>
    <sheetView tabSelected="1" workbookViewId="0">
      <selection activeCell="C4" sqref="C4"/>
    </sheetView>
  </sheetViews>
  <sheetFormatPr defaultRowHeight="17.649999999999999" x14ac:dyDescent="0.7"/>
  <cols>
    <col min="3" max="3" width="10.0625" customWidth="1"/>
  </cols>
  <sheetData>
    <row r="2" spans="2:3" x14ac:dyDescent="0.7">
      <c r="B2" t="s">
        <v>74</v>
      </c>
      <c r="C2" s="41">
        <v>-6.6666666666666671E-3</v>
      </c>
    </row>
    <row r="3" spans="2:3" x14ac:dyDescent="0.7">
      <c r="B3" t="s">
        <v>75</v>
      </c>
      <c r="C3" s="41">
        <f>(7.86*PI()*0.2^4)/2+(0.05^2*PI()*7.86*POWER(C2,2))</f>
        <v>1.9757078263356764E-2</v>
      </c>
    </row>
    <row r="4" spans="2:3" x14ac:dyDescent="0.7">
      <c r="B4" t="s">
        <v>76</v>
      </c>
      <c r="C4" s="41">
        <f>(7.86*PI()*0.05^4)/2+(0.05^2*PI()*7.86*POWER(C2+0.1,2))</f>
        <v>6.1492225604427634E-4</v>
      </c>
    </row>
    <row r="5" spans="2:3" x14ac:dyDescent="0.7">
      <c r="C5" s="41">
        <f>C3+C4</f>
        <v>2.0372000519401041E-2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C202-972B-4EF6-8007-074D536DAB80}">
  <dimension ref="B1:M33"/>
  <sheetViews>
    <sheetView topLeftCell="A19" workbookViewId="0">
      <selection activeCell="I28" sqref="I28"/>
    </sheetView>
  </sheetViews>
  <sheetFormatPr defaultRowHeight="17.649999999999999" x14ac:dyDescent="0.7"/>
  <cols>
    <col min="2" max="2" width="16.25" customWidth="1"/>
    <col min="3" max="4" width="17.5625" customWidth="1"/>
    <col min="5" max="5" width="10.8125" customWidth="1"/>
    <col min="6" max="6" width="15.1875" customWidth="1"/>
    <col min="9" max="11" width="17.5625" customWidth="1"/>
    <col min="13" max="13" width="12.125" bestFit="1" customWidth="1"/>
  </cols>
  <sheetData>
    <row r="1" spans="2:13" ht="18" thickBot="1" x14ac:dyDescent="0.75">
      <c r="B1" s="37" t="s">
        <v>54</v>
      </c>
      <c r="C1" s="37"/>
      <c r="D1" s="37"/>
      <c r="E1" s="37"/>
      <c r="F1" s="37"/>
      <c r="G1" s="37"/>
      <c r="H1" s="37"/>
    </row>
    <row r="2" spans="2:13" x14ac:dyDescent="0.7">
      <c r="B2" s="5" t="s">
        <v>41</v>
      </c>
      <c r="C2" s="6" t="s">
        <v>46</v>
      </c>
      <c r="D2" s="6" t="s">
        <v>47</v>
      </c>
      <c r="E2" s="6" t="s">
        <v>48</v>
      </c>
      <c r="F2" s="6" t="s">
        <v>49</v>
      </c>
      <c r="G2" s="6" t="s">
        <v>42</v>
      </c>
      <c r="H2" s="7" t="s">
        <v>43</v>
      </c>
      <c r="I2" s="24"/>
      <c r="J2" s="24"/>
    </row>
    <row r="3" spans="2:13" x14ac:dyDescent="0.7">
      <c r="B3" s="8"/>
      <c r="C3" s="4">
        <v>7.6340000000000003</v>
      </c>
      <c r="D3" s="25">
        <f>4*PI()*G3/C3</f>
        <v>14.814950946978326</v>
      </c>
      <c r="E3" s="4">
        <v>35.04</v>
      </c>
      <c r="F3" s="25">
        <f>4*PI()*H3/(E3-C3)</f>
        <v>14.44357711276049</v>
      </c>
      <c r="G3" s="1">
        <v>9</v>
      </c>
      <c r="H3" s="10">
        <v>31.5</v>
      </c>
      <c r="I3" s="3"/>
      <c r="J3" t="s">
        <v>8</v>
      </c>
      <c r="K3">
        <v>0.21</v>
      </c>
    </row>
    <row r="4" spans="2:13" x14ac:dyDescent="0.7">
      <c r="B4" s="8"/>
      <c r="C4" s="4">
        <v>7.2220000000000004</v>
      </c>
      <c r="D4" s="25">
        <f t="shared" ref="D4:D11" si="0">4*PI()*G4/C4</f>
        <v>20.880150563875667</v>
      </c>
      <c r="E4" s="4">
        <v>34.433</v>
      </c>
      <c r="F4" s="25">
        <f t="shared" ref="F4:F11" si="1">4*PI()*H4/(E4-C4)</f>
        <v>14.893442075376992</v>
      </c>
      <c r="G4" s="1">
        <v>12</v>
      </c>
      <c r="H4" s="10">
        <v>32.25</v>
      </c>
      <c r="I4" s="3"/>
      <c r="J4" t="s">
        <v>25</v>
      </c>
      <c r="K4">
        <v>9.81</v>
      </c>
    </row>
    <row r="5" spans="2:13" x14ac:dyDescent="0.7">
      <c r="B5" s="8"/>
      <c r="C5" s="4">
        <v>7.3410000000000002</v>
      </c>
      <c r="D5" s="25">
        <f t="shared" si="0"/>
        <v>20.541676525311274</v>
      </c>
      <c r="E5" s="4">
        <v>34.954999999999998</v>
      </c>
      <c r="F5" s="25">
        <f t="shared" si="1"/>
        <v>13.765941590655647</v>
      </c>
      <c r="G5" s="1">
        <v>12</v>
      </c>
      <c r="H5" s="10">
        <v>30.25</v>
      </c>
      <c r="I5" s="3"/>
      <c r="J5" t="s">
        <v>26</v>
      </c>
      <c r="K5">
        <f>POWER(12.5*10^-3,2)</f>
        <v>1.5625000000000003E-4</v>
      </c>
    </row>
    <row r="6" spans="2:13" x14ac:dyDescent="0.7">
      <c r="B6" s="8" t="s">
        <v>44</v>
      </c>
      <c r="C6" s="4">
        <v>5.7450000000000001</v>
      </c>
      <c r="D6" s="25">
        <f t="shared" si="0"/>
        <v>19.686220283591393</v>
      </c>
      <c r="E6" s="4">
        <v>31.170999999999999</v>
      </c>
      <c r="F6" s="25">
        <f t="shared" si="1"/>
        <v>10.37889494617882</v>
      </c>
      <c r="G6" s="1">
        <v>9</v>
      </c>
      <c r="H6" s="10">
        <v>21</v>
      </c>
      <c r="I6" s="3"/>
      <c r="K6">
        <v>900</v>
      </c>
    </row>
    <row r="7" spans="2:13" x14ac:dyDescent="0.7">
      <c r="B7" s="8"/>
      <c r="C7" s="4">
        <v>5.8460000000000001</v>
      </c>
      <c r="D7" s="25">
        <f t="shared" si="0"/>
        <v>19.346105974894382</v>
      </c>
      <c r="E7" s="4">
        <v>30.99</v>
      </c>
      <c r="F7" s="25">
        <f t="shared" si="1"/>
        <v>10.870130482910913</v>
      </c>
      <c r="G7" s="1">
        <v>9</v>
      </c>
      <c r="H7" s="10">
        <v>21.75</v>
      </c>
      <c r="I7" s="3"/>
      <c r="K7">
        <v>600</v>
      </c>
    </row>
    <row r="8" spans="2:13" x14ac:dyDescent="0.7">
      <c r="B8" s="8"/>
      <c r="C8" s="4">
        <v>5.8869999999999996</v>
      </c>
      <c r="D8" s="25">
        <f t="shared" si="0"/>
        <v>17.076773384554677</v>
      </c>
      <c r="E8" s="4">
        <v>30.873999999999999</v>
      </c>
      <c r="F8" s="25">
        <f t="shared" si="1"/>
        <v>11.064159503577931</v>
      </c>
      <c r="G8" s="1">
        <v>8</v>
      </c>
      <c r="H8" s="10">
        <v>22</v>
      </c>
      <c r="I8" s="3"/>
      <c r="K8">
        <v>300</v>
      </c>
    </row>
    <row r="9" spans="2:13" x14ac:dyDescent="0.7">
      <c r="B9" s="8" t="s">
        <v>45</v>
      </c>
      <c r="C9" s="4">
        <v>3.6840000000000002</v>
      </c>
      <c r="D9" s="25">
        <f t="shared" si="0"/>
        <v>13.644267768033846</v>
      </c>
      <c r="E9" s="4">
        <v>23.658999999999999</v>
      </c>
      <c r="F9" s="25">
        <f t="shared" si="1"/>
        <v>7.5492589422933714</v>
      </c>
      <c r="G9" s="1">
        <v>4</v>
      </c>
      <c r="H9" s="10">
        <v>12</v>
      </c>
      <c r="I9" s="3"/>
      <c r="J9" s="3"/>
    </row>
    <row r="10" spans="2:13" x14ac:dyDescent="0.7">
      <c r="B10" s="8"/>
      <c r="C10" s="4">
        <v>3.8540000000000001</v>
      </c>
      <c r="D10" s="25">
        <f t="shared" si="0"/>
        <v>13.042418904368628</v>
      </c>
      <c r="E10" s="4">
        <v>24.207000000000001</v>
      </c>
      <c r="F10" s="25">
        <f t="shared" si="1"/>
        <v>8.0264736395946166</v>
      </c>
      <c r="G10" s="1">
        <v>4</v>
      </c>
      <c r="H10" s="10">
        <v>13</v>
      </c>
      <c r="I10" s="3"/>
      <c r="J10" s="3"/>
      <c r="M10" s="23"/>
    </row>
    <row r="11" spans="2:13" ht="18" thickBot="1" x14ac:dyDescent="0.75">
      <c r="B11" s="12"/>
      <c r="C11" s="26">
        <v>4.0330000000000004</v>
      </c>
      <c r="D11" s="27">
        <f t="shared" si="0"/>
        <v>9.3476597676859701</v>
      </c>
      <c r="E11" s="26">
        <v>25.527000000000001</v>
      </c>
      <c r="F11" s="27">
        <f t="shared" si="1"/>
        <v>7.6003916435595631</v>
      </c>
      <c r="G11" s="13">
        <v>3</v>
      </c>
      <c r="H11" s="28">
        <v>13</v>
      </c>
      <c r="I11" s="3"/>
      <c r="J11" s="3"/>
    </row>
    <row r="13" spans="2:13" ht="18" thickBot="1" x14ac:dyDescent="0.75">
      <c r="B13" s="37" t="s">
        <v>55</v>
      </c>
      <c r="C13" s="37"/>
      <c r="D13" s="37"/>
      <c r="E13" s="37"/>
      <c r="F13" s="37"/>
      <c r="I13" s="40" t="s">
        <v>67</v>
      </c>
      <c r="J13" s="40"/>
      <c r="K13" s="40"/>
    </row>
    <row r="14" spans="2:13" x14ac:dyDescent="0.7">
      <c r="B14" s="5" t="s">
        <v>41</v>
      </c>
      <c r="C14" s="6" t="s">
        <v>50</v>
      </c>
      <c r="D14" s="6" t="s">
        <v>51</v>
      </c>
      <c r="E14" s="6" t="s">
        <v>52</v>
      </c>
      <c r="F14" s="7" t="s">
        <v>53</v>
      </c>
      <c r="I14" s="5"/>
      <c r="J14" s="6" t="s">
        <v>50</v>
      </c>
      <c r="K14" s="7" t="s">
        <v>51</v>
      </c>
    </row>
    <row r="15" spans="2:13" x14ac:dyDescent="0.7">
      <c r="B15" s="8"/>
      <c r="C15" s="29">
        <f>(($K$3*$K$4*$K$6*10^-3)-(0.5*$K$3*$K$5*POWER(D3,2)))/(0.5*POWER(D3,2)*(1+(G3/H3)))</f>
        <v>1.311510054429269E-2</v>
      </c>
      <c r="D15" s="29">
        <f>(($K$3*$K$4*$K$6*10^-3)-(0.5*$K$3*$K$5*POWER(F3,2)))/(0.5*POWER(F3,2)*(1+(G3/H3)))</f>
        <v>1.3799532295605269E-2</v>
      </c>
      <c r="E15" s="29">
        <f>0.5/H3*C15*POWER(D3,2)</f>
        <v>4.5691089155038798E-2</v>
      </c>
      <c r="F15" s="30">
        <f>0.5/H3*D15*POWER(F3,2)</f>
        <v>4.5695490831094566E-2</v>
      </c>
      <c r="I15" s="8" t="s">
        <v>41</v>
      </c>
      <c r="J15" s="29">
        <f>(($K$3*$K$4*$K$6*10^-3)-(0.5*$K$3*$K$5*POWER(D3,2)))/(0.5*POWER(D3,2))</f>
        <v>1.6862272128376314E-2</v>
      </c>
      <c r="K15" s="30">
        <f>(($K$3*$K$4*$K$6*10^-3)-(0.5*$K$3*$K$5*POWER(F3,2)))/(0.5*POWER(F3,2))</f>
        <v>1.7742255808635345E-2</v>
      </c>
    </row>
    <row r="16" spans="2:13" x14ac:dyDescent="0.7">
      <c r="B16" s="8"/>
      <c r="C16" s="29">
        <f t="shared" ref="C16:C17" si="2">(($K$3*$K$4*$K$6*10^-3)-(0.5*$K$3*$K$5*POWER(D4,2)))/(0.5*POWER(D4,2)*(1+(G4/H4)))</f>
        <v>6.1749197017631026E-3</v>
      </c>
      <c r="D16" s="29">
        <f t="shared" ref="D16:D17" si="3">(($K$3*$K$4*$K$6*10^-3)-(0.5*$K$3*$K$5*POWER(F4,2)))/(0.5*POWER(F4,2)*(1+(G4/H4)))</f>
        <v>1.2160007238010742E-2</v>
      </c>
      <c r="E16" s="29">
        <f t="shared" ref="E16:E23" si="4">0.5/H4*C16*POWER(D4,2)</f>
        <v>4.1738693601006842E-2</v>
      </c>
      <c r="F16" s="30">
        <f t="shared" ref="F16:F23" si="5">0.5/H4*D16*POWER(F4,2)</f>
        <v>4.1818098394175406E-2</v>
      </c>
      <c r="I16" s="8"/>
      <c r="J16" s="29">
        <f t="shared" ref="J16:J17" si="6">(($K$3*$K$4*$K$6*10^-3)-(0.5*$K$3*$K$5*POWER(D4,2)))/(0.5*POWER(D4,2))</f>
        <v>8.4725642419540247E-3</v>
      </c>
      <c r="K16" s="30">
        <f t="shared" ref="K16:K17" si="7">(($K$3*$K$4*$K$6*10^-3)-(0.5*$K$3*$K$5*POWER(F4,2)))/(0.5*POWER(F4,2))</f>
        <v>1.668466109401474E-2</v>
      </c>
    </row>
    <row r="17" spans="2:11" x14ac:dyDescent="0.7">
      <c r="B17" s="8"/>
      <c r="C17" s="29">
        <f t="shared" si="2"/>
        <v>6.2684923500333726E-3</v>
      </c>
      <c r="D17" s="29">
        <f t="shared" si="3"/>
        <v>1.3986813255191591E-2</v>
      </c>
      <c r="E17" s="29">
        <f t="shared" si="4"/>
        <v>4.3719933987354277E-2</v>
      </c>
      <c r="F17" s="30">
        <f t="shared" si="5"/>
        <v>4.381020110751805E-2</v>
      </c>
      <c r="I17" s="8"/>
      <c r="J17" s="29">
        <f t="shared" si="6"/>
        <v>8.7551670012862796E-3</v>
      </c>
      <c r="K17" s="30">
        <f t="shared" si="7"/>
        <v>1.9535301158077511E-2</v>
      </c>
    </row>
    <row r="18" spans="2:11" x14ac:dyDescent="0.7">
      <c r="B18" s="8" t="s">
        <v>44</v>
      </c>
      <c r="C18" s="29">
        <f>(($K$3*$K$4*$K$7*10^-3)-(0.5*$K$3*$K$5*POWER(D6,2)))/(0.5*POWER(D6,2)*(1+(G6/H6)))</f>
        <v>4.4422517229082935E-3</v>
      </c>
      <c r="D18" s="29">
        <f>(($K$3*$K$4*$K$7*10^-3)-(0.5*$K$3*$K$5*POWER(F6,2)))/(0.5*POWER(F6,2)*(1+(G6/H6)))</f>
        <v>1.6041462563123353E-2</v>
      </c>
      <c r="E18" s="29">
        <f>0.5/H6*C18*POWER(D6,2)</f>
        <v>4.099006008723604E-2</v>
      </c>
      <c r="F18" s="30">
        <f t="shared" si="5"/>
        <v>4.1143089826396341E-2</v>
      </c>
      <c r="I18" s="8" t="s">
        <v>44</v>
      </c>
      <c r="J18" s="29">
        <f>(($K$3*$K$4*$K$7*10^-3)-(0.5*$K$3*$K$5*POWER(D6,2)))/(0.5*POWER(D6,2))</f>
        <v>6.3460738898689908E-3</v>
      </c>
      <c r="K18" s="30">
        <f>(($K$3*$K$4*$K$7*10^-3)-(0.5*$K$3*$K$5*POWER(F6,2)))/(0.5*POWER(F6,2))</f>
        <v>2.2916375090176216E-2</v>
      </c>
    </row>
    <row r="19" spans="2:11" x14ac:dyDescent="0.7">
      <c r="B19" s="8"/>
      <c r="C19" s="29">
        <f t="shared" ref="C19:C20" si="8">(($K$3*$K$4*$K$7*10^-3)-(0.5*$K$3*$K$5*POWER(D7,2)))/(0.5*POWER(D7,2)*(1+(G7/H7)))</f>
        <v>4.6487237122188009E-3</v>
      </c>
      <c r="D19" s="29">
        <f t="shared" ref="D19:D20" si="9">(($K$3*$K$4*$K$7*10^-3)-(0.5*$K$3*$K$5*POWER(F7,2)))/(0.5*POWER(F7,2)*(1+(G7/H7)))</f>
        <v>1.4775171144240472E-2</v>
      </c>
      <c r="E19" s="29">
        <f t="shared" si="4"/>
        <v>3.999738546381533E-2</v>
      </c>
      <c r="F19" s="30">
        <f t="shared" si="5"/>
        <v>4.0134030628276786E-2</v>
      </c>
      <c r="I19" s="8"/>
      <c r="J19" s="29">
        <f t="shared" ref="J19:J20" si="10">(($K$3*$K$4*$K$7*10^-3)-(0.5*$K$3*$K$5*POWER(D7,2)))/(0.5*POWER(D7,2))</f>
        <v>6.5723335241714064E-3</v>
      </c>
      <c r="K19" s="30">
        <f>(($K$3*$K$4*$K$7*10^-3)-(0.5*$K$3*$K$5*POWER(F7,2)))/(0.5*POWER(F7,2))</f>
        <v>2.0889035065995147E-2</v>
      </c>
    </row>
    <row r="20" spans="2:11" x14ac:dyDescent="0.7">
      <c r="B20" s="8"/>
      <c r="C20" s="29">
        <f t="shared" si="8"/>
        <v>6.1926293949280493E-3</v>
      </c>
      <c r="D20" s="29">
        <f t="shared" si="9"/>
        <v>1.4785223424816219E-2</v>
      </c>
      <c r="E20" s="29">
        <f t="shared" si="4"/>
        <v>4.1042522396516241E-2</v>
      </c>
      <c r="F20" s="30">
        <f t="shared" si="5"/>
        <v>4.1135053954793416E-2</v>
      </c>
      <c r="I20" s="8"/>
      <c r="J20" s="29">
        <f t="shared" si="10"/>
        <v>8.4444946294473418E-3</v>
      </c>
      <c r="K20" s="30">
        <f t="shared" ref="K20" si="11">(($K$3*$K$4*$K$7*10^-3)-(0.5*$K$3*$K$5*POWER(F8,2)))/(0.5*POWER(F8,2))</f>
        <v>2.0161668306567571E-2</v>
      </c>
    </row>
    <row r="21" spans="2:11" x14ac:dyDescent="0.7">
      <c r="B21" s="8" t="s">
        <v>45</v>
      </c>
      <c r="C21" s="29">
        <f>(($K$3*$K$4*$K$8*10^-3)-(0.5*$K$3*$K$5*POWER(D9,2)))/(0.5*POWER(D9,2)*(1+(G9/H9)))</f>
        <v>4.9550581595860736E-3</v>
      </c>
      <c r="D21" s="29">
        <f>(($K$3*$K$4*$K$8*10^-3)-(0.5*$K$3*$K$5*POWER(F9,2)))/(0.5*POWER(F9,2)*(1+(G9/H9)))</f>
        <v>1.6241817745227916E-2</v>
      </c>
      <c r="E21" s="29">
        <f t="shared" si="4"/>
        <v>3.8435982084890526E-2</v>
      </c>
      <c r="F21" s="30">
        <f t="shared" si="5"/>
        <v>3.8568436644427058E-2</v>
      </c>
      <c r="I21" s="8" t="s">
        <v>45</v>
      </c>
      <c r="J21" s="29">
        <f>(($K$3*$K$4*$K$8*10^-3)-(0.5*$K$3*$K$5*POWER(D9,2)))/(0.5*POWER(D9,2))</f>
        <v>6.6067442127814308E-3</v>
      </c>
      <c r="K21" s="30">
        <f>(($K$3*$K$4*$K$8*10^-3)-(0.5*$K$3*$K$5*POWER(F9,2)))/(0.5*POWER(F9,2))</f>
        <v>2.1655756993637223E-2</v>
      </c>
    </row>
    <row r="22" spans="2:11" x14ac:dyDescent="0.7">
      <c r="B22" s="8"/>
      <c r="C22" s="29">
        <f t="shared" ref="C22:C23" si="12">(($K$3*$K$4*$K$8*10^-3)-(0.5*$K$3*$K$5*POWER(D10,2)))/(0.5*POWER(D10,2)*(1+(G10/H10)))</f>
        <v>5.5316175949970629E-3</v>
      </c>
      <c r="D22" s="29">
        <f t="shared" ref="D22:D23" si="13">(($K$3*$K$4*$K$8*10^-3)-(0.5*$K$3*$K$5*POWER(F10,2)))/(0.5*POWER(F10,2)*(1+(G10/H10)))</f>
        <v>1.464674247016378E-2</v>
      </c>
      <c r="E22" s="29">
        <f t="shared" si="4"/>
        <v>3.6190542347958744E-2</v>
      </c>
      <c r="F22" s="30">
        <f t="shared" si="5"/>
        <v>3.6292531715954542E-2</v>
      </c>
      <c r="I22" s="8"/>
      <c r="J22" s="29">
        <f t="shared" ref="J22:J23" si="14">(($K$3*$K$4*$K$8*10^-3)-(0.5*$K$3*$K$5*POWER(D10,2)))/(0.5*POWER(D10,2))</f>
        <v>7.2336537780730821E-3</v>
      </c>
      <c r="K22" s="30">
        <f t="shared" ref="K22:K23" si="15">(($K$3*$K$4*$K$8*10^-3)-(0.5*$K$3*$K$5*POWER(F10,2)))/(0.5*POWER(F10,2))</f>
        <v>1.9153432460983402E-2</v>
      </c>
    </row>
    <row r="23" spans="2:11" ht="18" thickBot="1" x14ac:dyDescent="0.75">
      <c r="B23" s="12"/>
      <c r="C23" s="29">
        <f t="shared" si="12"/>
        <v>1.1466967630064939E-2</v>
      </c>
      <c r="D23" s="29">
        <f t="shared" si="13"/>
        <v>1.7358991693801142E-2</v>
      </c>
      <c r="E23" s="31">
        <f t="shared" si="4"/>
        <v>3.8537277655967733E-2</v>
      </c>
      <c r="F23" s="32">
        <f t="shared" si="5"/>
        <v>3.856764233321068E-2</v>
      </c>
      <c r="I23" s="12"/>
      <c r="J23" s="31">
        <f t="shared" si="14"/>
        <v>1.4113190929310694E-2</v>
      </c>
      <c r="K23" s="32">
        <f t="shared" si="15"/>
        <v>2.1364912853909099E-2</v>
      </c>
    </row>
    <row r="24" spans="2:11" x14ac:dyDescent="0.7">
      <c r="C24" s="23"/>
    </row>
    <row r="25" spans="2:11" ht="18" thickBot="1" x14ac:dyDescent="0.75">
      <c r="B25" s="40" t="s">
        <v>68</v>
      </c>
      <c r="C25" s="40"/>
      <c r="D25" s="40"/>
      <c r="E25" s="2"/>
      <c r="F25" s="2"/>
      <c r="H25" s="37" t="s">
        <v>73</v>
      </c>
      <c r="I25" s="37"/>
      <c r="J25" s="37"/>
    </row>
    <row r="26" spans="2:11" x14ac:dyDescent="0.7">
      <c r="B26" s="5"/>
      <c r="C26" s="6" t="s">
        <v>65</v>
      </c>
      <c r="D26" s="7" t="s">
        <v>66</v>
      </c>
      <c r="E26" t="s">
        <v>60</v>
      </c>
      <c r="F26" t="s">
        <v>61</v>
      </c>
      <c r="H26" s="5"/>
      <c r="I26" s="6" t="s">
        <v>69</v>
      </c>
      <c r="J26" s="7" t="s">
        <v>70</v>
      </c>
    </row>
    <row r="27" spans="2:11" x14ac:dyDescent="0.7">
      <c r="B27" s="8" t="s">
        <v>57</v>
      </c>
      <c r="C27" s="29">
        <f>AVERAGE(C15:C17)</f>
        <v>8.5195041986963881E-3</v>
      </c>
      <c r="D27" s="30">
        <f t="shared" ref="D27:F27" si="16">AVERAGE(D15:D17)</f>
        <v>1.3315450929602533E-2</v>
      </c>
      <c r="E27" s="23">
        <f t="shared" si="16"/>
        <v>4.3716572247799977E-2</v>
      </c>
      <c r="F27" s="23">
        <f t="shared" si="16"/>
        <v>4.3774596777596007E-2</v>
      </c>
      <c r="H27" s="8" t="s">
        <v>71</v>
      </c>
      <c r="I27" s="29">
        <v>6.9773067567547101E-3</v>
      </c>
      <c r="J27" s="30">
        <v>1.4866195758908941E-2</v>
      </c>
    </row>
    <row r="28" spans="2:11" ht="18" thickBot="1" x14ac:dyDescent="0.75">
      <c r="B28" s="8" t="s">
        <v>58</v>
      </c>
      <c r="C28" s="29">
        <f>AVERAGE(C18:C20)</f>
        <v>5.0945349433517148E-3</v>
      </c>
      <c r="D28" s="30">
        <f t="shared" ref="D28:F28" si="17">AVERAGE(D18:D20)</f>
        <v>1.5200619044060013E-2</v>
      </c>
      <c r="E28" s="23">
        <f t="shared" si="17"/>
        <v>4.0676655982522535E-2</v>
      </c>
      <c r="F28" s="23">
        <f t="shared" si="17"/>
        <v>4.0804058136488845E-2</v>
      </c>
      <c r="H28" s="12" t="s">
        <v>72</v>
      </c>
      <c r="I28" s="31">
        <f>_xlfn.STDEV.P(C15:C23)</f>
        <v>2.9367373867408629E-3</v>
      </c>
      <c r="J28" s="32">
        <f>_xlfn.STDEV.P(D15:D23)</f>
        <v>1.4447284278093775E-3</v>
      </c>
    </row>
    <row r="29" spans="2:11" x14ac:dyDescent="0.7">
      <c r="B29" s="8" t="s">
        <v>59</v>
      </c>
      <c r="C29" s="29">
        <f>AVERAGE(C21:C23)</f>
        <v>7.3178811282160255E-3</v>
      </c>
      <c r="D29" s="30">
        <f t="shared" ref="D29:F29" si="18">AVERAGE(D21:D23)</f>
        <v>1.608251730306428E-2</v>
      </c>
      <c r="E29" s="23">
        <f t="shared" si="18"/>
        <v>3.7721267362939001E-2</v>
      </c>
      <c r="F29" s="23">
        <f t="shared" si="18"/>
        <v>3.7809536897864093E-2</v>
      </c>
    </row>
    <row r="30" spans="2:11" x14ac:dyDescent="0.7">
      <c r="B30" s="8" t="s">
        <v>63</v>
      </c>
      <c r="C30" s="29">
        <f>AVERAGE(C27:C29)</f>
        <v>6.9773067567547101E-3</v>
      </c>
      <c r="D30" s="30">
        <f t="shared" ref="D30:F30" si="19">AVERAGE(D27:D29)</f>
        <v>1.4866195758908941E-2</v>
      </c>
      <c r="E30" s="23">
        <f t="shared" si="19"/>
        <v>4.0704831864420504E-2</v>
      </c>
      <c r="F30" s="23">
        <f t="shared" si="19"/>
        <v>4.0796063937316315E-2</v>
      </c>
    </row>
    <row r="31" spans="2:11" ht="18" thickBot="1" x14ac:dyDescent="0.75">
      <c r="B31" s="12" t="s">
        <v>64</v>
      </c>
      <c r="C31" s="34">
        <f>($C$33-C30)/$C$33</f>
        <v>0.11528552620177832</v>
      </c>
      <c r="D31" s="35">
        <f>($C$33-D30)/$C$33*-1</f>
        <v>0.88501652811691833</v>
      </c>
    </row>
    <row r="33" spans="2:3" x14ac:dyDescent="0.7">
      <c r="B33" t="s">
        <v>62</v>
      </c>
      <c r="C33" s="23">
        <v>7.8865068487011507E-3</v>
      </c>
    </row>
  </sheetData>
  <mergeCells count="5">
    <mergeCell ref="B1:H1"/>
    <mergeCell ref="B13:F13"/>
    <mergeCell ref="I13:K13"/>
    <mergeCell ref="B25:D25"/>
    <mergeCell ref="H25:J2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D-1</vt:lpstr>
      <vt:lpstr>Sheet1</vt:lpstr>
      <vt:lpstr>D-2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dcterms:created xsi:type="dcterms:W3CDTF">2018-10-24T08:20:12Z</dcterms:created>
  <dcterms:modified xsi:type="dcterms:W3CDTF">2018-10-31T02:19:58Z</dcterms:modified>
</cp:coreProperties>
</file>