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su Nakagawa\Desktop\2年後期機械工学実験\実験E\"/>
    </mc:Choice>
  </mc:AlternateContent>
  <xr:revisionPtr revIDLastSave="0" documentId="13_ncr:1_{5AB6214D-DA3D-454E-B30E-51CCE4D45EA5}" xr6:coauthVersionLast="38" xr6:coauthVersionMax="38" xr10:uidLastSave="{00000000-0000-0000-0000-000000000000}"/>
  <bookViews>
    <workbookView xWindow="0" yWindow="0" windowWidth="19200" windowHeight="6480" activeTab="7" xr2:uid="{D4AA1233-E83F-48CD-8AF6-30388979A505}"/>
  </bookViews>
  <sheets>
    <sheet name="理論値" sheetId="8" r:id="rId1"/>
    <sheet name="0" sheetId="1" r:id="rId2"/>
    <sheet name="15" sheetId="3" r:id="rId3"/>
    <sheet name="30" sheetId="4" r:id="rId4"/>
    <sheet name="45" sheetId="5" r:id="rId5"/>
    <sheet name="60" sheetId="6" r:id="rId6"/>
    <sheet name="半球" sheetId="7" r:id="rId7"/>
    <sheet name="テニスボール" sheetId="9" r:id="rId8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9" l="1"/>
  <c r="E2" i="9"/>
  <c r="E5" i="6" l="1"/>
  <c r="C5" i="9" l="1"/>
  <c r="C3" i="9"/>
  <c r="H4" i="6"/>
  <c r="H5" i="6"/>
  <c r="H6" i="6"/>
  <c r="H7" i="6"/>
  <c r="H8" i="6"/>
  <c r="H3" i="6"/>
  <c r="E6" i="6"/>
  <c r="F6" i="6" s="1"/>
  <c r="E7" i="6"/>
  <c r="F7" i="6" s="1"/>
  <c r="D4" i="6"/>
  <c r="E4" i="6" s="1"/>
  <c r="F4" i="6" s="1"/>
  <c r="D5" i="6"/>
  <c r="F5" i="6" s="1"/>
  <c r="D6" i="6"/>
  <c r="D7" i="6"/>
  <c r="D8" i="6"/>
  <c r="E8" i="6" s="1"/>
  <c r="F8" i="6" s="1"/>
  <c r="D3" i="6"/>
  <c r="E3" i="6" s="1"/>
  <c r="F3" i="6" s="1"/>
  <c r="H4" i="5"/>
  <c r="H5" i="5"/>
  <c r="H6" i="5"/>
  <c r="H7" i="5"/>
  <c r="H8" i="5"/>
  <c r="H3" i="5"/>
  <c r="E6" i="5"/>
  <c r="F6" i="5" s="1"/>
  <c r="E7" i="5"/>
  <c r="F7" i="5" s="1"/>
  <c r="D4" i="5"/>
  <c r="E4" i="5" s="1"/>
  <c r="F4" i="5" s="1"/>
  <c r="D5" i="5"/>
  <c r="E5" i="5" s="1"/>
  <c r="F5" i="5" s="1"/>
  <c r="D6" i="5"/>
  <c r="D7" i="5"/>
  <c r="D8" i="5"/>
  <c r="E8" i="5" s="1"/>
  <c r="F8" i="5" s="1"/>
  <c r="D3" i="5"/>
  <c r="E3" i="5" s="1"/>
  <c r="F3" i="5" s="1"/>
  <c r="H4" i="4"/>
  <c r="H5" i="4"/>
  <c r="H6" i="4"/>
  <c r="H7" i="4"/>
  <c r="H8" i="4"/>
  <c r="H3" i="4"/>
  <c r="E6" i="4"/>
  <c r="F6" i="4" s="1"/>
  <c r="E7" i="4"/>
  <c r="F7" i="4" s="1"/>
  <c r="D4" i="4"/>
  <c r="E4" i="4" s="1"/>
  <c r="F4" i="4" s="1"/>
  <c r="D5" i="4"/>
  <c r="E5" i="4" s="1"/>
  <c r="F5" i="4" s="1"/>
  <c r="D6" i="4"/>
  <c r="D7" i="4"/>
  <c r="D8" i="4"/>
  <c r="E8" i="4" s="1"/>
  <c r="F8" i="4" s="1"/>
  <c r="D3" i="4"/>
  <c r="E3" i="4" s="1"/>
  <c r="F3" i="4" s="1"/>
  <c r="H4" i="3"/>
  <c r="H5" i="3"/>
  <c r="H6" i="3"/>
  <c r="H7" i="3"/>
  <c r="H8" i="3"/>
  <c r="H3" i="3"/>
  <c r="F4" i="3"/>
  <c r="F5" i="3"/>
  <c r="F8" i="3"/>
  <c r="F3" i="3"/>
  <c r="E4" i="3"/>
  <c r="E5" i="3"/>
  <c r="E6" i="3"/>
  <c r="F6" i="3" s="1"/>
  <c r="E7" i="3"/>
  <c r="F7" i="3" s="1"/>
  <c r="E8" i="3"/>
  <c r="E3" i="3"/>
  <c r="C12" i="3"/>
  <c r="C13" i="3"/>
  <c r="C14" i="3"/>
  <c r="C15" i="3"/>
  <c r="C16" i="3"/>
  <c r="C11" i="3"/>
  <c r="H3" i="1"/>
  <c r="H4" i="1"/>
  <c r="H5" i="1"/>
  <c r="H6" i="1"/>
  <c r="H7" i="1"/>
  <c r="H8" i="1"/>
  <c r="F10" i="1"/>
  <c r="G10" i="1" s="1"/>
  <c r="C15" i="1" s="1"/>
  <c r="E7" i="1" s="1"/>
  <c r="F7" i="1" s="1"/>
  <c r="F11" i="1"/>
  <c r="G11" i="1"/>
  <c r="E11" i="8"/>
  <c r="G6" i="8" s="1"/>
  <c r="B11" i="8"/>
  <c r="D6" i="8" s="1"/>
  <c r="B12" i="8"/>
  <c r="E4" i="8" s="1"/>
  <c r="B13" i="8"/>
  <c r="F6" i="8" s="1"/>
  <c r="B14" i="8"/>
  <c r="G4" i="8" s="1"/>
  <c r="B10" i="8"/>
  <c r="D7" i="8" l="1"/>
  <c r="E3" i="8"/>
  <c r="E5" i="8"/>
  <c r="F7" i="8"/>
  <c r="G3" i="8"/>
  <c r="G5" i="8"/>
  <c r="D3" i="8"/>
  <c r="E8" i="8"/>
  <c r="G8" i="8"/>
  <c r="D5" i="8"/>
  <c r="E7" i="8"/>
  <c r="F3" i="8"/>
  <c r="F5" i="8"/>
  <c r="G7" i="8"/>
  <c r="D8" i="8"/>
  <c r="D4" i="8"/>
  <c r="E6" i="8"/>
  <c r="F8" i="8"/>
  <c r="F4" i="8"/>
  <c r="C11" i="1"/>
  <c r="C12" i="1"/>
  <c r="E4" i="1" s="1"/>
  <c r="F4" i="1" s="1"/>
  <c r="C14" i="1"/>
  <c r="E6" i="1" s="1"/>
  <c r="F6" i="1" s="1"/>
  <c r="C13" i="1"/>
  <c r="E5" i="1" s="1"/>
  <c r="F5" i="1" s="1"/>
  <c r="E3" i="1"/>
  <c r="F3" i="1" s="1"/>
  <c r="C16" i="1"/>
  <c r="E8" i="1" s="1"/>
  <c r="F8" i="1" s="1"/>
</calcChain>
</file>

<file path=xl/sharedStrings.xml><?xml version="1.0" encoding="utf-8"?>
<sst xmlns="http://schemas.openxmlformats.org/spreadsheetml/2006/main" count="84" uniqueCount="41">
  <si>
    <t>流速U [m/s]</t>
    <rPh sb="0" eb="2">
      <t>リュウソク</t>
    </rPh>
    <phoneticPr fontId="1"/>
  </si>
  <si>
    <t>U</t>
    <phoneticPr fontId="1"/>
  </si>
  <si>
    <t>U’</t>
    <phoneticPr fontId="1"/>
  </si>
  <si>
    <t>測定値</t>
    <rPh sb="0" eb="3">
      <t>ソクテイチ</t>
    </rPh>
    <phoneticPr fontId="1"/>
  </si>
  <si>
    <t>h</t>
  </si>
  <si>
    <t>h</t>
    <phoneticPr fontId="1"/>
  </si>
  <si>
    <t>運動量M</t>
    <rPh sb="0" eb="2">
      <t>ウンドウ</t>
    </rPh>
    <rPh sb="2" eb="3">
      <t>リョウ</t>
    </rPh>
    <phoneticPr fontId="1"/>
  </si>
  <si>
    <t>D</t>
  </si>
  <si>
    <t>D</t>
    <phoneticPr fontId="1"/>
  </si>
  <si>
    <t>d</t>
  </si>
  <si>
    <t>d</t>
    <phoneticPr fontId="1"/>
  </si>
  <si>
    <t>ρ</t>
  </si>
  <si>
    <t>ρ</t>
    <phoneticPr fontId="1"/>
  </si>
  <si>
    <t>ρw</t>
  </si>
  <si>
    <t>ρw</t>
    <phoneticPr fontId="1"/>
  </si>
  <si>
    <t>g</t>
  </si>
  <si>
    <t>g</t>
    <phoneticPr fontId="1"/>
  </si>
  <si>
    <t>流速</t>
    <rPh sb="0" eb="2">
      <t>リュウソク</t>
    </rPh>
    <phoneticPr fontId="1"/>
  </si>
  <si>
    <t>F</t>
  </si>
  <si>
    <t>F</t>
    <phoneticPr fontId="1"/>
  </si>
  <si>
    <t>gf</t>
  </si>
  <si>
    <t>gf</t>
    <phoneticPr fontId="1"/>
  </si>
  <si>
    <t>θ=15</t>
    <phoneticPr fontId="1"/>
  </si>
  <si>
    <t>θ=0</t>
    <phoneticPr fontId="1"/>
  </si>
  <si>
    <t>θ=30</t>
    <phoneticPr fontId="1"/>
  </si>
  <si>
    <t>θ=45</t>
    <phoneticPr fontId="1"/>
  </si>
  <si>
    <t>θ=60</t>
    <phoneticPr fontId="1"/>
  </si>
  <si>
    <t>ρ</t>
    <phoneticPr fontId="1"/>
  </si>
  <si>
    <t>d^2</t>
    <phoneticPr fontId="1"/>
  </si>
  <si>
    <t>U’</t>
  </si>
  <si>
    <t>θ=15</t>
    <phoneticPr fontId="1"/>
  </si>
  <si>
    <t>θ＝30</t>
    <phoneticPr fontId="1"/>
  </si>
  <si>
    <t>θ＝45</t>
    <phoneticPr fontId="1"/>
  </si>
  <si>
    <t>θ＝60</t>
    <phoneticPr fontId="1"/>
  </si>
  <si>
    <t>m</t>
    <phoneticPr fontId="1"/>
  </si>
  <si>
    <t>表　半球（下に突）</t>
    <rPh sb="0" eb="1">
      <t>ヒョウ</t>
    </rPh>
    <rPh sb="2" eb="4">
      <t>ハンキュウ</t>
    </rPh>
    <rPh sb="5" eb="6">
      <t>シタ</t>
    </rPh>
    <rPh sb="7" eb="8">
      <t>トツ</t>
    </rPh>
    <phoneticPr fontId="1"/>
  </si>
  <si>
    <t>表　半球（上に突）</t>
    <rPh sb="0" eb="1">
      <t>ヒョウ</t>
    </rPh>
    <rPh sb="2" eb="4">
      <t>ハンキュウ</t>
    </rPh>
    <rPh sb="5" eb="6">
      <t>ウエ</t>
    </rPh>
    <rPh sb="7" eb="8">
      <t>トツ</t>
    </rPh>
    <phoneticPr fontId="1"/>
  </si>
  <si>
    <t>h [mm]</t>
    <phoneticPr fontId="1"/>
  </si>
  <si>
    <t>U [m/s]</t>
    <phoneticPr fontId="1"/>
  </si>
  <si>
    <t>h [mm]</t>
    <phoneticPr fontId="1"/>
  </si>
  <si>
    <t>U [m/s]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</si>
</sst>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 図</a:t>
            </a:r>
            <a:r>
              <a:rPr lang="en-US" altLang="ja-JP"/>
              <a:t>1</a:t>
            </a:r>
            <a:r>
              <a:rPr lang="ja-JP" altLang="en-US"/>
              <a:t>　流速と力の関係</a:t>
            </a:r>
            <a:r>
              <a:rPr lang="en-US" altLang="ja-JP"/>
              <a:t>(θ=0)</a:t>
            </a:r>
          </a:p>
        </c:rich>
      </c:tx>
      <c:layout>
        <c:manualLayout>
          <c:xMode val="edge"/>
          <c:yMode val="edge"/>
          <c:x val="0.30393744531933509"/>
          <c:y val="0.865740740740740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437270341207348"/>
          <c:y val="5.2916666666666667E-2"/>
          <c:w val="0.7955439632545932"/>
          <c:h val="0.62794765237678618"/>
        </c:manualLayout>
      </c:layout>
      <c:scatterChart>
        <c:scatterStyle val="smoothMarker"/>
        <c:varyColors val="0"/>
        <c:ser>
          <c:idx val="1"/>
          <c:order val="0"/>
          <c:tx>
            <c:v>理論値</c:v>
          </c:tx>
          <c:xVal>
            <c:numRef>
              <c:f>'0'!$D$3:$D$8</c:f>
              <c:numCache>
                <c:formatCode>General</c:formatCode>
                <c:ptCount val="6"/>
                <c:pt idx="0">
                  <c:v>5.73</c:v>
                </c:pt>
                <c:pt idx="1">
                  <c:v>9.93</c:v>
                </c:pt>
                <c:pt idx="2">
                  <c:v>14.62</c:v>
                </c:pt>
                <c:pt idx="3">
                  <c:v>19.87</c:v>
                </c:pt>
                <c:pt idx="4">
                  <c:v>25</c:v>
                </c:pt>
                <c:pt idx="5">
                  <c:v>29.8</c:v>
                </c:pt>
              </c:numCache>
            </c:numRef>
          </c:xVal>
          <c:yVal>
            <c:numRef>
              <c:f>'0'!$F$3:$F$8</c:f>
              <c:numCache>
                <c:formatCode>General</c:formatCode>
                <c:ptCount val="6"/>
                <c:pt idx="0">
                  <c:v>4.9589834947446468E-2</c:v>
                </c:pt>
                <c:pt idx="1">
                  <c:v>0.14876950484233945</c:v>
                </c:pt>
                <c:pt idx="2">
                  <c:v>0.32233392715840214</c:v>
                </c:pt>
                <c:pt idx="3">
                  <c:v>0.59507801936935778</c:v>
                </c:pt>
                <c:pt idx="4">
                  <c:v>0.94220686400148279</c:v>
                </c:pt>
                <c:pt idx="5">
                  <c:v>1.338925543581055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D2-491B-BD95-C5971F2D15D5}"/>
            </c:ext>
          </c:extLst>
        </c:ser>
        <c:ser>
          <c:idx val="0"/>
          <c:order val="1"/>
          <c:tx>
            <c:v>測定値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'0'!$D$3:$D$8</c:f>
              <c:numCache>
                <c:formatCode>General</c:formatCode>
                <c:ptCount val="6"/>
                <c:pt idx="0">
                  <c:v>5.73</c:v>
                </c:pt>
                <c:pt idx="1">
                  <c:v>9.93</c:v>
                </c:pt>
                <c:pt idx="2">
                  <c:v>14.62</c:v>
                </c:pt>
                <c:pt idx="3">
                  <c:v>19.87</c:v>
                </c:pt>
                <c:pt idx="4">
                  <c:v>25</c:v>
                </c:pt>
                <c:pt idx="5">
                  <c:v>29.8</c:v>
                </c:pt>
              </c:numCache>
            </c:numRef>
          </c:xVal>
          <c:yVal>
            <c:numRef>
              <c:f>'0'!$H$3:$H$8</c:f>
              <c:numCache>
                <c:formatCode>General</c:formatCode>
                <c:ptCount val="6"/>
                <c:pt idx="0">
                  <c:v>1.4826834000000001E-2</c:v>
                </c:pt>
                <c:pt idx="1">
                  <c:v>0.16399377000000001</c:v>
                </c:pt>
                <c:pt idx="2">
                  <c:v>0.31046491800000003</c:v>
                </c:pt>
                <c:pt idx="3">
                  <c:v>0.56207179800000007</c:v>
                </c:pt>
                <c:pt idx="4">
                  <c:v>0.8954509140000001</c:v>
                </c:pt>
                <c:pt idx="5">
                  <c:v>1.27151334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D2-491B-BD95-C5971F2D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944"/>
        <c:axId val="834513232"/>
      </c:scatterChart>
      <c:valAx>
        <c:axId val="56429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流速</a:t>
                </a:r>
                <a:r>
                  <a:rPr lang="en-US" altLang="ja-JP"/>
                  <a:t>U [m/s]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4513232"/>
        <c:crosses val="autoZero"/>
        <c:crossBetween val="midCat"/>
      </c:valAx>
      <c:valAx>
        <c:axId val="8345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力</a:t>
                </a:r>
                <a:r>
                  <a:rPr lang="en-US" altLang="ja-JP"/>
                  <a:t>F</a:t>
                </a:r>
                <a:r>
                  <a:rPr lang="ja-JP" altLang="en-US" baseline="0"/>
                  <a:t> </a:t>
                </a:r>
                <a:r>
                  <a:rPr lang="en-US" altLang="ja-JP" baseline="0"/>
                  <a:t>[N]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4296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4702777777777779"/>
          <c:y val="0.20894466316710417"/>
          <c:w val="0.16666666666666666"/>
          <c:h val="0.1674343832020997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図 流層と力の関係（</a:t>
            </a:r>
            <a:r>
              <a:rPr lang="en-US" altLang="ja-JP"/>
              <a:t>θ</a:t>
            </a:r>
            <a:r>
              <a:rPr lang="ja-JP" altLang="en-US"/>
              <a:t>＝</a:t>
            </a:r>
            <a:r>
              <a:rPr lang="en-US" altLang="ja-JP"/>
              <a:t>15°</a:t>
            </a:r>
            <a:r>
              <a:rPr lang="ja-JP" altLang="en-US"/>
              <a:t>）</a:t>
            </a:r>
            <a:endParaRPr lang="en-US" altLang="ja-JP"/>
          </a:p>
        </c:rich>
      </c:tx>
      <c:layout>
        <c:manualLayout>
          <c:xMode val="edge"/>
          <c:yMode val="edge"/>
          <c:x val="0.35949300087489067"/>
          <c:y val="0.842592592592592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437270341207348"/>
          <c:y val="6.6805555555555562E-2"/>
          <c:w val="0.81221062992125981"/>
          <c:h val="0.6186883931175271"/>
        </c:manualLayout>
      </c:layout>
      <c:scatterChart>
        <c:scatterStyle val="smoothMarker"/>
        <c:varyColors val="0"/>
        <c:ser>
          <c:idx val="1"/>
          <c:order val="0"/>
          <c:tx>
            <c:v>理論値</c:v>
          </c:tx>
          <c:xVal>
            <c:numRef>
              <c:f>'15'!$D$3:$D$8</c:f>
              <c:numCache>
                <c:formatCode>General</c:formatCode>
                <c:ptCount val="6"/>
                <c:pt idx="0">
                  <c:v>4.96628236177391</c:v>
                </c:pt>
                <c:pt idx="1">
                  <c:v>9.9325647235478201</c:v>
                </c:pt>
                <c:pt idx="2">
                  <c:v>14.620339404616352</c:v>
                </c:pt>
                <c:pt idx="3">
                  <c:v>19.86512944709564</c:v>
                </c:pt>
                <c:pt idx="4">
                  <c:v>24.996406393465605</c:v>
                </c:pt>
                <c:pt idx="5">
                  <c:v>29.79769417064346</c:v>
                </c:pt>
              </c:numCache>
            </c:numRef>
          </c:xVal>
          <c:yVal>
            <c:numRef>
              <c:f>'15'!$F$3:$F$8</c:f>
              <c:numCache>
                <c:formatCode>General</c:formatCode>
                <c:ptCount val="6"/>
                <c:pt idx="0">
                  <c:v>3.6414545757388651E-2</c:v>
                </c:pt>
                <c:pt idx="1">
                  <c:v>0.14565818302955461</c:v>
                </c:pt>
                <c:pt idx="2">
                  <c:v>0.32773091181649788</c:v>
                </c:pt>
                <c:pt idx="3">
                  <c:v>0.58263273211821842</c:v>
                </c:pt>
                <c:pt idx="4">
                  <c:v>0.91036364393471625</c:v>
                </c:pt>
                <c:pt idx="5">
                  <c:v>1.3109236472659915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12-495B-81F8-DDF8E2F57EE8}"/>
            </c:ext>
          </c:extLst>
        </c:ser>
        <c:ser>
          <c:idx val="0"/>
          <c:order val="1"/>
          <c:tx>
            <c:v>測定値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'15'!$D$3:$D$8</c:f>
              <c:numCache>
                <c:formatCode>General</c:formatCode>
                <c:ptCount val="6"/>
                <c:pt idx="0">
                  <c:v>4.96628236177391</c:v>
                </c:pt>
                <c:pt idx="1">
                  <c:v>9.9325647235478201</c:v>
                </c:pt>
                <c:pt idx="2">
                  <c:v>14.620339404616352</c:v>
                </c:pt>
                <c:pt idx="3">
                  <c:v>19.86512944709564</c:v>
                </c:pt>
                <c:pt idx="4">
                  <c:v>24.996406393465605</c:v>
                </c:pt>
                <c:pt idx="5">
                  <c:v>29.79769417064346</c:v>
                </c:pt>
              </c:numCache>
            </c:numRef>
          </c:xVal>
          <c:yVal>
            <c:numRef>
              <c:f>'15'!$H$3:$H$8</c:f>
              <c:numCache>
                <c:formatCode>General</c:formatCode>
                <c:ptCount val="6"/>
                <c:pt idx="0">
                  <c:v>1.0467270000000001E-2</c:v>
                </c:pt>
                <c:pt idx="1">
                  <c:v>0.107051625</c:v>
                </c:pt>
                <c:pt idx="2">
                  <c:v>0.24978712499999997</c:v>
                </c:pt>
                <c:pt idx="3">
                  <c:v>0.5823608400000001</c:v>
                </c:pt>
                <c:pt idx="4">
                  <c:v>0.94253008500000002</c:v>
                </c:pt>
                <c:pt idx="5">
                  <c:v>1.3773975750000003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12-495B-81F8-DDF8E2F57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546472"/>
        <c:axId val="830546800"/>
      </c:scatterChart>
      <c:valAx>
        <c:axId val="83054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流速</a:t>
                </a:r>
                <a:r>
                  <a:rPr lang="en-US" altLang="ja-JP"/>
                  <a:t>U</a:t>
                </a:r>
                <a:r>
                  <a:rPr lang="en-US" altLang="ja-JP" baseline="0"/>
                  <a:t> [m/s]</a:t>
                </a:r>
                <a:endParaRPr lang="en-US" altLang="ja-JP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0546800"/>
        <c:crosses val="autoZero"/>
        <c:crossBetween val="midCat"/>
      </c:valAx>
      <c:valAx>
        <c:axId val="8305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力</a:t>
                </a:r>
                <a:r>
                  <a:rPr lang="en-US" altLang="ja-JP"/>
                  <a:t>F</a:t>
                </a:r>
                <a:r>
                  <a:rPr lang="en-US" altLang="ja-JP" baseline="0"/>
                  <a:t> [N]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0546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5258333333333333"/>
          <c:y val="0.25061132983377082"/>
          <c:w val="0.16666666666666666"/>
          <c:h val="0.1674343832020997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図　流速と関係（</a:t>
            </a:r>
            <a:r>
              <a:rPr lang="en-US" altLang="ja-JP"/>
              <a:t>θ</a:t>
            </a:r>
            <a:r>
              <a:rPr lang="ja-JP" altLang="en-US"/>
              <a:t>＝</a:t>
            </a:r>
            <a:r>
              <a:rPr lang="en-US" altLang="ja-JP"/>
              <a:t>30°</a:t>
            </a:r>
            <a:r>
              <a:rPr lang="ja-JP" altLang="en-US"/>
              <a:t>）</a:t>
            </a:r>
          </a:p>
        </c:rich>
      </c:tx>
      <c:layout>
        <c:manualLayout>
          <c:xMode val="edge"/>
          <c:yMode val="edge"/>
          <c:x val="0.29560411198600178"/>
          <c:y val="0.87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437270341207348"/>
          <c:y val="7.1435185185185185E-2"/>
          <c:w val="0.8233217410323711"/>
          <c:h val="0.62794765237678618"/>
        </c:manualLayout>
      </c:layout>
      <c:scatterChart>
        <c:scatterStyle val="smoothMarker"/>
        <c:varyColors val="0"/>
        <c:ser>
          <c:idx val="1"/>
          <c:order val="0"/>
          <c:tx>
            <c:v>理頓智</c:v>
          </c:tx>
          <c:xVal>
            <c:numRef>
              <c:f>'30'!$B$3:$B$8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'30'!$H$3:$H$8</c:f>
              <c:numCache>
                <c:formatCode>General</c:formatCode>
                <c:ptCount val="6"/>
                <c:pt idx="0">
                  <c:v>1.0333854E-2</c:v>
                </c:pt>
                <c:pt idx="1">
                  <c:v>0.14018097600000001</c:v>
                </c:pt>
                <c:pt idx="2">
                  <c:v>0.25834635000000006</c:v>
                </c:pt>
                <c:pt idx="3">
                  <c:v>0.50276446200000002</c:v>
                </c:pt>
                <c:pt idx="4">
                  <c:v>0.77503905000000006</c:v>
                </c:pt>
                <c:pt idx="5">
                  <c:v>1.1883932100000003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47-4D4B-BDEB-5E981F9CA211}"/>
            </c:ext>
          </c:extLst>
        </c:ser>
        <c:ser>
          <c:idx val="0"/>
          <c:order val="1"/>
          <c:tx>
            <c:v>測定値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'30'!$B$3:$B$8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'30'!$F$3:$F$8</c:f>
              <c:numCache>
                <c:formatCode>General</c:formatCode>
                <c:ptCount val="6"/>
                <c:pt idx="0">
                  <c:v>4.2946056833965997E-2</c:v>
                </c:pt>
                <c:pt idx="1">
                  <c:v>0.12883817050189802</c:v>
                </c:pt>
                <c:pt idx="2">
                  <c:v>0.279149369420779</c:v>
                </c:pt>
                <c:pt idx="3">
                  <c:v>0.5153526820075921</c:v>
                </c:pt>
                <c:pt idx="4">
                  <c:v>0.81597507984535389</c:v>
                </c:pt>
                <c:pt idx="5">
                  <c:v>1.1810165629340652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47-4D4B-BDEB-5E981F9CA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192720"/>
        <c:axId val="320193048"/>
      </c:scatterChart>
      <c:valAx>
        <c:axId val="3201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流速 </a:t>
                </a:r>
                <a:r>
                  <a:rPr lang="en-US" altLang="ja-JP"/>
                  <a:t>[m/s]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0193048"/>
        <c:crosses val="autoZero"/>
        <c:crossBetween val="midCat"/>
      </c:valAx>
      <c:valAx>
        <c:axId val="32019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力 </a:t>
                </a:r>
                <a:r>
                  <a:rPr lang="en-US" altLang="ja-JP"/>
                  <a:t>[N]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0192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5536111111111115"/>
          <c:y val="0.30616688538932635"/>
          <c:w val="0.16666666666666666"/>
          <c:h val="0.1674343832020997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流速と力の関係（</a:t>
            </a:r>
            <a:r>
              <a:rPr lang="en-US" altLang="ja-JP"/>
              <a:t>θ</a:t>
            </a:r>
            <a:r>
              <a:rPr lang="ja-JP" altLang="en-US"/>
              <a:t>＝</a:t>
            </a:r>
            <a:r>
              <a:rPr lang="en-US" altLang="ja-JP"/>
              <a:t>30°</a:t>
            </a:r>
            <a:r>
              <a:rPr lang="ja-JP" altLang="en-US"/>
              <a:t>）</a:t>
            </a:r>
          </a:p>
        </c:rich>
      </c:tx>
      <c:layout>
        <c:manualLayout>
          <c:xMode val="edge"/>
          <c:yMode val="edge"/>
          <c:x val="0.33449300087489064"/>
          <c:y val="0.87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15048118985127"/>
          <c:y val="0.1038425925925926"/>
          <c:w val="0.81498840769903769"/>
          <c:h val="0.6001698745990085"/>
        </c:manualLayout>
      </c:layout>
      <c:scatterChart>
        <c:scatterStyle val="smoothMarker"/>
        <c:varyColors val="0"/>
        <c:ser>
          <c:idx val="1"/>
          <c:order val="0"/>
          <c:tx>
            <c:v>理論値</c:v>
          </c:tx>
          <c:xVal>
            <c:numRef>
              <c:f>'45'!$B$3:$B$8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'45'!$H$3:$H$8</c:f>
              <c:numCache>
                <c:formatCode>General</c:formatCode>
                <c:ptCount val="6"/>
                <c:pt idx="0">
                  <c:v>1.4377536000000003E-2</c:v>
                </c:pt>
                <c:pt idx="1">
                  <c:v>8.8961004000000024E-2</c:v>
                </c:pt>
                <c:pt idx="2">
                  <c:v>0.20353199399999999</c:v>
                </c:pt>
                <c:pt idx="3">
                  <c:v>0.44300782800000005</c:v>
                </c:pt>
                <c:pt idx="4">
                  <c:v>0.69731049600000006</c:v>
                </c:pt>
                <c:pt idx="5">
                  <c:v>0.94127931000000009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74-4ABF-879C-CEBE4E5522A1}"/>
            </c:ext>
          </c:extLst>
        </c:ser>
        <c:ser>
          <c:idx val="0"/>
          <c:order val="1"/>
          <c:tx>
            <c:v>測定値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'45'!$B$3:$B$8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'45'!$F$3:$F$8</c:f>
              <c:numCache>
                <c:formatCode>General</c:formatCode>
                <c:ptCount val="6"/>
                <c:pt idx="0">
                  <c:v>3.5065308569261038E-2</c:v>
                </c:pt>
                <c:pt idx="1">
                  <c:v>0.12272857999241366</c:v>
                </c:pt>
                <c:pt idx="2">
                  <c:v>0.24545715998482728</c:v>
                </c:pt>
                <c:pt idx="3">
                  <c:v>0.42078370283113259</c:v>
                </c:pt>
                <c:pt idx="4">
                  <c:v>0.66624086281595973</c:v>
                </c:pt>
                <c:pt idx="5">
                  <c:v>0.94676333137004831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74-4ABF-879C-CEBE4E552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246816"/>
        <c:axId val="768247472"/>
      </c:scatterChart>
      <c:valAx>
        <c:axId val="76824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流速 </a:t>
                </a:r>
                <a:r>
                  <a:rPr lang="en-US" altLang="ja-JP"/>
                  <a:t>[m/s]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8247472"/>
        <c:crosses val="autoZero"/>
        <c:crossBetween val="midCat"/>
      </c:valAx>
      <c:valAx>
        <c:axId val="7682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力 </a:t>
                </a:r>
                <a:r>
                  <a:rPr lang="en-US" altLang="ja-JP"/>
                  <a:t>[N]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8246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480555555555559"/>
          <c:y val="0.29227799650043751"/>
          <c:w val="0.16666666666666666"/>
          <c:h val="0.1674343832020997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図　流速と力の関係（</a:t>
            </a:r>
            <a:r>
              <a:rPr lang="en-US" altLang="ja-JP"/>
              <a:t>θ</a:t>
            </a:r>
            <a:r>
              <a:rPr lang="ja-JP" altLang="en-US"/>
              <a:t>＝</a:t>
            </a:r>
            <a:r>
              <a:rPr lang="en-US" altLang="ja-JP"/>
              <a:t>60°</a:t>
            </a:r>
            <a:r>
              <a:rPr lang="ja-JP" altLang="en-US"/>
              <a:t>）</a:t>
            </a:r>
          </a:p>
        </c:rich>
      </c:tx>
      <c:layout>
        <c:manualLayout>
          <c:xMode val="edge"/>
          <c:yMode val="edge"/>
          <c:x val="0.29004855643044619"/>
          <c:y val="0.87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437270341207348"/>
          <c:y val="6.2175925925925926E-2"/>
          <c:w val="0.80665507436570427"/>
          <c:h val="0.63720691163604537"/>
        </c:manualLayout>
      </c:layout>
      <c:scatterChart>
        <c:scatterStyle val="smoothMarker"/>
        <c:varyColors val="0"/>
        <c:ser>
          <c:idx val="1"/>
          <c:order val="0"/>
          <c:tx>
            <c:v>理論値</c:v>
          </c:tx>
          <c:xVal>
            <c:numRef>
              <c:f>'60'!$B$3:$B$8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'60'!$H$3:$H$8</c:f>
              <c:numCache>
                <c:formatCode>General</c:formatCode>
                <c:ptCount val="6"/>
                <c:pt idx="0">
                  <c:v>5.3915760000000004E-3</c:v>
                </c:pt>
                <c:pt idx="1">
                  <c:v>7.1887680000000009E-2</c:v>
                </c:pt>
                <c:pt idx="2">
                  <c:v>0.12670203600000002</c:v>
                </c:pt>
                <c:pt idx="3">
                  <c:v>0.27092669400000002</c:v>
                </c:pt>
                <c:pt idx="4">
                  <c:v>0.46951641</c:v>
                </c:pt>
                <c:pt idx="5">
                  <c:v>0.66271455000000012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7F-460F-99B6-C41B52CB4FE6}"/>
            </c:ext>
          </c:extLst>
        </c:ser>
        <c:ser>
          <c:idx val="0"/>
          <c:order val="1"/>
          <c:tx>
            <c:v>測定値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'60'!$B$3:$B$8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'60'!$F$3:$F$8</c:f>
              <c:numCache>
                <c:formatCode>General</c:formatCode>
                <c:ptCount val="6"/>
                <c:pt idx="0">
                  <c:v>1.8596188105292434E-2</c:v>
                </c:pt>
                <c:pt idx="1">
                  <c:v>7.4384752421169736E-2</c:v>
                </c:pt>
                <c:pt idx="2">
                  <c:v>0.1611669635792011</c:v>
                </c:pt>
                <c:pt idx="3">
                  <c:v>0.30993646842154055</c:v>
                </c:pt>
                <c:pt idx="4">
                  <c:v>0.48350089073760311</c:v>
                </c:pt>
                <c:pt idx="5">
                  <c:v>0.6818602305273892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7F-460F-99B6-C41B52CB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165160"/>
        <c:axId val="322325672"/>
      </c:scatterChart>
      <c:valAx>
        <c:axId val="59716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流速 </a:t>
                </a:r>
                <a:r>
                  <a:rPr lang="en-US" altLang="ja-JP"/>
                  <a:t>[m/s]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2325672"/>
        <c:crosses val="autoZero"/>
        <c:crossBetween val="midCat"/>
      </c:valAx>
      <c:valAx>
        <c:axId val="32232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力 </a:t>
                </a:r>
                <a:r>
                  <a:rPr lang="en-US" altLang="ja-JP"/>
                  <a:t>[N]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165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869444444444443"/>
          <c:y val="0.33394466316710414"/>
          <c:w val="0.16666666666666666"/>
          <c:h val="0.1674343832020997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2</xdr:row>
      <xdr:rowOff>52388</xdr:rowOff>
    </xdr:from>
    <xdr:to>
      <xdr:col>15</xdr:col>
      <xdr:colOff>66674</xdr:colOff>
      <xdr:row>14</xdr:row>
      <xdr:rowOff>109538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A2219D9-56A9-4736-B092-40B788378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71438</xdr:colOff>
      <xdr:row>3</xdr:row>
      <xdr:rowOff>133349</xdr:rowOff>
    </xdr:from>
    <xdr:to>
      <xdr:col>15</xdr:col>
      <xdr:colOff>528638</xdr:colOff>
      <xdr:row>15</xdr:row>
      <xdr:rowOff>190499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9A1C99D-5992-4D87-8861-7CD7CFEE7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2</xdr:row>
      <xdr:rowOff>0</xdr:rowOff>
    </xdr:from>
    <xdr:to>
      <xdr:col>16</xdr:col>
      <xdr:colOff>85725</xdr:colOff>
      <xdr:row>14</xdr:row>
      <xdr:rowOff>57150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3C73608-7207-426D-A424-4AA47230D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261938</xdr:colOff>
      <xdr:row>1</xdr:row>
      <xdr:rowOff>33337</xdr:rowOff>
    </xdr:from>
    <xdr:to>
      <xdr:col>15</xdr:col>
      <xdr:colOff>33338</xdr:colOff>
      <xdr:row>13</xdr:row>
      <xdr:rowOff>90487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1475453-0AAD-4465-95C2-F9E68D2ED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280988</xdr:colOff>
      <xdr:row>1</xdr:row>
      <xdr:rowOff>85725</xdr:rowOff>
    </xdr:from>
    <xdr:to>
      <xdr:col>16</xdr:col>
      <xdr:colOff>52388</xdr:colOff>
      <xdr:row>13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652C5A7-881D-451B-BB4F-CF522B9A4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54B7-4821-4A5D-9A5F-A4E8B02F0A44}">
  <dimension ref="A2:G14"/>
  <sheetViews>
    <sheetView workbookViewId="0">
      <selection activeCell="D10" sqref="D10:E11"/>
    </sheetView>
  </sheetViews>
  <sheetFormatPr defaultRowHeight="17.649999999999999" x14ac:dyDescent="0.7"/>
  <cols>
    <col min="3" max="7" width="9.5625" customWidth="1"/>
  </cols>
  <sheetData>
    <row r="2" spans="1:7" x14ac:dyDescent="0.7">
      <c r="B2" s="1" t="s">
        <v>0</v>
      </c>
      <c r="C2" s="1" t="s">
        <v>23</v>
      </c>
      <c r="D2" s="1" t="s">
        <v>22</v>
      </c>
      <c r="E2" s="1" t="s">
        <v>24</v>
      </c>
      <c r="F2" s="1" t="s">
        <v>25</v>
      </c>
      <c r="G2" s="1" t="s">
        <v>26</v>
      </c>
    </row>
    <row r="3" spans="1:7" x14ac:dyDescent="0.7">
      <c r="B3" s="1">
        <v>5</v>
      </c>
      <c r="C3" s="1">
        <v>3.7699111843077518E-2</v>
      </c>
      <c r="D3" s="1">
        <f>$E$10*PI()*$E$11*B3^2*COS($B$11)/4</f>
        <v>3.6414545757388651E-2</v>
      </c>
      <c r="E3" s="1">
        <f>$E$10*PI()*$E$11*$B3^2*COS($B$12)/4</f>
        <v>3.2648388556215921E-2</v>
      </c>
      <c r="F3" s="1">
        <f>$E$10*PI()*$E$11*$B3^2*COS($B$13)/4</f>
        <v>2.6657297628950197E-2</v>
      </c>
      <c r="G3" s="1">
        <f>$E$10*PI()*$E$11*$B3^2*COS($B$14)/4</f>
        <v>1.8849555921538762E-2</v>
      </c>
    </row>
    <row r="4" spans="1:7" x14ac:dyDescent="0.7">
      <c r="B4" s="1">
        <v>10</v>
      </c>
      <c r="C4" s="1">
        <v>0.15079644737231007</v>
      </c>
      <c r="D4" s="1">
        <f t="shared" ref="D4:D8" si="0">$E$10*PI()*$E$11*B4^2*COS($B$11)/4</f>
        <v>0.14565818302955461</v>
      </c>
      <c r="E4" s="1">
        <f t="shared" ref="E4:E8" si="1">$E$10*PI()*$E$11*$B4^2*COS($B$12)/4</f>
        <v>0.13059355422486368</v>
      </c>
      <c r="F4" s="1">
        <f t="shared" ref="F4:F8" si="2">$E$10*PI()*$E$11*$B4^2*COS($B$13)/4</f>
        <v>0.10662919051580079</v>
      </c>
      <c r="G4" s="1">
        <f t="shared" ref="G4:G8" si="3">$E$10*PI()*$E$11*$B4^2*COS($B$14)/4</f>
        <v>7.539822368615505E-2</v>
      </c>
    </row>
    <row r="5" spans="1:7" x14ac:dyDescent="0.7">
      <c r="B5" s="1">
        <v>15</v>
      </c>
      <c r="C5" s="1">
        <v>0.33929200658769765</v>
      </c>
      <c r="D5" s="1">
        <f t="shared" si="0"/>
        <v>0.32773091181649788</v>
      </c>
      <c r="E5" s="1">
        <f t="shared" si="1"/>
        <v>0.2938354970059433</v>
      </c>
      <c r="F5" s="1">
        <f t="shared" si="2"/>
        <v>0.23991567866055177</v>
      </c>
      <c r="G5" s="1">
        <f t="shared" si="3"/>
        <v>0.16964600329384885</v>
      </c>
    </row>
    <row r="6" spans="1:7" x14ac:dyDescent="0.7">
      <c r="B6" s="1">
        <v>20</v>
      </c>
      <c r="C6" s="1">
        <v>0.60318578948924029</v>
      </c>
      <c r="D6" s="1">
        <f t="shared" si="0"/>
        <v>0.58263273211821842</v>
      </c>
      <c r="E6" s="1">
        <f t="shared" si="1"/>
        <v>0.52237421689945474</v>
      </c>
      <c r="F6" s="1">
        <f t="shared" si="2"/>
        <v>0.42651676206320316</v>
      </c>
      <c r="G6" s="1">
        <f t="shared" si="3"/>
        <v>0.3015928947446202</v>
      </c>
    </row>
    <row r="7" spans="1:7" x14ac:dyDescent="0.7">
      <c r="B7" s="1">
        <v>25</v>
      </c>
      <c r="C7" s="1">
        <v>0.94247779607693805</v>
      </c>
      <c r="D7" s="1">
        <f t="shared" si="0"/>
        <v>0.91036364393471625</v>
      </c>
      <c r="E7" s="1">
        <f t="shared" si="1"/>
        <v>0.81620971390539809</v>
      </c>
      <c r="F7" s="1">
        <f t="shared" si="2"/>
        <v>0.66643244072375496</v>
      </c>
      <c r="G7" s="1">
        <f t="shared" si="3"/>
        <v>0.47123889803846908</v>
      </c>
    </row>
    <row r="8" spans="1:7" x14ac:dyDescent="0.7">
      <c r="B8" s="1">
        <v>30</v>
      </c>
      <c r="C8" s="1">
        <v>1.3571680263507906</v>
      </c>
      <c r="D8" s="1">
        <f t="shared" si="0"/>
        <v>1.3109236472659915</v>
      </c>
      <c r="E8" s="1">
        <f t="shared" si="1"/>
        <v>1.1753419880237732</v>
      </c>
      <c r="F8" s="1">
        <f t="shared" si="2"/>
        <v>0.95966271464220709</v>
      </c>
      <c r="G8" s="1">
        <f t="shared" si="3"/>
        <v>0.67858401317539541</v>
      </c>
    </row>
    <row r="10" spans="1:7" x14ac:dyDescent="0.7">
      <c r="A10">
        <v>0</v>
      </c>
      <c r="B10">
        <f>RADIANS(A10)</f>
        <v>0</v>
      </c>
      <c r="D10" t="s">
        <v>27</v>
      </c>
      <c r="E10">
        <v>1.2</v>
      </c>
    </row>
    <row r="11" spans="1:7" x14ac:dyDescent="0.7">
      <c r="A11">
        <v>15</v>
      </c>
      <c r="B11">
        <f t="shared" ref="B11:B14" si="4">RADIANS(A11)</f>
        <v>0.26179938779914941</v>
      </c>
      <c r="D11" t="s">
        <v>28</v>
      </c>
      <c r="E11">
        <f>(40*0.001)^2</f>
        <v>1.6000000000000001E-3</v>
      </c>
    </row>
    <row r="12" spans="1:7" x14ac:dyDescent="0.7">
      <c r="A12">
        <v>30</v>
      </c>
      <c r="B12">
        <f t="shared" si="4"/>
        <v>0.52359877559829882</v>
      </c>
    </row>
    <row r="13" spans="1:7" x14ac:dyDescent="0.7">
      <c r="A13">
        <v>45</v>
      </c>
      <c r="B13">
        <f t="shared" si="4"/>
        <v>0.78539816339744828</v>
      </c>
    </row>
    <row r="14" spans="1:7" x14ac:dyDescent="0.7">
      <c r="A14">
        <v>60</v>
      </c>
      <c r="B14">
        <f t="shared" si="4"/>
        <v>1.0471975511965976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B453A-00E4-4357-A86D-FBDDB77C00CD}">
  <dimension ref="B2:H16"/>
  <sheetViews>
    <sheetView workbookViewId="0">
      <selection activeCell="H3" activeCellId="1" sqref="D3:D8 H3:H8"/>
    </sheetView>
  </sheetViews>
  <sheetFormatPr defaultRowHeight="17.649999999999999" x14ac:dyDescent="0.7"/>
  <cols>
    <col min="7" max="7" width="11.0625" bestFit="1" customWidth="1"/>
  </cols>
  <sheetData>
    <row r="2" spans="2:8" x14ac:dyDescent="0.7">
      <c r="B2" s="2" t="s">
        <v>17</v>
      </c>
      <c r="C2" s="2" t="s">
        <v>5</v>
      </c>
      <c r="D2" s="2" t="s">
        <v>2</v>
      </c>
      <c r="E2" s="2" t="s">
        <v>6</v>
      </c>
      <c r="F2" s="2" t="s">
        <v>19</v>
      </c>
      <c r="G2" s="2" t="s">
        <v>21</v>
      </c>
      <c r="H2" s="2" t="s">
        <v>3</v>
      </c>
    </row>
    <row r="3" spans="2:8" x14ac:dyDescent="0.7">
      <c r="B3" s="2">
        <v>5</v>
      </c>
      <c r="C3" s="2">
        <v>2</v>
      </c>
      <c r="D3" s="2">
        <v>5.73</v>
      </c>
      <c r="E3" s="2">
        <f t="shared" ref="E3:E8" si="0">$F$12*PI()*$F$11^2*C11^2/4</f>
        <v>4.9589834947446468E-2</v>
      </c>
      <c r="F3" s="2">
        <f t="shared" ref="F3:F8" si="1">E3*COS(0)</f>
        <v>4.9589834947446468E-2</v>
      </c>
      <c r="G3" s="2">
        <v>3.3</v>
      </c>
      <c r="H3" s="2">
        <f>G3*9.81*0.458*0.001</f>
        <v>1.4826834000000001E-2</v>
      </c>
    </row>
    <row r="4" spans="2:8" x14ac:dyDescent="0.7">
      <c r="B4" s="2">
        <v>10</v>
      </c>
      <c r="C4" s="2">
        <v>6</v>
      </c>
      <c r="D4" s="2">
        <v>9.93</v>
      </c>
      <c r="E4" s="2">
        <f t="shared" si="0"/>
        <v>0.14876950484233945</v>
      </c>
      <c r="F4" s="2">
        <f t="shared" si="1"/>
        <v>0.14876950484233945</v>
      </c>
      <c r="G4" s="2">
        <v>36.5</v>
      </c>
      <c r="H4" s="2">
        <f t="shared" ref="H4:H8" si="2">G4*9.81*0.458*0.001</f>
        <v>0.16399377000000001</v>
      </c>
    </row>
    <row r="5" spans="2:8" x14ac:dyDescent="0.7">
      <c r="B5" s="2">
        <v>15</v>
      </c>
      <c r="C5" s="2">
        <v>13</v>
      </c>
      <c r="D5" s="2">
        <v>14.62</v>
      </c>
      <c r="E5" s="2">
        <f t="shared" si="0"/>
        <v>0.32233392715840214</v>
      </c>
      <c r="F5" s="2">
        <f t="shared" si="1"/>
        <v>0.32233392715840214</v>
      </c>
      <c r="G5" s="2">
        <v>69.099999999999994</v>
      </c>
      <c r="H5" s="2">
        <f t="shared" si="2"/>
        <v>0.31046491800000003</v>
      </c>
    </row>
    <row r="6" spans="2:8" x14ac:dyDescent="0.7">
      <c r="B6" s="2">
        <v>20</v>
      </c>
      <c r="C6" s="2">
        <v>24</v>
      </c>
      <c r="D6" s="2">
        <v>19.87</v>
      </c>
      <c r="E6" s="2">
        <f t="shared" si="0"/>
        <v>0.59507801936935778</v>
      </c>
      <c r="F6" s="2">
        <f t="shared" si="1"/>
        <v>0.59507801936935778</v>
      </c>
      <c r="G6" s="2">
        <v>125.1</v>
      </c>
      <c r="H6" s="2">
        <f t="shared" si="2"/>
        <v>0.56207179800000007</v>
      </c>
    </row>
    <row r="7" spans="2:8" x14ac:dyDescent="0.7">
      <c r="B7" s="2">
        <v>25</v>
      </c>
      <c r="C7" s="2">
        <v>38</v>
      </c>
      <c r="D7" s="2">
        <v>25</v>
      </c>
      <c r="E7" s="2">
        <f t="shared" si="0"/>
        <v>0.94220686400148279</v>
      </c>
      <c r="F7" s="2">
        <f t="shared" si="1"/>
        <v>0.94220686400148279</v>
      </c>
      <c r="G7" s="2">
        <v>199.3</v>
      </c>
      <c r="H7" s="2">
        <f t="shared" si="2"/>
        <v>0.8954509140000001</v>
      </c>
    </row>
    <row r="8" spans="2:8" x14ac:dyDescent="0.7">
      <c r="B8" s="2">
        <v>30</v>
      </c>
      <c r="C8" s="2">
        <v>54</v>
      </c>
      <c r="D8" s="2">
        <v>29.8</v>
      </c>
      <c r="E8" s="2">
        <f t="shared" si="0"/>
        <v>1.338925543581055</v>
      </c>
      <c r="F8" s="2">
        <f t="shared" si="1"/>
        <v>1.338925543581055</v>
      </c>
      <c r="G8" s="2">
        <v>283</v>
      </c>
      <c r="H8" s="2">
        <f t="shared" si="2"/>
        <v>1.27151334</v>
      </c>
    </row>
    <row r="10" spans="2:8" x14ac:dyDescent="0.7">
      <c r="B10" t="s">
        <v>5</v>
      </c>
      <c r="E10" t="s">
        <v>8</v>
      </c>
      <c r="F10">
        <f>146*0.001</f>
        <v>0.14599999999999999</v>
      </c>
      <c r="G10">
        <f>F10^4</f>
        <v>4.543718559999999E-4</v>
      </c>
    </row>
    <row r="11" spans="2:8" x14ac:dyDescent="0.7">
      <c r="B11">
        <v>2</v>
      </c>
      <c r="C11">
        <f t="shared" ref="C11:C16" si="3">POWER((2*(B11*0.001*$F$13*$F$14)*$G$10)/($F$12*($G$10-$G$11)),1/2)</f>
        <v>5.7345689168837142</v>
      </c>
      <c r="E11" t="s">
        <v>10</v>
      </c>
      <c r="F11">
        <f>40*0.001</f>
        <v>0.04</v>
      </c>
      <c r="G11">
        <f>F11^4</f>
        <v>2.5600000000000001E-6</v>
      </c>
    </row>
    <row r="12" spans="2:8" x14ac:dyDescent="0.7">
      <c r="B12">
        <v>6</v>
      </c>
      <c r="C12">
        <f t="shared" si="3"/>
        <v>9.9325647235478201</v>
      </c>
      <c r="E12" t="s">
        <v>12</v>
      </c>
      <c r="F12">
        <v>1.2</v>
      </c>
    </row>
    <row r="13" spans="2:8" x14ac:dyDescent="0.7">
      <c r="B13">
        <v>13</v>
      </c>
      <c r="C13">
        <f t="shared" si="3"/>
        <v>14.620339404616352</v>
      </c>
      <c r="E13" t="s">
        <v>14</v>
      </c>
      <c r="F13">
        <v>1000</v>
      </c>
    </row>
    <row r="14" spans="2:8" x14ac:dyDescent="0.7">
      <c r="B14">
        <v>24</v>
      </c>
      <c r="C14">
        <f t="shared" si="3"/>
        <v>19.86512944709564</v>
      </c>
      <c r="E14" t="s">
        <v>16</v>
      </c>
      <c r="F14">
        <v>9.81</v>
      </c>
    </row>
    <row r="15" spans="2:8" x14ac:dyDescent="0.7">
      <c r="B15">
        <v>38</v>
      </c>
      <c r="C15">
        <f t="shared" si="3"/>
        <v>24.996406393465605</v>
      </c>
    </row>
    <row r="16" spans="2:8" x14ac:dyDescent="0.7">
      <c r="B16">
        <v>54</v>
      </c>
      <c r="C16">
        <f t="shared" si="3"/>
        <v>29.79769417064346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185A2-0CA4-435F-B671-8E3D0D05976E}">
  <dimension ref="B2:H16"/>
  <sheetViews>
    <sheetView topLeftCell="B1" workbookViewId="0">
      <selection activeCell="D3" sqref="D3:D8"/>
    </sheetView>
  </sheetViews>
  <sheetFormatPr defaultRowHeight="17.649999999999999" x14ac:dyDescent="0.7"/>
  <sheetData>
    <row r="2" spans="2:8" x14ac:dyDescent="0.7">
      <c r="B2" s="2" t="s">
        <v>17</v>
      </c>
      <c r="C2" s="2" t="s">
        <v>4</v>
      </c>
      <c r="D2" s="2" t="s">
        <v>29</v>
      </c>
      <c r="E2" s="2" t="s">
        <v>6</v>
      </c>
      <c r="F2" s="2" t="s">
        <v>18</v>
      </c>
      <c r="G2" s="2" t="s">
        <v>20</v>
      </c>
      <c r="H2" s="2" t="s">
        <v>3</v>
      </c>
    </row>
    <row r="3" spans="2:8" x14ac:dyDescent="0.7">
      <c r="B3" s="2">
        <v>5</v>
      </c>
      <c r="C3" s="2">
        <v>1.5</v>
      </c>
      <c r="D3" s="2">
        <v>4.96628236177391</v>
      </c>
      <c r="E3" s="2">
        <f>$F$12*PI()*$F$11^2*B3^2/4</f>
        <v>3.7699111843077518E-2</v>
      </c>
      <c r="F3" s="2">
        <f>E3*COS($F$15)</f>
        <v>3.6414545757388651E-2</v>
      </c>
      <c r="G3" s="2">
        <v>2.2000000000000002</v>
      </c>
      <c r="H3" s="2">
        <f>G3*9.81*0.485*10^-3</f>
        <v>1.0467270000000001E-2</v>
      </c>
    </row>
    <row r="4" spans="2:8" x14ac:dyDescent="0.7">
      <c r="B4" s="2">
        <v>10</v>
      </c>
      <c r="C4" s="2">
        <v>6</v>
      </c>
      <c r="D4" s="2">
        <v>9.9325647235478201</v>
      </c>
      <c r="E4" s="2">
        <f t="shared" ref="E4:E8" si="0">$F$12*PI()*$F$11^2*B4^2/4</f>
        <v>0.15079644737231007</v>
      </c>
      <c r="F4" s="2">
        <f t="shared" ref="F4:F8" si="1">E4*COS($F$15)</f>
        <v>0.14565818302955461</v>
      </c>
      <c r="G4" s="2">
        <v>22.5</v>
      </c>
      <c r="H4" s="2">
        <f t="shared" ref="H4:H8" si="2">G4*9.81*0.485*10^-3</f>
        <v>0.107051625</v>
      </c>
    </row>
    <row r="5" spans="2:8" x14ac:dyDescent="0.7">
      <c r="B5" s="2">
        <v>15</v>
      </c>
      <c r="C5" s="2">
        <v>13</v>
      </c>
      <c r="D5" s="2">
        <v>14.620339404616352</v>
      </c>
      <c r="E5" s="2">
        <f t="shared" si="0"/>
        <v>0.33929200658769765</v>
      </c>
      <c r="F5" s="2">
        <f t="shared" si="1"/>
        <v>0.32773091181649788</v>
      </c>
      <c r="G5" s="2">
        <v>52.5</v>
      </c>
      <c r="H5" s="2">
        <f t="shared" si="2"/>
        <v>0.24978712499999997</v>
      </c>
    </row>
    <row r="6" spans="2:8" x14ac:dyDescent="0.7">
      <c r="B6" s="2">
        <v>20</v>
      </c>
      <c r="C6" s="2">
        <v>24</v>
      </c>
      <c r="D6" s="2">
        <v>19.86512944709564</v>
      </c>
      <c r="E6" s="2">
        <f t="shared" si="0"/>
        <v>0.60318578948924029</v>
      </c>
      <c r="F6" s="2">
        <f t="shared" si="1"/>
        <v>0.58263273211821842</v>
      </c>
      <c r="G6" s="2">
        <v>122.4</v>
      </c>
      <c r="H6" s="2">
        <f t="shared" si="2"/>
        <v>0.5823608400000001</v>
      </c>
    </row>
    <row r="7" spans="2:8" x14ac:dyDescent="0.7">
      <c r="B7" s="2">
        <v>25</v>
      </c>
      <c r="C7" s="2">
        <v>38</v>
      </c>
      <c r="D7" s="2">
        <v>24.996406393465605</v>
      </c>
      <c r="E7" s="2">
        <f t="shared" si="0"/>
        <v>0.94247779607693793</v>
      </c>
      <c r="F7" s="2">
        <f t="shared" si="1"/>
        <v>0.91036364393471625</v>
      </c>
      <c r="G7" s="2">
        <v>198.1</v>
      </c>
      <c r="H7" s="2">
        <f t="shared" si="2"/>
        <v>0.94253008500000002</v>
      </c>
    </row>
    <row r="8" spans="2:8" x14ac:dyDescent="0.7">
      <c r="B8" s="2">
        <v>30</v>
      </c>
      <c r="C8" s="2">
        <v>54</v>
      </c>
      <c r="D8" s="2">
        <v>29.79769417064346</v>
      </c>
      <c r="E8" s="2">
        <f t="shared" si="0"/>
        <v>1.3571680263507906</v>
      </c>
      <c r="F8" s="2">
        <f t="shared" si="1"/>
        <v>1.3109236472659915</v>
      </c>
      <c r="G8" s="2">
        <v>289.5</v>
      </c>
      <c r="H8" s="2">
        <f t="shared" si="2"/>
        <v>1.3773975750000003</v>
      </c>
    </row>
    <row r="10" spans="2:8" x14ac:dyDescent="0.7">
      <c r="B10" t="s">
        <v>4</v>
      </c>
      <c r="E10" t="s">
        <v>7</v>
      </c>
      <c r="F10">
        <v>0.14599999999999999</v>
      </c>
      <c r="G10">
        <v>4.543718559999999E-4</v>
      </c>
    </row>
    <row r="11" spans="2:8" x14ac:dyDescent="0.7">
      <c r="B11">
        <v>1.5</v>
      </c>
      <c r="C11">
        <f>POWER(((2*B11*0.001*$F$13*$F$14)*$G$10)/($F$12*($G$10-$G$11)),1/2)</f>
        <v>4.96628236177391</v>
      </c>
      <c r="E11" t="s">
        <v>9</v>
      </c>
      <c r="F11">
        <v>0.04</v>
      </c>
      <c r="G11">
        <v>2.5600000000000001E-6</v>
      </c>
    </row>
    <row r="12" spans="2:8" x14ac:dyDescent="0.7">
      <c r="B12">
        <v>6</v>
      </c>
      <c r="C12">
        <f t="shared" ref="C12:C16" si="3">POWER(((2*B12*0.001*$F$13*$F$14)*$G$10)/($F$12*($G$10-$G$11)),1/2)</f>
        <v>9.9325647235478201</v>
      </c>
      <c r="E12" t="s">
        <v>11</v>
      </c>
      <c r="F12">
        <v>1.2</v>
      </c>
    </row>
    <row r="13" spans="2:8" x14ac:dyDescent="0.7">
      <c r="B13">
        <v>13</v>
      </c>
      <c r="C13">
        <f t="shared" si="3"/>
        <v>14.620339404616352</v>
      </c>
      <c r="E13" t="s">
        <v>13</v>
      </c>
      <c r="F13">
        <v>1000</v>
      </c>
    </row>
    <row r="14" spans="2:8" x14ac:dyDescent="0.7">
      <c r="B14">
        <v>24</v>
      </c>
      <c r="C14">
        <f t="shared" si="3"/>
        <v>19.86512944709564</v>
      </c>
      <c r="E14" t="s">
        <v>15</v>
      </c>
      <c r="F14">
        <v>9.81</v>
      </c>
    </row>
    <row r="15" spans="2:8" x14ac:dyDescent="0.7">
      <c r="B15">
        <v>38</v>
      </c>
      <c r="C15">
        <f t="shared" si="3"/>
        <v>24.996406393465605</v>
      </c>
      <c r="E15" t="s">
        <v>30</v>
      </c>
      <c r="F15">
        <v>0.26179938779914941</v>
      </c>
    </row>
    <row r="16" spans="2:8" x14ac:dyDescent="0.7">
      <c r="B16">
        <v>54</v>
      </c>
      <c r="C16">
        <f t="shared" si="3"/>
        <v>29.79769417064346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29DD7-8BBC-47E8-860C-F4A559BBCEBE}">
  <dimension ref="B2:H15"/>
  <sheetViews>
    <sheetView topLeftCell="A8" workbookViewId="0">
      <selection activeCell="Q9" sqref="Q9"/>
    </sheetView>
  </sheetViews>
  <sheetFormatPr defaultRowHeight="17.649999999999999" x14ac:dyDescent="0.7"/>
  <sheetData>
    <row r="2" spans="2:8" x14ac:dyDescent="0.7">
      <c r="B2" s="2" t="s">
        <v>17</v>
      </c>
      <c r="C2" s="2" t="s">
        <v>4</v>
      </c>
      <c r="D2" s="2" t="s">
        <v>29</v>
      </c>
      <c r="E2" s="2" t="s">
        <v>6</v>
      </c>
      <c r="F2" s="2" t="s">
        <v>18</v>
      </c>
      <c r="G2" s="2" t="s">
        <v>20</v>
      </c>
      <c r="H2" s="2" t="s">
        <v>3</v>
      </c>
    </row>
    <row r="3" spans="2:8" x14ac:dyDescent="0.7">
      <c r="B3" s="2">
        <v>5</v>
      </c>
      <c r="C3" s="2">
        <v>2</v>
      </c>
      <c r="D3" s="2">
        <f>POWER((2*(C3*0.001*$C$14*$C$13)*$D$10)/($C$12*($D$10-$D$11)),1/2)</f>
        <v>5.7345689168837142</v>
      </c>
      <c r="E3" s="2">
        <f>$C$12*PI()*$C$11^2*D3^2/4</f>
        <v>4.9589834947446468E-2</v>
      </c>
      <c r="F3" s="2">
        <f>E3*COS($C$15)</f>
        <v>4.2946056833965997E-2</v>
      </c>
      <c r="G3" s="2">
        <v>2.2999999999999998</v>
      </c>
      <c r="H3" s="2">
        <f>G3*9.81*0.458*0.001</f>
        <v>1.0333854E-2</v>
      </c>
    </row>
    <row r="4" spans="2:8" x14ac:dyDescent="0.7">
      <c r="B4" s="2">
        <v>10</v>
      </c>
      <c r="C4" s="2">
        <v>6</v>
      </c>
      <c r="D4" s="2">
        <f t="shared" ref="D4:D8" si="0">POWER((2*(C4*0.001*$C$14*$C$13)*$D$10)/($C$12*($D$10-$D$11)),1/2)</f>
        <v>9.9325647235478201</v>
      </c>
      <c r="E4" s="2">
        <f t="shared" ref="E4:E8" si="1">$C$12*PI()*$C$11^2*D4^2/4</f>
        <v>0.14876950484233945</v>
      </c>
      <c r="F4" s="2">
        <f t="shared" ref="F4:F8" si="2">E4*COS($C$15)</f>
        <v>0.12883817050189802</v>
      </c>
      <c r="G4" s="2">
        <v>31.2</v>
      </c>
      <c r="H4" s="2">
        <f t="shared" ref="H4:H8" si="3">G4*9.81*0.458*0.001</f>
        <v>0.14018097600000001</v>
      </c>
    </row>
    <row r="5" spans="2:8" x14ac:dyDescent="0.7">
      <c r="B5" s="2">
        <v>15</v>
      </c>
      <c r="C5" s="2">
        <v>13</v>
      </c>
      <c r="D5" s="2">
        <f t="shared" si="0"/>
        <v>14.620339404616351</v>
      </c>
      <c r="E5" s="2">
        <f t="shared" si="1"/>
        <v>0.32233392715840209</v>
      </c>
      <c r="F5" s="2">
        <f t="shared" si="2"/>
        <v>0.279149369420779</v>
      </c>
      <c r="G5" s="2">
        <v>57.5</v>
      </c>
      <c r="H5" s="2">
        <f t="shared" si="3"/>
        <v>0.25834635000000006</v>
      </c>
    </row>
    <row r="6" spans="2:8" x14ac:dyDescent="0.7">
      <c r="B6" s="2">
        <v>20</v>
      </c>
      <c r="C6" s="2">
        <v>24</v>
      </c>
      <c r="D6" s="2">
        <f t="shared" si="0"/>
        <v>19.86512944709564</v>
      </c>
      <c r="E6" s="2">
        <f t="shared" si="1"/>
        <v>0.59507801936935778</v>
      </c>
      <c r="F6" s="2">
        <f t="shared" si="2"/>
        <v>0.5153526820075921</v>
      </c>
      <c r="G6" s="2">
        <v>111.9</v>
      </c>
      <c r="H6" s="2">
        <f t="shared" si="3"/>
        <v>0.50276446200000002</v>
      </c>
    </row>
    <row r="7" spans="2:8" x14ac:dyDescent="0.7">
      <c r="B7" s="2">
        <v>25</v>
      </c>
      <c r="C7" s="2">
        <v>38</v>
      </c>
      <c r="D7" s="2">
        <f t="shared" si="0"/>
        <v>24.996406393465605</v>
      </c>
      <c r="E7" s="2">
        <f t="shared" si="1"/>
        <v>0.94220686400148279</v>
      </c>
      <c r="F7" s="2">
        <f t="shared" si="2"/>
        <v>0.81597507984535389</v>
      </c>
      <c r="G7" s="2">
        <v>172.5</v>
      </c>
      <c r="H7" s="2">
        <f t="shared" si="3"/>
        <v>0.77503905000000006</v>
      </c>
    </row>
    <row r="8" spans="2:8" x14ac:dyDescent="0.7">
      <c r="B8" s="2">
        <v>30</v>
      </c>
      <c r="C8" s="2">
        <v>55</v>
      </c>
      <c r="D8" s="2">
        <f t="shared" si="0"/>
        <v>30.072333102345812</v>
      </c>
      <c r="E8" s="2">
        <f t="shared" si="1"/>
        <v>1.3637204610547782</v>
      </c>
      <c r="F8" s="2">
        <f t="shared" si="2"/>
        <v>1.1810165629340652</v>
      </c>
      <c r="G8" s="2">
        <v>264.5</v>
      </c>
      <c r="H8" s="2">
        <f t="shared" si="3"/>
        <v>1.1883932100000003</v>
      </c>
    </row>
    <row r="10" spans="2:8" x14ac:dyDescent="0.7">
      <c r="B10" t="s">
        <v>7</v>
      </c>
      <c r="C10">
        <v>0.14599999999999999</v>
      </c>
      <c r="D10">
        <v>4.543718559999999E-4</v>
      </c>
    </row>
    <row r="11" spans="2:8" x14ac:dyDescent="0.7">
      <c r="B11" t="s">
        <v>9</v>
      </c>
      <c r="C11">
        <v>0.04</v>
      </c>
      <c r="D11">
        <v>2.5600000000000001E-6</v>
      </c>
    </row>
    <row r="12" spans="2:8" x14ac:dyDescent="0.7">
      <c r="B12" t="s">
        <v>11</v>
      </c>
      <c r="C12">
        <v>1.2</v>
      </c>
    </row>
    <row r="13" spans="2:8" x14ac:dyDescent="0.7">
      <c r="B13" t="s">
        <v>13</v>
      </c>
      <c r="C13">
        <v>1000</v>
      </c>
    </row>
    <row r="14" spans="2:8" x14ac:dyDescent="0.7">
      <c r="B14" t="s">
        <v>15</v>
      </c>
      <c r="C14">
        <v>9.81</v>
      </c>
    </row>
    <row r="15" spans="2:8" x14ac:dyDescent="0.7">
      <c r="B15" t="s">
        <v>31</v>
      </c>
      <c r="C15">
        <v>0.52359877559829882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02E79-CC2C-4879-8603-C395E40BB6F4}">
  <dimension ref="B2:H15"/>
  <sheetViews>
    <sheetView workbookViewId="0">
      <selection activeCell="F3" activeCellId="1" sqref="B3:B8 F3:F8"/>
    </sheetView>
  </sheetViews>
  <sheetFormatPr defaultRowHeight="17.649999999999999" x14ac:dyDescent="0.7"/>
  <sheetData>
    <row r="2" spans="2:8" x14ac:dyDescent="0.7">
      <c r="B2" s="2" t="s">
        <v>17</v>
      </c>
      <c r="C2" s="2" t="s">
        <v>4</v>
      </c>
      <c r="D2" s="2" t="s">
        <v>29</v>
      </c>
      <c r="E2" s="2" t="s">
        <v>6</v>
      </c>
      <c r="F2" s="2" t="s">
        <v>18</v>
      </c>
      <c r="G2" s="2" t="s">
        <v>20</v>
      </c>
      <c r="H2" s="2" t="s">
        <v>3</v>
      </c>
    </row>
    <row r="3" spans="2:8" x14ac:dyDescent="0.7">
      <c r="B3" s="2">
        <v>5</v>
      </c>
      <c r="C3" s="2">
        <v>2</v>
      </c>
      <c r="D3" s="2">
        <f>POWER((2*(C3*0.001*$C$13*$C$14)*$D$10)/($C$12*($D$10-$D$11)),1/2)</f>
        <v>5.7345689168837142</v>
      </c>
      <c r="E3" s="2">
        <f>$C$12*PI()*$C$11^2*D3^2/4</f>
        <v>4.9589834947446468E-2</v>
      </c>
      <c r="F3" s="2">
        <f>E3*COS($C$15)</f>
        <v>3.5065308569261038E-2</v>
      </c>
      <c r="G3" s="2">
        <v>3.2</v>
      </c>
      <c r="H3" s="2">
        <f>G3*9.81*0.458*0.001</f>
        <v>1.4377536000000003E-2</v>
      </c>
    </row>
    <row r="4" spans="2:8" x14ac:dyDescent="0.7">
      <c r="B4" s="2">
        <v>10</v>
      </c>
      <c r="C4" s="2">
        <v>7</v>
      </c>
      <c r="D4" s="2">
        <f t="shared" ref="D4:D8" si="0">POWER((2*(C4*0.001*$C$13*$C$14)*$D$10)/($C$12*($D$10-$D$11)),1/2)</f>
        <v>10.728396073911096</v>
      </c>
      <c r="E4" s="2">
        <f t="shared" ref="E4:E8" si="1">$C$12*PI()*$C$11^2*D4^2/4</f>
        <v>0.17356442231606267</v>
      </c>
      <c r="F4" s="2">
        <f t="shared" ref="F4:F8" si="2">E4*COS($C$15)</f>
        <v>0.12272857999241366</v>
      </c>
      <c r="G4" s="2">
        <v>19.8</v>
      </c>
      <c r="H4" s="2">
        <f t="shared" ref="H4:H8" si="3">G4*9.81*0.458*0.001</f>
        <v>8.8961004000000024E-2</v>
      </c>
    </row>
    <row r="5" spans="2:8" x14ac:dyDescent="0.7">
      <c r="B5" s="2">
        <v>15</v>
      </c>
      <c r="C5" s="2">
        <v>14</v>
      </c>
      <c r="D5" s="2">
        <f t="shared" si="0"/>
        <v>15.172243230235336</v>
      </c>
      <c r="E5" s="2">
        <f t="shared" si="1"/>
        <v>0.34712884463212529</v>
      </c>
      <c r="F5" s="2">
        <f t="shared" si="2"/>
        <v>0.24545715998482728</v>
      </c>
      <c r="G5" s="2">
        <v>45.3</v>
      </c>
      <c r="H5" s="2">
        <f t="shared" si="3"/>
        <v>0.20353199399999999</v>
      </c>
    </row>
    <row r="6" spans="2:8" x14ac:dyDescent="0.7">
      <c r="B6" s="2">
        <v>20</v>
      </c>
      <c r="C6" s="2">
        <v>24</v>
      </c>
      <c r="D6" s="2">
        <f t="shared" si="0"/>
        <v>19.86512944709564</v>
      </c>
      <c r="E6" s="2">
        <f t="shared" si="1"/>
        <v>0.59507801936935778</v>
      </c>
      <c r="F6" s="2">
        <f t="shared" si="2"/>
        <v>0.42078370283113259</v>
      </c>
      <c r="G6" s="2">
        <v>98.6</v>
      </c>
      <c r="H6" s="2">
        <f t="shared" si="3"/>
        <v>0.44300782800000005</v>
      </c>
    </row>
    <row r="7" spans="2:8" x14ac:dyDescent="0.7">
      <c r="B7" s="2">
        <v>25</v>
      </c>
      <c r="C7" s="2">
        <v>38</v>
      </c>
      <c r="D7" s="2">
        <f t="shared" si="0"/>
        <v>24.996406393465605</v>
      </c>
      <c r="E7" s="2">
        <f t="shared" si="1"/>
        <v>0.94220686400148279</v>
      </c>
      <c r="F7" s="2">
        <f t="shared" si="2"/>
        <v>0.66624086281595973</v>
      </c>
      <c r="G7" s="2">
        <v>155.19999999999999</v>
      </c>
      <c r="H7" s="2">
        <f t="shared" si="3"/>
        <v>0.69731049600000006</v>
      </c>
    </row>
    <row r="8" spans="2:8" x14ac:dyDescent="0.7">
      <c r="B8" s="2">
        <v>30</v>
      </c>
      <c r="C8" s="2">
        <v>54</v>
      </c>
      <c r="D8" s="2">
        <f t="shared" si="0"/>
        <v>29.79769417064346</v>
      </c>
      <c r="E8" s="2">
        <f t="shared" si="1"/>
        <v>1.338925543581055</v>
      </c>
      <c r="F8" s="2">
        <f t="shared" si="2"/>
        <v>0.94676333137004831</v>
      </c>
      <c r="G8" s="2">
        <v>209.5</v>
      </c>
      <c r="H8" s="2">
        <f t="shared" si="3"/>
        <v>0.94127931000000009</v>
      </c>
    </row>
    <row r="10" spans="2:8" x14ac:dyDescent="0.7">
      <c r="B10" t="s">
        <v>7</v>
      </c>
      <c r="C10">
        <v>0.14599999999999999</v>
      </c>
      <c r="D10">
        <v>4.543718559999999E-4</v>
      </c>
    </row>
    <row r="11" spans="2:8" x14ac:dyDescent="0.7">
      <c r="B11" t="s">
        <v>9</v>
      </c>
      <c r="C11">
        <v>0.04</v>
      </c>
      <c r="D11">
        <v>2.5600000000000001E-6</v>
      </c>
    </row>
    <row r="12" spans="2:8" x14ac:dyDescent="0.7">
      <c r="B12" t="s">
        <v>11</v>
      </c>
      <c r="C12">
        <v>1.2</v>
      </c>
    </row>
    <row r="13" spans="2:8" x14ac:dyDescent="0.7">
      <c r="B13" t="s">
        <v>13</v>
      </c>
      <c r="C13">
        <v>1000</v>
      </c>
    </row>
    <row r="14" spans="2:8" x14ac:dyDescent="0.7">
      <c r="B14" t="s">
        <v>15</v>
      </c>
      <c r="C14">
        <v>9.81</v>
      </c>
    </row>
    <row r="15" spans="2:8" x14ac:dyDescent="0.7">
      <c r="B15" t="s">
        <v>32</v>
      </c>
      <c r="C15">
        <v>0.78539816339744828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DE0A7-5E41-4A2B-B847-ED55DBA15A52}">
  <dimension ref="B2:H15"/>
  <sheetViews>
    <sheetView workbookViewId="0">
      <selection activeCell="E5" sqref="E5"/>
    </sheetView>
  </sheetViews>
  <sheetFormatPr defaultRowHeight="17.649999999999999" x14ac:dyDescent="0.7"/>
  <sheetData>
    <row r="2" spans="2:8" x14ac:dyDescent="0.7">
      <c r="B2" s="2" t="s">
        <v>17</v>
      </c>
      <c r="C2" s="2" t="s">
        <v>4</v>
      </c>
      <c r="D2" s="2" t="s">
        <v>29</v>
      </c>
      <c r="E2" s="2" t="s">
        <v>6</v>
      </c>
      <c r="F2" s="2" t="s">
        <v>18</v>
      </c>
      <c r="G2" s="2" t="s">
        <v>20</v>
      </c>
      <c r="H2" s="2" t="s">
        <v>3</v>
      </c>
    </row>
    <row r="3" spans="2:8" x14ac:dyDescent="0.7">
      <c r="B3" s="2">
        <v>5</v>
      </c>
      <c r="C3" s="2">
        <v>1.5</v>
      </c>
      <c r="D3" s="2">
        <f>POWER((2*(C3*0.001*$C$13*$C$14)*$D$10)/($C$12*($D$10-$D$11)),1/2)</f>
        <v>4.96628236177391</v>
      </c>
      <c r="E3" s="2">
        <f>$C$12*PI()*$C$11^2*D3^2/4</f>
        <v>3.7192376210584861E-2</v>
      </c>
      <c r="F3" s="2">
        <f>E3*COS($C$15)</f>
        <v>1.8596188105292434E-2</v>
      </c>
      <c r="G3" s="2">
        <v>1.2</v>
      </c>
      <c r="H3" s="2">
        <f>G3*9.81*0.458*0.001</f>
        <v>5.3915760000000004E-3</v>
      </c>
    </row>
    <row r="4" spans="2:8" x14ac:dyDescent="0.7">
      <c r="B4" s="2">
        <v>10</v>
      </c>
      <c r="C4" s="2">
        <v>6</v>
      </c>
      <c r="D4" s="2">
        <f t="shared" ref="D4:D8" si="0">POWER((2*(C4*0.001*$C$13*$C$14)*$D$10)/($C$12*($D$10-$D$11)),1/2)</f>
        <v>9.9325647235478201</v>
      </c>
      <c r="E4" s="2">
        <f t="shared" ref="E4:E8" si="1">$C$12*PI()*$C$11^2*D4^2/4</f>
        <v>0.14876950484233945</v>
      </c>
      <c r="F4" s="2">
        <f t="shared" ref="F4:F8" si="2">E4*COS($C$15)</f>
        <v>7.4384752421169736E-2</v>
      </c>
      <c r="G4" s="2">
        <v>16</v>
      </c>
      <c r="H4" s="2">
        <f t="shared" ref="H4:H8" si="3">G4*9.81*0.458*0.001</f>
        <v>7.1887680000000009E-2</v>
      </c>
    </row>
    <row r="5" spans="2:8" x14ac:dyDescent="0.7">
      <c r="B5" s="2">
        <v>15</v>
      </c>
      <c r="C5" s="2">
        <v>13</v>
      </c>
      <c r="D5" s="2">
        <f t="shared" si="0"/>
        <v>14.620339404616352</v>
      </c>
      <c r="E5" s="2">
        <f>$C$12*PI()*$C$11^2*D5^2/4</f>
        <v>0.32233392715840214</v>
      </c>
      <c r="F5" s="2">
        <f t="shared" si="2"/>
        <v>0.1611669635792011</v>
      </c>
      <c r="G5" s="2">
        <v>28.2</v>
      </c>
      <c r="H5" s="2">
        <f t="shared" si="3"/>
        <v>0.12670203600000002</v>
      </c>
    </row>
    <row r="6" spans="2:8" x14ac:dyDescent="0.7">
      <c r="B6" s="2">
        <v>20</v>
      </c>
      <c r="C6" s="2">
        <v>25</v>
      </c>
      <c r="D6" s="2">
        <f t="shared" si="0"/>
        <v>20.274762841550348</v>
      </c>
      <c r="E6" s="2">
        <f t="shared" si="1"/>
        <v>0.61987293684308098</v>
      </c>
      <c r="F6" s="2">
        <f t="shared" si="2"/>
        <v>0.30993646842154055</v>
      </c>
      <c r="G6" s="2">
        <v>60.3</v>
      </c>
      <c r="H6" s="2">
        <f t="shared" si="3"/>
        <v>0.27092669400000002</v>
      </c>
    </row>
    <row r="7" spans="2:8" x14ac:dyDescent="0.7">
      <c r="B7" s="2">
        <v>25</v>
      </c>
      <c r="C7" s="2">
        <v>39</v>
      </c>
      <c r="D7" s="2">
        <f t="shared" si="0"/>
        <v>25.323170672696826</v>
      </c>
      <c r="E7" s="2">
        <f t="shared" si="1"/>
        <v>0.96700178147520599</v>
      </c>
      <c r="F7" s="2">
        <f t="shared" si="2"/>
        <v>0.48350089073760311</v>
      </c>
      <c r="G7" s="2">
        <v>104.5</v>
      </c>
      <c r="H7" s="2">
        <f t="shared" si="3"/>
        <v>0.46951641</v>
      </c>
    </row>
    <row r="8" spans="2:8" x14ac:dyDescent="0.7">
      <c r="B8" s="2">
        <v>30</v>
      </c>
      <c r="C8" s="2">
        <v>55</v>
      </c>
      <c r="D8" s="2">
        <f t="shared" si="0"/>
        <v>30.072333102345812</v>
      </c>
      <c r="E8" s="2">
        <f t="shared" si="1"/>
        <v>1.3637204610547782</v>
      </c>
      <c r="F8" s="2">
        <f t="shared" si="2"/>
        <v>0.6818602305273892</v>
      </c>
      <c r="G8" s="2">
        <v>147.5</v>
      </c>
      <c r="H8" s="2">
        <f t="shared" si="3"/>
        <v>0.66271455000000012</v>
      </c>
    </row>
    <row r="10" spans="2:8" x14ac:dyDescent="0.7">
      <c r="B10" t="s">
        <v>7</v>
      </c>
      <c r="C10">
        <v>0.14599999999999999</v>
      </c>
      <c r="D10">
        <v>4.543718559999999E-4</v>
      </c>
    </row>
    <row r="11" spans="2:8" x14ac:dyDescent="0.7">
      <c r="B11" t="s">
        <v>9</v>
      </c>
      <c r="C11">
        <v>0.04</v>
      </c>
      <c r="D11">
        <v>2.5600000000000001E-6</v>
      </c>
    </row>
    <row r="12" spans="2:8" x14ac:dyDescent="0.7">
      <c r="B12" t="s">
        <v>11</v>
      </c>
      <c r="C12">
        <v>1.2</v>
      </c>
    </row>
    <row r="13" spans="2:8" x14ac:dyDescent="0.7">
      <c r="B13" t="s">
        <v>13</v>
      </c>
      <c r="C13">
        <v>1000</v>
      </c>
    </row>
    <row r="14" spans="2:8" x14ac:dyDescent="0.7">
      <c r="B14" t="s">
        <v>15</v>
      </c>
      <c r="C14">
        <v>9.81</v>
      </c>
    </row>
    <row r="15" spans="2:8" x14ac:dyDescent="0.7">
      <c r="B15" t="s">
        <v>33</v>
      </c>
      <c r="C15">
        <v>1.0471975511965976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2B22F-B8AC-41A0-A0DC-DAD5393A7695}">
  <dimension ref="B2:F9"/>
  <sheetViews>
    <sheetView workbookViewId="0">
      <selection activeCell="E2" sqref="E2:F9"/>
    </sheetView>
  </sheetViews>
  <sheetFormatPr defaultRowHeight="17.649999999999999" x14ac:dyDescent="0.7"/>
  <sheetData>
    <row r="2" spans="2:6" x14ac:dyDescent="0.7">
      <c r="B2" s="3" t="s">
        <v>35</v>
      </c>
      <c r="C2" s="3"/>
      <c r="E2" s="3" t="s">
        <v>36</v>
      </c>
      <c r="F2" s="3"/>
    </row>
    <row r="3" spans="2:6" x14ac:dyDescent="0.7">
      <c r="B3" t="s">
        <v>39</v>
      </c>
      <c r="C3" t="s">
        <v>40</v>
      </c>
      <c r="E3" t="s">
        <v>37</v>
      </c>
      <c r="F3" t="s">
        <v>38</v>
      </c>
    </row>
    <row r="4" spans="2:6" x14ac:dyDescent="0.7">
      <c r="B4">
        <v>1.5</v>
      </c>
      <c r="C4">
        <v>4.97</v>
      </c>
      <c r="E4">
        <v>1.5</v>
      </c>
      <c r="F4">
        <v>4.97</v>
      </c>
    </row>
    <row r="5" spans="2:6" x14ac:dyDescent="0.7">
      <c r="B5">
        <v>6</v>
      </c>
      <c r="C5">
        <v>9.93</v>
      </c>
      <c r="E5">
        <v>6</v>
      </c>
      <c r="F5">
        <v>9.93</v>
      </c>
    </row>
    <row r="6" spans="2:6" x14ac:dyDescent="0.7">
      <c r="B6">
        <v>14</v>
      </c>
      <c r="C6">
        <v>15.17</v>
      </c>
      <c r="E6">
        <v>14</v>
      </c>
      <c r="F6">
        <v>15.17</v>
      </c>
    </row>
    <row r="7" spans="2:6" x14ac:dyDescent="0.7">
      <c r="B7">
        <v>25.5</v>
      </c>
      <c r="C7">
        <v>20.48</v>
      </c>
      <c r="E7">
        <v>25</v>
      </c>
      <c r="F7">
        <v>20.27</v>
      </c>
    </row>
    <row r="8" spans="2:6" x14ac:dyDescent="0.7">
      <c r="B8">
        <v>38</v>
      </c>
      <c r="C8">
        <v>25</v>
      </c>
      <c r="E8">
        <v>39</v>
      </c>
      <c r="F8">
        <v>25.32</v>
      </c>
    </row>
    <row r="9" spans="2:6" x14ac:dyDescent="0.7">
      <c r="B9">
        <v>53</v>
      </c>
      <c r="C9">
        <v>29.52</v>
      </c>
      <c r="E9">
        <v>55</v>
      </c>
      <c r="F9">
        <v>30.02</v>
      </c>
    </row>
  </sheetData>
  <mergeCells count="2">
    <mergeCell ref="B2:C2"/>
    <mergeCell ref="E2:F2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E1B4-DAAB-448A-9219-9D7DB832DE05}">
  <dimension ref="B2:E5"/>
  <sheetViews>
    <sheetView tabSelected="1" workbookViewId="0">
      <selection activeCell="E4" sqref="E4"/>
    </sheetView>
  </sheetViews>
  <sheetFormatPr defaultRowHeight="17.649999999999999" x14ac:dyDescent="0.7"/>
  <sheetData>
    <row r="2" spans="2:5" x14ac:dyDescent="0.7">
      <c r="B2" t="s">
        <v>27</v>
      </c>
      <c r="C2">
        <v>1.2</v>
      </c>
      <c r="E2">
        <f>0.062*9.81</f>
        <v>0.60821999999999998</v>
      </c>
    </row>
    <row r="3" spans="2:5" x14ac:dyDescent="0.7">
      <c r="B3" t="s">
        <v>28</v>
      </c>
      <c r="C3">
        <f>(40*0.001)^2</f>
        <v>1.6000000000000001E-3</v>
      </c>
      <c r="E3">
        <f>POWER((4*E2)/(C2*PI()*C3),1/2)</f>
        <v>20.08328694538411</v>
      </c>
    </row>
    <row r="4" spans="2:5" x14ac:dyDescent="0.7">
      <c r="B4" t="s">
        <v>1</v>
      </c>
      <c r="C4">
        <v>48.15</v>
      </c>
    </row>
    <row r="5" spans="2:5" x14ac:dyDescent="0.7">
      <c r="B5" t="s">
        <v>34</v>
      </c>
      <c r="C5">
        <f>62*0.001</f>
        <v>6.2E-2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理論値</vt:lpstr>
      <vt:lpstr>0</vt:lpstr>
      <vt:lpstr>15</vt:lpstr>
      <vt:lpstr>30</vt:lpstr>
      <vt:lpstr>45</vt:lpstr>
      <vt:lpstr>60</vt:lpstr>
      <vt:lpstr>半球</vt:lpstr>
      <vt:lpstr>テニスボール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Natsu Nakagawa</dc:creator>
  <cp:lastModifiedBy>Natsu Nakagawa</cp:lastModifiedBy>
  <dcterms:created xsi:type="dcterms:W3CDTF">2018-11-01T23:52:03Z</dcterms:created>
  <dcterms:modified xsi:type="dcterms:W3CDTF">2018-11-14T03:03:07Z</dcterms:modified>
</cp:coreProperties>
</file>