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su Nakagawa\Desktop\2年後期機械工学実験\実験G\"/>
    </mc:Choice>
  </mc:AlternateContent>
  <xr:revisionPtr revIDLastSave="0" documentId="13_ncr:1_{344CA0C3-4091-4EF1-B0CC-6844AC1ACD18}" xr6:coauthVersionLast="38" xr6:coauthVersionMax="38" xr10:uidLastSave="{00000000-0000-0000-0000-000000000000}"/>
  <bookViews>
    <workbookView xWindow="0" yWindow="0" windowWidth="19200" windowHeight="6480" activeTab="1" xr2:uid="{45C25D0E-3825-4A47-8640-65BE236D2339}"/>
  </bookViews>
  <sheets>
    <sheet name="1.1" sheetId="2" r:id="rId1"/>
    <sheet name="1.2" sheetId="3" r:id="rId2"/>
    <sheet name="2" sheetId="4" r:id="rId3"/>
  </sheets>
  <definedNames>
    <definedName name="_xlnm.Print_Area" localSheetId="1">'1.2'!$B$17:$L$42</definedName>
    <definedName name="_xlnm.Print_Area" localSheetId="2">'2'!$B$25:$O$51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4" i="4"/>
  <c r="L9" i="4"/>
  <c r="K9" i="4"/>
  <c r="G12" i="3" l="1"/>
  <c r="G13" i="3"/>
  <c r="G14" i="3"/>
  <c r="G15" i="3"/>
  <c r="G11" i="3"/>
  <c r="A12" i="3"/>
  <c r="A13" i="3"/>
  <c r="A14" i="3"/>
  <c r="A15" i="3"/>
  <c r="A11" i="3"/>
  <c r="P2" i="2" l="1"/>
  <c r="G5" i="3"/>
  <c r="E11" i="3"/>
  <c r="G3" i="3"/>
  <c r="E12" i="3" l="1"/>
  <c r="E13" i="3"/>
  <c r="E14" i="3"/>
  <c r="E15" i="3"/>
  <c r="K4" i="3" l="1"/>
  <c r="F4" i="3" s="1"/>
  <c r="D4" i="3" s="1"/>
  <c r="K5" i="3"/>
  <c r="F5" i="3" s="1"/>
  <c r="D5" i="3" s="1"/>
  <c r="K6" i="3"/>
  <c r="F6" i="3" s="1"/>
  <c r="D6" i="3" s="1"/>
  <c r="K7" i="3"/>
  <c r="F7" i="3" s="1"/>
  <c r="D7" i="3" s="1"/>
  <c r="K3" i="3"/>
  <c r="F3" i="3" s="1"/>
  <c r="D3" i="3" s="1"/>
  <c r="G4" i="3"/>
  <c r="G6" i="3"/>
  <c r="G7" i="3"/>
  <c r="O8" i="3"/>
  <c r="D11" i="3" s="1"/>
  <c r="F11" i="3" s="1"/>
  <c r="M3" i="2"/>
  <c r="M4" i="2"/>
  <c r="M5" i="2"/>
  <c r="M6" i="2"/>
  <c r="M2" i="2"/>
  <c r="D3" i="2"/>
  <c r="D4" i="2"/>
  <c r="P3" i="2" s="1"/>
  <c r="D5" i="2"/>
  <c r="P4" i="2" s="1"/>
  <c r="D6" i="2"/>
  <c r="P5" i="2" s="1"/>
  <c r="D7" i="2"/>
  <c r="P6" i="2" s="1"/>
  <c r="D2" i="2"/>
  <c r="E7" i="3" l="1"/>
  <c r="E6" i="3"/>
  <c r="D14" i="3"/>
  <c r="F14" i="3" s="1"/>
  <c r="E5" i="3"/>
  <c r="D15" i="3"/>
  <c r="F15" i="3" s="1"/>
  <c r="D12" i="3"/>
  <c r="F12" i="3" s="1"/>
  <c r="E3" i="3"/>
  <c r="E4" i="3"/>
  <c r="D13" i="3"/>
  <c r="F13" i="3" s="1"/>
  <c r="I2" i="2"/>
  <c r="I3" i="2"/>
  <c r="I4" i="2"/>
  <c r="I5" i="2" l="1"/>
  <c r="I6" i="2"/>
</calcChain>
</file>

<file path=xl/sharedStrings.xml><?xml version="1.0" encoding="utf-8"?>
<sst xmlns="http://schemas.openxmlformats.org/spreadsheetml/2006/main" count="105" uniqueCount="62">
  <si>
    <t>h1</t>
    <phoneticPr fontId="1"/>
  </si>
  <si>
    <t>h2</t>
    <phoneticPr fontId="1"/>
  </si>
  <si>
    <t>h3</t>
    <phoneticPr fontId="1"/>
  </si>
  <si>
    <t>h4</t>
    <phoneticPr fontId="1"/>
  </si>
  <si>
    <t>h5</t>
    <phoneticPr fontId="1"/>
  </si>
  <si>
    <t>l1</t>
    <phoneticPr fontId="1"/>
  </si>
  <si>
    <t>l2</t>
    <phoneticPr fontId="1"/>
  </si>
  <si>
    <t>l3</t>
    <phoneticPr fontId="1"/>
  </si>
  <si>
    <t>l4</t>
    <phoneticPr fontId="1"/>
  </si>
  <si>
    <t>l5</t>
    <phoneticPr fontId="1"/>
  </si>
  <si>
    <t>l</t>
    <phoneticPr fontId="1"/>
  </si>
  <si>
    <t>初期値</t>
    <rPh sb="0" eb="3">
      <t>ショキチ</t>
    </rPh>
    <phoneticPr fontId="1"/>
  </si>
  <si>
    <t>実験値(l5)</t>
    <rPh sb="0" eb="2">
      <t>ジッケン</t>
    </rPh>
    <rPh sb="2" eb="3">
      <t>チ</t>
    </rPh>
    <phoneticPr fontId="1"/>
  </si>
  <si>
    <t>82μA</t>
    <phoneticPr fontId="1"/>
  </si>
  <si>
    <t>幅ｂ</t>
    <rPh sb="0" eb="1">
      <t>ハバ</t>
    </rPh>
    <phoneticPr fontId="1"/>
  </si>
  <si>
    <t>高さｈ</t>
    <rPh sb="0" eb="1">
      <t>タカ</t>
    </rPh>
    <phoneticPr fontId="1"/>
  </si>
  <si>
    <t>断面二次モーメント</t>
    <rPh sb="0" eb="4">
      <t>ダンメンニジ</t>
    </rPh>
    <phoneticPr fontId="1"/>
  </si>
  <si>
    <t>質量</t>
    <rPh sb="0" eb="2">
      <t>シツリョウ</t>
    </rPh>
    <phoneticPr fontId="1"/>
  </si>
  <si>
    <t>ヤング率</t>
    <rPh sb="3" eb="4">
      <t>リツ</t>
    </rPh>
    <phoneticPr fontId="1"/>
  </si>
  <si>
    <t xml:space="preserve">重力加速度g </t>
    <rPh sb="0" eb="2">
      <t>ジュウリョク</t>
    </rPh>
    <rPh sb="2" eb="5">
      <t>カソクド</t>
    </rPh>
    <phoneticPr fontId="1"/>
  </si>
  <si>
    <t>l0</t>
    <phoneticPr fontId="1"/>
  </si>
  <si>
    <t>理論値</t>
    <rPh sb="0" eb="3">
      <t>リロンチ</t>
    </rPh>
    <phoneticPr fontId="1"/>
  </si>
  <si>
    <t>負荷位置</t>
    <rPh sb="0" eb="2">
      <t>フカ</t>
    </rPh>
    <rPh sb="2" eb="4">
      <t>イチ</t>
    </rPh>
    <phoneticPr fontId="1"/>
  </si>
  <si>
    <t>l1</t>
  </si>
  <si>
    <t>l2</t>
  </si>
  <si>
    <t>l3</t>
  </si>
  <si>
    <t>l4</t>
  </si>
  <si>
    <t>l5</t>
  </si>
  <si>
    <t>ひずみ量</t>
    <rPh sb="3" eb="4">
      <t>リョウ</t>
    </rPh>
    <phoneticPr fontId="1"/>
  </si>
  <si>
    <t>たわみ量</t>
    <rPh sb="3" eb="4">
      <t>リョウ</t>
    </rPh>
    <phoneticPr fontId="1"/>
  </si>
  <si>
    <t>l0</t>
  </si>
  <si>
    <t>h1</t>
  </si>
  <si>
    <t>h2</t>
  </si>
  <si>
    <t>h3</t>
  </si>
  <si>
    <t>h4</t>
  </si>
  <si>
    <t>h5</t>
  </si>
  <si>
    <t>l</t>
  </si>
  <si>
    <t>断面係数Z</t>
    <rPh sb="0" eb="2">
      <t>ダンメン</t>
    </rPh>
    <rPh sb="2" eb="4">
      <t>ケイスウ</t>
    </rPh>
    <phoneticPr fontId="1"/>
  </si>
  <si>
    <t>断面二次モーメントI</t>
    <rPh sb="0" eb="4">
      <t>ダンメンニジ</t>
    </rPh>
    <phoneticPr fontId="1"/>
  </si>
  <si>
    <t>曲げモーメント [N・mm]</t>
    <rPh sb="0" eb="1">
      <t>マ</t>
    </rPh>
    <phoneticPr fontId="1"/>
  </si>
  <si>
    <t>曲げ応力 [N]</t>
    <rPh sb="0" eb="1">
      <t>マ</t>
    </rPh>
    <rPh sb="2" eb="4">
      <t>オウリョク</t>
    </rPh>
    <phoneticPr fontId="1"/>
  </si>
  <si>
    <t>実験値</t>
    <rPh sb="0" eb="2">
      <t>ジッケン</t>
    </rPh>
    <rPh sb="2" eb="3">
      <t>チ</t>
    </rPh>
    <phoneticPr fontId="1"/>
  </si>
  <si>
    <t>位置</t>
    <rPh sb="0" eb="2">
      <t>イチ</t>
    </rPh>
    <phoneticPr fontId="1"/>
  </si>
  <si>
    <t>電流</t>
    <rPh sb="0" eb="2">
      <t>デンリュウ</t>
    </rPh>
    <phoneticPr fontId="1"/>
  </si>
  <si>
    <t>たわみ</t>
    <phoneticPr fontId="1"/>
  </si>
  <si>
    <t>ゲージ率</t>
    <rPh sb="3" eb="4">
      <t>リツ</t>
    </rPh>
    <phoneticPr fontId="1"/>
  </si>
  <si>
    <t>ブリッジ電圧</t>
    <rPh sb="4" eb="6">
      <t>デンアツ</t>
    </rPh>
    <phoneticPr fontId="1"/>
  </si>
  <si>
    <t>出力電圧</t>
    <rPh sb="0" eb="2">
      <t>シュツリョク</t>
    </rPh>
    <rPh sb="2" eb="4">
      <t>デンアツ</t>
    </rPh>
    <phoneticPr fontId="1"/>
  </si>
  <si>
    <t>実験値</t>
    <rPh sb="0" eb="2">
      <t>ジッケン</t>
    </rPh>
    <rPh sb="2" eb="3">
      <t>チ</t>
    </rPh>
    <phoneticPr fontId="1"/>
  </si>
  <si>
    <t>理論値</t>
    <rPh sb="0" eb="3">
      <t>リロンチ</t>
    </rPh>
    <phoneticPr fontId="1"/>
  </si>
  <si>
    <t>位置</t>
    <rPh sb="0" eb="2">
      <t>イチ</t>
    </rPh>
    <phoneticPr fontId="1"/>
  </si>
  <si>
    <t>軟鋼板</t>
    <rPh sb="0" eb="1">
      <t>ナン</t>
    </rPh>
    <rPh sb="1" eb="3">
      <t>コウバン</t>
    </rPh>
    <phoneticPr fontId="1"/>
  </si>
  <si>
    <t>電力ｍV</t>
    <rPh sb="0" eb="2">
      <t>デンリョク</t>
    </rPh>
    <phoneticPr fontId="1"/>
  </si>
  <si>
    <t>力kN</t>
    <rPh sb="0" eb="1">
      <t>チカラ</t>
    </rPh>
    <phoneticPr fontId="1"/>
  </si>
  <si>
    <t>変位mm</t>
    <rPh sb="0" eb="2">
      <t>ヘンイ</t>
    </rPh>
    <phoneticPr fontId="1"/>
  </si>
  <si>
    <t>ひずみ</t>
    <phoneticPr fontId="1"/>
  </si>
  <si>
    <t>アルミ</t>
    <phoneticPr fontId="1"/>
  </si>
  <si>
    <t>直径mm</t>
    <rPh sb="0" eb="2">
      <t>チョッケイ</t>
    </rPh>
    <phoneticPr fontId="1"/>
  </si>
  <si>
    <t>厚さmm</t>
    <rPh sb="0" eb="1">
      <t>アツ</t>
    </rPh>
    <phoneticPr fontId="1"/>
  </si>
  <si>
    <t>Dmax</t>
    <phoneticPr fontId="1"/>
  </si>
  <si>
    <t>Dmin</t>
    <phoneticPr fontId="1"/>
  </si>
  <si>
    <t>コニカルカップ値</t>
    <rPh sb="7" eb="8">
      <t>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</si>
</sst>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</a:t>
            </a:r>
            <a:r>
              <a:rPr lang="en-US" altLang="ja-JP"/>
              <a:t>3</a:t>
            </a:r>
            <a:r>
              <a:rPr lang="ja-JP" altLang="en-US" baseline="0"/>
              <a:t> 片持ち梁の位置</a:t>
            </a:r>
            <a:r>
              <a:rPr lang="en-US" altLang="ja-JP" baseline="0"/>
              <a:t>x</a:t>
            </a:r>
            <a:r>
              <a:rPr lang="ja-JP" altLang="en-US" baseline="0"/>
              <a:t>におけるたわみ</a:t>
            </a:r>
            <a:r>
              <a:rPr lang="en-US" altLang="ja-JP" baseline="0"/>
              <a:t>y</a:t>
            </a:r>
            <a:endParaRPr lang="ja-JP" altLang="en-US"/>
          </a:p>
        </c:rich>
      </c:tx>
      <c:layout>
        <c:manualLayout>
          <c:xMode val="edge"/>
          <c:yMode val="edge"/>
          <c:x val="0.20649999999999999"/>
          <c:y val="0.8518518518518518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37270341207348"/>
          <c:y val="5.2916666666666667E-2"/>
          <c:w val="0.806071741032371"/>
          <c:h val="0.61868839311752699"/>
        </c:manualLayout>
      </c:layout>
      <c:scatterChart>
        <c:scatterStyle val="smoothMarker"/>
        <c:varyColors val="0"/>
        <c:ser>
          <c:idx val="1"/>
          <c:order val="0"/>
          <c:tx>
            <c:v>実測値</c:v>
          </c:tx>
          <c:xVal>
            <c:numRef>
              <c:f>'1.1'!$C$10:$C$14</c:f>
              <c:numCache>
                <c:formatCode>General</c:formatCode>
                <c:ptCount val="5"/>
                <c:pt idx="0">
                  <c:v>84.7</c:v>
                </c:pt>
                <c:pt idx="1">
                  <c:v>94.8</c:v>
                </c:pt>
                <c:pt idx="2">
                  <c:v>105</c:v>
                </c:pt>
                <c:pt idx="3">
                  <c:v>115.4</c:v>
                </c:pt>
                <c:pt idx="4">
                  <c:v>124.4</c:v>
                </c:pt>
              </c:numCache>
            </c:numRef>
          </c:xVal>
          <c:yVal>
            <c:numRef>
              <c:f>'1.1'!$D$10:$D$14</c:f>
              <c:numCache>
                <c:formatCode>General</c:formatCode>
                <c:ptCount val="5"/>
                <c:pt idx="0">
                  <c:v>4.6999999999999886</c:v>
                </c:pt>
                <c:pt idx="1">
                  <c:v>5.5800000000000125</c:v>
                </c:pt>
                <c:pt idx="2">
                  <c:v>6.759999999999998</c:v>
                </c:pt>
                <c:pt idx="3">
                  <c:v>7.7000000000000028</c:v>
                </c:pt>
                <c:pt idx="4">
                  <c:v>8.6199999999999903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50-474B-8F27-D5425D9A2AC2}"/>
            </c:ext>
          </c:extLst>
        </c:ser>
        <c:ser>
          <c:idx val="0"/>
          <c:order val="1"/>
          <c:tx>
            <c:v>理論値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'1.1'!$C$10:$C$14</c:f>
              <c:numCache>
                <c:formatCode>General</c:formatCode>
                <c:ptCount val="5"/>
                <c:pt idx="0">
                  <c:v>84.7</c:v>
                </c:pt>
                <c:pt idx="1">
                  <c:v>94.8</c:v>
                </c:pt>
                <c:pt idx="2">
                  <c:v>105</c:v>
                </c:pt>
                <c:pt idx="3">
                  <c:v>115.4</c:v>
                </c:pt>
                <c:pt idx="4">
                  <c:v>124.4</c:v>
                </c:pt>
              </c:numCache>
            </c:numRef>
          </c:xVal>
          <c:yVal>
            <c:numRef>
              <c:f>'1.1'!$E$10:$E$14</c:f>
              <c:numCache>
                <c:formatCode>General</c:formatCode>
                <c:ptCount val="5"/>
                <c:pt idx="0">
                  <c:v>4.5252933941761517</c:v>
                </c:pt>
                <c:pt idx="1">
                  <c:v>5.4809631717541851</c:v>
                </c:pt>
                <c:pt idx="2">
                  <c:v>6.4910604991739396</c:v>
                </c:pt>
                <c:pt idx="3">
                  <c:v>7.5538724478592352</c:v>
                </c:pt>
                <c:pt idx="4">
                  <c:v>8.4897343563635754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50-474B-8F27-D5425D9A2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015088"/>
        <c:axId val="696015416"/>
      </c:scatterChart>
      <c:valAx>
        <c:axId val="69601508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位置</a:t>
                </a:r>
                <a:r>
                  <a:rPr lang="en-US" altLang="ja-JP"/>
                  <a:t>x [mm]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015416"/>
        <c:crosses val="autoZero"/>
        <c:crossBetween val="midCat"/>
      </c:valAx>
      <c:valAx>
        <c:axId val="69601541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たわみ</a:t>
                </a:r>
                <a:r>
                  <a:rPr lang="en-US" altLang="ja-JP"/>
                  <a:t>y [mm]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3.0278314223019728E-2"/>
              <c:y val="0.3068876530293853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015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758333333333333"/>
          <c:y val="0.26912984835228931"/>
          <c:w val="0.16666666666666666"/>
          <c:h val="0.1674343832020997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</a:t>
            </a:r>
            <a:r>
              <a:rPr lang="en-US" altLang="ja-JP"/>
              <a:t>4</a:t>
            </a:r>
            <a:r>
              <a:rPr lang="ja-JP" altLang="en-US"/>
              <a:t>　負荷位置</a:t>
            </a:r>
            <a:r>
              <a:rPr lang="en-US" altLang="ja-JP"/>
              <a:t>x</a:t>
            </a:r>
            <a:r>
              <a:rPr lang="ja-JP" altLang="en-US"/>
              <a:t>と曲げ応力の関係</a:t>
            </a:r>
          </a:p>
        </c:rich>
      </c:tx>
      <c:layout>
        <c:manualLayout>
          <c:xMode val="edge"/>
          <c:yMode val="edge"/>
          <c:x val="0.26206781107096899"/>
          <c:y val="0.8703379035662500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06714785651794"/>
          <c:y val="4.8287037037037038E-2"/>
          <c:w val="0.82626618547681541"/>
          <c:h val="0.65109580052493432"/>
        </c:manualLayout>
      </c:layout>
      <c:scatterChart>
        <c:scatterStyle val="smoothMarker"/>
        <c:varyColors val="0"/>
        <c:ser>
          <c:idx val="1"/>
          <c:order val="0"/>
          <c:tx>
            <c:v>実測値</c:v>
          </c:tx>
          <c:xVal>
            <c:numRef>
              <c:f>'1.2'!$C$3:$C$7</c:f>
              <c:numCache>
                <c:formatCode>General</c:formatCode>
                <c:ptCount val="5"/>
                <c:pt idx="0">
                  <c:v>84.7</c:v>
                </c:pt>
                <c:pt idx="1">
                  <c:v>94.8</c:v>
                </c:pt>
                <c:pt idx="2">
                  <c:v>105</c:v>
                </c:pt>
                <c:pt idx="3">
                  <c:v>115.4</c:v>
                </c:pt>
                <c:pt idx="4">
                  <c:v>124.4</c:v>
                </c:pt>
              </c:numCache>
            </c:numRef>
          </c:xVal>
          <c:yVal>
            <c:numRef>
              <c:f>'1.2'!$D$3:$D$7</c:f>
              <c:numCache>
                <c:formatCode>General</c:formatCode>
                <c:ptCount val="5"/>
                <c:pt idx="0">
                  <c:v>23.540669856459335</c:v>
                </c:pt>
                <c:pt idx="1">
                  <c:v>35.311004784689004</c:v>
                </c:pt>
                <c:pt idx="2">
                  <c:v>45.511961722488046</c:v>
                </c:pt>
                <c:pt idx="3">
                  <c:v>54.92822966507179</c:v>
                </c:pt>
                <c:pt idx="4">
                  <c:v>64.344497607655512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39-437A-8043-A98D580478D3}"/>
            </c:ext>
          </c:extLst>
        </c:ser>
        <c:ser>
          <c:idx val="0"/>
          <c:order val="1"/>
          <c:tx>
            <c:v>理論値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'1.2'!$C$11:$C$15</c:f>
              <c:numCache>
                <c:formatCode>General</c:formatCode>
                <c:ptCount val="5"/>
                <c:pt idx="0">
                  <c:v>84.7</c:v>
                </c:pt>
                <c:pt idx="1">
                  <c:v>94.8</c:v>
                </c:pt>
                <c:pt idx="2">
                  <c:v>105</c:v>
                </c:pt>
                <c:pt idx="3">
                  <c:v>115.4</c:v>
                </c:pt>
                <c:pt idx="4">
                  <c:v>124.4</c:v>
                </c:pt>
              </c:numCache>
            </c:numRef>
          </c:xVal>
          <c:yVal>
            <c:numRef>
              <c:f>'1.2'!$D$11:$D$15</c:f>
              <c:numCache>
                <c:formatCode>General</c:formatCode>
                <c:ptCount val="5"/>
                <c:pt idx="0">
                  <c:v>24.528677797202796</c:v>
                </c:pt>
                <c:pt idx="1">
                  <c:v>34.558622969338352</c:v>
                </c:pt>
                <c:pt idx="2">
                  <c:v>44.687874529316836</c:v>
                </c:pt>
                <c:pt idx="3">
                  <c:v>55.015738864981174</c:v>
                </c:pt>
                <c:pt idx="4">
                  <c:v>63.953313770844531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39-437A-8043-A98D58047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48288"/>
        <c:axId val="575352224"/>
      </c:scatterChart>
      <c:valAx>
        <c:axId val="57534828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負荷位置</a:t>
                </a:r>
                <a:r>
                  <a:rPr lang="en-US" altLang="ja-JP"/>
                  <a:t>x [mm]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352224"/>
        <c:crosses val="autoZero"/>
        <c:crossBetween val="midCat"/>
      </c:valAx>
      <c:valAx>
        <c:axId val="57535222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曲げ応力 </a:t>
                </a:r>
                <a:r>
                  <a:rPr lang="en-US" altLang="ja-JP" baseline="0"/>
                  <a:t>[N]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348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869444444444443"/>
          <c:y val="0.17190762613006708"/>
          <c:w val="0.16666666666666666"/>
          <c:h val="0.1674343832020997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</a:t>
            </a:r>
            <a:r>
              <a:rPr lang="en-US" altLang="ja-JP"/>
              <a:t>5</a:t>
            </a:r>
            <a:r>
              <a:rPr lang="ja-JP" altLang="en-US"/>
              <a:t>　負荷位置</a:t>
            </a:r>
            <a:r>
              <a:rPr lang="en-US" altLang="ja-JP"/>
              <a:t>x</a:t>
            </a:r>
            <a:r>
              <a:rPr lang="ja-JP" altLang="en-US"/>
              <a:t>と曲げモーメントの関係</a:t>
            </a:r>
            <a:endParaRPr lang="en-US" altLang="ja-JP"/>
          </a:p>
        </c:rich>
      </c:tx>
      <c:layout>
        <c:manualLayout>
          <c:xMode val="edge"/>
          <c:yMode val="edge"/>
          <c:x val="0.15671522309711286"/>
          <c:y val="0.87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07338145231846"/>
          <c:y val="7.6354257801108188E-2"/>
          <c:w val="0.79137729658792655"/>
          <c:h val="0.60942913385826758"/>
        </c:manualLayout>
      </c:layout>
      <c:scatterChart>
        <c:scatterStyle val="smoothMarker"/>
        <c:varyColors val="0"/>
        <c:ser>
          <c:idx val="1"/>
          <c:order val="0"/>
          <c:tx>
            <c:v>実測値</c:v>
          </c:tx>
          <c:xVal>
            <c:numRef>
              <c:f>'1.2'!$C$3:$C$7</c:f>
              <c:numCache>
                <c:formatCode>General</c:formatCode>
                <c:ptCount val="5"/>
                <c:pt idx="0">
                  <c:v>84.7</c:v>
                </c:pt>
                <c:pt idx="1">
                  <c:v>94.8</c:v>
                </c:pt>
                <c:pt idx="2">
                  <c:v>105</c:v>
                </c:pt>
                <c:pt idx="3">
                  <c:v>115.4</c:v>
                </c:pt>
                <c:pt idx="4">
                  <c:v>124.4</c:v>
                </c:pt>
              </c:numCache>
            </c:numRef>
          </c:xVal>
          <c:yVal>
            <c:numRef>
              <c:f>'1.2'!$E$3:$E$7</c:f>
              <c:numCache>
                <c:formatCode>General</c:formatCode>
                <c:ptCount val="5"/>
                <c:pt idx="0">
                  <c:v>47.263073684210546</c:v>
                </c:pt>
                <c:pt idx="1">
                  <c:v>70.894610526315816</c:v>
                </c:pt>
                <c:pt idx="2">
                  <c:v>91.375275789473719</c:v>
                </c:pt>
                <c:pt idx="3">
                  <c:v>110.28050526315795</c:v>
                </c:pt>
                <c:pt idx="4">
                  <c:v>129.18573473684216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CA-4DFE-A450-C7C3CE4E6BC3}"/>
            </c:ext>
          </c:extLst>
        </c:ser>
        <c:ser>
          <c:idx val="0"/>
          <c:order val="1"/>
          <c:tx>
            <c:v>理論値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'1.2'!$C$11:$C$15</c:f>
              <c:numCache>
                <c:formatCode>General</c:formatCode>
                <c:ptCount val="5"/>
                <c:pt idx="0">
                  <c:v>84.7</c:v>
                </c:pt>
                <c:pt idx="1">
                  <c:v>94.8</c:v>
                </c:pt>
                <c:pt idx="2">
                  <c:v>105</c:v>
                </c:pt>
                <c:pt idx="3">
                  <c:v>115.4</c:v>
                </c:pt>
                <c:pt idx="4">
                  <c:v>124.4</c:v>
                </c:pt>
              </c:numCache>
            </c:numRef>
          </c:xVal>
          <c:yVal>
            <c:numRef>
              <c:f>'1.2'!$E$11:$E$15</c:f>
              <c:numCache>
                <c:formatCode>General</c:formatCode>
                <c:ptCount val="5"/>
                <c:pt idx="0">
                  <c:v>49.246716987000006</c:v>
                </c:pt>
                <c:pt idx="1">
                  <c:v>69.384038508000003</c:v>
                </c:pt>
                <c:pt idx="2">
                  <c:v>89.720739450000011</c:v>
                </c:pt>
                <c:pt idx="3">
                  <c:v>110.45619923400002</c:v>
                </c:pt>
                <c:pt idx="4">
                  <c:v>128.40034712400001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CA-4DFE-A450-C7C3CE4E6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840272"/>
        <c:axId val="563810200"/>
      </c:scatterChart>
      <c:valAx>
        <c:axId val="577840272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負荷位置</a:t>
                </a:r>
                <a:r>
                  <a:rPr lang="en-US" altLang="ja-JP"/>
                  <a:t>x [mm]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975568678915137"/>
              <c:y val="0.783923519976669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810200"/>
        <c:crosses val="autoZero"/>
        <c:crossBetween val="midCat"/>
      </c:valAx>
      <c:valAx>
        <c:axId val="56381020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曲げモーメント </a:t>
                </a:r>
                <a:r>
                  <a:rPr lang="en-US" altLang="ja-JP"/>
                  <a:t>[N</a:t>
                </a:r>
                <a:r>
                  <a:rPr lang="ja-JP" altLang="en-US"/>
                  <a:t>・</a:t>
                </a:r>
                <a:r>
                  <a:rPr lang="en-US" altLang="ja-JP"/>
                  <a:t>mm]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840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333333333333334"/>
          <c:y val="0.31542614464858559"/>
          <c:w val="0.16666666666666666"/>
          <c:h val="0.17221822272215973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</a:t>
            </a:r>
            <a:r>
              <a:rPr lang="en-US" altLang="ja-JP"/>
              <a:t>6</a:t>
            </a:r>
            <a:r>
              <a:rPr lang="ja-JP" altLang="en-US"/>
              <a:t>　負荷位置</a:t>
            </a:r>
            <a:r>
              <a:rPr lang="en-US" altLang="ja-JP"/>
              <a:t>x</a:t>
            </a:r>
            <a:r>
              <a:rPr lang="ja-JP" altLang="en-US"/>
              <a:t>とひずみの関係</a:t>
            </a:r>
          </a:p>
        </c:rich>
      </c:tx>
      <c:layout>
        <c:manualLayout>
          <c:xMode val="edge"/>
          <c:yMode val="edge"/>
          <c:x val="0.29828050138659346"/>
          <c:y val="0.8749999082282546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66426071741032"/>
          <c:y val="5.2916666666666667E-2"/>
          <c:w val="0.76578018372703416"/>
          <c:h val="0.67301727909011377"/>
        </c:manualLayout>
      </c:layout>
      <c:scatterChart>
        <c:scatterStyle val="smoothMarker"/>
        <c:varyColors val="0"/>
        <c:ser>
          <c:idx val="1"/>
          <c:order val="0"/>
          <c:tx>
            <c:v>実測値</c:v>
          </c:tx>
          <c:xVal>
            <c:numRef>
              <c:f>'1.2'!$C$3:$C$7</c:f>
              <c:numCache>
                <c:formatCode>General</c:formatCode>
                <c:ptCount val="5"/>
                <c:pt idx="0">
                  <c:v>84.7</c:v>
                </c:pt>
                <c:pt idx="1">
                  <c:v>94.8</c:v>
                </c:pt>
                <c:pt idx="2">
                  <c:v>105</c:v>
                </c:pt>
                <c:pt idx="3">
                  <c:v>115.4</c:v>
                </c:pt>
                <c:pt idx="4">
                  <c:v>124.4</c:v>
                </c:pt>
              </c:numCache>
            </c:numRef>
          </c:xVal>
          <c:yVal>
            <c:numRef>
              <c:f>'1.2'!$F$3:$F$7</c:f>
              <c:numCache>
                <c:formatCode>General</c:formatCode>
                <c:ptCount val="5"/>
                <c:pt idx="0">
                  <c:v>1.1483253588516749E-4</c:v>
                </c:pt>
                <c:pt idx="1">
                  <c:v>1.7224880382775122E-4</c:v>
                </c:pt>
                <c:pt idx="2">
                  <c:v>2.2200956937799046E-4</c:v>
                </c:pt>
                <c:pt idx="3">
                  <c:v>2.679425837320575E-4</c:v>
                </c:pt>
                <c:pt idx="4">
                  <c:v>3.1387559808612443E-4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36-4950-BD15-6AA6E5B90EBE}"/>
            </c:ext>
          </c:extLst>
        </c:ser>
        <c:ser>
          <c:idx val="0"/>
          <c:order val="1"/>
          <c:tx>
            <c:v>理論値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'1.2'!$C$11:$C$15</c:f>
              <c:numCache>
                <c:formatCode>General</c:formatCode>
                <c:ptCount val="5"/>
                <c:pt idx="0">
                  <c:v>84.7</c:v>
                </c:pt>
                <c:pt idx="1">
                  <c:v>94.8</c:v>
                </c:pt>
                <c:pt idx="2">
                  <c:v>105</c:v>
                </c:pt>
                <c:pt idx="3">
                  <c:v>115.4</c:v>
                </c:pt>
                <c:pt idx="4">
                  <c:v>124.4</c:v>
                </c:pt>
              </c:numCache>
            </c:numRef>
          </c:xVal>
          <c:yVal>
            <c:numRef>
              <c:f>'1.2'!$F$11:$F$15</c:f>
              <c:numCache>
                <c:formatCode>General</c:formatCode>
                <c:ptCount val="5"/>
                <c:pt idx="0">
                  <c:v>1.196520868156234E-4</c:v>
                </c:pt>
                <c:pt idx="1">
                  <c:v>1.6857864863091879E-4</c:v>
                </c:pt>
                <c:pt idx="2">
                  <c:v>2.1798963185032602E-4</c:v>
                </c:pt>
                <c:pt idx="3">
                  <c:v>2.6836945787795692E-4</c:v>
                </c:pt>
                <c:pt idx="4">
                  <c:v>3.1196738424802209E-4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36-4950-BD15-6AA6E5B90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126616"/>
        <c:axId val="578124320"/>
      </c:scatterChart>
      <c:valAx>
        <c:axId val="57812661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負荷位置</a:t>
                </a:r>
                <a:r>
                  <a:rPr lang="en-US" altLang="ja-JP"/>
                  <a:t>x [mm]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8124320"/>
        <c:crosses val="autoZero"/>
        <c:crossBetween val="midCat"/>
      </c:valAx>
      <c:valAx>
        <c:axId val="578124320"/>
        <c:scaling>
          <c:orientation val="minMax"/>
          <c:min val="5.000000000000002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ひずみ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8126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"/>
          <c:y val="0.20894466316710417"/>
          <c:w val="0.16695650344879112"/>
          <c:h val="0.16860525301470183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</a:t>
            </a:r>
            <a:r>
              <a:rPr lang="en-US" altLang="ja-JP"/>
              <a:t>7</a:t>
            </a:r>
            <a:r>
              <a:rPr lang="ja-JP" altLang="en-US"/>
              <a:t>　負荷位置</a:t>
            </a:r>
            <a:r>
              <a:rPr lang="en-US" altLang="ja-JP"/>
              <a:t>x</a:t>
            </a:r>
            <a:r>
              <a:rPr lang="ja-JP" altLang="en-US"/>
              <a:t>とたわみの関係</a:t>
            </a:r>
          </a:p>
        </c:rich>
      </c:tx>
      <c:layout>
        <c:manualLayout>
          <c:xMode val="edge"/>
          <c:yMode val="edge"/>
          <c:x val="0.19560411198600175"/>
          <c:y val="0.8703703703703703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91426071741032"/>
          <c:y val="4.3657407407407402E-2"/>
          <c:w val="0.86041907261592299"/>
          <c:h val="0.66375801983085447"/>
        </c:manualLayout>
      </c:layout>
      <c:scatterChart>
        <c:scatterStyle val="smoothMarker"/>
        <c:varyColors val="0"/>
        <c:ser>
          <c:idx val="1"/>
          <c:order val="0"/>
          <c:tx>
            <c:v>実測値</c:v>
          </c:tx>
          <c:xVal>
            <c:numRef>
              <c:f>'1.2'!$C$3:$C$7</c:f>
              <c:numCache>
                <c:formatCode>General</c:formatCode>
                <c:ptCount val="5"/>
                <c:pt idx="0">
                  <c:v>84.7</c:v>
                </c:pt>
                <c:pt idx="1">
                  <c:v>94.8</c:v>
                </c:pt>
                <c:pt idx="2">
                  <c:v>105</c:v>
                </c:pt>
                <c:pt idx="3">
                  <c:v>115.4</c:v>
                </c:pt>
                <c:pt idx="4">
                  <c:v>124.4</c:v>
                </c:pt>
              </c:numCache>
            </c:numRef>
          </c:xVal>
          <c:yVal>
            <c:numRef>
              <c:f>'1.2'!$G$3:$G$7</c:f>
              <c:numCache>
                <c:formatCode>General</c:formatCode>
                <c:ptCount val="5"/>
                <c:pt idx="0">
                  <c:v>4.8399999999999892</c:v>
                </c:pt>
                <c:pt idx="1">
                  <c:v>5.8199999999999932</c:v>
                </c:pt>
                <c:pt idx="2">
                  <c:v>6.779999999999994</c:v>
                </c:pt>
                <c:pt idx="3">
                  <c:v>7.6199999999999903</c:v>
                </c:pt>
                <c:pt idx="4">
                  <c:v>8.6199999999999903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DF-4E69-ACEE-47B62B504BAB}"/>
            </c:ext>
          </c:extLst>
        </c:ser>
        <c:ser>
          <c:idx val="0"/>
          <c:order val="1"/>
          <c:tx>
            <c:v>理論値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'1.2'!$C$11:$C$15</c:f>
              <c:numCache>
                <c:formatCode>General</c:formatCode>
                <c:ptCount val="5"/>
                <c:pt idx="0">
                  <c:v>84.7</c:v>
                </c:pt>
                <c:pt idx="1">
                  <c:v>94.8</c:v>
                </c:pt>
                <c:pt idx="2">
                  <c:v>105</c:v>
                </c:pt>
                <c:pt idx="3">
                  <c:v>115.4</c:v>
                </c:pt>
                <c:pt idx="4">
                  <c:v>124.4</c:v>
                </c:pt>
              </c:numCache>
            </c:numRef>
          </c:xVal>
          <c:yVal>
            <c:numRef>
              <c:f>'1.2'!$G$11:$G$15</c:f>
              <c:numCache>
                <c:formatCode>General</c:formatCode>
                <c:ptCount val="5"/>
                <c:pt idx="0">
                  <c:v>4.1551643246051153</c:v>
                </c:pt>
                <c:pt idx="1">
                  <c:v>5.1258773472383838</c:v>
                </c:pt>
                <c:pt idx="2">
                  <c:v>6.1062013898977252</c:v>
                </c:pt>
                <c:pt idx="3">
                  <c:v>7.1057474726092105</c:v>
                </c:pt>
                <c:pt idx="4">
                  <c:v>7.9707392749556876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DF-4E69-ACEE-47B62B504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12376"/>
        <c:axId val="415315328"/>
      </c:scatterChart>
      <c:valAx>
        <c:axId val="41531237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負荷位置</a:t>
                </a:r>
                <a:r>
                  <a:rPr lang="en-US" altLang="ja-JP"/>
                  <a:t>x [mm]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315328"/>
        <c:crosses val="autoZero"/>
        <c:crossBetween val="midCat"/>
      </c:valAx>
      <c:valAx>
        <c:axId val="41531532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たわみ 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312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88888888888889"/>
          <c:y val="0.14875947798191894"/>
          <c:w val="0.16730566305517705"/>
          <c:h val="0.16599343768894473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</a:t>
            </a:r>
            <a:r>
              <a:rPr lang="en-US" altLang="ja-JP"/>
              <a:t>8</a:t>
            </a:r>
            <a:r>
              <a:rPr lang="ja-JP" altLang="en-US"/>
              <a:t>　軟鋼板のポンチ力ーひずみ曲線</a:t>
            </a:r>
          </a:p>
        </c:rich>
      </c:tx>
      <c:layout>
        <c:manualLayout>
          <c:xMode val="edge"/>
          <c:yMode val="edge"/>
          <c:x val="0.22707101988820438"/>
          <c:y val="0.87033536793652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702537182852147"/>
          <c:y val="5.2916666666666667E-2"/>
          <c:w val="0.79975240594925634"/>
          <c:h val="0.6557487605715952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'2'!$D$4:$D$23</c:f>
              <c:numCache>
                <c:formatCode>General</c:formatCode>
                <c:ptCount val="20"/>
                <c:pt idx="0">
                  <c:v>0.7</c:v>
                </c:pt>
                <c:pt idx="1">
                  <c:v>1.3</c:v>
                </c:pt>
                <c:pt idx="2">
                  <c:v>1.7</c:v>
                </c:pt>
                <c:pt idx="3">
                  <c:v>2.2000000000000002</c:v>
                </c:pt>
                <c:pt idx="4">
                  <c:v>2.6</c:v>
                </c:pt>
                <c:pt idx="5">
                  <c:v>3</c:v>
                </c:pt>
                <c:pt idx="6">
                  <c:v>3.6</c:v>
                </c:pt>
                <c:pt idx="7">
                  <c:v>3.9</c:v>
                </c:pt>
                <c:pt idx="8">
                  <c:v>5</c:v>
                </c:pt>
                <c:pt idx="9">
                  <c:v>6.3</c:v>
                </c:pt>
                <c:pt idx="10">
                  <c:v>7.6</c:v>
                </c:pt>
                <c:pt idx="11">
                  <c:v>8.6</c:v>
                </c:pt>
                <c:pt idx="12">
                  <c:v>9.9</c:v>
                </c:pt>
                <c:pt idx="13">
                  <c:v>11.3</c:v>
                </c:pt>
                <c:pt idx="14">
                  <c:v>12.8</c:v>
                </c:pt>
                <c:pt idx="15">
                  <c:v>14.5</c:v>
                </c:pt>
                <c:pt idx="16">
                  <c:v>16</c:v>
                </c:pt>
                <c:pt idx="17">
                  <c:v>17.899999999999999</c:v>
                </c:pt>
                <c:pt idx="18">
                  <c:v>19.899999999999999</c:v>
                </c:pt>
                <c:pt idx="19">
                  <c:v>20.7</c:v>
                </c:pt>
              </c:numCache>
            </c:numRef>
          </c:xVal>
          <c:yVal>
            <c:numRef>
              <c:f>'2'!$E$4:$E$23</c:f>
              <c:numCache>
                <c:formatCode>General</c:formatCode>
                <c:ptCount val="20"/>
                <c:pt idx="0">
                  <c:v>2.8952380952380953E-3</c:v>
                </c:pt>
                <c:pt idx="1">
                  <c:v>4.990476190476191E-3</c:v>
                </c:pt>
                <c:pt idx="2">
                  <c:v>1.0666666666666666E-2</c:v>
                </c:pt>
                <c:pt idx="3">
                  <c:v>1.8438095238095236E-2</c:v>
                </c:pt>
                <c:pt idx="4">
                  <c:v>2.5180952380952377E-2</c:v>
                </c:pt>
                <c:pt idx="5">
                  <c:v>3.4742857142857145E-2</c:v>
                </c:pt>
                <c:pt idx="6">
                  <c:v>4.3961904761904765E-2</c:v>
                </c:pt>
                <c:pt idx="7">
                  <c:v>5.3066666666666672E-2</c:v>
                </c:pt>
                <c:pt idx="8">
                  <c:v>6.0419047619047615E-2</c:v>
                </c:pt>
                <c:pt idx="9">
                  <c:v>6.3771428571428576E-2</c:v>
                </c:pt>
                <c:pt idx="10">
                  <c:v>6.0685714285714294E-2</c:v>
                </c:pt>
                <c:pt idx="11">
                  <c:v>5.4895238095238094E-2</c:v>
                </c:pt>
                <c:pt idx="12">
                  <c:v>5.1809523809523812E-2</c:v>
                </c:pt>
                <c:pt idx="13">
                  <c:v>5.1428571428571435E-2</c:v>
                </c:pt>
                <c:pt idx="14">
                  <c:v>5.1123809523809516E-2</c:v>
                </c:pt>
                <c:pt idx="15">
                  <c:v>5.0895238095238091E-2</c:v>
                </c:pt>
                <c:pt idx="16">
                  <c:v>5.0895238095238091E-2</c:v>
                </c:pt>
                <c:pt idx="17">
                  <c:v>5.0895238095238091E-2</c:v>
                </c:pt>
                <c:pt idx="18">
                  <c:v>5.0857142857142858E-2</c:v>
                </c:pt>
                <c:pt idx="19">
                  <c:v>5.0666666666666672E-2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7C-4737-844E-BBBD2F323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281240"/>
        <c:axId val="574282224"/>
      </c:scatterChart>
      <c:valAx>
        <c:axId val="574281240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ポンチ力 </a:t>
                </a:r>
                <a:r>
                  <a:rPr lang="en-US" altLang="ja-JP"/>
                  <a:t>[kN]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4282224"/>
        <c:crosses val="autoZero"/>
        <c:crossBetween val="midCat"/>
      </c:valAx>
      <c:valAx>
        <c:axId val="5742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ひずみ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428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</a:t>
            </a:r>
            <a:r>
              <a:rPr lang="en-US" altLang="ja-JP"/>
              <a:t>9</a:t>
            </a:r>
            <a:r>
              <a:rPr lang="ja-JP" altLang="en-US"/>
              <a:t>　軟鋼板のポンチ力ーポンチストローク曲線</a:t>
            </a:r>
          </a:p>
        </c:rich>
      </c:tx>
      <c:layout>
        <c:manualLayout>
          <c:xMode val="edge"/>
          <c:yMode val="edge"/>
          <c:x val="0.1430666688395287"/>
          <c:y val="0.87564814814814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05314960629922"/>
          <c:y val="5.7546296296296297E-2"/>
          <c:w val="0.81872462817147862"/>
          <c:h val="0.6372302420530766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'2'!$B$4:$B$23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39.57</c:v>
                </c:pt>
              </c:numCache>
            </c:numRef>
          </c:xVal>
          <c:yVal>
            <c:numRef>
              <c:f>'2'!$D$4:$D$23</c:f>
              <c:numCache>
                <c:formatCode>General</c:formatCode>
                <c:ptCount val="20"/>
                <c:pt idx="0">
                  <c:v>0.7</c:v>
                </c:pt>
                <c:pt idx="1">
                  <c:v>1.3</c:v>
                </c:pt>
                <c:pt idx="2">
                  <c:v>1.7</c:v>
                </c:pt>
                <c:pt idx="3">
                  <c:v>2.2000000000000002</c:v>
                </c:pt>
                <c:pt idx="4">
                  <c:v>2.6</c:v>
                </c:pt>
                <c:pt idx="5">
                  <c:v>3</c:v>
                </c:pt>
                <c:pt idx="6">
                  <c:v>3.6</c:v>
                </c:pt>
                <c:pt idx="7">
                  <c:v>3.9</c:v>
                </c:pt>
                <c:pt idx="8">
                  <c:v>5</c:v>
                </c:pt>
                <c:pt idx="9">
                  <c:v>6.3</c:v>
                </c:pt>
                <c:pt idx="10">
                  <c:v>7.6</c:v>
                </c:pt>
                <c:pt idx="11">
                  <c:v>8.6</c:v>
                </c:pt>
                <c:pt idx="12">
                  <c:v>9.9</c:v>
                </c:pt>
                <c:pt idx="13">
                  <c:v>11.3</c:v>
                </c:pt>
                <c:pt idx="14">
                  <c:v>12.8</c:v>
                </c:pt>
                <c:pt idx="15">
                  <c:v>14.5</c:v>
                </c:pt>
                <c:pt idx="16">
                  <c:v>16</c:v>
                </c:pt>
                <c:pt idx="17">
                  <c:v>17.899999999999999</c:v>
                </c:pt>
                <c:pt idx="18">
                  <c:v>19.899999999999999</c:v>
                </c:pt>
                <c:pt idx="19">
                  <c:v>20.7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FA-4D6F-8C46-9F427C54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55832"/>
        <c:axId val="585456160"/>
      </c:scatterChart>
      <c:valAx>
        <c:axId val="58545583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ポンチストローク 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456160"/>
        <c:crosses val="autoZero"/>
        <c:crossBetween val="midCat"/>
      </c:valAx>
      <c:valAx>
        <c:axId val="5854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ポンチ力 </a:t>
                </a:r>
                <a:r>
                  <a:rPr lang="en-US" altLang="ja-JP"/>
                  <a:t>[kN]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45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</a:t>
            </a:r>
            <a:r>
              <a:rPr lang="en-US" altLang="ja-JP"/>
              <a:t>10</a:t>
            </a:r>
            <a:r>
              <a:rPr lang="ja-JP" altLang="en-US"/>
              <a:t>　アルミのポンチ力ーポンチストローク曲線</a:t>
            </a:r>
          </a:p>
        </c:rich>
      </c:tx>
      <c:layout>
        <c:manualLayout>
          <c:xMode val="edge"/>
          <c:yMode val="edge"/>
          <c:x val="0.10215470236980029"/>
          <c:y val="0.87499990822825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35870516185476"/>
          <c:y val="4.3657407407407402E-2"/>
          <c:w val="0.81241907261592305"/>
          <c:h val="0.6372302420530766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'2'!$G$4:$G$17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27.12</c:v>
                </c:pt>
              </c:numCache>
            </c:numRef>
          </c:xVal>
          <c:yVal>
            <c:numRef>
              <c:f>'2'!$H$4:$H$17</c:f>
              <c:numCache>
                <c:formatCode>General</c:formatCode>
                <c:ptCount val="14"/>
                <c:pt idx="0">
                  <c:v>0.3</c:v>
                </c:pt>
                <c:pt idx="1">
                  <c:v>0.7</c:v>
                </c:pt>
                <c:pt idx="2">
                  <c:v>1</c:v>
                </c:pt>
                <c:pt idx="3">
                  <c:v>1.3</c:v>
                </c:pt>
                <c:pt idx="4">
                  <c:v>1.3</c:v>
                </c:pt>
                <c:pt idx="5">
                  <c:v>1.5</c:v>
                </c:pt>
                <c:pt idx="6">
                  <c:v>1.6</c:v>
                </c:pt>
                <c:pt idx="7">
                  <c:v>2</c:v>
                </c:pt>
                <c:pt idx="8">
                  <c:v>2.4</c:v>
                </c:pt>
                <c:pt idx="9">
                  <c:v>2.6</c:v>
                </c:pt>
                <c:pt idx="10">
                  <c:v>2.9</c:v>
                </c:pt>
                <c:pt idx="11">
                  <c:v>3.2</c:v>
                </c:pt>
                <c:pt idx="12">
                  <c:v>3.4</c:v>
                </c:pt>
                <c:pt idx="13">
                  <c:v>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34-4134-A491-17A46BB11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15664"/>
        <c:axId val="574283864"/>
      </c:scatterChart>
      <c:valAx>
        <c:axId val="4166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ポンチストローク 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4283864"/>
        <c:crosses val="autoZero"/>
        <c:crossBetween val="midCat"/>
      </c:valAx>
      <c:valAx>
        <c:axId val="57428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ポンチ力 </a:t>
                </a:r>
                <a:r>
                  <a:rPr lang="en-US" altLang="ja-JP"/>
                  <a:t>[kN]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61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</a:t>
            </a:r>
            <a:r>
              <a:rPr lang="en-US" altLang="ja-JP"/>
              <a:t>3</a:t>
            </a:r>
            <a:r>
              <a:rPr lang="ja-JP" altLang="en-US" baseline="0"/>
              <a:t> 片持ち梁の位置</a:t>
            </a:r>
            <a:r>
              <a:rPr lang="en-US" altLang="ja-JP" baseline="0"/>
              <a:t>x</a:t>
            </a:r>
            <a:r>
              <a:rPr lang="ja-JP" altLang="en-US" baseline="0"/>
              <a:t>におけるたわみ</a:t>
            </a:r>
            <a:r>
              <a:rPr lang="en-US" altLang="ja-JP" baseline="0"/>
              <a:t>y</a:t>
            </a:r>
            <a:endParaRPr lang="ja-JP" altLang="en-US"/>
          </a:p>
        </c:rich>
      </c:tx>
      <c:layout>
        <c:manualLayout>
          <c:xMode val="edge"/>
          <c:yMode val="edge"/>
          <c:x val="0.20649999999999999"/>
          <c:y val="0.8518518518518518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37270341207348"/>
          <c:y val="5.2916666666666667E-2"/>
          <c:w val="0.806071741032371"/>
          <c:h val="0.61868839311752699"/>
        </c:manualLayout>
      </c:layout>
      <c:scatterChart>
        <c:scatterStyle val="smoothMarker"/>
        <c:varyColors val="0"/>
        <c:ser>
          <c:idx val="1"/>
          <c:order val="0"/>
          <c:tx>
            <c:v>実測値</c:v>
          </c:tx>
          <c:xVal>
            <c:numRef>
              <c:f>'1.1'!$C$10:$C$14</c:f>
              <c:numCache>
                <c:formatCode>General</c:formatCode>
                <c:ptCount val="5"/>
                <c:pt idx="0">
                  <c:v>84.7</c:v>
                </c:pt>
                <c:pt idx="1">
                  <c:v>94.8</c:v>
                </c:pt>
                <c:pt idx="2">
                  <c:v>105</c:v>
                </c:pt>
                <c:pt idx="3">
                  <c:v>115.4</c:v>
                </c:pt>
                <c:pt idx="4">
                  <c:v>124.4</c:v>
                </c:pt>
              </c:numCache>
            </c:numRef>
          </c:xVal>
          <c:yVal>
            <c:numRef>
              <c:f>'1.1'!$D$10:$D$14</c:f>
              <c:numCache>
                <c:formatCode>General</c:formatCode>
                <c:ptCount val="5"/>
                <c:pt idx="0">
                  <c:v>4.6999999999999886</c:v>
                </c:pt>
                <c:pt idx="1">
                  <c:v>5.5800000000000125</c:v>
                </c:pt>
                <c:pt idx="2">
                  <c:v>6.759999999999998</c:v>
                </c:pt>
                <c:pt idx="3">
                  <c:v>7.7000000000000028</c:v>
                </c:pt>
                <c:pt idx="4">
                  <c:v>8.6199999999999903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9F-4AD0-AA3E-1E9B44B765A8}"/>
            </c:ext>
          </c:extLst>
        </c:ser>
        <c:ser>
          <c:idx val="0"/>
          <c:order val="1"/>
          <c:tx>
            <c:v>理論値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'1.1'!$C$10:$C$14</c:f>
              <c:numCache>
                <c:formatCode>General</c:formatCode>
                <c:ptCount val="5"/>
                <c:pt idx="0">
                  <c:v>84.7</c:v>
                </c:pt>
                <c:pt idx="1">
                  <c:v>94.8</c:v>
                </c:pt>
                <c:pt idx="2">
                  <c:v>105</c:v>
                </c:pt>
                <c:pt idx="3">
                  <c:v>115.4</c:v>
                </c:pt>
                <c:pt idx="4">
                  <c:v>124.4</c:v>
                </c:pt>
              </c:numCache>
            </c:numRef>
          </c:xVal>
          <c:yVal>
            <c:numRef>
              <c:f>'1.1'!$E$10:$E$14</c:f>
              <c:numCache>
                <c:formatCode>General</c:formatCode>
                <c:ptCount val="5"/>
                <c:pt idx="0">
                  <c:v>4.5252933941761517</c:v>
                </c:pt>
                <c:pt idx="1">
                  <c:v>5.4809631717541851</c:v>
                </c:pt>
                <c:pt idx="2">
                  <c:v>6.4910604991739396</c:v>
                </c:pt>
                <c:pt idx="3">
                  <c:v>7.5538724478592352</c:v>
                </c:pt>
                <c:pt idx="4">
                  <c:v>8.4897343563635754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9F-4AD0-AA3E-1E9B44B76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015088"/>
        <c:axId val="696015416"/>
      </c:scatterChart>
      <c:valAx>
        <c:axId val="69601508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位置</a:t>
                </a:r>
                <a:r>
                  <a:rPr lang="en-US" altLang="ja-JP"/>
                  <a:t>x [mm]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015416"/>
        <c:crosses val="autoZero"/>
        <c:crossBetween val="midCat"/>
      </c:valAx>
      <c:valAx>
        <c:axId val="69601541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たわみ</a:t>
                </a:r>
                <a:r>
                  <a:rPr lang="en-US" altLang="ja-JP"/>
                  <a:t>y [mm]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3.0278314223019728E-2"/>
              <c:y val="0.3068876530293853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015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758333333333333"/>
          <c:y val="0.26912984835228931"/>
          <c:w val="0.16666666666666666"/>
          <c:h val="0.1674343832020997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7</xdr:row>
      <xdr:rowOff>190499</xdr:rowOff>
    </xdr:from>
    <xdr:to>
      <xdr:col>12</xdr:col>
      <xdr:colOff>366712</xdr:colOff>
      <xdr:row>20</xdr:row>
      <xdr:rowOff>23812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8538027-5C1C-47C7-B3D8-667DAB01C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16</xdr:row>
      <xdr:rowOff>90487</xdr:rowOff>
    </xdr:from>
    <xdr:to>
      <xdr:col>5</xdr:col>
      <xdr:colOff>576262</xdr:colOff>
      <xdr:row>28</xdr:row>
      <xdr:rowOff>147637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4314928-D46E-4DE8-995D-9487A1580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684213</xdr:colOff>
      <xdr:row>16</xdr:row>
      <xdr:rowOff>106362</xdr:rowOff>
    </xdr:from>
    <xdr:to>
      <xdr:col>11</xdr:col>
      <xdr:colOff>604838</xdr:colOff>
      <xdr:row>28</xdr:row>
      <xdr:rowOff>106362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C312F1-CBD1-4F45-BA67-F9B6BB0B2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29</xdr:row>
      <xdr:rowOff>104775</xdr:rowOff>
    </xdr:from>
    <xdr:to>
      <xdr:col>5</xdr:col>
      <xdr:colOff>590550</xdr:colOff>
      <xdr:row>41</xdr:row>
      <xdr:rowOff>161925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F4DAC51-52E6-49FE-843C-3BC7756B4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715961</xdr:colOff>
      <xdr:row>29</xdr:row>
      <xdr:rowOff>49211</xdr:rowOff>
    </xdr:from>
    <xdr:to>
      <xdr:col>11</xdr:col>
      <xdr:colOff>619124</xdr:colOff>
      <xdr:row>41</xdr:row>
      <xdr:rowOff>149224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2FA8EA4-9B9A-4F92-BD8C-9F1660B91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24</xdr:row>
      <xdr:rowOff>209549</xdr:rowOff>
    </xdr:from>
    <xdr:to>
      <xdr:col>7</xdr:col>
      <xdr:colOff>495299</xdr:colOff>
      <xdr:row>37</xdr:row>
      <xdr:rowOff>42861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B731A0-E523-4085-9ACD-91787E4E1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642936</xdr:colOff>
      <xdr:row>24</xdr:row>
      <xdr:rowOff>219076</xdr:rowOff>
    </xdr:from>
    <xdr:to>
      <xdr:col>14</xdr:col>
      <xdr:colOff>219075</xdr:colOff>
      <xdr:row>37</xdr:row>
      <xdr:rowOff>52388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99DB8E6-B2C1-4275-8200-ABB31F143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647699</xdr:colOff>
      <xdr:row>38</xdr:row>
      <xdr:rowOff>19049</xdr:rowOff>
    </xdr:from>
    <xdr:to>
      <xdr:col>14</xdr:col>
      <xdr:colOff>341313</xdr:colOff>
      <xdr:row>50</xdr:row>
      <xdr:rowOff>76199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F72E7AD-B1EA-4094-B339-7EA2CCEBD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23813</xdr:colOff>
      <xdr:row>38</xdr:row>
      <xdr:rowOff>23812</xdr:rowOff>
    </xdr:from>
    <xdr:to>
      <xdr:col>7</xdr:col>
      <xdr:colOff>473076</xdr:colOff>
      <xdr:row>50</xdr:row>
      <xdr:rowOff>60325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78A7714-7A53-4A2B-9265-721FE3BC6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0B1F5-AF15-43D6-A24E-F9E7ADEAC9A3}">
  <dimension ref="B1:P14"/>
  <sheetViews>
    <sheetView view="pageBreakPreview" topLeftCell="B1" zoomScale="60" zoomScaleNormal="100" workbookViewId="0">
      <selection activeCell="E17" sqref="E17"/>
    </sheetView>
  </sheetViews>
  <sheetFormatPr defaultRowHeight="17.649999999999999" x14ac:dyDescent="0.7"/>
  <cols>
    <col min="8" max="8" width="17.875" customWidth="1"/>
    <col min="9" max="9" width="12.625" bestFit="1" customWidth="1"/>
    <col min="16" max="16" width="13.4375" bestFit="1" customWidth="1"/>
  </cols>
  <sheetData>
    <row r="1" spans="2:16" x14ac:dyDescent="0.7">
      <c r="B1" t="s">
        <v>11</v>
      </c>
      <c r="K1" t="s">
        <v>12</v>
      </c>
      <c r="L1" s="2" t="s">
        <v>13</v>
      </c>
      <c r="O1" t="s">
        <v>21</v>
      </c>
    </row>
    <row r="2" spans="2:16" x14ac:dyDescent="0.7">
      <c r="B2" t="s">
        <v>20</v>
      </c>
      <c r="C2" s="1">
        <v>60</v>
      </c>
      <c r="D2" s="1">
        <f>$C$8-C2</f>
        <v>69.800000000000011</v>
      </c>
      <c r="E2" s="1" t="s">
        <v>0</v>
      </c>
      <c r="F2" s="1">
        <v>70.239999999999995</v>
      </c>
      <c r="H2" s="1" t="s">
        <v>14</v>
      </c>
      <c r="I2" s="1">
        <f>19.8</f>
        <v>19.8</v>
      </c>
      <c r="K2" s="1" t="s">
        <v>0</v>
      </c>
      <c r="L2" s="1">
        <v>65.540000000000006</v>
      </c>
      <c r="M2" s="1">
        <f>F2-L2</f>
        <v>4.6999999999999886</v>
      </c>
      <c r="N2" s="1"/>
      <c r="O2" s="1" t="s">
        <v>0</v>
      </c>
      <c r="P2" s="1">
        <f>(($I$5*$I$7)/($I$6*$I$4))*(((1/6)*POWER(D3,3))-(0.5*POWER($C$8,2)*D3)+((1/3)*POWER($C$8,3)))</f>
        <v>4.5252933941761517</v>
      </c>
    </row>
    <row r="3" spans="2:16" x14ac:dyDescent="0.7">
      <c r="B3" s="1" t="s">
        <v>5</v>
      </c>
      <c r="C3" s="1">
        <v>84.7</v>
      </c>
      <c r="D3" s="1">
        <f t="shared" ref="D3:D7" si="0">$C$8-C3</f>
        <v>45.100000000000009</v>
      </c>
      <c r="E3" s="1" t="s">
        <v>1</v>
      </c>
      <c r="F3" s="1">
        <v>69.900000000000006</v>
      </c>
      <c r="H3" s="1" t="s">
        <v>15</v>
      </c>
      <c r="I3" s="1">
        <f>0.78</f>
        <v>0.78</v>
      </c>
      <c r="K3" s="1" t="s">
        <v>1</v>
      </c>
      <c r="L3" s="1">
        <v>64.319999999999993</v>
      </c>
      <c r="M3" s="1">
        <f t="shared" ref="M3:M6" si="1">F3-L3</f>
        <v>5.5800000000000125</v>
      </c>
      <c r="N3" s="1"/>
      <c r="O3" s="1" t="s">
        <v>1</v>
      </c>
      <c r="P3" s="1">
        <f>(($I$5*$I$7)/($I$6*$I$4))*(((1/6)*POWER(D4,3))-(0.5*POWER($C$8,2)*D4)+((1/3)*POWER($C$8,3)))</f>
        <v>5.4809631717541851</v>
      </c>
    </row>
    <row r="4" spans="2:16" x14ac:dyDescent="0.7">
      <c r="B4" s="1" t="s">
        <v>6</v>
      </c>
      <c r="C4" s="1">
        <v>94.8</v>
      </c>
      <c r="D4" s="1">
        <f t="shared" si="0"/>
        <v>35.000000000000014</v>
      </c>
      <c r="E4" s="1" t="s">
        <v>2</v>
      </c>
      <c r="F4" s="1">
        <v>69.8</v>
      </c>
      <c r="H4" s="1" t="s">
        <v>16</v>
      </c>
      <c r="I4" s="1">
        <f>(I2*POWER(I3,3))/12</f>
        <v>0.78301080000000001</v>
      </c>
      <c r="K4" s="1" t="s">
        <v>2</v>
      </c>
      <c r="L4" s="1">
        <v>63.04</v>
      </c>
      <c r="M4" s="1">
        <f t="shared" si="1"/>
        <v>6.759999999999998</v>
      </c>
      <c r="N4" s="1"/>
      <c r="O4" s="1" t="s">
        <v>2</v>
      </c>
      <c r="P4" s="1">
        <f>(($I$5*$I$7)/($I$6*$I$4))*(((1/6)*POWER(D5,3))-(0.5*POWER($C$8,2)*D5)+((1/3)*POWER($C$8,3)))</f>
        <v>6.4910604991739396</v>
      </c>
    </row>
    <row r="5" spans="2:16" x14ac:dyDescent="0.7">
      <c r="B5" s="1" t="s">
        <v>7</v>
      </c>
      <c r="C5" s="1">
        <v>105</v>
      </c>
      <c r="D5" s="1">
        <f t="shared" si="0"/>
        <v>24.800000000000011</v>
      </c>
      <c r="E5" s="1" t="s">
        <v>3</v>
      </c>
      <c r="F5" s="1">
        <v>69.48</v>
      </c>
      <c r="H5" s="1" t="s">
        <v>17</v>
      </c>
      <c r="I5" s="1">
        <f>203.241*10^-3</f>
        <v>0.203241</v>
      </c>
      <c r="K5" s="1" t="s">
        <v>3</v>
      </c>
      <c r="L5" s="1">
        <v>61.78</v>
      </c>
      <c r="M5" s="1">
        <f t="shared" si="1"/>
        <v>7.7000000000000028</v>
      </c>
      <c r="N5" s="1"/>
      <c r="O5" s="1" t="s">
        <v>3</v>
      </c>
      <c r="P5" s="1">
        <f>(($I$5*$I$7)/($I$6*$I$4))*(((1/6)*POWER(D6,3))-(0.5*POWER($C$8,2)*D6)+((1/3)*POWER($C$8,3)))</f>
        <v>7.5538724478592352</v>
      </c>
    </row>
    <row r="6" spans="2:16" x14ac:dyDescent="0.7">
      <c r="B6" s="1" t="s">
        <v>8</v>
      </c>
      <c r="C6" s="1">
        <v>115.4</v>
      </c>
      <c r="D6" s="1">
        <f t="shared" si="0"/>
        <v>14.400000000000006</v>
      </c>
      <c r="E6" s="1" t="s">
        <v>4</v>
      </c>
      <c r="F6" s="1">
        <v>69.319999999999993</v>
      </c>
      <c r="H6" s="1" t="s">
        <v>18</v>
      </c>
      <c r="I6" s="1">
        <f>205*10^3</f>
        <v>205000</v>
      </c>
      <c r="K6" s="1" t="s">
        <v>4</v>
      </c>
      <c r="L6" s="1">
        <v>60.7</v>
      </c>
      <c r="M6" s="1">
        <f t="shared" si="1"/>
        <v>8.6199999999999903</v>
      </c>
      <c r="N6" s="1"/>
      <c r="O6" s="1" t="s">
        <v>4</v>
      </c>
      <c r="P6" s="1">
        <f>(($I$5*$I$7)/($I$6*$I$4))*(((1/6)*POWER(D7,3))-(0.5*POWER($C$8,2)*D7)+((1/3)*POWER($C$8,3)))</f>
        <v>8.4897343563635754</v>
      </c>
    </row>
    <row r="7" spans="2:16" x14ac:dyDescent="0.7">
      <c r="B7" s="1" t="s">
        <v>9</v>
      </c>
      <c r="C7" s="1">
        <v>124.4</v>
      </c>
      <c r="D7" s="1">
        <f t="shared" si="0"/>
        <v>5.4000000000000057</v>
      </c>
      <c r="E7" s="1"/>
      <c r="F7" s="1"/>
      <c r="H7" s="1" t="s">
        <v>19</v>
      </c>
      <c r="I7" s="1">
        <v>9.81</v>
      </c>
    </row>
    <row r="8" spans="2:16" x14ac:dyDescent="0.7">
      <c r="B8" s="1" t="s">
        <v>10</v>
      </c>
      <c r="C8" s="1">
        <v>129.80000000000001</v>
      </c>
      <c r="D8" s="1"/>
    </row>
    <row r="10" spans="2:16" x14ac:dyDescent="0.7">
      <c r="C10" s="1">
        <v>84.7</v>
      </c>
      <c r="D10">
        <v>4.6999999999999886</v>
      </c>
      <c r="E10">
        <v>4.5252933941761517</v>
      </c>
    </row>
    <row r="11" spans="2:16" x14ac:dyDescent="0.7">
      <c r="C11" s="1">
        <v>94.8</v>
      </c>
      <c r="D11">
        <v>5.5800000000000125</v>
      </c>
      <c r="E11">
        <v>5.4809631717541851</v>
      </c>
    </row>
    <row r="12" spans="2:16" x14ac:dyDescent="0.7">
      <c r="C12" s="1">
        <v>105</v>
      </c>
      <c r="D12">
        <v>6.759999999999998</v>
      </c>
      <c r="E12">
        <v>6.4910604991739396</v>
      </c>
    </row>
    <row r="13" spans="2:16" x14ac:dyDescent="0.7">
      <c r="C13" s="1">
        <v>115.4</v>
      </c>
      <c r="D13">
        <v>7.7000000000000028</v>
      </c>
      <c r="E13">
        <v>7.5538724478592352</v>
      </c>
    </row>
    <row r="14" spans="2:16" x14ac:dyDescent="0.7">
      <c r="C14" s="1">
        <v>124.4</v>
      </c>
      <c r="D14">
        <v>8.6199999999999903</v>
      </c>
      <c r="E14">
        <v>8.4897343563635754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C69D-158C-48F4-B775-E72DFB1E93F8}">
  <dimension ref="A1:U15"/>
  <sheetViews>
    <sheetView tabSelected="1" view="pageBreakPreview" topLeftCell="A16" zoomScale="60" zoomScaleNormal="100" workbookViewId="0">
      <selection activeCell="N24" sqref="N24"/>
    </sheetView>
  </sheetViews>
  <sheetFormatPr defaultRowHeight="17.649999999999999" x14ac:dyDescent="0.7"/>
  <cols>
    <col min="4" max="4" width="13.375" customWidth="1"/>
    <col min="5" max="5" width="22.375" customWidth="1"/>
    <col min="6" max="7" width="12.625" bestFit="1" customWidth="1"/>
    <col min="14" max="14" width="17.9375" customWidth="1"/>
    <col min="15" max="15" width="12.625" bestFit="1" customWidth="1"/>
  </cols>
  <sheetData>
    <row r="1" spans="1:21" x14ac:dyDescent="0.7">
      <c r="B1" t="s">
        <v>48</v>
      </c>
      <c r="I1" t="s">
        <v>41</v>
      </c>
      <c r="Q1" t="s">
        <v>11</v>
      </c>
    </row>
    <row r="2" spans="1:21" x14ac:dyDescent="0.7">
      <c r="B2" s="1" t="s">
        <v>22</v>
      </c>
      <c r="C2" s="1" t="s">
        <v>50</v>
      </c>
      <c r="D2" s="1" t="s">
        <v>40</v>
      </c>
      <c r="E2" s="1" t="s">
        <v>39</v>
      </c>
      <c r="F2" s="1" t="s">
        <v>28</v>
      </c>
      <c r="G2" s="1" t="s">
        <v>29</v>
      </c>
      <c r="I2" s="1" t="s">
        <v>42</v>
      </c>
      <c r="J2" s="1" t="s">
        <v>43</v>
      </c>
      <c r="K2" s="1" t="s">
        <v>47</v>
      </c>
      <c r="L2" s="1" t="s">
        <v>44</v>
      </c>
      <c r="N2" s="1" t="s">
        <v>14</v>
      </c>
      <c r="O2" s="1">
        <v>19.8</v>
      </c>
      <c r="Q2" s="1" t="s">
        <v>30</v>
      </c>
      <c r="R2" s="1">
        <v>60</v>
      </c>
      <c r="S2" s="4">
        <v>69.800000000000011</v>
      </c>
      <c r="T2" s="1" t="s">
        <v>31</v>
      </c>
      <c r="U2" s="1">
        <v>70.239999999999995</v>
      </c>
    </row>
    <row r="3" spans="1:21" x14ac:dyDescent="0.7">
      <c r="B3" s="1" t="s">
        <v>5</v>
      </c>
      <c r="C3" s="1">
        <v>84.7</v>
      </c>
      <c r="D3" s="1">
        <f>F3*$O$6</f>
        <v>23.540669856459335</v>
      </c>
      <c r="E3" s="1">
        <f>D3*$O$8</f>
        <v>47.263073684210546</v>
      </c>
      <c r="F3" s="1">
        <f>(4*K3)/($O$9*$O$10)</f>
        <v>1.1483253588516749E-4</v>
      </c>
      <c r="G3" s="1">
        <f>$U$6-L3</f>
        <v>4.8399999999999892</v>
      </c>
      <c r="I3" s="1" t="s">
        <v>5</v>
      </c>
      <c r="J3" s="1">
        <v>30</v>
      </c>
      <c r="K3" s="1">
        <f>J3*10^-5</f>
        <v>3.0000000000000003E-4</v>
      </c>
      <c r="L3" s="1">
        <v>64.48</v>
      </c>
      <c r="N3" s="1" t="s">
        <v>15</v>
      </c>
      <c r="O3" s="1">
        <v>0.78</v>
      </c>
      <c r="Q3" s="1" t="s">
        <v>23</v>
      </c>
      <c r="R3" s="1">
        <v>84.7</v>
      </c>
      <c r="S3" s="4">
        <v>45.100000000000009</v>
      </c>
      <c r="T3" s="1" t="s">
        <v>32</v>
      </c>
      <c r="U3" s="1">
        <v>69.900000000000006</v>
      </c>
    </row>
    <row r="4" spans="1:21" x14ac:dyDescent="0.7">
      <c r="B4" s="1" t="s">
        <v>6</v>
      </c>
      <c r="C4" s="1">
        <v>94.8</v>
      </c>
      <c r="D4" s="1">
        <f t="shared" ref="D4:D7" si="0">F4*$O$6</f>
        <v>35.311004784689004</v>
      </c>
      <c r="E4" s="1">
        <f t="shared" ref="E4:E7" si="1">D4*$O$8</f>
        <v>70.894610526315816</v>
      </c>
      <c r="F4" s="1">
        <f>(4*K4)/($O$9*$O$10)</f>
        <v>1.7224880382775122E-4</v>
      </c>
      <c r="G4" s="1">
        <f t="shared" ref="G4:G7" si="2">$U$6-L4</f>
        <v>5.8199999999999932</v>
      </c>
      <c r="I4" s="1" t="s">
        <v>6</v>
      </c>
      <c r="J4" s="1">
        <v>45</v>
      </c>
      <c r="K4" s="1">
        <f t="shared" ref="K4:K7" si="3">J4*10^-5</f>
        <v>4.5000000000000004E-4</v>
      </c>
      <c r="L4" s="1">
        <v>63.5</v>
      </c>
      <c r="N4" s="1" t="s">
        <v>38</v>
      </c>
      <c r="O4" s="1">
        <v>0.78301080000000001</v>
      </c>
      <c r="Q4" s="1" t="s">
        <v>24</v>
      </c>
      <c r="R4" s="1">
        <v>94.8</v>
      </c>
      <c r="S4" s="4">
        <v>35.000000000000014</v>
      </c>
      <c r="T4" s="1" t="s">
        <v>33</v>
      </c>
      <c r="U4" s="1">
        <v>69.8</v>
      </c>
    </row>
    <row r="5" spans="1:21" x14ac:dyDescent="0.7">
      <c r="B5" s="1" t="s">
        <v>7</v>
      </c>
      <c r="C5" s="1">
        <v>105</v>
      </c>
      <c r="D5" s="1">
        <f t="shared" si="0"/>
        <v>45.511961722488046</v>
      </c>
      <c r="E5" s="1">
        <f t="shared" si="1"/>
        <v>91.375275789473719</v>
      </c>
      <c r="F5" s="1">
        <f>(4*K5)/($O$9*$O$10)</f>
        <v>2.2200956937799046E-4</v>
      </c>
      <c r="G5" s="1">
        <f>$U$6-L5</f>
        <v>6.779999999999994</v>
      </c>
      <c r="I5" s="1" t="s">
        <v>7</v>
      </c>
      <c r="J5" s="1">
        <v>58</v>
      </c>
      <c r="K5" s="1">
        <f t="shared" si="3"/>
        <v>5.8E-4</v>
      </c>
      <c r="L5" s="1">
        <v>62.54</v>
      </c>
      <c r="N5" s="1" t="s">
        <v>17</v>
      </c>
      <c r="O5" s="1">
        <v>0.203241</v>
      </c>
      <c r="Q5" s="1" t="s">
        <v>25</v>
      </c>
      <c r="R5" s="1">
        <v>105</v>
      </c>
      <c r="S5" s="4">
        <v>24.800000000000011</v>
      </c>
      <c r="T5" s="1" t="s">
        <v>34</v>
      </c>
      <c r="U5" s="1">
        <v>69.48</v>
      </c>
    </row>
    <row r="6" spans="1:21" x14ac:dyDescent="0.7">
      <c r="A6" s="1"/>
      <c r="B6" s="1" t="s">
        <v>8</v>
      </c>
      <c r="C6" s="1">
        <v>115.4</v>
      </c>
      <c r="D6" s="1">
        <f t="shared" si="0"/>
        <v>54.92822966507179</v>
      </c>
      <c r="E6" s="1">
        <f t="shared" si="1"/>
        <v>110.28050526315795</v>
      </c>
      <c r="F6" s="1">
        <f>(4*K6)/($O$9*$O$10)</f>
        <v>2.679425837320575E-4</v>
      </c>
      <c r="G6" s="1">
        <f t="shared" si="2"/>
        <v>7.6199999999999903</v>
      </c>
      <c r="I6" s="1" t="s">
        <v>8</v>
      </c>
      <c r="J6" s="1">
        <v>70</v>
      </c>
      <c r="K6" s="1">
        <f t="shared" si="3"/>
        <v>7.000000000000001E-4</v>
      </c>
      <c r="L6" s="1">
        <v>61.7</v>
      </c>
      <c r="N6" s="1" t="s">
        <v>18</v>
      </c>
      <c r="O6" s="1">
        <v>205000</v>
      </c>
      <c r="Q6" s="1" t="s">
        <v>26</v>
      </c>
      <c r="R6" s="1">
        <v>115.4</v>
      </c>
      <c r="S6" s="4">
        <v>14.400000000000006</v>
      </c>
      <c r="T6" s="1" t="s">
        <v>35</v>
      </c>
      <c r="U6" s="1">
        <v>69.319999999999993</v>
      </c>
    </row>
    <row r="7" spans="1:21" x14ac:dyDescent="0.7">
      <c r="A7" s="1"/>
      <c r="B7" s="1" t="s">
        <v>9</v>
      </c>
      <c r="C7" s="1">
        <v>124.4</v>
      </c>
      <c r="D7" s="1">
        <f t="shared" si="0"/>
        <v>64.344497607655512</v>
      </c>
      <c r="E7" s="1">
        <f t="shared" si="1"/>
        <v>129.18573473684216</v>
      </c>
      <c r="F7" s="1">
        <f>(4*K7)/($O$9*$O$10)</f>
        <v>3.1387559808612443E-4</v>
      </c>
      <c r="G7" s="1">
        <f t="shared" si="2"/>
        <v>8.6199999999999903</v>
      </c>
      <c r="I7" s="1" t="s">
        <v>9</v>
      </c>
      <c r="J7" s="1">
        <v>82</v>
      </c>
      <c r="K7" s="1">
        <f t="shared" si="3"/>
        <v>8.2000000000000009E-4</v>
      </c>
      <c r="L7" s="1">
        <v>60.7</v>
      </c>
      <c r="N7" s="1" t="s">
        <v>19</v>
      </c>
      <c r="O7" s="1">
        <v>9.81</v>
      </c>
      <c r="Q7" s="1" t="s">
        <v>27</v>
      </c>
      <c r="R7" s="1">
        <v>124.4</v>
      </c>
      <c r="S7" s="4">
        <v>5.4000000000000057</v>
      </c>
      <c r="T7" s="1"/>
      <c r="U7" s="1"/>
    </row>
    <row r="8" spans="1:21" ht="4.1500000000000004" customHeight="1" x14ac:dyDescent="0.7">
      <c r="A8" s="1"/>
      <c r="N8" s="3" t="s">
        <v>37</v>
      </c>
      <c r="O8" s="1">
        <f>((O2)*POWER((O3),2))/6</f>
        <v>2.0077200000000004</v>
      </c>
      <c r="Q8" s="1" t="s">
        <v>36</v>
      </c>
      <c r="R8" s="1">
        <v>129.80000000000001</v>
      </c>
    </row>
    <row r="9" spans="1:21" x14ac:dyDescent="0.7">
      <c r="A9" s="1"/>
      <c r="B9" t="s">
        <v>49</v>
      </c>
      <c r="N9" s="3" t="s">
        <v>45</v>
      </c>
      <c r="O9" s="1">
        <v>2.09</v>
      </c>
    </row>
    <row r="10" spans="1:21" x14ac:dyDescent="0.7">
      <c r="A10" s="5"/>
      <c r="B10" s="1" t="s">
        <v>22</v>
      </c>
      <c r="C10" s="1" t="s">
        <v>50</v>
      </c>
      <c r="D10" s="1" t="s">
        <v>40</v>
      </c>
      <c r="E10" s="1" t="s">
        <v>39</v>
      </c>
      <c r="F10" s="1" t="s">
        <v>28</v>
      </c>
      <c r="G10" s="1" t="s">
        <v>29</v>
      </c>
      <c r="N10" s="3" t="s">
        <v>46</v>
      </c>
      <c r="O10" s="1">
        <v>5</v>
      </c>
    </row>
    <row r="11" spans="1:21" x14ac:dyDescent="0.7">
      <c r="A11">
        <f>C11-$C$15</f>
        <v>-39.700000000000003</v>
      </c>
      <c r="B11" s="1" t="s">
        <v>23</v>
      </c>
      <c r="C11" s="1">
        <v>84.7</v>
      </c>
      <c r="D11" s="1">
        <f>E11/$O$8</f>
        <v>24.528677797202796</v>
      </c>
      <c r="E11" s="1">
        <f>$O$5*$O$7*(R3-$R$2)</f>
        <v>49.246716987000006</v>
      </c>
      <c r="F11" s="1">
        <f>D11/$O$6</f>
        <v>1.196520868156234E-4</v>
      </c>
      <c r="G11" s="1">
        <f>(($O$5*$O$7)/($O$6*$O$4))*((POWER(A11,3)/6)-(POWER(C11,2)*A11*0.5)+(POWER(C11,3)/3))</f>
        <v>4.1551643246051153</v>
      </c>
    </row>
    <row r="12" spans="1:21" x14ac:dyDescent="0.7">
      <c r="A12">
        <f t="shared" ref="A12:A15" si="4">C12-$C$15</f>
        <v>-29.600000000000009</v>
      </c>
      <c r="B12" s="1" t="s">
        <v>24</v>
      </c>
      <c r="C12" s="1">
        <v>94.8</v>
      </c>
      <c r="D12" s="1">
        <f t="shared" ref="D12:D15" si="5">E12/$O$8</f>
        <v>34.558622969338352</v>
      </c>
      <c r="E12" s="1">
        <f>$O$5*$O$7*(R4-$R$2)</f>
        <v>69.384038508000003</v>
      </c>
      <c r="F12" s="1">
        <f t="shared" ref="F12:F15" si="6">D12/$O$6</f>
        <v>1.6857864863091879E-4</v>
      </c>
      <c r="G12" s="1">
        <f t="shared" ref="G12:G15" si="7">(($O$5*$O$7)/($O$6*$O$4))*((POWER(A12,3)/6)-(POWER(C12,2)*A12*0.5)+(POWER(C12,3)/3))</f>
        <v>5.1258773472383838</v>
      </c>
    </row>
    <row r="13" spans="1:21" x14ac:dyDescent="0.7">
      <c r="A13">
        <f t="shared" si="4"/>
        <v>-19.400000000000006</v>
      </c>
      <c r="B13" s="1" t="s">
        <v>25</v>
      </c>
      <c r="C13" s="1">
        <v>105</v>
      </c>
      <c r="D13" s="1">
        <f t="shared" si="5"/>
        <v>44.687874529316836</v>
      </c>
      <c r="E13" s="1">
        <f>$O$5*$O$7*(R5-$R$2)</f>
        <v>89.720739450000011</v>
      </c>
      <c r="F13" s="1">
        <f t="shared" si="6"/>
        <v>2.1798963185032602E-4</v>
      </c>
      <c r="G13" s="1">
        <f t="shared" si="7"/>
        <v>6.1062013898977252</v>
      </c>
    </row>
    <row r="14" spans="1:21" x14ac:dyDescent="0.7">
      <c r="A14">
        <f t="shared" si="4"/>
        <v>-9</v>
      </c>
      <c r="B14" s="1" t="s">
        <v>26</v>
      </c>
      <c r="C14" s="1">
        <v>115.4</v>
      </c>
      <c r="D14" s="1">
        <f t="shared" si="5"/>
        <v>55.015738864981174</v>
      </c>
      <c r="E14" s="1">
        <f>$O$5*$O$7*(R6-$R$2)</f>
        <v>110.45619923400002</v>
      </c>
      <c r="F14" s="1">
        <f t="shared" si="6"/>
        <v>2.6836945787795692E-4</v>
      </c>
      <c r="G14" s="1">
        <f t="shared" si="7"/>
        <v>7.1057474726092105</v>
      </c>
    </row>
    <row r="15" spans="1:21" x14ac:dyDescent="0.7">
      <c r="A15">
        <f t="shared" si="4"/>
        <v>0</v>
      </c>
      <c r="B15" s="1" t="s">
        <v>27</v>
      </c>
      <c r="C15" s="1">
        <v>124.4</v>
      </c>
      <c r="D15" s="1">
        <f t="shared" si="5"/>
        <v>63.953313770844531</v>
      </c>
      <c r="E15" s="1">
        <f>$O$5*$O$7*(R7-$R$2)</f>
        <v>128.40034712400001</v>
      </c>
      <c r="F15" s="1">
        <f t="shared" si="6"/>
        <v>3.1196738424802209E-4</v>
      </c>
      <c r="G15" s="1">
        <f t="shared" si="7"/>
        <v>7.9707392749556876</v>
      </c>
    </row>
  </sheetData>
  <phoneticPr fontId="1"/>
  <pageMargins left="0.7" right="0.7" top="0.75" bottom="0.75" header="0.3" footer="0.3"/>
  <pageSetup paperSize="9" scale="85" orientation="landscape" horizontalDpi="4294967293" verticalDpi="0" r:id="rId1"/>
  <colBreaks count="1" manualBreakCount="1">
    <brk id="13" min="16" max="41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4AF4-B356-4CFE-B50D-D55115CA9ED9}">
  <dimension ref="B2:L23"/>
  <sheetViews>
    <sheetView view="pageBreakPreview" topLeftCell="A25" zoomScale="60" zoomScaleNormal="100" workbookViewId="0">
      <selection activeCell="R32" sqref="R32"/>
    </sheetView>
  </sheetViews>
  <sheetFormatPr defaultRowHeight="17.649999999999999" x14ac:dyDescent="0.7"/>
  <cols>
    <col min="10" max="10" width="15.8125" bestFit="1" customWidth="1"/>
  </cols>
  <sheetData>
    <row r="2" spans="2:12" x14ac:dyDescent="0.7">
      <c r="B2" t="s">
        <v>51</v>
      </c>
      <c r="G2" t="s">
        <v>56</v>
      </c>
      <c r="J2" s="1"/>
      <c r="K2" s="1" t="s">
        <v>51</v>
      </c>
      <c r="L2" s="1" t="s">
        <v>56</v>
      </c>
    </row>
    <row r="3" spans="2:12" x14ac:dyDescent="0.7">
      <c r="B3" s="1" t="s">
        <v>54</v>
      </c>
      <c r="C3" s="1" t="s">
        <v>52</v>
      </c>
      <c r="D3" s="1" t="s">
        <v>53</v>
      </c>
      <c r="E3" s="3" t="s">
        <v>55</v>
      </c>
      <c r="G3" s="1" t="s">
        <v>54</v>
      </c>
      <c r="H3" s="1" t="s">
        <v>53</v>
      </c>
      <c r="J3" s="1" t="s">
        <v>57</v>
      </c>
      <c r="K3" s="1">
        <v>60</v>
      </c>
      <c r="L3" s="1">
        <v>0.99</v>
      </c>
    </row>
    <row r="4" spans="2:12" x14ac:dyDescent="0.7">
      <c r="B4" s="1">
        <v>2</v>
      </c>
      <c r="C4" s="1">
        <v>7.6</v>
      </c>
      <c r="D4" s="1">
        <v>0.7</v>
      </c>
      <c r="E4" s="1">
        <f>(4*C4*0.001)/(2.1*5)</f>
        <v>2.8952380952380953E-3</v>
      </c>
      <c r="G4" s="1">
        <v>2</v>
      </c>
      <c r="H4" s="1">
        <v>0.3</v>
      </c>
      <c r="J4" s="1" t="s">
        <v>58</v>
      </c>
      <c r="K4" s="1">
        <v>59.85</v>
      </c>
      <c r="L4" s="1">
        <v>0.94</v>
      </c>
    </row>
    <row r="5" spans="2:12" x14ac:dyDescent="0.7">
      <c r="B5" s="1">
        <v>4</v>
      </c>
      <c r="C5" s="1">
        <v>13.1</v>
      </c>
      <c r="D5" s="1">
        <v>1.3</v>
      </c>
      <c r="E5" s="1">
        <f t="shared" ref="E5:E23" si="0">(4*C5*0.001)/(2.1*5)</f>
        <v>4.990476190476191E-3</v>
      </c>
      <c r="G5" s="1">
        <v>4</v>
      </c>
      <c r="H5" s="1">
        <v>0.7</v>
      </c>
    </row>
    <row r="6" spans="2:12" x14ac:dyDescent="0.7">
      <c r="B6" s="1">
        <v>6</v>
      </c>
      <c r="C6" s="1">
        <v>28</v>
      </c>
      <c r="D6" s="1">
        <v>1.7</v>
      </c>
      <c r="E6" s="1">
        <f t="shared" si="0"/>
        <v>1.0666666666666666E-2</v>
      </c>
      <c r="G6" s="1">
        <v>6</v>
      </c>
      <c r="H6" s="1">
        <v>1</v>
      </c>
      <c r="J6" s="1"/>
      <c r="K6" s="1" t="s">
        <v>51</v>
      </c>
      <c r="L6" s="1" t="s">
        <v>56</v>
      </c>
    </row>
    <row r="7" spans="2:12" x14ac:dyDescent="0.7">
      <c r="B7" s="1">
        <v>8</v>
      </c>
      <c r="C7" s="1">
        <v>48.4</v>
      </c>
      <c r="D7" s="1">
        <v>2.2000000000000002</v>
      </c>
      <c r="E7" s="1">
        <f t="shared" si="0"/>
        <v>1.8438095238095236E-2</v>
      </c>
      <c r="G7" s="1">
        <v>8</v>
      </c>
      <c r="H7" s="1">
        <v>1.3</v>
      </c>
      <c r="J7" s="1" t="s">
        <v>59</v>
      </c>
      <c r="K7" s="1">
        <v>46.5</v>
      </c>
      <c r="L7" s="1">
        <v>46.3</v>
      </c>
    </row>
    <row r="8" spans="2:12" x14ac:dyDescent="0.7">
      <c r="B8" s="1">
        <v>10</v>
      </c>
      <c r="C8" s="1">
        <v>66.099999999999994</v>
      </c>
      <c r="D8" s="1">
        <v>2.6</v>
      </c>
      <c r="E8" s="1">
        <f t="shared" si="0"/>
        <v>2.5180952380952377E-2</v>
      </c>
      <c r="G8" s="1">
        <v>10</v>
      </c>
      <c r="H8" s="1">
        <v>1.3</v>
      </c>
      <c r="J8" s="1" t="s">
        <v>60</v>
      </c>
      <c r="K8" s="1">
        <v>45.8</v>
      </c>
      <c r="L8" s="1">
        <v>38</v>
      </c>
    </row>
    <row r="9" spans="2:12" x14ac:dyDescent="0.7">
      <c r="B9" s="1">
        <v>12</v>
      </c>
      <c r="C9" s="1">
        <v>91.2</v>
      </c>
      <c r="D9" s="1">
        <v>3</v>
      </c>
      <c r="E9" s="1">
        <f t="shared" si="0"/>
        <v>3.4742857142857145E-2</v>
      </c>
      <c r="G9" s="1">
        <v>12</v>
      </c>
      <c r="H9" s="1">
        <v>1.5</v>
      </c>
      <c r="J9" s="1" t="s">
        <v>61</v>
      </c>
      <c r="K9" s="1">
        <f>AVERAGE(K7:K8)</f>
        <v>46.15</v>
      </c>
      <c r="L9" s="1">
        <f>AVERAGE(L7:L8)</f>
        <v>42.15</v>
      </c>
    </row>
    <row r="10" spans="2:12" x14ac:dyDescent="0.7">
      <c r="B10" s="1">
        <v>14</v>
      </c>
      <c r="C10" s="1">
        <v>115.4</v>
      </c>
      <c r="D10" s="1">
        <v>3.6</v>
      </c>
      <c r="E10" s="1">
        <f t="shared" si="0"/>
        <v>4.3961904761904765E-2</v>
      </c>
      <c r="G10" s="1">
        <v>14</v>
      </c>
      <c r="H10" s="1">
        <v>1.6</v>
      </c>
    </row>
    <row r="11" spans="2:12" x14ac:dyDescent="0.7">
      <c r="B11" s="1">
        <v>16</v>
      </c>
      <c r="C11" s="1">
        <v>139.30000000000001</v>
      </c>
      <c r="D11" s="1">
        <v>3.9</v>
      </c>
      <c r="E11" s="1">
        <f t="shared" si="0"/>
        <v>5.3066666666666672E-2</v>
      </c>
      <c r="G11" s="1">
        <v>16</v>
      </c>
      <c r="H11" s="1">
        <v>2</v>
      </c>
    </row>
    <row r="12" spans="2:12" x14ac:dyDescent="0.7">
      <c r="B12" s="1">
        <v>18</v>
      </c>
      <c r="C12" s="1">
        <v>158.6</v>
      </c>
      <c r="D12" s="1">
        <v>5</v>
      </c>
      <c r="E12" s="1">
        <f t="shared" si="0"/>
        <v>6.0419047619047615E-2</v>
      </c>
      <c r="G12" s="1">
        <v>18</v>
      </c>
      <c r="H12" s="1">
        <v>2.4</v>
      </c>
    </row>
    <row r="13" spans="2:12" x14ac:dyDescent="0.7">
      <c r="B13" s="1">
        <v>20</v>
      </c>
      <c r="C13" s="1">
        <v>167.4</v>
      </c>
      <c r="D13" s="1">
        <v>6.3</v>
      </c>
      <c r="E13" s="1">
        <f t="shared" si="0"/>
        <v>6.3771428571428576E-2</v>
      </c>
      <c r="G13" s="1">
        <v>20</v>
      </c>
      <c r="H13" s="1">
        <v>2.6</v>
      </c>
    </row>
    <row r="14" spans="2:12" x14ac:dyDescent="0.7">
      <c r="B14" s="1">
        <v>22</v>
      </c>
      <c r="C14" s="1">
        <v>159.30000000000001</v>
      </c>
      <c r="D14" s="1">
        <v>7.6</v>
      </c>
      <c r="E14" s="1">
        <f t="shared" si="0"/>
        <v>6.0685714285714294E-2</v>
      </c>
      <c r="G14" s="1">
        <v>22</v>
      </c>
      <c r="H14" s="1">
        <v>2.9</v>
      </c>
    </row>
    <row r="15" spans="2:12" x14ac:dyDescent="0.7">
      <c r="B15" s="1">
        <v>24</v>
      </c>
      <c r="C15" s="1">
        <v>144.1</v>
      </c>
      <c r="D15" s="1">
        <v>8.6</v>
      </c>
      <c r="E15" s="1">
        <f t="shared" si="0"/>
        <v>5.4895238095238094E-2</v>
      </c>
      <c r="G15" s="1">
        <v>24</v>
      </c>
      <c r="H15" s="1">
        <v>3.2</v>
      </c>
    </row>
    <row r="16" spans="2:12" x14ac:dyDescent="0.7">
      <c r="B16" s="1">
        <v>26</v>
      </c>
      <c r="C16" s="1">
        <v>136</v>
      </c>
      <c r="D16" s="1">
        <v>9.9</v>
      </c>
      <c r="E16" s="1">
        <f t="shared" si="0"/>
        <v>5.1809523809523812E-2</v>
      </c>
      <c r="G16" s="1">
        <v>26</v>
      </c>
      <c r="H16" s="1">
        <v>3.4</v>
      </c>
    </row>
    <row r="17" spans="2:8" x14ac:dyDescent="0.7">
      <c r="B17" s="1">
        <v>28</v>
      </c>
      <c r="C17" s="1">
        <v>135</v>
      </c>
      <c r="D17" s="1">
        <v>11.3</v>
      </c>
      <c r="E17" s="1">
        <f t="shared" si="0"/>
        <v>5.1428571428571435E-2</v>
      </c>
      <c r="G17" s="1">
        <v>27.12</v>
      </c>
      <c r="H17" s="1">
        <v>3.4</v>
      </c>
    </row>
    <row r="18" spans="2:8" x14ac:dyDescent="0.7">
      <c r="B18" s="1">
        <v>30</v>
      </c>
      <c r="C18" s="1">
        <v>134.19999999999999</v>
      </c>
      <c r="D18" s="1">
        <v>12.8</v>
      </c>
      <c r="E18" s="1">
        <f t="shared" si="0"/>
        <v>5.1123809523809516E-2</v>
      </c>
    </row>
    <row r="19" spans="2:8" x14ac:dyDescent="0.7">
      <c r="B19" s="1">
        <v>32</v>
      </c>
      <c r="C19" s="1">
        <v>133.6</v>
      </c>
      <c r="D19" s="1">
        <v>14.5</v>
      </c>
      <c r="E19" s="1">
        <f t="shared" si="0"/>
        <v>5.0895238095238091E-2</v>
      </c>
    </row>
    <row r="20" spans="2:8" x14ac:dyDescent="0.7">
      <c r="B20" s="1">
        <v>34</v>
      </c>
      <c r="C20" s="1">
        <v>133.6</v>
      </c>
      <c r="D20" s="1">
        <v>16</v>
      </c>
      <c r="E20" s="1">
        <f t="shared" si="0"/>
        <v>5.0895238095238091E-2</v>
      </c>
    </row>
    <row r="21" spans="2:8" x14ac:dyDescent="0.7">
      <c r="B21" s="1">
        <v>36</v>
      </c>
      <c r="C21" s="1">
        <v>133.6</v>
      </c>
      <c r="D21" s="1">
        <v>17.899999999999999</v>
      </c>
      <c r="E21" s="1">
        <f t="shared" si="0"/>
        <v>5.0895238095238091E-2</v>
      </c>
    </row>
    <row r="22" spans="2:8" x14ac:dyDescent="0.7">
      <c r="B22" s="1">
        <v>38</v>
      </c>
      <c r="C22" s="1">
        <v>133.5</v>
      </c>
      <c r="D22" s="1">
        <v>19.899999999999999</v>
      </c>
      <c r="E22" s="1">
        <f t="shared" si="0"/>
        <v>5.0857142857142858E-2</v>
      </c>
    </row>
    <row r="23" spans="2:8" x14ac:dyDescent="0.7">
      <c r="B23" s="1">
        <v>39.57</v>
      </c>
      <c r="C23" s="1">
        <v>133</v>
      </c>
      <c r="D23" s="1">
        <v>20.7</v>
      </c>
      <c r="E23" s="1">
        <f t="shared" si="0"/>
        <v>5.0666666666666672E-2</v>
      </c>
    </row>
  </sheetData>
  <phoneticPr fontId="1"/>
  <pageMargins left="0.7" right="0.7" top="0.75" bottom="0.75" header="0.3" footer="0.3"/>
  <pageSetup paperSize="9" scale="56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1.1</vt:lpstr>
      <vt:lpstr>1.2</vt:lpstr>
      <vt:lpstr>2</vt:lpstr>
      <vt:lpstr>'1.2'!Print_Area</vt:lpstr>
      <vt:lpstr>'2'!Print_Area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Natsu Nakagawa</dc:creator>
  <cp:lastModifiedBy>Natsu Nakagawa</cp:lastModifiedBy>
  <cp:lastPrinted>2018-11-26T14:36:03Z</cp:lastPrinted>
  <dcterms:created xsi:type="dcterms:W3CDTF">2018-11-21T09:50:31Z</dcterms:created>
  <dcterms:modified xsi:type="dcterms:W3CDTF">2018-11-26T14:39:17Z</dcterms:modified>
</cp:coreProperties>
</file>