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機械工学実験\ひずみゲージ\"/>
    </mc:Choice>
  </mc:AlternateContent>
  <bookViews>
    <workbookView xWindow="0" yWindow="0" windowWidth="9396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1" i="1"/>
  <c r="H42" i="1"/>
  <c r="H40" i="1"/>
  <c r="F41" i="1"/>
  <c r="F42" i="1"/>
  <c r="F43" i="1"/>
  <c r="F40" i="1"/>
  <c r="G41" i="1"/>
  <c r="G42" i="1"/>
  <c r="G43" i="1"/>
  <c r="G40" i="1"/>
  <c r="E29" i="1" l="1"/>
  <c r="E28" i="1"/>
  <c r="G28" i="1" s="1"/>
  <c r="C4" i="1"/>
  <c r="E42" i="1" l="1"/>
  <c r="E32" i="1"/>
  <c r="E43" i="1"/>
  <c r="E33" i="1"/>
  <c r="E40" i="1"/>
  <c r="E34" i="1"/>
  <c r="E41" i="1"/>
  <c r="E31" i="1"/>
  <c r="E35" i="1"/>
  <c r="C33" i="1"/>
  <c r="C31" i="1"/>
  <c r="C32" i="1"/>
  <c r="C35" i="1"/>
  <c r="C34" i="1"/>
  <c r="F24" i="1"/>
  <c r="G24" i="1" s="1"/>
  <c r="H23" i="1"/>
  <c r="F23" i="1" s="1"/>
  <c r="G23" i="1" s="1"/>
  <c r="H24" i="1"/>
  <c r="H25" i="1"/>
  <c r="F25" i="1" s="1"/>
  <c r="G25" i="1" s="1"/>
  <c r="H22" i="1"/>
  <c r="F22" i="1" s="1"/>
  <c r="G22" i="1" s="1"/>
  <c r="E23" i="1"/>
  <c r="E24" i="1"/>
  <c r="E25" i="1"/>
  <c r="E22" i="1"/>
  <c r="G16" i="1"/>
  <c r="G17" i="1"/>
  <c r="G18" i="1"/>
  <c r="G19" i="1"/>
  <c r="G15" i="1"/>
</calcChain>
</file>

<file path=xl/sharedStrings.xml><?xml version="1.0" encoding="utf-8"?>
<sst xmlns="http://schemas.openxmlformats.org/spreadsheetml/2006/main" count="59" uniqueCount="48">
  <si>
    <t>l</t>
    <phoneticPr fontId="1"/>
  </si>
  <si>
    <t>l5</t>
    <phoneticPr fontId="1"/>
  </si>
  <si>
    <t>l4</t>
    <phoneticPr fontId="1"/>
  </si>
  <si>
    <t>l3</t>
    <phoneticPr fontId="1"/>
  </si>
  <si>
    <t>l2</t>
    <phoneticPr fontId="1"/>
  </si>
  <si>
    <t>1l</t>
    <phoneticPr fontId="1"/>
  </si>
  <si>
    <t>l0</t>
    <phoneticPr fontId="1"/>
  </si>
  <si>
    <t>水平距離</t>
    <rPh sb="0" eb="2">
      <t>スイヘイ</t>
    </rPh>
    <rPh sb="2" eb="4">
      <t>キョリ</t>
    </rPh>
    <phoneticPr fontId="1"/>
  </si>
  <si>
    <t>高さ</t>
    <rPh sb="0" eb="1">
      <t>タカ</t>
    </rPh>
    <phoneticPr fontId="1"/>
  </si>
  <si>
    <t>m[g]</t>
    <phoneticPr fontId="1"/>
  </si>
  <si>
    <t>集中荷重</t>
    <rPh sb="0" eb="2">
      <t>シュウチュウ</t>
    </rPh>
    <rPh sb="2" eb="4">
      <t>カジュウ</t>
    </rPh>
    <phoneticPr fontId="1"/>
  </si>
  <si>
    <t>0.78mV</t>
    <phoneticPr fontId="1"/>
  </si>
  <si>
    <t>→</t>
    <phoneticPr fontId="1"/>
  </si>
  <si>
    <t>l1</t>
    <phoneticPr fontId="1"/>
  </si>
  <si>
    <t>mV</t>
    <phoneticPr fontId="1"/>
  </si>
  <si>
    <t>負荷位置</t>
    <rPh sb="0" eb="2">
      <t>フカ</t>
    </rPh>
    <rPh sb="2" eb="4">
      <t>イチ</t>
    </rPh>
    <phoneticPr fontId="1"/>
  </si>
  <si>
    <t>ひずみ</t>
    <phoneticPr fontId="1"/>
  </si>
  <si>
    <t>Ks</t>
    <phoneticPr fontId="1"/>
  </si>
  <si>
    <t>E[GPa]</t>
    <phoneticPr fontId="1"/>
  </si>
  <si>
    <t>Eo[mV]</t>
    <phoneticPr fontId="1"/>
  </si>
  <si>
    <t>曲げ応力[Mpa]</t>
    <rPh sb="0" eb="1">
      <t>マ</t>
    </rPh>
    <rPh sb="2" eb="4">
      <t>オウリョク</t>
    </rPh>
    <phoneticPr fontId="1"/>
  </si>
  <si>
    <t>h[mm]</t>
    <phoneticPr fontId="1"/>
  </si>
  <si>
    <t>b[mm]</t>
    <phoneticPr fontId="1"/>
  </si>
  <si>
    <t>z[mm^3]</t>
    <phoneticPr fontId="1"/>
  </si>
  <si>
    <t>計算値</t>
    <rPh sb="0" eb="2">
      <t>ケイサン</t>
    </rPh>
    <rPh sb="2" eb="3">
      <t>チ</t>
    </rPh>
    <phoneticPr fontId="1"/>
  </si>
  <si>
    <t>集中荷重</t>
    <rPh sb="0" eb="2">
      <t>シュウチュウ</t>
    </rPh>
    <rPh sb="2" eb="4">
      <t>カジュウ</t>
    </rPh>
    <phoneticPr fontId="1"/>
  </si>
  <si>
    <t>ｌ5</t>
    <phoneticPr fontId="1"/>
  </si>
  <si>
    <t>ｌ4</t>
    <phoneticPr fontId="1"/>
  </si>
  <si>
    <t>ｌ3</t>
    <phoneticPr fontId="1"/>
  </si>
  <si>
    <t>ｌ2</t>
    <phoneticPr fontId="1"/>
  </si>
  <si>
    <t>ｌ1</t>
    <phoneticPr fontId="1"/>
  </si>
  <si>
    <t>ｇ[m/s^2]</t>
    <phoneticPr fontId="1"/>
  </si>
  <si>
    <t>P[N]</t>
    <phoneticPr fontId="1"/>
  </si>
  <si>
    <t>[Nmm]</t>
    <phoneticPr fontId="1"/>
  </si>
  <si>
    <t>曲げモーメント[Nmm]</t>
    <rPh sb="0" eb="1">
      <t>マ</t>
    </rPh>
    <phoneticPr fontId="1"/>
  </si>
  <si>
    <t>I[mm^4]</t>
    <phoneticPr fontId="1"/>
  </si>
  <si>
    <t>たわみ[mm]</t>
    <phoneticPr fontId="1"/>
  </si>
  <si>
    <t>たわみ[mm]</t>
    <phoneticPr fontId="1"/>
  </si>
  <si>
    <t>負荷位置</t>
    <rPh sb="0" eb="4">
      <t>フカイチ</t>
    </rPh>
    <phoneticPr fontId="1"/>
  </si>
  <si>
    <t>ｌ4</t>
    <phoneticPr fontId="1"/>
  </si>
  <si>
    <t>ｌ3</t>
    <phoneticPr fontId="1"/>
  </si>
  <si>
    <t>ｌ2</t>
    <phoneticPr fontId="1"/>
  </si>
  <si>
    <t>ｌ1</t>
    <phoneticPr fontId="1"/>
  </si>
  <si>
    <t>たわみ[mm]</t>
    <phoneticPr fontId="1"/>
  </si>
  <si>
    <t>たわみ[mm]</t>
    <phoneticPr fontId="1"/>
  </si>
  <si>
    <t>曲げ応力[Mpa]</t>
    <rPh sb="0" eb="1">
      <t>マ</t>
    </rPh>
    <rPh sb="2" eb="4">
      <t>オウリョク</t>
    </rPh>
    <phoneticPr fontId="1"/>
  </si>
  <si>
    <t>曲げモーメント[Nmm]</t>
    <rPh sb="0" eb="1">
      <t>マ</t>
    </rPh>
    <phoneticPr fontId="1"/>
  </si>
  <si>
    <t>ひずみ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</si>
</sst>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5</a:t>
            </a:r>
            <a:r>
              <a:rPr lang="ja-JP" altLang="en-US" sz="1050"/>
              <a:t>　　集中荷重時のたわみ曲線</a:t>
            </a:r>
          </a:p>
        </c:rich>
      </c:tx>
      <c:layout>
        <c:manualLayout>
          <c:xMode val="edge"/>
          <c:yMode val="edge"/>
          <c:x val="0.26540966754155731"/>
          <c:y val="0.8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68828285071207"/>
          <c:y val="6.4388821237007593E-2"/>
          <c:w val="0.84144571057527662"/>
          <c:h val="0.67842510936740508"/>
        </c:manualLayout>
      </c:layou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forward val="16"/>
            <c:backward val="100"/>
            <c:intercept val="0"/>
            <c:dispRSqr val="0"/>
            <c:dispEq val="0"/>
          </c:trendline>
          <c:xVal>
            <c:numRef>
              <c:f>Sheet1!$C$7:$C$12</c:f>
              <c:numCache>
                <c:formatCode>General</c:formatCode>
                <c:ptCount val="6"/>
                <c:pt idx="0">
                  <c:v>124.35</c:v>
                </c:pt>
                <c:pt idx="1">
                  <c:v>114.5</c:v>
                </c:pt>
                <c:pt idx="2">
                  <c:v>104.9</c:v>
                </c:pt>
                <c:pt idx="3">
                  <c:v>94.4</c:v>
                </c:pt>
                <c:pt idx="4">
                  <c:v>84.25</c:v>
                </c:pt>
                <c:pt idx="5">
                  <c:v>60.5</c:v>
                </c:pt>
              </c:numCache>
            </c:numRef>
          </c:xVal>
          <c:yVal>
            <c:numRef>
              <c:f>Sheet1!$G$15:$G$19</c:f>
              <c:numCache>
                <c:formatCode>General</c:formatCode>
                <c:ptCount val="5"/>
                <c:pt idx="0">
                  <c:v>7.8999999999999986</c:v>
                </c:pt>
                <c:pt idx="1">
                  <c:v>6.9000000000000057</c:v>
                </c:pt>
                <c:pt idx="2">
                  <c:v>6</c:v>
                </c:pt>
                <c:pt idx="3">
                  <c:v>5</c:v>
                </c:pt>
                <c:pt idx="4">
                  <c:v>4.2999999999999972</c:v>
                </c:pt>
              </c:numCache>
            </c:numRef>
          </c:yVal>
          <c:smooth val="0"/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16"/>
            <c:backward val="100"/>
            <c:intercept val="0"/>
            <c:dispRSqr val="0"/>
            <c:dispEq val="0"/>
          </c:trendline>
          <c:xVal>
            <c:numRef>
              <c:f>Sheet1!$C$7:$C$11</c:f>
              <c:numCache>
                <c:formatCode>General</c:formatCode>
                <c:ptCount val="5"/>
                <c:pt idx="0">
                  <c:v>124.35</c:v>
                </c:pt>
                <c:pt idx="1">
                  <c:v>114.5</c:v>
                </c:pt>
                <c:pt idx="2">
                  <c:v>104.9</c:v>
                </c:pt>
                <c:pt idx="3">
                  <c:v>94.4</c:v>
                </c:pt>
                <c:pt idx="4">
                  <c:v>84.25</c:v>
                </c:pt>
              </c:numCache>
            </c:numRef>
          </c:xVal>
          <c:yVal>
            <c:numRef>
              <c:f>Sheet1!$E$31:$E$35</c:f>
              <c:numCache>
                <c:formatCode>General</c:formatCode>
                <c:ptCount val="5"/>
                <c:pt idx="0">
                  <c:v>7.3355931771835206</c:v>
                </c:pt>
                <c:pt idx="1">
                  <c:v>6.4658167041902965</c:v>
                </c:pt>
                <c:pt idx="2">
                  <c:v>5.6285515902572625</c:v>
                </c:pt>
                <c:pt idx="3">
                  <c:v>4.7366457937047546</c:v>
                </c:pt>
                <c:pt idx="4">
                  <c:v>3.9102532116724187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07112"/>
        <c:axId val="314911424"/>
      </c:scatterChart>
      <c:valAx>
        <c:axId val="314907112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水平距離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11424"/>
        <c:crosses val="autoZero"/>
        <c:crossBetween val="midCat"/>
      </c:valAx>
      <c:valAx>
        <c:axId val="3149114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たわみ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833245032305986"/>
          <c:y val="0.51220648988383177"/>
          <c:w val="0.13267296344337468"/>
          <c:h val="0.16816261196050047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11"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6</a:t>
            </a:r>
            <a:r>
              <a:rPr lang="ja-JP" altLang="en-US" sz="1050"/>
              <a:t>　負荷位置と曲げ応力の関係</a:t>
            </a:r>
          </a:p>
        </c:rich>
      </c:tx>
      <c:layout>
        <c:manualLayout>
          <c:xMode val="edge"/>
          <c:yMode val="edge"/>
          <c:x val="0.29148600174978129"/>
          <c:y val="0.9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8.1712962962962959E-2"/>
          <c:w val="0.82275240594925636"/>
          <c:h val="0.63496172353455815"/>
        </c:manualLayout>
      </c:layou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51.004784688995215</c:v>
                </c:pt>
                <c:pt idx="1">
                  <c:v>40.019138755980862</c:v>
                </c:pt>
                <c:pt idx="2">
                  <c:v>31.387559808612444</c:v>
                </c:pt>
                <c:pt idx="3">
                  <c:v>23.540669856459331</c:v>
                </c:pt>
              </c:numCache>
            </c:numRef>
          </c:yVal>
          <c:smooth val="0"/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Sheet1!$F$40:$F$43</c:f>
              <c:numCache>
                <c:formatCode>General</c:formatCode>
                <c:ptCount val="4"/>
                <c:pt idx="0">
                  <c:v>50.678848209798993</c:v>
                </c:pt>
                <c:pt idx="1">
                  <c:v>41.669275194723625</c:v>
                </c:pt>
                <c:pt idx="2">
                  <c:v>31.815054709484933</c:v>
                </c:pt>
                <c:pt idx="3">
                  <c:v>22.289308240420855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09072"/>
        <c:axId val="314907896"/>
      </c:scatterChart>
      <c:valAx>
        <c:axId val="314909072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07896"/>
        <c:crosses val="autoZero"/>
        <c:crossBetween val="midCat"/>
      </c:valAx>
      <c:valAx>
        <c:axId val="314907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曲げ応力</a:t>
                </a:r>
                <a:r>
                  <a:rPr lang="en-US" altLang="ja-JP"/>
                  <a:t>[MPa]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25832704701826"/>
          <c:y val="0.52230931112807977"/>
          <c:w val="0.11489590874801918"/>
          <c:h val="0.14121400530028586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7</a:t>
            </a:r>
            <a:r>
              <a:rPr lang="ja-JP" altLang="en-US" sz="1050"/>
              <a:t>　負荷位置と曲げモーメントの関係</a:t>
            </a:r>
          </a:p>
        </c:rich>
      </c:tx>
      <c:layout>
        <c:manualLayout>
          <c:xMode val="edge"/>
          <c:yMode val="edge"/>
          <c:x val="0.29329933997583579"/>
          <c:y val="0.9032452400774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802895340704625"/>
          <c:y val="6.6210737055453356E-2"/>
          <c:w val="0.79671847673039087"/>
          <c:h val="0.65505731409164902"/>
        </c:manualLayout>
      </c:layou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108.26615629984052</c:v>
                </c:pt>
                <c:pt idx="1">
                  <c:v>84.947291866028721</c:v>
                </c:pt>
                <c:pt idx="2">
                  <c:v>66.625326953748029</c:v>
                </c:pt>
                <c:pt idx="3">
                  <c:v>49.968995215311011</c:v>
                </c:pt>
              </c:numCache>
            </c:numRef>
          </c:yVal>
          <c:smooth val="0"/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Sheet1!$G$40:$G$43</c:f>
              <c:numCache>
                <c:formatCode>General</c:formatCode>
                <c:ptCount val="4"/>
                <c:pt idx="0">
                  <c:v>107.57430180000001</c:v>
                </c:pt>
                <c:pt idx="1">
                  <c:v>88.449981480000019</c:v>
                </c:pt>
                <c:pt idx="2">
                  <c:v>67.532756130000024</c:v>
                </c:pt>
                <c:pt idx="3">
                  <c:v>47.312771625000003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08288"/>
        <c:axId val="314912600"/>
      </c:scatterChart>
      <c:valAx>
        <c:axId val="314908288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12600"/>
        <c:crosses val="autoZero"/>
        <c:crossBetween val="midCat"/>
      </c:valAx>
      <c:valAx>
        <c:axId val="314912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曲げモーメント</a:t>
                </a:r>
                <a:r>
                  <a:rPr lang="en-US" altLang="ja-JP"/>
                  <a:t>[Nmm]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428414539842839"/>
          <c:y val="0.54174182446720698"/>
          <c:w val="0.11432645377857746"/>
          <c:h val="0.14127469838536799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8</a:t>
            </a:r>
            <a:r>
              <a:rPr lang="ja-JP" altLang="en-US" sz="1050"/>
              <a:t>　負荷位置とひずみ量の関係</a:t>
            </a:r>
          </a:p>
        </c:rich>
      </c:tx>
      <c:layout>
        <c:manualLayout>
          <c:xMode val="edge"/>
          <c:yMode val="edge"/>
          <c:x val="0.31493155215271312"/>
          <c:y val="0.88871532441382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58341819696318"/>
          <c:y val="6.2910472745179982E-2"/>
          <c:w val="0.77726556263528457"/>
          <c:h val="0.67974689149396816"/>
        </c:manualLayout>
      </c:layou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Sheet1!$H$22:$H$25</c:f>
              <c:numCache>
                <c:formatCode>General</c:formatCode>
                <c:ptCount val="4"/>
                <c:pt idx="0">
                  <c:v>2.4880382775119617E-4</c:v>
                </c:pt>
                <c:pt idx="1">
                  <c:v>1.9521531100478472E-4</c:v>
                </c:pt>
                <c:pt idx="2">
                  <c:v>1.5311004784688997E-4</c:v>
                </c:pt>
                <c:pt idx="3">
                  <c:v>1.1483253588516746E-4</c:v>
                </c:pt>
              </c:numCache>
            </c:numRef>
          </c:yVal>
          <c:smooth val="0"/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Sheet1!$H$40:$H$43</c:f>
              <c:numCache>
                <c:formatCode>General</c:formatCode>
                <c:ptCount val="4"/>
                <c:pt idx="0">
                  <c:v>2.4721389370633656E-4</c:v>
                </c:pt>
                <c:pt idx="1">
                  <c:v>2.0326475704743232E-4</c:v>
                </c:pt>
                <c:pt idx="2">
                  <c:v>1.5519538882675577E-4</c:v>
                </c:pt>
                <c:pt idx="3">
                  <c:v>1.0872833288010173E-4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4944"/>
        <c:axId val="316153376"/>
      </c:scatterChart>
      <c:valAx>
        <c:axId val="316154944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3376"/>
        <c:crosses val="autoZero"/>
        <c:crossBetween val="midCat"/>
      </c:valAx>
      <c:valAx>
        <c:axId val="31615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615061667034469"/>
          <c:y val="0.5180547602231762"/>
          <c:w val="0.11526618398096346"/>
          <c:h val="0.1449310743235498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9</a:t>
            </a:r>
            <a:r>
              <a:rPr lang="ja-JP" altLang="en-US" sz="1050"/>
              <a:t>　負荷位置とたわみ量</a:t>
            </a:r>
          </a:p>
        </c:rich>
      </c:tx>
      <c:layout>
        <c:manualLayout>
          <c:xMode val="edge"/>
          <c:yMode val="edge"/>
          <c:x val="0.36918253628839526"/>
          <c:y val="0.91511387163561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089758748207589"/>
          <c:y val="3.3954451345755705E-2"/>
          <c:w val="0.81593272286651064"/>
          <c:h val="0.73334050634974979"/>
        </c:manualLayout>
      </c:layou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6.2000000000000028</c:v>
                </c:pt>
                <c:pt idx="1">
                  <c:v>4.7000000000000028</c:v>
                </c:pt>
                <c:pt idx="2">
                  <c:v>3.3999999999999915</c:v>
                </c:pt>
                <c:pt idx="3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  <c:dispRSqr val="0"/>
            <c:dispEq val="0"/>
          </c:trendline>
          <c:xVal>
            <c:numRef>
              <c:f>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Sheet1!$E$40:$E$43</c:f>
              <c:numCache>
                <c:formatCode>General</c:formatCode>
                <c:ptCount val="4"/>
                <c:pt idx="0">
                  <c:v>5.7268304980064899</c:v>
                </c:pt>
                <c:pt idx="1">
                  <c:v>4.403767009643758</c:v>
                </c:pt>
                <c:pt idx="2">
                  <c:v>3.2093261290201247</c:v>
                </c:pt>
                <c:pt idx="3">
                  <c:v>2.2814323620734163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2984"/>
        <c:axId val="316154552"/>
      </c:scatterChart>
      <c:valAx>
        <c:axId val="316152984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水平距離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4552"/>
        <c:crosses val="autoZero"/>
        <c:crossBetween val="midCat"/>
      </c:valAx>
      <c:valAx>
        <c:axId val="316154552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たわみ量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3961661341853034E-2"/>
              <c:y val="0.29435124957206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133510268085503"/>
          <c:y val="0.5515521429386544"/>
          <c:w val="0.11418140424140273"/>
          <c:h val="0.13975253093363332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578304</xdr:colOff>
      <xdr:row>3</xdr:row>
      <xdr:rowOff>17418</xdr:rowOff>
    </xdr:from>
    <xdr:to>
      <xdr:col>18</xdr:col>
      <xdr:colOff>457200</xdr:colOff>
      <xdr:row>20</xdr:row>
      <xdr:rowOff>119743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590983</xdr:colOff>
      <xdr:row>21</xdr:row>
      <xdr:rowOff>10420</xdr:rowOff>
    </xdr:from>
    <xdr:to>
      <xdr:col>18</xdr:col>
      <xdr:colOff>454639</xdr:colOff>
      <xdr:row>39</xdr:row>
      <xdr:rowOff>53146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604234</xdr:colOff>
      <xdr:row>39</xdr:row>
      <xdr:rowOff>114594</xdr:rowOff>
    </xdr:from>
    <xdr:to>
      <xdr:col>18</xdr:col>
      <xdr:colOff>491502</xdr:colOff>
      <xdr:row>57</xdr:row>
      <xdr:rowOff>156016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14413</xdr:colOff>
      <xdr:row>3</xdr:row>
      <xdr:rowOff>6026</xdr:rowOff>
    </xdr:from>
    <xdr:to>
      <xdr:col>26</xdr:col>
      <xdr:colOff>472441</xdr:colOff>
      <xdr:row>20</xdr:row>
      <xdr:rowOff>137160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12136</xdr:colOff>
      <xdr:row>21</xdr:row>
      <xdr:rowOff>12947</xdr:rowOff>
    </xdr:from>
    <xdr:to>
      <xdr:col>26</xdr:col>
      <xdr:colOff>515056</xdr:colOff>
      <xdr:row>39</xdr:row>
      <xdr:rowOff>62477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0.14364</cdr:x>
      <cdr:y>0.09229</cdr:y>
    </cdr:from>
    <cdr:to>
      <cdr:x>0.50456</cdr:x>
      <cdr:y>0.34174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83115" y="272449"/>
          <a:ext cx="1716426" cy="7364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ja-JP" altLang="en-US" sz="900"/>
            <a:t>荷重</a:t>
          </a:r>
          <a:endParaRPr lang="en-US" altLang="ja-JP" sz="900"/>
        </a:p>
        <a:p xmlns:a="http://schemas.openxmlformats.org/drawingml/2006/main">
          <a:pPr algn="l"/>
          <a:r>
            <a:rPr lang="ja-JP" altLang="en-US" sz="900"/>
            <a:t>位置：</a:t>
          </a:r>
          <a:r>
            <a:rPr lang="en-US" altLang="ja-JP" sz="900"/>
            <a:t>l5</a:t>
          </a:r>
        </a:p>
        <a:p xmlns:a="http://schemas.openxmlformats.org/drawingml/2006/main">
          <a:pPr algn="l"/>
          <a:r>
            <a:rPr lang="ja-JP" altLang="en-US" sz="900"/>
            <a:t>おもり質量：</a:t>
          </a:r>
          <a:r>
            <a:rPr lang="en-US" altLang="ja-JP" sz="900"/>
            <a:t>203.07[</a:t>
          </a:r>
          <a:r>
            <a:rPr lang="ja-JP" altLang="en-US" sz="900"/>
            <a:t>ｇ</a:t>
          </a:r>
          <a:r>
            <a:rPr lang="en-US" altLang="ja-JP" sz="900"/>
            <a:t>]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tabSelected="1" topLeftCell="I14" zoomScaleNormal="100" workbookViewId="0">
      <selection activeCell="W40" sqref="W40"/>
    </sheetView>
  </sheetViews>
  <sheetFormatPr defaultRowHeight="13.2" x14ac:dyDescent="0.2"/>
  <cols>
    <col min="3" max="3" width="12.77734375" bestFit="1" customWidth="1"/>
    <col min="5" max="5" width="12.77734375" bestFit="1" customWidth="1"/>
    <col min="6" max="6" width="15.33203125" customWidth="1"/>
    <col min="7" max="7" width="19.109375" customWidth="1"/>
    <col min="8" max="8" width="12.109375" customWidth="1"/>
  </cols>
  <sheetData>
    <row r="1" spans="2:7" x14ac:dyDescent="0.2">
      <c r="B1" t="s">
        <v>9</v>
      </c>
      <c r="C1">
        <v>203.07</v>
      </c>
      <c r="E1" t="s">
        <v>17</v>
      </c>
      <c r="F1">
        <v>2.09</v>
      </c>
    </row>
    <row r="2" spans="2:7" x14ac:dyDescent="0.2">
      <c r="B2" t="s">
        <v>21</v>
      </c>
      <c r="C2">
        <v>0.8</v>
      </c>
      <c r="E2" t="s">
        <v>19</v>
      </c>
      <c r="F2">
        <v>5000</v>
      </c>
    </row>
    <row r="3" spans="2:7" x14ac:dyDescent="0.2">
      <c r="B3" t="s">
        <v>22</v>
      </c>
      <c r="C3">
        <v>19.899999999999999</v>
      </c>
      <c r="E3" t="s">
        <v>18</v>
      </c>
      <c r="F3">
        <v>205</v>
      </c>
    </row>
    <row r="4" spans="2:7" x14ac:dyDescent="0.2">
      <c r="B4" t="s">
        <v>23</v>
      </c>
      <c r="C4">
        <f>C3*C2*C2/6</f>
        <v>2.1226666666666669</v>
      </c>
      <c r="E4" t="s">
        <v>31</v>
      </c>
      <c r="F4">
        <v>9.81</v>
      </c>
    </row>
    <row r="5" spans="2:7" x14ac:dyDescent="0.2">
      <c r="C5" t="s">
        <v>7</v>
      </c>
      <c r="D5" t="s">
        <v>8</v>
      </c>
    </row>
    <row r="6" spans="2:7" x14ac:dyDescent="0.2">
      <c r="B6" t="s">
        <v>0</v>
      </c>
      <c r="C6">
        <v>129.1</v>
      </c>
    </row>
    <row r="7" spans="2:7" x14ac:dyDescent="0.2">
      <c r="B7" t="s">
        <v>1</v>
      </c>
      <c r="C7">
        <v>124.35</v>
      </c>
      <c r="D7">
        <v>70.8</v>
      </c>
    </row>
    <row r="8" spans="2:7" x14ac:dyDescent="0.2">
      <c r="B8" t="s">
        <v>2</v>
      </c>
      <c r="C8">
        <v>114.5</v>
      </c>
      <c r="D8">
        <v>70.900000000000006</v>
      </c>
    </row>
    <row r="9" spans="2:7" x14ac:dyDescent="0.2">
      <c r="B9" t="s">
        <v>3</v>
      </c>
      <c r="C9">
        <v>104.9</v>
      </c>
      <c r="D9">
        <v>71</v>
      </c>
    </row>
    <row r="10" spans="2:7" x14ac:dyDescent="0.2">
      <c r="B10" t="s">
        <v>4</v>
      </c>
      <c r="C10">
        <v>94.4</v>
      </c>
      <c r="D10">
        <v>71.099999999999994</v>
      </c>
    </row>
    <row r="11" spans="2:7" x14ac:dyDescent="0.2">
      <c r="B11" t="s">
        <v>5</v>
      </c>
      <c r="C11">
        <v>84.25</v>
      </c>
      <c r="D11">
        <v>71.3</v>
      </c>
    </row>
    <row r="12" spans="2:7" x14ac:dyDescent="0.2">
      <c r="B12" t="s">
        <v>6</v>
      </c>
      <c r="C12">
        <v>60.5</v>
      </c>
    </row>
    <row r="13" spans="2:7" x14ac:dyDescent="0.2">
      <c r="C13">
        <v>0</v>
      </c>
    </row>
    <row r="14" spans="2:7" x14ac:dyDescent="0.2">
      <c r="B14" t="s">
        <v>10</v>
      </c>
      <c r="F14" t="s">
        <v>8</v>
      </c>
      <c r="G14" t="s">
        <v>37</v>
      </c>
    </row>
    <row r="15" spans="2:7" x14ac:dyDescent="0.2">
      <c r="B15" t="s">
        <v>1</v>
      </c>
      <c r="C15" t="s">
        <v>11</v>
      </c>
      <c r="D15" t="s">
        <v>12</v>
      </c>
      <c r="E15" t="s">
        <v>1</v>
      </c>
      <c r="F15">
        <v>62.9</v>
      </c>
      <c r="G15">
        <f>D7-F15</f>
        <v>7.8999999999999986</v>
      </c>
    </row>
    <row r="16" spans="2:7" x14ac:dyDescent="0.2">
      <c r="E16" t="s">
        <v>2</v>
      </c>
      <c r="F16">
        <v>64</v>
      </c>
      <c r="G16">
        <f t="shared" ref="G16:G19" si="0">D8-F16</f>
        <v>6.9000000000000057</v>
      </c>
    </row>
    <row r="17" spans="2:8" x14ac:dyDescent="0.2">
      <c r="E17" t="s">
        <v>3</v>
      </c>
      <c r="F17">
        <v>65</v>
      </c>
      <c r="G17">
        <f t="shared" si="0"/>
        <v>6</v>
      </c>
    </row>
    <row r="18" spans="2:8" x14ac:dyDescent="0.2">
      <c r="E18" t="s">
        <v>4</v>
      </c>
      <c r="F18">
        <v>66.099999999999994</v>
      </c>
      <c r="G18">
        <f t="shared" si="0"/>
        <v>5</v>
      </c>
    </row>
    <row r="19" spans="2:8" x14ac:dyDescent="0.2">
      <c r="E19" t="s">
        <v>13</v>
      </c>
      <c r="F19">
        <v>67</v>
      </c>
      <c r="G19">
        <f t="shared" si="0"/>
        <v>4.2999999999999972</v>
      </c>
    </row>
    <row r="20" spans="2:8" x14ac:dyDescent="0.2">
      <c r="B20" t="s">
        <v>15</v>
      </c>
    </row>
    <row r="21" spans="2:8" x14ac:dyDescent="0.2">
      <c r="C21" t="s">
        <v>14</v>
      </c>
      <c r="D21" t="s">
        <v>8</v>
      </c>
      <c r="E21" t="s">
        <v>43</v>
      </c>
      <c r="F21" t="s">
        <v>20</v>
      </c>
      <c r="G21" t="s">
        <v>34</v>
      </c>
      <c r="H21" t="s">
        <v>16</v>
      </c>
    </row>
    <row r="22" spans="2:8" x14ac:dyDescent="0.2">
      <c r="B22" t="s">
        <v>2</v>
      </c>
      <c r="C22">
        <v>0.65</v>
      </c>
      <c r="D22">
        <v>64.7</v>
      </c>
      <c r="E22">
        <f>D8-D22</f>
        <v>6.2000000000000028</v>
      </c>
      <c r="F22">
        <f>$F$3*H22*10^3</f>
        <v>51.004784688995215</v>
      </c>
      <c r="G22">
        <f>F22*$C$4</f>
        <v>108.26615629984052</v>
      </c>
      <c r="H22">
        <f>4*C22/$F$1/$F$2</f>
        <v>2.4880382775119617E-4</v>
      </c>
    </row>
    <row r="23" spans="2:8" x14ac:dyDescent="0.2">
      <c r="B23" t="s">
        <v>3</v>
      </c>
      <c r="C23">
        <v>0.51</v>
      </c>
      <c r="D23">
        <v>66.3</v>
      </c>
      <c r="E23">
        <f t="shared" ref="E23:E25" si="1">D9-D23</f>
        <v>4.7000000000000028</v>
      </c>
      <c r="F23">
        <f t="shared" ref="F23:F24" si="2">$F$3*H23*10^3</f>
        <v>40.019138755980862</v>
      </c>
      <c r="G23">
        <f t="shared" ref="G23:G25" si="3">F23*$C$4</f>
        <v>84.947291866028721</v>
      </c>
      <c r="H23">
        <f t="shared" ref="H23:H25" si="4">4*C23/$F$1/$F$2</f>
        <v>1.9521531100478472E-4</v>
      </c>
    </row>
    <row r="24" spans="2:8" x14ac:dyDescent="0.2">
      <c r="B24" t="s">
        <v>4</v>
      </c>
      <c r="C24">
        <v>0.4</v>
      </c>
      <c r="D24">
        <v>67.7</v>
      </c>
      <c r="E24">
        <f t="shared" si="1"/>
        <v>3.3999999999999915</v>
      </c>
      <c r="F24">
        <f t="shared" si="2"/>
        <v>31.387559808612444</v>
      </c>
      <c r="G24">
        <f t="shared" si="3"/>
        <v>66.625326953748029</v>
      </c>
      <c r="H24">
        <f t="shared" si="4"/>
        <v>1.5311004784688997E-4</v>
      </c>
    </row>
    <row r="25" spans="2:8" x14ac:dyDescent="0.2">
      <c r="B25" t="s">
        <v>13</v>
      </c>
      <c r="C25">
        <v>0.3</v>
      </c>
      <c r="D25">
        <v>68.8</v>
      </c>
      <c r="E25">
        <f t="shared" si="1"/>
        <v>2.5</v>
      </c>
      <c r="F25">
        <f>$F$3*H25*10^3</f>
        <v>23.540669856459331</v>
      </c>
      <c r="G25">
        <f t="shared" si="3"/>
        <v>49.968995215311011</v>
      </c>
      <c r="H25">
        <f t="shared" si="4"/>
        <v>1.1483253588516746E-4</v>
      </c>
    </row>
    <row r="27" spans="2:8" x14ac:dyDescent="0.2">
      <c r="B27" t="s">
        <v>24</v>
      </c>
    </row>
    <row r="28" spans="2:8" x14ac:dyDescent="0.2">
      <c r="B28" t="s">
        <v>25</v>
      </c>
      <c r="D28" t="s">
        <v>32</v>
      </c>
      <c r="E28">
        <f>C1*10^(-3)*F4</f>
        <v>1.9921167000000002</v>
      </c>
      <c r="G28">
        <f>$E$28/($F$3*$E$29)</f>
        <v>1.1445087671589655E-2</v>
      </c>
    </row>
    <row r="29" spans="2:8" x14ac:dyDescent="0.2">
      <c r="D29" t="s">
        <v>35</v>
      </c>
      <c r="E29">
        <f>C3*C2*C2*C2/12</f>
        <v>0.84906666666666675</v>
      </c>
    </row>
    <row r="30" spans="2:8" x14ac:dyDescent="0.2">
      <c r="C30" t="s">
        <v>33</v>
      </c>
      <c r="E30" t="s">
        <v>36</v>
      </c>
    </row>
    <row r="31" spans="2:8" x14ac:dyDescent="0.2">
      <c r="B31" t="s">
        <v>26</v>
      </c>
      <c r="C31">
        <f>$E$28*(C7-$C$7)</f>
        <v>0</v>
      </c>
      <c r="E31">
        <f>$G$28*POWER(10,-3)*(-POWER(C7,3)/6+$C$7*C7*C7/2)</f>
        <v>7.3355931771835206</v>
      </c>
    </row>
    <row r="32" spans="2:8" x14ac:dyDescent="0.2">
      <c r="B32" t="s">
        <v>27</v>
      </c>
      <c r="C32">
        <f>$E$28*(C8-$C$7)</f>
        <v>-19.622349494999991</v>
      </c>
      <c r="E32">
        <f>$G$28*POWER(10,-3)*(-POWER(C8,3)/6+$C$7*C8*C8/2)</f>
        <v>6.4658167041902965</v>
      </c>
    </row>
    <row r="33" spans="2:8" x14ac:dyDescent="0.2">
      <c r="B33" t="s">
        <v>28</v>
      </c>
      <c r="C33">
        <f>$E$28*(C9-$C$7)</f>
        <v>-38.746669814999983</v>
      </c>
      <c r="E33">
        <f>$G$28*POWER(10,-3)*(-POWER(C9,3)/6+$C$7*C9*C9/2)</f>
        <v>5.6285515902572625</v>
      </c>
    </row>
    <row r="34" spans="2:8" x14ac:dyDescent="0.2">
      <c r="B34" t="s">
        <v>29</v>
      </c>
      <c r="C34">
        <f>$E$28*(C10-$C$7)</f>
        <v>-59.663895164999985</v>
      </c>
      <c r="E34">
        <f>$G$28*POWER(10,-3)*(-POWER(C10,3)/6+$C$7*C10*C10/2)</f>
        <v>4.7366457937047546</v>
      </c>
    </row>
    <row r="35" spans="2:8" x14ac:dyDescent="0.2">
      <c r="B35" t="s">
        <v>30</v>
      </c>
      <c r="C35">
        <f>$E$28*(C11-$C$7)</f>
        <v>-79.883879669999999</v>
      </c>
      <c r="E35">
        <f>$G$28*POWER(10,-3)*(-POWER(C11,3)/6+$C$7*C11*C11/2)</f>
        <v>3.9102532116724187</v>
      </c>
    </row>
    <row r="38" spans="2:8" x14ac:dyDescent="0.2">
      <c r="B38" t="s">
        <v>38</v>
      </c>
    </row>
    <row r="39" spans="2:8" x14ac:dyDescent="0.2">
      <c r="E39" t="s">
        <v>44</v>
      </c>
      <c r="F39" t="s">
        <v>45</v>
      </c>
      <c r="G39" t="s">
        <v>46</v>
      </c>
      <c r="H39" t="s">
        <v>47</v>
      </c>
    </row>
    <row r="40" spans="2:8" x14ac:dyDescent="0.2">
      <c r="B40" t="s">
        <v>39</v>
      </c>
      <c r="E40">
        <f>$G$28*POWER(10,-3)*(-POWER(C8,3)/6+POWER(C8,3)/2)</f>
        <v>5.7268304980064899</v>
      </c>
      <c r="F40">
        <f>G40/$C$4</f>
        <v>50.678848209798993</v>
      </c>
      <c r="G40">
        <f>-$E$28*($C$12-C8)</f>
        <v>107.57430180000001</v>
      </c>
      <c r="H40">
        <f>F40*10^(-3)/$F$3</f>
        <v>2.4721389370633656E-4</v>
      </c>
    </row>
    <row r="41" spans="2:8" x14ac:dyDescent="0.2">
      <c r="B41" t="s">
        <v>40</v>
      </c>
      <c r="E41">
        <f t="shared" ref="E41:E43" si="5">$G$28*POWER(10,-3)*(-POWER(C9,3)/6+POWER(C9,3)/2)</f>
        <v>4.403767009643758</v>
      </c>
      <c r="F41">
        <f t="shared" ref="F41:F43" si="6">G41/$C$4</f>
        <v>41.669275194723625</v>
      </c>
      <c r="G41">
        <f t="shared" ref="G41:G43" si="7">-$E$28*($C$12-C9)</f>
        <v>88.449981480000019</v>
      </c>
      <c r="H41">
        <f t="shared" ref="H41:H42" si="8">F41*10^(-3)/$F$3</f>
        <v>2.0326475704743232E-4</v>
      </c>
    </row>
    <row r="42" spans="2:8" x14ac:dyDescent="0.2">
      <c r="B42" t="s">
        <v>41</v>
      </c>
      <c r="E42">
        <f t="shared" si="5"/>
        <v>3.2093261290201247</v>
      </c>
      <c r="F42">
        <f t="shared" si="6"/>
        <v>31.815054709484933</v>
      </c>
      <c r="G42">
        <f t="shared" si="7"/>
        <v>67.532756130000024</v>
      </c>
      <c r="H42">
        <f t="shared" si="8"/>
        <v>1.5519538882675577E-4</v>
      </c>
    </row>
    <row r="43" spans="2:8" x14ac:dyDescent="0.2">
      <c r="B43" t="s">
        <v>42</v>
      </c>
      <c r="E43">
        <f t="shared" si="5"/>
        <v>2.2814323620734163</v>
      </c>
      <c r="F43">
        <f t="shared" si="6"/>
        <v>22.289308240420855</v>
      </c>
      <c r="G43">
        <f t="shared" si="7"/>
        <v>47.312771625000003</v>
      </c>
      <c r="H43">
        <f>F43*10^(-3)/$F$3</f>
        <v>1.0872833288010173E-4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cp:lastPrinted>2015-11-13T05:13:15Z</cp:lastPrinted>
  <dcterms:created xsi:type="dcterms:W3CDTF">2015-11-11T14:21:06Z</dcterms:created>
  <dcterms:modified xsi:type="dcterms:W3CDTF">2015-11-13T10:02:36Z</dcterms:modified>
</cp:coreProperties>
</file>