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3"/>
  <workbookPr filterPrivacy="1" codeName="ThisWorkbook"/>
  <xr:revisionPtr revIDLastSave="0" documentId="13_ncr:1_{1E19A317-3F78-4CBA-9A0A-6C087C43D5F5}" xr6:coauthVersionLast="36" xr6:coauthVersionMax="43" xr10:uidLastSave="{00000000-0000-0000-0000-000000000000}"/>
  <bookViews>
    <workbookView xWindow="-120" yWindow="-120" windowWidth="29040" windowHeight="1599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7" i="11" l="1"/>
  <c r="F17" i="11"/>
  <c r="F14" i="11"/>
  <c r="F19" i="11"/>
  <c r="F24" i="11"/>
  <c r="H31" i="11" l="1"/>
  <c r="H17" i="11"/>
  <c r="K9" i="11" l="1"/>
  <c r="F11" i="11"/>
  <c r="H35" i="11" l="1"/>
  <c r="F8" i="11"/>
  <c r="F10" i="11"/>
  <c r="F13" i="11"/>
  <c r="H13" i="11"/>
  <c r="G10" i="11"/>
  <c r="H29" i="11" l="1"/>
  <c r="H27" i="11"/>
  <c r="H33" i="11" l="1"/>
  <c r="H10" i="11"/>
  <c r="J9" i="11"/>
  <c r="H9" i="11"/>
  <c r="H8" i="11" s="1"/>
  <c r="K12" i="11" l="1"/>
  <c r="K11" i="11" l="1"/>
  <c r="J11" i="11" l="1"/>
  <c r="J12" i="11" l="1"/>
  <c r="G14" i="11" l="1"/>
  <c r="F15" i="11" s="1"/>
  <c r="K14" i="11" l="1"/>
  <c r="J14" i="11"/>
  <c r="G15" i="11" l="1"/>
  <c r="K15" i="11"/>
  <c r="F16" i="11" l="1"/>
  <c r="G16" i="11" s="1"/>
  <c r="K16" i="11"/>
  <c r="J15" i="11"/>
  <c r="G19" i="11" l="1"/>
  <c r="K19" i="11"/>
  <c r="G13" i="11"/>
  <c r="J16" i="11"/>
  <c r="J19" i="11" l="1"/>
  <c r="F20" i="11"/>
  <c r="G20" i="11" s="1"/>
  <c r="J20" i="11" s="1"/>
  <c r="K20" i="11"/>
  <c r="K21" i="11" l="1"/>
  <c r="F21" i="11"/>
  <c r="G21" i="11" s="1"/>
  <c r="F22" i="11" s="1"/>
  <c r="K22" i="11" l="1"/>
  <c r="J21" i="11"/>
  <c r="G22" i="11" l="1"/>
  <c r="K24" i="11" l="1"/>
  <c r="J22" i="11"/>
  <c r="G24" i="11" l="1"/>
  <c r="F25" i="11" l="1"/>
  <c r="K25" i="11" s="1"/>
  <c r="J24" i="11"/>
  <c r="G25" i="11" l="1"/>
  <c r="F26" i="11" s="1"/>
  <c r="K26" i="11" s="1"/>
  <c r="J25" i="11" l="1"/>
  <c r="G26" i="11"/>
  <c r="F27" i="11" l="1"/>
  <c r="G17" i="11"/>
  <c r="J26" i="11"/>
  <c r="G8" i="11" l="1"/>
  <c r="F28" i="11" l="1"/>
  <c r="G27" i="11"/>
  <c r="K28" i="11" l="1"/>
  <c r="G28" i="11"/>
  <c r="F29" i="11" l="1"/>
  <c r="J28" i="11"/>
  <c r="F30" i="11" l="1"/>
  <c r="G29" i="11"/>
  <c r="G30" i="11" l="1"/>
  <c r="K30" i="11"/>
  <c r="J30" i="11" l="1"/>
  <c r="F31" i="11"/>
  <c r="G31" i="11" l="1"/>
  <c r="F32" i="11"/>
  <c r="G32" i="11" l="1"/>
  <c r="K32" i="11"/>
  <c r="J32" i="11" l="1"/>
  <c r="F33" i="11"/>
  <c r="G33" i="11" l="1"/>
  <c r="F34" i="11"/>
  <c r="G34" i="11" l="1"/>
  <c r="K34" i="11"/>
  <c r="F35" i="11" l="1"/>
  <c r="J34" i="11"/>
  <c r="F36" i="11" l="1"/>
  <c r="G35" i="11"/>
  <c r="L5" i="11"/>
  <c r="G37" i="11" l="1"/>
  <c r="J37" i="11" s="1"/>
  <c r="K37" i="11"/>
  <c r="L4" i="11"/>
  <c r="L10" i="11"/>
  <c r="M5" i="11"/>
  <c r="L17" i="11"/>
  <c r="L7" i="11"/>
  <c r="L8" i="11"/>
  <c r="L11" i="11"/>
  <c r="L12" i="11"/>
  <c r="L9" i="11"/>
  <c r="K36" i="11"/>
  <c r="G36" i="11"/>
  <c r="J36" i="11" s="1"/>
  <c r="M8" i="11" l="1"/>
  <c r="M7" i="11"/>
  <c r="M11" i="11"/>
  <c r="M9" i="11"/>
  <c r="M12" i="11"/>
  <c r="M10" i="11"/>
  <c r="M17" i="11"/>
  <c r="N5" i="11"/>
  <c r="N7" i="11" l="1"/>
  <c r="N10" i="11"/>
  <c r="N11" i="11"/>
  <c r="N17" i="11"/>
  <c r="O5" i="11"/>
  <c r="N12" i="11"/>
  <c r="N9" i="11"/>
  <c r="N8" i="11"/>
  <c r="O7" i="11" l="1"/>
  <c r="O10" i="11"/>
  <c r="O8" i="11"/>
  <c r="O12" i="11"/>
  <c r="O17" i="11"/>
  <c r="O11" i="11"/>
  <c r="P5" i="11"/>
  <c r="O9" i="11"/>
  <c r="P9" i="11" l="1"/>
  <c r="P7" i="11"/>
  <c r="P12" i="11"/>
  <c r="Q5" i="11"/>
  <c r="P11" i="11"/>
  <c r="P10" i="11"/>
  <c r="P17" i="11"/>
  <c r="P8" i="11"/>
  <c r="Q11" i="11" l="1"/>
  <c r="R5" i="11"/>
  <c r="Q8" i="11"/>
  <c r="Q10" i="11"/>
  <c r="Q9" i="11"/>
  <c r="Q7" i="11"/>
  <c r="Q17" i="11"/>
  <c r="Q12" i="11"/>
  <c r="R8" i="11" l="1"/>
  <c r="S5" i="11"/>
  <c r="R7" i="11"/>
  <c r="R9" i="11"/>
  <c r="R12" i="11"/>
  <c r="R11" i="11"/>
  <c r="R10" i="11"/>
  <c r="R17" i="11"/>
  <c r="T5" i="11" l="1"/>
  <c r="S7" i="11"/>
  <c r="S12" i="11"/>
  <c r="S9" i="11"/>
  <c r="S8" i="11"/>
  <c r="S17" i="11"/>
  <c r="S4" i="11"/>
  <c r="S10" i="11"/>
  <c r="S11" i="11"/>
  <c r="T12" i="11" l="1"/>
  <c r="T9" i="11"/>
  <c r="T10" i="11"/>
  <c r="U5" i="11"/>
  <c r="T8" i="11"/>
  <c r="T7" i="11"/>
  <c r="T11" i="11"/>
  <c r="T17" i="11"/>
  <c r="U10" i="11" l="1"/>
  <c r="U8" i="11"/>
  <c r="U9" i="11"/>
  <c r="U12" i="11"/>
  <c r="V5" i="11"/>
  <c r="U11" i="11"/>
  <c r="U7" i="11"/>
  <c r="U17" i="11"/>
  <c r="V8" i="11" l="1"/>
  <c r="V12" i="11"/>
  <c r="V7" i="11"/>
  <c r="V17" i="11"/>
  <c r="V9" i="11"/>
  <c r="W5" i="11"/>
  <c r="V10" i="11"/>
  <c r="V11" i="11"/>
  <c r="W12" i="11" l="1"/>
  <c r="X5" i="11"/>
  <c r="W11" i="11"/>
  <c r="W7" i="11"/>
  <c r="W10" i="11"/>
  <c r="W8" i="11"/>
  <c r="W17" i="11"/>
  <c r="W9" i="11"/>
  <c r="X17" i="11" l="1"/>
  <c r="X8" i="11"/>
  <c r="X12" i="11"/>
  <c r="Y5" i="11"/>
  <c r="X7" i="11"/>
  <c r="X10" i="11"/>
  <c r="X11" i="11"/>
  <c r="X9" i="11"/>
  <c r="Y12" i="11" l="1"/>
  <c r="Y9" i="11"/>
  <c r="Y11" i="11"/>
  <c r="Z5" i="11"/>
  <c r="Y7" i="11"/>
  <c r="Y10" i="11"/>
  <c r="Y17" i="11"/>
  <c r="Y8" i="11"/>
  <c r="Z4" i="11" l="1"/>
  <c r="Z8" i="11"/>
  <c r="Z7" i="11"/>
  <c r="Z12" i="11"/>
  <c r="Z17" i="11"/>
  <c r="Z9" i="11"/>
  <c r="AA5" i="11"/>
  <c r="Z10" i="11"/>
  <c r="Z11" i="11"/>
  <c r="AB5" i="11" l="1"/>
  <c r="AA8" i="11"/>
  <c r="AA10" i="11"/>
  <c r="AA7" i="11"/>
  <c r="AA17" i="11"/>
  <c r="AA11" i="11"/>
  <c r="AA9" i="11"/>
  <c r="AA12" i="11"/>
  <c r="AB12" i="11" l="1"/>
  <c r="AB7" i="11"/>
  <c r="AC5" i="11"/>
  <c r="AB10" i="11"/>
  <c r="AB9" i="11"/>
  <c r="AB8" i="11"/>
  <c r="AB11" i="11"/>
  <c r="AB17" i="11"/>
  <c r="AC17" i="11" l="1"/>
  <c r="AC7" i="11"/>
  <c r="AC10" i="11"/>
  <c r="AD5" i="11"/>
  <c r="AC12" i="11"/>
  <c r="AC9" i="11"/>
  <c r="AC8" i="11"/>
  <c r="AC11" i="11"/>
  <c r="AD10" i="11" l="1"/>
  <c r="AD17" i="11"/>
  <c r="AD12" i="11"/>
  <c r="AD9" i="11"/>
  <c r="AD11" i="11"/>
  <c r="AD7" i="11"/>
  <c r="AE5" i="11"/>
  <c r="AD8" i="11"/>
  <c r="AE11" i="11" l="1"/>
  <c r="AE12" i="11"/>
  <c r="AE9" i="11"/>
  <c r="AE7" i="11"/>
  <c r="AE10" i="11"/>
  <c r="AE8" i="11"/>
  <c r="AE17" i="11"/>
  <c r="AF5" i="11"/>
  <c r="AF10" i="11" l="1"/>
  <c r="AF12" i="11"/>
  <c r="AF8" i="11"/>
  <c r="AF11" i="11"/>
  <c r="AF7" i="11"/>
  <c r="AF9" i="11"/>
  <c r="AF17" i="11"/>
  <c r="AG5" i="11"/>
  <c r="AG9" i="11" l="1"/>
  <c r="AG11" i="11"/>
  <c r="AG17" i="11"/>
  <c r="AG8" i="11"/>
  <c r="AG7" i="11"/>
  <c r="AH5" i="11"/>
  <c r="AG12" i="11"/>
  <c r="AG10" i="11"/>
  <c r="AG4" i="11"/>
  <c r="AH12" i="11" l="1"/>
  <c r="AH9" i="11"/>
  <c r="AH17" i="11"/>
  <c r="AI5" i="11"/>
  <c r="AH7" i="11"/>
  <c r="AH11" i="11"/>
  <c r="AH10" i="11"/>
  <c r="AH8" i="11"/>
  <c r="AI11" i="11" l="1"/>
  <c r="AI7" i="11"/>
  <c r="AI8" i="11"/>
  <c r="AI17" i="11"/>
  <c r="AI9" i="11"/>
  <c r="AJ5" i="11"/>
  <c r="AI10" i="11"/>
  <c r="AI12" i="11"/>
  <c r="AJ11" i="11" l="1"/>
  <c r="AJ17" i="11"/>
  <c r="AK5" i="11"/>
  <c r="AJ7" i="11"/>
  <c r="AJ10" i="11"/>
  <c r="AJ12" i="11"/>
  <c r="AJ8" i="11"/>
  <c r="AJ9" i="11"/>
  <c r="AK12" i="11" l="1"/>
  <c r="AK17" i="11"/>
  <c r="AK10" i="11"/>
  <c r="AK8" i="11"/>
  <c r="AL5" i="11"/>
  <c r="AK7" i="11"/>
  <c r="AK11" i="11"/>
  <c r="AK9" i="11"/>
  <c r="AL8" i="11" l="1"/>
  <c r="AL9" i="11"/>
  <c r="AL17" i="11"/>
  <c r="AM5" i="11"/>
  <c r="AL10" i="11"/>
  <c r="AL11" i="11"/>
  <c r="AL7" i="11"/>
  <c r="AL12" i="11"/>
  <c r="AM11" i="11" l="1"/>
  <c r="AM9" i="11"/>
  <c r="AM17" i="11"/>
  <c r="AM7" i="11"/>
  <c r="AN5" i="11"/>
  <c r="AM12" i="11"/>
  <c r="AM8" i="11"/>
  <c r="AM10" i="11"/>
  <c r="AN17" i="11" l="1"/>
  <c r="AN12" i="11"/>
  <c r="AN9" i="11"/>
  <c r="AN11" i="11"/>
  <c r="AN7" i="11"/>
  <c r="AN10" i="11"/>
  <c r="AN8" i="11"/>
  <c r="AO5" i="11"/>
  <c r="AN4" i="11"/>
  <c r="AO17" i="11" l="1"/>
  <c r="AO12" i="11"/>
  <c r="AO10" i="11"/>
  <c r="AO11" i="11"/>
  <c r="AO8" i="11"/>
  <c r="AP5" i="11"/>
  <c r="AO7" i="11"/>
  <c r="AO9" i="11"/>
  <c r="AQ5" i="11" l="1"/>
  <c r="AP8" i="11"/>
  <c r="AP10" i="11"/>
  <c r="AP9" i="11"/>
  <c r="AP11" i="11"/>
  <c r="AP17" i="11"/>
  <c r="AP12" i="11"/>
  <c r="AP7" i="11"/>
  <c r="AQ8" i="11" l="1"/>
  <c r="AQ11" i="11"/>
  <c r="AQ12" i="11"/>
  <c r="AQ9" i="11"/>
  <c r="AQ7" i="11"/>
  <c r="AQ17" i="11"/>
  <c r="AQ10" i="11"/>
  <c r="AR5" i="11"/>
  <c r="AR10" i="11" l="1"/>
  <c r="AR7" i="11"/>
  <c r="AR12" i="11"/>
  <c r="AR17" i="11"/>
  <c r="AR9" i="11"/>
  <c r="AR11" i="11"/>
  <c r="AR8" i="11"/>
  <c r="AS5" i="11"/>
  <c r="AS9" i="11" l="1"/>
  <c r="AS7" i="11"/>
  <c r="AT5" i="11"/>
  <c r="AS8" i="11"/>
  <c r="AS11" i="11"/>
  <c r="AS12" i="11"/>
  <c r="AS17" i="11"/>
  <c r="AS10" i="11"/>
  <c r="AT9" i="11" l="1"/>
  <c r="AT17" i="11"/>
  <c r="AT7" i="11"/>
  <c r="AU5" i="11"/>
  <c r="AT12" i="11"/>
  <c r="AT8" i="11"/>
  <c r="AT11" i="11"/>
  <c r="AT10" i="11"/>
  <c r="AU7" i="11" l="1"/>
  <c r="AU12" i="11"/>
  <c r="AU9" i="11"/>
  <c r="AU8" i="11"/>
  <c r="AU11" i="11"/>
  <c r="AU17" i="11"/>
  <c r="AU4" i="11"/>
  <c r="AU10" i="11"/>
  <c r="AV5" i="11"/>
  <c r="AW5" i="11" l="1"/>
  <c r="AV17" i="11"/>
  <c r="AV8" i="11"/>
  <c r="AV11" i="11"/>
  <c r="AV10" i="11"/>
  <c r="AV12" i="11"/>
  <c r="AV7" i="11"/>
  <c r="AV9" i="11"/>
  <c r="AW8" i="11" l="1"/>
  <c r="AW9" i="11"/>
  <c r="AW11" i="11"/>
  <c r="AW10" i="11"/>
  <c r="AW17" i="11"/>
  <c r="AW12" i="11"/>
  <c r="AW7" i="11"/>
  <c r="AX5" i="11"/>
  <c r="AY5" i="11" l="1"/>
  <c r="AX10" i="11"/>
  <c r="AX9" i="11"/>
  <c r="AX12" i="11"/>
  <c r="AX17" i="11"/>
  <c r="AX11" i="11"/>
  <c r="AX7" i="11"/>
  <c r="AX8" i="11"/>
  <c r="AY9" i="11" l="1"/>
  <c r="AZ5" i="11"/>
  <c r="AY7" i="11"/>
  <c r="AY17" i="11"/>
  <c r="AY12" i="11"/>
  <c r="AY10" i="11"/>
  <c r="AY11" i="11"/>
  <c r="AY8" i="11"/>
  <c r="BA5" i="11" l="1"/>
  <c r="AZ17" i="11"/>
  <c r="AZ9" i="11"/>
  <c r="AZ12" i="11"/>
  <c r="AZ8" i="11"/>
  <c r="AZ11" i="11"/>
  <c r="AZ10" i="11"/>
  <c r="AZ7" i="11"/>
  <c r="BA17" i="11" l="1"/>
  <c r="BA12" i="11"/>
  <c r="BB5" i="11"/>
  <c r="BA9" i="11"/>
  <c r="BA11" i="11"/>
  <c r="BA7" i="11"/>
  <c r="BA8" i="11"/>
  <c r="BA10" i="11"/>
  <c r="BB9" i="11" l="1"/>
  <c r="BB10" i="11"/>
  <c r="BB11" i="11"/>
  <c r="BB8" i="11"/>
  <c r="BB17" i="11"/>
  <c r="BC5" i="11"/>
  <c r="BB4" i="11"/>
  <c r="BB12" i="11"/>
  <c r="BB7" i="11"/>
  <c r="BC10" i="11" l="1"/>
  <c r="BC8" i="11"/>
  <c r="BD5" i="11"/>
  <c r="BC7" i="11"/>
  <c r="BC17" i="11"/>
  <c r="BC11" i="11"/>
  <c r="BC9" i="11"/>
  <c r="BC12" i="11"/>
  <c r="BD11" i="11" l="1"/>
  <c r="BD17" i="11"/>
  <c r="BD10" i="11"/>
  <c r="BD9" i="11"/>
  <c r="BD7" i="11"/>
  <c r="BD8" i="11"/>
  <c r="BE5" i="11"/>
  <c r="BD12" i="11"/>
  <c r="BE11" i="11" l="1"/>
  <c r="BE10" i="11"/>
  <c r="BE12" i="11"/>
  <c r="BE9" i="11"/>
  <c r="BE17" i="11"/>
  <c r="BE7" i="11"/>
  <c r="BF5" i="11"/>
  <c r="BE8" i="11"/>
  <c r="BF17" i="11" l="1"/>
  <c r="BF10" i="11"/>
  <c r="BG5" i="11"/>
  <c r="BF7" i="11"/>
  <c r="BF8" i="11"/>
  <c r="BF12" i="11"/>
  <c r="BF9" i="11"/>
  <c r="BF11" i="11"/>
  <c r="BG9" i="11" l="1"/>
  <c r="BG17" i="11"/>
  <c r="BG7" i="11"/>
  <c r="BG8" i="11"/>
  <c r="BG11" i="11"/>
  <c r="BG12" i="11"/>
  <c r="BG10" i="11"/>
  <c r="BH5" i="11"/>
  <c r="BH9" i="11" l="1"/>
  <c r="BH11" i="11"/>
  <c r="BH12" i="11"/>
  <c r="BI5" i="11"/>
  <c r="BH8" i="11"/>
  <c r="BH7" i="11"/>
  <c r="BH17" i="11"/>
  <c r="BH10" i="11"/>
  <c r="BI11" i="11" l="1"/>
  <c r="BI17" i="11"/>
  <c r="BJ5" i="11"/>
  <c r="BI10" i="11"/>
  <c r="BI8" i="11"/>
  <c r="BI9" i="11"/>
  <c r="BI7" i="11"/>
  <c r="BI12" i="11"/>
  <c r="BI4" i="11"/>
  <c r="BJ12" i="11" l="1"/>
  <c r="BJ17" i="11"/>
  <c r="BJ9" i="11"/>
  <c r="BJ11" i="11"/>
  <c r="BJ10" i="11"/>
  <c r="BK5" i="11"/>
  <c r="BJ8" i="11"/>
  <c r="BJ7" i="11"/>
  <c r="BK10" i="11" l="1"/>
  <c r="BK8" i="11"/>
  <c r="BK12" i="11"/>
  <c r="BK17" i="11"/>
  <c r="BK9" i="11"/>
  <c r="BK11" i="11"/>
  <c r="BL5" i="11"/>
  <c r="BK7" i="11"/>
  <c r="BL9" i="11" l="1"/>
  <c r="BL11" i="11"/>
  <c r="BL12" i="11"/>
  <c r="BL8" i="11"/>
  <c r="BM5" i="11"/>
  <c r="BL7" i="11"/>
  <c r="BL10" i="11"/>
  <c r="BL17" i="11"/>
  <c r="BM8" i="11" l="1"/>
  <c r="BM7" i="11"/>
  <c r="BN5" i="11"/>
  <c r="BM11" i="11"/>
  <c r="BM9" i="11"/>
  <c r="BM17" i="11"/>
  <c r="BM12" i="11"/>
  <c r="BM10" i="11"/>
  <c r="BN17" i="11" l="1"/>
  <c r="BN11" i="11"/>
  <c r="BN7" i="11"/>
  <c r="BN8" i="11"/>
  <c r="BO5" i="11"/>
  <c r="BN9" i="11"/>
  <c r="BN10" i="11"/>
  <c r="BN12" i="11"/>
  <c r="BO8" i="11" l="1"/>
  <c r="BO11" i="11"/>
  <c r="BO12" i="11"/>
  <c r="BO10" i="11"/>
  <c r="BO9" i="11"/>
  <c r="BO17" i="11"/>
  <c r="BO7" i="11"/>
</calcChain>
</file>

<file path=xl/sharedStrings.xml><?xml version="1.0" encoding="utf-8"?>
<sst xmlns="http://schemas.openxmlformats.org/spreadsheetml/2006/main" count="96" uniqueCount="66">
  <si>
    <t>About This Template</t>
  </si>
  <si>
    <t>Guide for Screen Readers</t>
  </si>
  <si>
    <t>Assigned To</t>
  </si>
  <si>
    <t>Scrolling Increment:</t>
  </si>
  <si>
    <t>Med Risk</t>
  </si>
  <si>
    <t>Low Risk</t>
  </si>
  <si>
    <t>High Risk</t>
  </si>
  <si>
    <t>On Track</t>
  </si>
  <si>
    <t>Project Start Date:</t>
  </si>
  <si>
    <t>Unassigned</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</si>
  <si>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</si>
  <si>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</si>
  <si>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</si>
  <si>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</si>
  <si>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</si>
  <si>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</si>
  <si>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</si>
  <si>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</si>
  <si>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</si>
  <si>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</si>
  <si>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ILS Co., Ltd.</t>
  </si>
  <si>
    <t>Durations</t>
  </si>
  <si>
    <t>Start Date</t>
  </si>
  <si>
    <t>End Date</t>
  </si>
  <si>
    <t>Task Name</t>
  </si>
  <si>
    <t>Priority</t>
  </si>
  <si>
    <t>Priority:</t>
  </si>
  <si>
    <t>%Progress</t>
  </si>
  <si>
    <t>Complete Date</t>
  </si>
  <si>
    <t>Delay</t>
  </si>
  <si>
    <t>1. Get Requirement</t>
  </si>
  <si>
    <t>2. Analysis</t>
  </si>
  <si>
    <t>Status</t>
  </si>
  <si>
    <t>Develop frame work: Angular, Spring-boot</t>
  </si>
  <si>
    <t>6. UAT</t>
  </si>
  <si>
    <t>7. Training</t>
  </si>
  <si>
    <t>8. Golive</t>
  </si>
  <si>
    <t>3. System Design</t>
  </si>
  <si>
    <t>4. Development</t>
  </si>
  <si>
    <t>9.Manaul</t>
  </si>
  <si>
    <t>Diki Kawasaki</t>
  </si>
  <si>
    <t>2.1 วิเคราะห์ระบบจาก Requirement เพื่อสร้าง FlowChart</t>
  </si>
  <si>
    <t>2.2 วิเคราะห์ระบบจาก Requirement เพื่อสร้าง Entity</t>
  </si>
  <si>
    <t>3.2 Design Class Diagram</t>
  </si>
  <si>
    <t>3.3 Design User Interface</t>
  </si>
  <si>
    <t>7.1 สอนการใช้งาน</t>
  </si>
  <si>
    <t>8.1 การติดตั้ง</t>
  </si>
  <si>
    <t>HR-Admin</t>
  </si>
  <si>
    <t>1.1 ขอ Requirement เรื่อง HR กับพี่หรั่ง</t>
  </si>
  <si>
    <t>4.6 สร้าง User Interface ระบบย่อย ลางาน</t>
  </si>
  <si>
    <t>4.1 สร้าง Login และเชื่อม Login</t>
  </si>
  <si>
    <t>4.2 สร้าง Entity Backend ระบบย่อย master</t>
  </si>
  <si>
    <t>4.3 สร้าง User Interface ระบบย่อย master</t>
  </si>
  <si>
    <t xml:space="preserve">4.4 สร้าง Controller ระบบย่อย master </t>
  </si>
  <si>
    <t>4.5 สร้าง Entity Backend ระบบย่อย ลางาน</t>
  </si>
  <si>
    <t xml:space="preserve">4.7 สร้าง Controller ระบบย่อย ลางาน </t>
  </si>
  <si>
    <t>6.1 ให้พนักงานทดลองใช้ระบบ HR-Admin</t>
  </si>
  <si>
    <t xml:space="preserve"> </t>
  </si>
  <si>
    <t>3.1 Design Flow Chart , Activity diagram</t>
  </si>
  <si>
    <t>Employee master</t>
  </si>
  <si>
    <t>Attendance</t>
  </si>
  <si>
    <t>5.1  unit test</t>
  </si>
  <si>
    <t>5. Unit Test</t>
  </si>
  <si>
    <t>DIKI</t>
  </si>
  <si>
    <t>9.2 Manaul</t>
  </si>
  <si>
    <t>9.1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</si>
</sst>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_(* \(#,##0.00\);_(* &quot;-&quot;??_);_(@_)"/>
    <numFmt numFmtId="165" formatCode="d"/>
    <numFmt numFmtId="166" formatCode="[$-409]d\-mmm\-yy;@"/>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4"/>
      <color rgb="FFC0C0C0"/>
      <name val="Calibri"/>
      <family val="2"/>
      <scheme val="minor"/>
    </font>
    <font>
      <sz val="10"/>
      <color theme="1"/>
      <name val="Calibri"/>
      <family val="2"/>
      <scheme val="minor"/>
    </font>
    <font>
      <b/>
      <sz val="10"/>
      <color theme="1"/>
      <name val="Calibri"/>
      <family val="2"/>
      <scheme val="minor"/>
    </font>
    <font>
      <b/>
      <sz val="10"/>
      <name val="Calibri"/>
      <family val="2"/>
      <scheme val="minor"/>
    </font>
    <font>
      <sz val="10"/>
      <color theme="1"/>
      <name val="Calibri"/>
      <scheme val="minor"/>
    </font>
  </fonts>
  <fills count="12">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8" tint="0.59999389629810485"/>
        <bgColor indexed="64"/>
      </patternFill>
    </fill>
    <fill>
      <patternFill patternType="solid">
        <fgColor theme="0"/>
        <bgColor indexed="64"/>
      </patternFill>
    </fill>
  </fills>
  <borders count="4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thin">
        <color theme="6" tint="0.39997558519241921"/>
      </top>
      <bottom style="thin">
        <color theme="6" tint="0.39997558519241921"/>
      </bottom>
      <diagonal/>
    </border>
    <border>
      <left style="thin">
        <color theme="6" tint="0.39997558519241921"/>
      </left>
      <right/>
      <top/>
      <bottom/>
      <diagonal/>
    </border>
    <border>
      <left/>
      <right style="thin">
        <color theme="6" tint="-0.249977111117893"/>
      </right>
      <top/>
      <bottom/>
      <diagonal/>
    </border>
    <border>
      <left style="thin">
        <color theme="6" tint="-0.249977111117893"/>
      </left>
      <right style="thin">
        <color theme="6" tint="0.39997558519241921"/>
      </right>
      <top style="thin">
        <color theme="6" tint="-0.249977111117893"/>
      </top>
      <bottom style="thin">
        <color theme="6" tint="-0.249977111117893"/>
      </bottom>
      <diagonal/>
    </border>
    <border>
      <left style="thin">
        <color theme="6" tint="-0.249977111117893"/>
      </left>
      <right style="thin">
        <color theme="6" tint="-0.249977111117893"/>
      </right>
      <top style="thin">
        <color theme="6" tint="-0.249977111117893"/>
      </top>
      <bottom style="thin">
        <color theme="6" tint="-0.249977111117893"/>
      </bottom>
      <diagonal/>
    </border>
    <border>
      <left/>
      <right style="thin">
        <color theme="6" tint="-0.249977111117893"/>
      </right>
      <top/>
      <bottom style="thin">
        <color theme="6" tint="-0.249977111117893"/>
      </bottom>
      <diagonal/>
    </border>
    <border>
      <left style="thin">
        <color theme="6" tint="0.39997558519241921"/>
      </left>
      <right style="thin">
        <color theme="6" tint="-0.249977111117893"/>
      </right>
      <top style="thin">
        <color theme="6" tint="-0.249977111117893"/>
      </top>
      <bottom style="thin">
        <color theme="6" tint="-0.249977111117893"/>
      </bottom>
      <diagonal/>
    </border>
    <border>
      <left style="thin">
        <color theme="6" tint="0.39997558519241921"/>
      </left>
      <right/>
      <top/>
      <bottom style="thin">
        <color theme="6" tint="-0.249977111117893"/>
      </bottom>
      <diagonal/>
    </border>
    <border>
      <left/>
      <right style="thin">
        <color theme="6" tint="0.39997558519241921"/>
      </right>
      <top/>
      <bottom style="thin">
        <color theme="6" tint="-0.249977111117893"/>
      </bottom>
      <diagonal/>
    </border>
    <border>
      <left style="thin">
        <color theme="6" tint="0.39997558519241921"/>
      </left>
      <right style="thin">
        <color theme="6" tint="0.39997558519241921"/>
      </right>
      <top style="thin">
        <color theme="6" tint="-0.249977111117893"/>
      </top>
      <bottom style="thin">
        <color theme="6" tint="-0.249977111117893"/>
      </bottom>
      <diagonal/>
    </border>
    <border>
      <left/>
      <right style="thin">
        <color theme="6" tint="-0.249977111117893"/>
      </right>
      <top style="thin">
        <color theme="6" tint="-0.249977111117893"/>
      </top>
      <bottom style="thin">
        <color theme="6" tint="-0.249977111117893"/>
      </bottom>
      <diagonal/>
    </border>
    <border>
      <left style="thin">
        <color theme="6" tint="0.39997558519241921"/>
      </left>
      <right/>
      <top style="thin">
        <color theme="6" tint="0.39997558519241921"/>
      </top>
      <bottom style="thin">
        <color theme="6" tint="-0.249977111117893"/>
      </bottom>
      <diagonal/>
    </border>
    <border>
      <left style="thin">
        <color theme="6" tint="-0.249977111117893"/>
      </left>
      <right/>
      <top style="thin">
        <color theme="6" tint="-0.249977111117893"/>
      </top>
      <bottom style="thin">
        <color theme="6" tint="-0.249977111117893"/>
      </bottom>
      <diagonal/>
    </border>
    <border>
      <left style="thin">
        <color theme="6" tint="0.39997558519241921"/>
      </left>
      <right/>
      <top style="thin">
        <color theme="6" tint="-0.249977111117893"/>
      </top>
      <bottom style="thin">
        <color theme="6" tint="-0.249977111117893"/>
      </bottom>
      <diagonal/>
    </border>
    <border>
      <left/>
      <right style="thin">
        <color theme="6" tint="0.39997558519241921"/>
      </right>
      <top style="thin">
        <color theme="6" tint="-0.249977111117893"/>
      </top>
      <bottom style="thin">
        <color theme="6" tint="-0.249977111117893"/>
      </bottom>
      <diagonal/>
    </border>
    <border>
      <left/>
      <right style="thin">
        <color theme="6" tint="-0.249977111117893"/>
      </right>
      <top/>
      <bottom style="thin">
        <color theme="6" tint="0.39997558519241921"/>
      </bottom>
      <diagonal/>
    </border>
    <border>
      <left style="thin">
        <color theme="6" tint="0.39997558519241921"/>
      </left>
      <right/>
      <top/>
      <bottom style="thin">
        <color theme="6" tint="0.39997558519241921"/>
      </bottom>
      <diagonal/>
    </border>
    <border>
      <left style="thin">
        <color theme="6" tint="-0.249977111117893"/>
      </left>
      <right style="thin">
        <color theme="6" tint="-0.249977111117893"/>
      </right>
      <top/>
      <bottom style="thin">
        <color theme="6" tint="-0.249977111117893"/>
      </bottom>
      <diagonal/>
    </border>
    <border>
      <left style="thin">
        <color theme="6" tint="-0.249977111117893"/>
      </left>
      <right style="thin">
        <color theme="6" tint="-0.249977111117893"/>
      </right>
      <top/>
      <bottom/>
      <diagonal/>
    </border>
    <border>
      <left/>
      <right/>
      <top style="thin">
        <color theme="6" tint="-0.249977111117893"/>
      </top>
      <bottom style="thin">
        <color theme="6" tint="-0.249977111117893"/>
      </bottom>
      <diagonal/>
    </border>
    <border>
      <left/>
      <right/>
      <top/>
      <bottom style="thin">
        <color theme="6" tint="-0.249977111117893"/>
      </bottom>
      <diagonal/>
    </border>
    <border>
      <left style="thin">
        <color theme="6" tint="-0.249977111117893"/>
      </left>
      <right style="thin">
        <color theme="6" tint="-0.249977111117893"/>
      </right>
      <top style="thin">
        <color theme="6" tint="-0.249977111117893"/>
      </top>
      <bottom/>
      <diagonal/>
    </border>
    <border>
      <left style="thin">
        <color theme="6"/>
      </left>
      <right/>
      <top/>
      <bottom style="thin">
        <color theme="6" tint="-0.249977111117893"/>
      </bottom>
      <diagonal/>
    </border>
    <border>
      <left/>
      <right style="thin">
        <color theme="6" tint="-0.249977111117893"/>
      </right>
      <top style="thin">
        <color theme="6" tint="-0.249977111117893"/>
      </top>
      <bottom/>
      <diagonal/>
    </border>
    <border>
      <left style="thin">
        <color theme="6" tint="-0.249977111117893"/>
      </left>
      <right/>
      <top/>
      <bottom style="thin">
        <color theme="6" tint="-0.249977111117893"/>
      </bottom>
      <diagonal/>
    </border>
    <border>
      <left style="thin">
        <color theme="6" tint="-0.249977111117893"/>
      </left>
      <right style="thin">
        <color theme="6" tint="0.39997558519241921"/>
      </right>
      <top style="thin">
        <color theme="6" tint="0.39997558519241921"/>
      </top>
      <bottom style="thin">
        <color theme="6" tint="0.39997558519241921"/>
      </bottom>
      <diagonal/>
    </border>
    <border>
      <left style="thin">
        <color theme="6" tint="-0.249977111117893"/>
      </left>
      <right/>
      <top/>
      <bottom/>
      <diagonal/>
    </border>
    <border>
      <left style="thin">
        <color theme="6" tint="0.39997558519241921"/>
      </left>
      <right/>
      <top style="thin">
        <color theme="6" tint="-0.249977111117893"/>
      </top>
      <bottom/>
      <diagonal/>
    </border>
    <border>
      <left style="thin">
        <color theme="6" tint="-0.249977111117893"/>
      </left>
      <right style="thin">
        <color theme="6" tint="0.39997558519241921"/>
      </right>
      <top style="thin">
        <color theme="6" tint="-0.249977111117893"/>
      </top>
      <bottom/>
      <diagonal/>
    </border>
    <border>
      <left style="thin">
        <color theme="6" tint="-0.249977111117893"/>
      </left>
      <right style="thin">
        <color theme="6" tint="0.39997558519241921"/>
      </right>
      <top/>
      <bottom/>
      <diagonal/>
    </border>
    <border>
      <left/>
      <right style="thin">
        <color theme="0" tint="-0.34998626667073579"/>
      </right>
      <top/>
      <bottom style="thin">
        <color theme="6" tint="-0.249977111117893"/>
      </bottom>
      <diagonal/>
    </border>
    <border>
      <left/>
      <right style="thin">
        <color theme="6" tint="0.39997558519241921"/>
      </right>
      <top style="thin">
        <color theme="6" tint="-0.249977111117893"/>
      </top>
      <bottom style="thin">
        <color theme="6" tint="0.39997558519241921"/>
      </bottom>
      <diagonal/>
    </border>
    <border>
      <left/>
      <right style="thin">
        <color theme="6" tint="-0.249977111117893"/>
      </right>
      <top style="thin">
        <color theme="6" tint="0.39997558519241921"/>
      </top>
      <bottom/>
      <diagonal/>
    </border>
    <border>
      <left style="thin">
        <color theme="6" tint="0.39997558519241921"/>
      </left>
      <right/>
      <top style="thin">
        <color theme="6" tint="0.39997558519241921"/>
      </top>
      <bottom/>
      <diagonal/>
    </border>
  </borders>
  <cellStyleXfs count="12">
    <xf numFmtId="0" fontId="0" fillId="0" borderId="0"/>
    <xf numFmtId="0" fontId="3" fillId="0" borderId="0" applyNumberFormat="0" applyFill="0" applyBorder="0" applyAlignment="0" applyProtection="0">
      <alignment vertical="top"/>
      <protection locked="0"/>
    </xf>
    <xf numFmtId="9" fontId="5" fillId="0" borderId="0" applyFont="0" applyFill="0" applyBorder="0" applyProtection="0">
      <alignment horizontal="center" vertical="center"/>
    </xf>
    <xf numFmtId="0" fontId="12" fillId="0" borderId="0"/>
    <xf numFmtId="164" fontId="5" fillId="0" borderId="1"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vertical="center" indent="1"/>
    </xf>
    <xf numFmtId="14" fontId="5" fillId="0" borderId="0" applyFont="0" applyFill="0" applyBorder="0">
      <alignment horizontal="center" vertical="center"/>
    </xf>
    <xf numFmtId="37" fontId="5" fillId="0" borderId="0" applyFont="0" applyFill="0" applyBorder="0" applyProtection="0">
      <alignment horizontal="center" vertical="center"/>
    </xf>
    <xf numFmtId="0" fontId="12" fillId="4" borderId="0" applyNumberFormat="0" applyBorder="0" applyAlignment="0" applyProtection="0"/>
  </cellStyleXfs>
  <cellXfs count="180">
    <xf numFmtId="0" fontId="0" fillId="0" borderId="0" xfId="0"/>
    <xf numFmtId="0" fontId="0" fillId="0" borderId="0" xfId="0" applyAlignment="1">
      <alignment vertical="center"/>
    </xf>
    <xf numFmtId="0" fontId="2" fillId="0" borderId="0" xfId="0" applyFont="1" applyAlignment="1">
      <alignment horizontal="center" vertical="center"/>
    </xf>
    <xf numFmtId="0" fontId="2" fillId="0" borderId="0" xfId="0" applyFont="1"/>
    <xf numFmtId="0" fontId="9" fillId="0" borderId="0" xfId="0" applyFont="1"/>
    <xf numFmtId="0" fontId="2" fillId="0" borderId="0" xfId="0" applyFont="1" applyAlignment="1">
      <alignment vertical="top"/>
    </xf>
    <xf numFmtId="0" fontId="11" fillId="0" borderId="0" xfId="0" applyFont="1" applyAlignment="1">
      <alignment vertical="center"/>
    </xf>
    <xf numFmtId="0" fontId="10" fillId="0" borderId="0" xfId="0" applyFont="1" applyAlignment="1">
      <alignment horizontal="left" vertical="top" wrapText="1" indent="1"/>
    </xf>
    <xf numFmtId="0" fontId="0" fillId="0" borderId="0" xfId="0" applyAlignment="1">
      <alignment vertical="top" wrapText="1"/>
    </xf>
    <xf numFmtId="0" fontId="14" fillId="2" borderId="4" xfId="0" applyFont="1" applyFill="1" applyBorder="1" applyAlignment="1">
      <alignment horizontal="center" vertical="center" shrinkToFit="1"/>
    </xf>
    <xf numFmtId="0" fontId="0" fillId="0" borderId="8" xfId="0" applyBorder="1" applyAlignment="1">
      <alignment horizontal="center" vertical="center"/>
    </xf>
    <xf numFmtId="0" fontId="0" fillId="0" borderId="9" xfId="0" applyNumberFormat="1" applyBorder="1" applyAlignment="1">
      <alignment horizontal="center" vertical="center"/>
    </xf>
    <xf numFmtId="165" fontId="2" fillId="2" borderId="2" xfId="0" applyNumberFormat="1" applyFont="1" applyFill="1" applyBorder="1" applyAlignment="1">
      <alignment horizontal="center" vertical="center"/>
    </xf>
    <xf numFmtId="165" fontId="2" fillId="2" borderId="0" xfId="0" applyNumberFormat="1" applyFont="1" applyFill="1" applyBorder="1" applyAlignment="1">
      <alignment horizontal="center" vertical="center"/>
    </xf>
    <xf numFmtId="165" fontId="2" fillId="2" borderId="3" xfId="0" applyNumberFormat="1" applyFont="1" applyFill="1" applyBorder="1" applyAlignment="1">
      <alignment horizontal="center" vertical="center"/>
    </xf>
    <xf numFmtId="165" fontId="14" fillId="2" borderId="2" xfId="0" applyNumberFormat="1" applyFont="1" applyFill="1" applyBorder="1" applyAlignment="1">
      <alignment horizontal="center" vertical="center"/>
    </xf>
    <xf numFmtId="165" fontId="14" fillId="2" borderId="0" xfId="0" applyNumberFormat="1" applyFont="1" applyFill="1" applyBorder="1" applyAlignment="1">
      <alignment horizontal="center" vertical="center"/>
    </xf>
    <xf numFmtId="165" fontId="14" fillId="2" borderId="3" xfId="0" applyNumberFormat="1" applyFont="1" applyFill="1" applyBorder="1" applyAlignment="1">
      <alignment horizontal="center" vertical="center"/>
    </xf>
    <xf numFmtId="0" fontId="12" fillId="0" borderId="0" xfId="3" applyAlignment="1">
      <alignment vertical="center" wrapText="1"/>
    </xf>
    <xf numFmtId="0" fontId="7" fillId="0" borderId="0" xfId="5" applyAlignment="1">
      <alignment horizontal="left" vertical="center"/>
    </xf>
    <xf numFmtId="0" fontId="1" fillId="0" borderId="0" xfId="0" applyFont="1" applyAlignment="1">
      <alignment horizontal="left" vertical="center"/>
    </xf>
    <xf numFmtId="0" fontId="6" fillId="0" borderId="0" xfId="7" applyAlignment="1">
      <alignment vertical="center"/>
    </xf>
    <xf numFmtId="0" fontId="2" fillId="0" borderId="0" xfId="0" applyFont="1" applyAlignment="1">
      <alignment vertical="center"/>
    </xf>
    <xf numFmtId="0" fontId="6" fillId="0" borderId="0" xfId="6" applyAlignment="1">
      <alignment vertical="center"/>
    </xf>
    <xf numFmtId="0" fontId="0" fillId="0" borderId="5" xfId="0" applyBorder="1" applyAlignment="1">
      <alignment horizontal="center" vertical="center"/>
    </xf>
    <xf numFmtId="0" fontId="0" fillId="0" borderId="5" xfId="0" applyBorder="1" applyAlignment="1">
      <alignment vertical="center"/>
    </xf>
    <xf numFmtId="0" fontId="17" fillId="0" borderId="0" xfId="0" applyFont="1" applyAlignment="1">
      <alignment vertical="center"/>
    </xf>
    <xf numFmtId="0" fontId="0" fillId="0" borderId="0" xfId="0" applyBorder="1" applyAlignment="1">
      <alignment vertical="center"/>
    </xf>
    <xf numFmtId="0" fontId="12" fillId="0" borderId="0" xfId="3" applyAlignment="1">
      <alignment vertical="center"/>
    </xf>
    <xf numFmtId="0" fontId="0" fillId="0" borderId="0" xfId="0" applyAlignment="1">
      <alignment horizontal="center" vertical="center"/>
    </xf>
    <xf numFmtId="0" fontId="8" fillId="0" borderId="0" xfId="1" applyFont="1" applyAlignment="1" applyProtection="1">
      <alignment vertical="center"/>
    </xf>
    <xf numFmtId="0" fontId="0" fillId="0" borderId="0" xfId="0" applyNumberFormat="1" applyBorder="1" applyAlignment="1">
      <alignment horizontal="center" vertical="center"/>
    </xf>
    <xf numFmtId="0" fontId="18" fillId="0" borderId="0" xfId="7" applyFont="1" applyAlignment="1">
      <alignment vertical="center"/>
    </xf>
    <xf numFmtId="0" fontId="0" fillId="0" borderId="0" xfId="0" applyBorder="1" applyAlignment="1">
      <alignment vertical="center"/>
    </xf>
    <xf numFmtId="166" fontId="5" fillId="0" borderId="0" xfId="9" applyNumberFormat="1" applyBorder="1" applyAlignment="1">
      <alignment horizontal="center" vertical="center"/>
    </xf>
    <xf numFmtId="0" fontId="0" fillId="0" borderId="11" xfId="0" applyBorder="1" applyAlignment="1">
      <alignment horizontal="center" vertical="center"/>
    </xf>
    <xf numFmtId="0" fontId="0" fillId="0" borderId="0" xfId="0" applyBorder="1" applyAlignment="1">
      <alignment vertical="center"/>
    </xf>
    <xf numFmtId="166" fontId="2" fillId="0" borderId="0" xfId="0" applyNumberFormat="1" applyFont="1" applyAlignment="1">
      <alignment horizontal="center" vertical="center"/>
    </xf>
    <xf numFmtId="166" fontId="0" fillId="0" borderId="0" xfId="0" applyNumberFormat="1" applyBorder="1" applyAlignment="1">
      <alignment vertical="center"/>
    </xf>
    <xf numFmtId="166" fontId="0" fillId="0" borderId="0" xfId="0" applyNumberFormat="1" applyAlignment="1">
      <alignment vertical="center"/>
    </xf>
    <xf numFmtId="0" fontId="0" fillId="0" borderId="0" xfId="0" applyAlignment="1">
      <alignment vertical="center" wrapText="1"/>
    </xf>
    <xf numFmtId="0" fontId="19" fillId="0" borderId="0" xfId="0" applyFont="1" applyFill="1" applyBorder="1" applyAlignment="1">
      <alignment horizontal="left" vertical="center" wrapText="1" indent="1"/>
    </xf>
    <xf numFmtId="0" fontId="19" fillId="0" borderId="0" xfId="0" applyFont="1" applyFill="1" applyBorder="1" applyAlignment="1">
      <alignment horizontal="center" vertical="center"/>
    </xf>
    <xf numFmtId="0" fontId="12" fillId="0" borderId="14" xfId="3" applyBorder="1" applyAlignment="1">
      <alignment vertical="center"/>
    </xf>
    <xf numFmtId="0" fontId="19" fillId="0" borderId="15" xfId="0" applyFont="1" applyFill="1" applyBorder="1" applyAlignment="1">
      <alignment horizontal="left" vertical="center" wrapText="1" indent="1"/>
    </xf>
    <xf numFmtId="0" fontId="12" fillId="0" borderId="0" xfId="3" applyBorder="1" applyAlignment="1">
      <alignment vertical="center"/>
    </xf>
    <xf numFmtId="0" fontId="2" fillId="0" borderId="17" xfId="0" applyNumberFormat="1" applyFont="1" applyFill="1" applyBorder="1" applyAlignment="1">
      <alignment horizontal="center" vertical="center"/>
    </xf>
    <xf numFmtId="0" fontId="20" fillId="10" borderId="21" xfId="0" applyFont="1" applyFill="1" applyBorder="1" applyAlignment="1">
      <alignment horizontal="center" vertical="center"/>
    </xf>
    <xf numFmtId="9" fontId="20" fillId="10" borderId="21" xfId="2" applyFont="1" applyFill="1" applyBorder="1" applyAlignment="1">
      <alignment horizontal="center" vertical="center"/>
    </xf>
    <xf numFmtId="166" fontId="20" fillId="10" borderId="21" xfId="9" applyNumberFormat="1" applyFont="1" applyFill="1" applyBorder="1" applyAlignment="1">
      <alignment horizontal="center" vertical="center"/>
    </xf>
    <xf numFmtId="37" fontId="20" fillId="10" borderId="21" xfId="10" applyFont="1" applyFill="1" applyBorder="1" applyAlignment="1">
      <alignment horizontal="center" vertical="center"/>
    </xf>
    <xf numFmtId="166" fontId="20" fillId="10" borderId="21" xfId="10" applyNumberFormat="1" applyFont="1" applyFill="1" applyBorder="1" applyAlignment="1">
      <alignment horizontal="center" vertical="center"/>
    </xf>
    <xf numFmtId="0" fontId="21" fillId="10" borderId="22" xfId="0" applyNumberFormat="1" applyFont="1" applyFill="1" applyBorder="1" applyAlignment="1">
      <alignment horizontal="center" vertical="center"/>
    </xf>
    <xf numFmtId="0" fontId="2" fillId="0" borderId="14" xfId="0" applyNumberFormat="1" applyFont="1" applyFill="1" applyBorder="1" applyAlignment="1">
      <alignment horizontal="center" vertical="center"/>
    </xf>
    <xf numFmtId="0" fontId="2" fillId="0" borderId="22" xfId="0" applyNumberFormat="1" applyFont="1" applyFill="1" applyBorder="1" applyAlignment="1">
      <alignment horizontal="center" vertical="center"/>
    </xf>
    <xf numFmtId="0" fontId="19" fillId="0" borderId="24" xfId="0" applyFont="1" applyFill="1" applyBorder="1" applyAlignment="1">
      <alignment horizontal="left" vertical="center" wrapText="1" indent="1"/>
    </xf>
    <xf numFmtId="37" fontId="19" fillId="0" borderId="22" xfId="10" applyFont="1" applyFill="1" applyBorder="1" applyAlignment="1">
      <alignment horizontal="center" vertical="center"/>
    </xf>
    <xf numFmtId="166" fontId="19" fillId="0" borderId="17" xfId="9" applyNumberFormat="1" applyFont="1" applyFill="1" applyBorder="1" applyAlignment="1">
      <alignment horizontal="center" vertical="center"/>
    </xf>
    <xf numFmtId="166" fontId="19" fillId="0" borderId="27" xfId="9" applyNumberFormat="1" applyFont="1" applyFill="1" applyBorder="1" applyAlignment="1">
      <alignment horizontal="center" vertical="center"/>
    </xf>
    <xf numFmtId="166" fontId="20" fillId="10" borderId="14" xfId="9" applyNumberFormat="1" applyFont="1" applyFill="1" applyBorder="1" applyAlignment="1">
      <alignment horizontal="center" vertical="center"/>
    </xf>
    <xf numFmtId="166" fontId="19" fillId="0" borderId="22" xfId="9" applyNumberFormat="1" applyFont="1" applyFill="1" applyBorder="1" applyAlignment="1">
      <alignment horizontal="center" vertical="center"/>
    </xf>
    <xf numFmtId="9" fontId="19" fillId="0" borderId="22" xfId="2" applyFont="1" applyFill="1" applyBorder="1" applyAlignment="1">
      <alignment horizontal="center" vertical="center"/>
    </xf>
    <xf numFmtId="9" fontId="19" fillId="0" borderId="17" xfId="2" applyFont="1" applyFill="1" applyBorder="1" applyAlignment="1">
      <alignment horizontal="center" vertical="center"/>
    </xf>
    <xf numFmtId="0" fontId="19" fillId="0" borderId="25" xfId="0" applyFont="1" applyFill="1" applyBorder="1" applyAlignment="1">
      <alignment horizontal="center" vertical="center"/>
    </xf>
    <xf numFmtId="0" fontId="19" fillId="0" borderId="19" xfId="0" applyFont="1" applyFill="1" applyBorder="1" applyAlignment="1">
      <alignment horizontal="center" vertical="center"/>
    </xf>
    <xf numFmtId="0" fontId="20" fillId="10" borderId="28" xfId="0" applyFont="1" applyFill="1" applyBorder="1" applyAlignment="1">
      <alignment horizontal="center" vertical="center"/>
    </xf>
    <xf numFmtId="0" fontId="19" fillId="0" borderId="13" xfId="0" applyFont="1" applyFill="1" applyBorder="1" applyAlignment="1">
      <alignment horizontal="center" vertical="center"/>
    </xf>
    <xf numFmtId="0" fontId="20" fillId="10" borderId="12" xfId="0" applyFont="1" applyFill="1" applyBorder="1" applyAlignment="1">
      <alignment horizontal="center" vertical="center"/>
    </xf>
    <xf numFmtId="0" fontId="19" fillId="0" borderId="16" xfId="0" applyFont="1" applyFill="1" applyBorder="1" applyAlignment="1">
      <alignment horizontal="center" vertical="center"/>
    </xf>
    <xf numFmtId="0" fontId="20" fillId="10" borderId="30" xfId="0" applyFont="1" applyFill="1" applyBorder="1" applyAlignment="1">
      <alignment horizontal="center" vertical="center"/>
    </xf>
    <xf numFmtId="166" fontId="20" fillId="10" borderId="18" xfId="10" applyNumberFormat="1" applyFont="1" applyFill="1" applyBorder="1" applyAlignment="1">
      <alignment horizontal="center" vertical="center"/>
    </xf>
    <xf numFmtId="166" fontId="20" fillId="10" borderId="14" xfId="10" applyNumberFormat="1" applyFont="1" applyFill="1" applyBorder="1" applyAlignment="1">
      <alignment horizontal="center" vertical="center"/>
    </xf>
    <xf numFmtId="0" fontId="21" fillId="10" borderId="16" xfId="0" applyNumberFormat="1" applyFont="1" applyFill="1" applyBorder="1" applyAlignment="1">
      <alignment horizontal="center" vertical="center"/>
    </xf>
    <xf numFmtId="0" fontId="2" fillId="0" borderId="29" xfId="0" applyNumberFormat="1" applyFont="1" applyFill="1" applyBorder="1" applyAlignment="1">
      <alignment horizontal="center" vertical="center"/>
    </xf>
    <xf numFmtId="0" fontId="2" fillId="0" borderId="30" xfId="0" applyNumberFormat="1" applyFont="1" applyFill="1" applyBorder="1" applyAlignment="1">
      <alignment horizontal="center" vertical="center"/>
    </xf>
    <xf numFmtId="0" fontId="2" fillId="0" borderId="16" xfId="0" applyNumberFormat="1" applyFont="1" applyFill="1" applyBorder="1" applyAlignment="1">
      <alignment horizontal="center" vertical="center"/>
    </xf>
    <xf numFmtId="166" fontId="19" fillId="0" borderId="29" xfId="9" applyNumberFormat="1" applyFont="1" applyFill="1" applyBorder="1" applyAlignment="1">
      <alignment horizontal="center" vertical="center"/>
    </xf>
    <xf numFmtId="37" fontId="19" fillId="0" borderId="16" xfId="10" applyFont="1" applyFill="1" applyBorder="1" applyAlignment="1">
      <alignment horizontal="center" vertical="center"/>
    </xf>
    <xf numFmtId="0" fontId="21" fillId="0" borderId="17" xfId="0" applyNumberFormat="1" applyFont="1" applyFill="1" applyBorder="1" applyAlignment="1">
      <alignment horizontal="center" vertical="center"/>
    </xf>
    <xf numFmtId="37" fontId="19" fillId="0" borderId="30" xfId="10" applyFont="1" applyFill="1" applyBorder="1" applyAlignment="1">
      <alignment horizontal="center" vertical="center"/>
    </xf>
    <xf numFmtId="37" fontId="20" fillId="10" borderId="26" xfId="10" applyFont="1" applyFill="1" applyBorder="1" applyAlignment="1">
      <alignment horizontal="center" vertical="center"/>
    </xf>
    <xf numFmtId="166" fontId="20" fillId="10" borderId="16" xfId="9" applyNumberFormat="1" applyFont="1" applyFill="1" applyBorder="1" applyAlignment="1">
      <alignment horizontal="center" vertical="center"/>
    </xf>
    <xf numFmtId="166" fontId="19" fillId="0" borderId="30" xfId="9" applyNumberFormat="1" applyFont="1" applyFill="1" applyBorder="1" applyAlignment="1">
      <alignment horizontal="center" vertical="center"/>
    </xf>
    <xf numFmtId="0" fontId="19" fillId="0" borderId="33" xfId="0" applyFont="1" applyFill="1" applyBorder="1" applyAlignment="1">
      <alignment horizontal="center" vertical="center"/>
    </xf>
    <xf numFmtId="0" fontId="19" fillId="0" borderId="34" xfId="0" applyFont="1" applyFill="1" applyBorder="1" applyAlignment="1">
      <alignment horizontal="center" vertical="center"/>
    </xf>
    <xf numFmtId="0" fontId="19" fillId="0" borderId="23" xfId="0" applyFont="1" applyFill="1" applyBorder="1" applyAlignment="1">
      <alignment horizontal="center" vertical="center"/>
    </xf>
    <xf numFmtId="0" fontId="19" fillId="0" borderId="20" xfId="0" applyFont="1" applyFill="1" applyBorder="1" applyAlignment="1">
      <alignment horizontal="left" vertical="center" wrapText="1" indent="1"/>
    </xf>
    <xf numFmtId="0" fontId="19" fillId="0" borderId="32" xfId="0" applyFont="1" applyFill="1" applyBorder="1" applyAlignment="1">
      <alignment horizontal="left" vertical="center" wrapText="1" indent="1"/>
    </xf>
    <xf numFmtId="0" fontId="19" fillId="0" borderId="31" xfId="0" applyFont="1" applyFill="1" applyBorder="1" applyAlignment="1">
      <alignment horizontal="center" vertical="center"/>
    </xf>
    <xf numFmtId="0" fontId="19" fillId="0" borderId="16" xfId="0" applyFont="1" applyFill="1" applyBorder="1" applyAlignment="1">
      <alignment horizontal="left" vertical="center" wrapText="1" indent="1"/>
    </xf>
    <xf numFmtId="37" fontId="19" fillId="0" borderId="29" xfId="10" applyFont="1" applyFill="1" applyBorder="1" applyAlignment="1">
      <alignment horizontal="center" vertical="center"/>
    </xf>
    <xf numFmtId="166" fontId="19" fillId="0" borderId="35" xfId="9" applyNumberFormat="1" applyFont="1" applyFill="1" applyBorder="1" applyAlignment="1">
      <alignment horizontal="center" vertical="center"/>
    </xf>
    <xf numFmtId="9" fontId="19" fillId="0" borderId="35" xfId="2" applyFont="1" applyFill="1" applyBorder="1" applyAlignment="1">
      <alignment horizontal="center" vertical="center"/>
    </xf>
    <xf numFmtId="37" fontId="19" fillId="0" borderId="33" xfId="10" applyFont="1" applyFill="1" applyBorder="1" applyAlignment="1">
      <alignment horizontal="center" vertical="center"/>
    </xf>
    <xf numFmtId="9" fontId="19" fillId="0" borderId="16" xfId="2" applyFont="1" applyFill="1" applyBorder="1" applyAlignment="1">
      <alignment horizontal="center" vertical="center"/>
    </xf>
    <xf numFmtId="166" fontId="19" fillId="0" borderId="16" xfId="9" applyNumberFormat="1" applyFont="1" applyFill="1" applyBorder="1" applyAlignment="1">
      <alignment horizontal="center" vertical="center"/>
    </xf>
    <xf numFmtId="166" fontId="20" fillId="10" borderId="22" xfId="10" applyNumberFormat="1" applyFont="1" applyFill="1" applyBorder="1" applyAlignment="1">
      <alignment horizontal="center" vertical="center"/>
    </xf>
    <xf numFmtId="37" fontId="20" fillId="10" borderId="22" xfId="10" applyFont="1" applyFill="1" applyBorder="1" applyAlignment="1">
      <alignment horizontal="center" vertical="center"/>
    </xf>
    <xf numFmtId="37" fontId="19" fillId="0" borderId="17" xfId="10" applyFont="1" applyFill="1" applyBorder="1" applyAlignment="1">
      <alignment horizontal="center" vertical="center"/>
    </xf>
    <xf numFmtId="0" fontId="19" fillId="0" borderId="36" xfId="0" applyFont="1" applyFill="1" applyBorder="1" applyAlignment="1">
      <alignment horizontal="left" vertical="center" wrapText="1" indent="1"/>
    </xf>
    <xf numFmtId="0" fontId="4" fillId="10" borderId="38" xfId="0" applyFont="1" applyFill="1" applyBorder="1" applyAlignment="1">
      <alignment horizontal="left" vertical="center" wrapText="1"/>
    </xf>
    <xf numFmtId="0" fontId="19" fillId="0" borderId="39" xfId="0" applyFont="1" applyFill="1" applyBorder="1" applyAlignment="1">
      <alignment horizontal="center" vertical="center"/>
    </xf>
    <xf numFmtId="0" fontId="20" fillId="10" borderId="33" xfId="0" applyFont="1" applyFill="1" applyBorder="1" applyAlignment="1">
      <alignment horizontal="center" vertical="center"/>
    </xf>
    <xf numFmtId="0" fontId="20" fillId="10" borderId="13" xfId="0" applyFont="1" applyFill="1" applyBorder="1" applyAlignment="1">
      <alignment horizontal="center" vertical="center"/>
    </xf>
    <xf numFmtId="166" fontId="20" fillId="10" borderId="35" xfId="10" applyNumberFormat="1" applyFont="1" applyFill="1" applyBorder="1" applyAlignment="1">
      <alignment horizontal="center" vertical="center"/>
    </xf>
    <xf numFmtId="0" fontId="21" fillId="10" borderId="33" xfId="0" applyNumberFormat="1" applyFont="1" applyFill="1" applyBorder="1" applyAlignment="1">
      <alignment horizontal="center" vertical="center"/>
    </xf>
    <xf numFmtId="0" fontId="4" fillId="10" borderId="40" xfId="0" applyFont="1" applyFill="1" applyBorder="1" applyAlignment="1">
      <alignment horizontal="left" vertical="center" wrapText="1"/>
    </xf>
    <xf numFmtId="0" fontId="20" fillId="10" borderId="39" xfId="0" applyFont="1" applyFill="1" applyBorder="1" applyAlignment="1">
      <alignment horizontal="center" vertical="center"/>
    </xf>
    <xf numFmtId="9" fontId="20" fillId="10" borderId="35" xfId="2" applyFont="1" applyFill="1" applyBorder="1" applyAlignment="1">
      <alignment horizontal="center" vertical="center"/>
    </xf>
    <xf numFmtId="166" fontId="20" fillId="10" borderId="35" xfId="9" applyNumberFormat="1" applyFont="1" applyFill="1" applyBorder="1" applyAlignment="1">
      <alignment horizontal="center" vertical="center"/>
    </xf>
    <xf numFmtId="37" fontId="20" fillId="10" borderId="33" xfId="10" applyFont="1" applyFill="1" applyBorder="1" applyAlignment="1">
      <alignment horizontal="center" vertical="center"/>
    </xf>
    <xf numFmtId="166" fontId="19" fillId="0" borderId="22" xfId="10" applyNumberFormat="1" applyFont="1" applyFill="1" applyBorder="1" applyAlignment="1">
      <alignment horizontal="center" vertical="center"/>
    </xf>
    <xf numFmtId="0" fontId="4" fillId="10" borderId="41" xfId="0" applyFont="1" applyFill="1" applyBorder="1" applyAlignment="1">
      <alignment horizontal="left" vertical="center" wrapText="1"/>
    </xf>
    <xf numFmtId="9" fontId="20" fillId="10" borderId="14" xfId="2" applyFont="1" applyFill="1" applyBorder="1" applyAlignment="1">
      <alignment horizontal="center" vertical="center"/>
    </xf>
    <xf numFmtId="37" fontId="20" fillId="10" borderId="14" xfId="10" applyFont="1" applyFill="1" applyBorder="1" applyAlignment="1">
      <alignment horizontal="center" vertical="center"/>
    </xf>
    <xf numFmtId="0" fontId="21" fillId="10" borderId="30" xfId="0" applyNumberFormat="1" applyFont="1" applyFill="1" applyBorder="1" applyAlignment="1">
      <alignment horizontal="center" vertical="center"/>
    </xf>
    <xf numFmtId="166" fontId="19" fillId="0" borderId="17" xfId="10" applyNumberFormat="1" applyFont="1" applyFill="1" applyBorder="1" applyAlignment="1">
      <alignment horizontal="center" vertical="center"/>
    </xf>
    <xf numFmtId="0" fontId="20" fillId="10" borderId="25" xfId="0" applyFont="1" applyFill="1" applyBorder="1" applyAlignment="1">
      <alignment horizontal="center" vertical="center"/>
    </xf>
    <xf numFmtId="0" fontId="20" fillId="10" borderId="16" xfId="0" applyFont="1" applyFill="1" applyBorder="1" applyAlignment="1">
      <alignment horizontal="center" vertical="center"/>
    </xf>
    <xf numFmtId="9" fontId="20" fillId="10" borderId="22" xfId="2" applyFont="1" applyFill="1" applyBorder="1" applyAlignment="1">
      <alignment horizontal="center" vertical="center"/>
    </xf>
    <xf numFmtId="166" fontId="20" fillId="10" borderId="22" xfId="9" applyNumberFormat="1" applyFont="1" applyFill="1" applyBorder="1" applyAlignment="1">
      <alignment horizontal="center" vertical="center"/>
    </xf>
    <xf numFmtId="0" fontId="19" fillId="0" borderId="40" xfId="0" applyFont="1" applyFill="1" applyBorder="1" applyAlignment="1">
      <alignment horizontal="left" vertical="center" wrapText="1" indent="1"/>
    </xf>
    <xf numFmtId="166" fontId="19" fillId="0" borderId="35" xfId="10" applyNumberFormat="1" applyFont="1" applyFill="1" applyBorder="1" applyAlignment="1">
      <alignment horizontal="center" vertical="center"/>
    </xf>
    <xf numFmtId="0" fontId="2" fillId="0" borderId="33" xfId="0" applyNumberFormat="1" applyFont="1" applyFill="1" applyBorder="1" applyAlignment="1">
      <alignment horizontal="center" vertical="center"/>
    </xf>
    <xf numFmtId="0" fontId="4" fillId="10" borderId="15" xfId="0" applyFont="1" applyFill="1" applyBorder="1" applyAlignment="1">
      <alignment horizontal="left" vertical="center" wrapText="1"/>
    </xf>
    <xf numFmtId="0" fontId="0" fillId="0" borderId="37" xfId="0" applyBorder="1" applyAlignment="1">
      <alignment horizontal="center" vertical="center"/>
    </xf>
    <xf numFmtId="0" fontId="4" fillId="10" borderId="24" xfId="0" applyFont="1" applyFill="1" applyBorder="1" applyAlignment="1">
      <alignment horizontal="left" vertical="center" wrapText="1"/>
    </xf>
    <xf numFmtId="0" fontId="21" fillId="10" borderId="31" xfId="0" applyNumberFormat="1" applyFont="1" applyFill="1" applyBorder="1" applyAlignment="1">
      <alignment horizontal="center" vertical="center"/>
    </xf>
    <xf numFmtId="0" fontId="19" fillId="0" borderId="33" xfId="0" applyFont="1" applyFill="1" applyBorder="1" applyAlignment="1">
      <alignment horizontal="left" vertical="center" wrapText="1" indent="1"/>
    </xf>
    <xf numFmtId="166" fontId="20" fillId="10" borderId="21" xfId="0" applyNumberFormat="1" applyFont="1" applyFill="1" applyBorder="1" applyAlignment="1">
      <alignment horizontal="center" vertical="center" wrapText="1"/>
    </xf>
    <xf numFmtId="0" fontId="4" fillId="0" borderId="32" xfId="0" applyFont="1" applyFill="1" applyBorder="1" applyAlignment="1">
      <alignment horizontal="center" vertical="center"/>
    </xf>
    <xf numFmtId="0" fontId="4" fillId="0" borderId="32" xfId="0" applyFont="1" applyFill="1" applyBorder="1" applyAlignment="1">
      <alignment horizontal="center" vertical="center" wrapText="1"/>
    </xf>
    <xf numFmtId="166" fontId="4" fillId="0" borderId="32" xfId="0" applyNumberFormat="1" applyFont="1" applyFill="1" applyBorder="1" applyAlignment="1">
      <alignment horizontal="center" vertical="center" wrapText="1"/>
    </xf>
    <xf numFmtId="0" fontId="13" fillId="3" borderId="32" xfId="0" applyFont="1" applyFill="1" applyBorder="1" applyAlignment="1">
      <alignment horizontal="center" vertical="center" wrapText="1"/>
    </xf>
    <xf numFmtId="0" fontId="13" fillId="3" borderId="42" xfId="0" applyFont="1" applyFill="1" applyBorder="1" applyAlignment="1">
      <alignment horizontal="center" vertical="center" wrapText="1"/>
    </xf>
    <xf numFmtId="0" fontId="16" fillId="8" borderId="0" xfId="0" applyFont="1" applyFill="1" applyAlignment="1">
      <alignment horizontal="center" vertical="center"/>
    </xf>
    <xf numFmtId="0" fontId="15" fillId="5" borderId="0" xfId="0" applyFont="1" applyFill="1" applyAlignment="1">
      <alignment horizontal="center" vertical="center"/>
    </xf>
    <xf numFmtId="0" fontId="0" fillId="0" borderId="0" xfId="8" applyFont="1" applyAlignment="1">
      <alignment horizontal="right" vertical="center"/>
    </xf>
    <xf numFmtId="0" fontId="5" fillId="0" borderId="0" xfId="8" applyBorder="1" applyAlignment="1">
      <alignment horizontal="right" vertical="center"/>
    </xf>
    <xf numFmtId="0" fontId="0" fillId="0" borderId="0" xfId="0" applyBorder="1" applyAlignment="1">
      <alignment vertical="center"/>
    </xf>
    <xf numFmtId="166" fontId="5" fillId="0" borderId="6" xfId="9" applyNumberFormat="1" applyBorder="1" applyAlignment="1">
      <alignment horizontal="center" vertical="center"/>
    </xf>
    <xf numFmtId="166" fontId="5" fillId="0" borderId="10" xfId="9" applyNumberFormat="1" applyBorder="1" applyAlignment="1">
      <alignment horizontal="center" vertical="center"/>
    </xf>
    <xf numFmtId="166" fontId="5" fillId="0" borderId="7" xfId="9" applyNumberFormat="1" applyBorder="1" applyAlignment="1">
      <alignment horizontal="center" vertical="center"/>
    </xf>
    <xf numFmtId="0" fontId="16" fillId="6" borderId="0" xfId="11" applyFont="1" applyFill="1" applyAlignment="1">
      <alignment horizontal="center" vertical="center"/>
    </xf>
    <xf numFmtId="0" fontId="15" fillId="7" borderId="0" xfId="0" applyFont="1" applyFill="1" applyAlignment="1">
      <alignment horizontal="center" vertical="center"/>
    </xf>
    <xf numFmtId="0" fontId="16" fillId="9" borderId="0" xfId="0" applyFont="1" applyFill="1" applyAlignment="1">
      <alignment horizontal="center" vertical="center"/>
    </xf>
    <xf numFmtId="0" fontId="19" fillId="0" borderId="29" xfId="0" applyFont="1" applyFill="1" applyBorder="1" applyAlignment="1">
      <alignment horizontal="left" vertical="center" wrapText="1" indent="1"/>
    </xf>
    <xf numFmtId="0" fontId="19" fillId="0" borderId="32" xfId="0" applyFont="1" applyFill="1" applyBorder="1" applyAlignment="1">
      <alignment horizontal="center" vertical="center"/>
    </xf>
    <xf numFmtId="9" fontId="19" fillId="0" borderId="29" xfId="2" applyFont="1" applyFill="1" applyBorder="1" applyAlignment="1">
      <alignment horizontal="center" vertical="center"/>
    </xf>
    <xf numFmtId="0" fontId="20" fillId="10" borderId="43" xfId="0" applyFont="1" applyFill="1" applyBorder="1" applyAlignment="1">
      <alignment horizontal="center" vertical="center"/>
    </xf>
    <xf numFmtId="166" fontId="19" fillId="10" borderId="16" xfId="9" applyNumberFormat="1" applyFont="1" applyFill="1" applyBorder="1" applyAlignment="1">
      <alignment horizontal="center" vertical="center"/>
    </xf>
    <xf numFmtId="0" fontId="19" fillId="11" borderId="32" xfId="0" applyFont="1" applyFill="1" applyBorder="1" applyAlignment="1">
      <alignment horizontal="center" vertical="center"/>
    </xf>
    <xf numFmtId="0" fontId="20" fillId="11" borderId="32" xfId="0" applyFont="1" applyFill="1" applyBorder="1" applyAlignment="1">
      <alignment horizontal="center" vertical="center"/>
    </xf>
    <xf numFmtId="9" fontId="20" fillId="11" borderId="32" xfId="2" applyFont="1" applyFill="1" applyBorder="1" applyAlignment="1">
      <alignment horizontal="center" vertical="center"/>
    </xf>
    <xf numFmtId="166" fontId="19" fillId="11" borderId="32" xfId="9" applyNumberFormat="1" applyFont="1" applyFill="1" applyBorder="1" applyAlignment="1">
      <alignment horizontal="center" vertical="center"/>
    </xf>
    <xf numFmtId="166" fontId="22" fillId="11" borderId="32" xfId="9" applyNumberFormat="1" applyFont="1" applyFill="1" applyBorder="1" applyAlignment="1">
      <alignment horizontal="center" vertical="center"/>
    </xf>
    <xf numFmtId="37" fontId="20" fillId="11" borderId="32" xfId="10" applyFont="1" applyFill="1" applyBorder="1" applyAlignment="1">
      <alignment horizontal="center" vertical="center"/>
    </xf>
    <xf numFmtId="166" fontId="20" fillId="11" borderId="32" xfId="10" applyNumberFormat="1" applyFont="1" applyFill="1" applyBorder="1" applyAlignment="1">
      <alignment horizontal="center" vertical="center"/>
    </xf>
    <xf numFmtId="0" fontId="21" fillId="11" borderId="32" xfId="0" applyNumberFormat="1" applyFont="1" applyFill="1" applyBorder="1" applyAlignment="1">
      <alignment horizontal="center" vertical="center"/>
    </xf>
    <xf numFmtId="0" fontId="20" fillId="11" borderId="36" xfId="0" applyFont="1" applyFill="1" applyBorder="1" applyAlignment="1">
      <alignment horizontal="left" vertical="center" wrapText="1" indent="1"/>
    </xf>
    <xf numFmtId="0" fontId="4" fillId="10" borderId="16" xfId="0" applyFont="1" applyFill="1" applyBorder="1" applyAlignment="1">
      <alignment horizontal="left" vertical="center" wrapText="1"/>
    </xf>
    <xf numFmtId="0" fontId="20" fillId="10" borderId="18" xfId="0" applyFont="1" applyFill="1" applyBorder="1" applyAlignment="1">
      <alignment horizontal="center" vertical="center"/>
    </xf>
    <xf numFmtId="9" fontId="20" fillId="10" borderId="16" xfId="2" applyFont="1" applyFill="1" applyBorder="1" applyAlignment="1">
      <alignment horizontal="center" vertical="center"/>
    </xf>
    <xf numFmtId="166" fontId="19" fillId="0" borderId="33" xfId="9" applyNumberFormat="1" applyFont="1" applyFill="1" applyBorder="1" applyAlignment="1">
      <alignment horizontal="center" vertical="center"/>
    </xf>
    <xf numFmtId="166" fontId="19" fillId="0" borderId="0" xfId="9" applyNumberFormat="1" applyFont="1" applyFill="1" applyBorder="1" applyAlignment="1">
      <alignment horizontal="center" vertical="center"/>
    </xf>
    <xf numFmtId="9" fontId="19" fillId="0" borderId="31" xfId="2" applyFont="1" applyFill="1" applyBorder="1" applyAlignment="1">
      <alignment horizontal="center" vertical="center"/>
    </xf>
    <xf numFmtId="166" fontId="19" fillId="0" borderId="31" xfId="9" applyNumberFormat="1" applyFont="1" applyFill="1" applyBorder="1" applyAlignment="1">
      <alignment horizontal="center" vertical="center"/>
    </xf>
    <xf numFmtId="166" fontId="22" fillId="0" borderId="31" xfId="9" applyNumberFormat="1" applyFont="1" applyFill="1" applyBorder="1" applyAlignment="1">
      <alignment horizontal="center" vertical="center"/>
    </xf>
    <xf numFmtId="37" fontId="19" fillId="0" borderId="31" xfId="10" applyFont="1" applyFill="1" applyBorder="1" applyAlignment="1">
      <alignment horizontal="center" vertical="center"/>
    </xf>
    <xf numFmtId="0" fontId="2" fillId="0" borderId="31" xfId="0" applyNumberFormat="1" applyFont="1" applyFill="1" applyBorder="1" applyAlignment="1">
      <alignment horizontal="center" vertical="center"/>
    </xf>
    <xf numFmtId="0" fontId="19" fillId="0" borderId="30" xfId="0" applyFont="1" applyFill="1" applyBorder="1" applyAlignment="1">
      <alignment horizontal="center" vertical="center"/>
    </xf>
    <xf numFmtId="9" fontId="19" fillId="0" borderId="33" xfId="2" applyFont="1" applyFill="1" applyBorder="1" applyAlignment="1">
      <alignment horizontal="center" vertical="center"/>
    </xf>
    <xf numFmtId="166" fontId="19" fillId="0" borderId="44" xfId="9" applyNumberFormat="1" applyFont="1" applyFill="1" applyBorder="1" applyAlignment="1">
      <alignment horizontal="center" vertical="center"/>
    </xf>
    <xf numFmtId="0" fontId="20" fillId="0" borderId="24" xfId="0" applyFont="1" applyFill="1" applyBorder="1" applyAlignment="1">
      <alignment horizontal="left" vertical="center" wrapText="1" indent="1"/>
    </xf>
    <xf numFmtId="9" fontId="19" fillId="0" borderId="30" xfId="2" applyFont="1" applyFill="1" applyBorder="1" applyAlignment="1">
      <alignment horizontal="center" vertical="center"/>
    </xf>
    <xf numFmtId="0" fontId="19" fillId="0" borderId="41" xfId="0" applyFont="1" applyFill="1" applyBorder="1" applyAlignment="1">
      <alignment horizontal="left" vertical="center" wrapText="1" indent="2"/>
    </xf>
    <xf numFmtId="166" fontId="19" fillId="0" borderId="16" xfId="0" applyNumberFormat="1" applyFont="1" applyFill="1" applyBorder="1" applyAlignment="1">
      <alignment horizontal="center" vertical="center" wrapText="1"/>
    </xf>
    <xf numFmtId="37" fontId="20" fillId="10" borderId="16" xfId="10" applyFont="1" applyFill="1" applyBorder="1" applyAlignment="1">
      <alignment horizontal="center" vertical="center"/>
    </xf>
    <xf numFmtId="166" fontId="20" fillId="10" borderId="16" xfId="0" applyNumberFormat="1" applyFont="1" applyFill="1" applyBorder="1" applyAlignment="1">
      <alignment horizontal="center" vertical="center" wrapText="1"/>
    </xf>
    <xf numFmtId="0" fontId="19" fillId="0" borderId="45" xfId="0" applyFont="1" applyFill="1" applyBorder="1" applyAlignment="1">
      <alignment horizontal="center" vertical="center"/>
    </xf>
  </cellXfs>
  <cellStyles count="12">
    <cellStyle name="Accent3" xfId="11" builtinId="37"/>
    <cellStyle name="Comma" xfId="4" builtinId="3" customBuiltin="1"/>
    <cellStyle name="Comma [0]" xfId="10" builtinId="6" customBuiltin="1"/>
    <cellStyle name="Date" xfId="9" xr:uid="{00000000-0005-0000-0000-000003000000}"/>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00000000-0005-0000-0000-00000B000000}"/>
  </cellStyles>
  <dxfs count="67">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numFmt numFmtId="0" formatCode="General"/>
      <alignment vertical="center" textRotation="0" indent="0" justifyLastLine="0" readingOrder="0"/>
    </dxf>
    <dxf>
      <numFmt numFmtId="0" formatCode="General"/>
      <alignment vertical="center" textRotation="0" indent="0" justifyLastLine="0" readingOrder="0"/>
      <border diagonalUp="0" diagonalDown="0" outline="0">
        <left style="thin">
          <color theme="6" tint="0.39997558519241921"/>
        </left>
        <right style="thin">
          <color indexed="64"/>
        </right>
        <top style="thin">
          <color indexed="64"/>
        </top>
        <bottom style="thin">
          <color indexed="64"/>
        </bottom>
      </border>
    </dxf>
    <dxf>
      <font>
        <strike val="0"/>
        <outline val="0"/>
        <shadow val="0"/>
        <u val="none"/>
        <vertAlign val="baseline"/>
        <sz val="10"/>
        <color theme="1"/>
        <name val="Calibri"/>
        <family val="2"/>
        <scheme val="minor"/>
      </font>
      <numFmt numFmtId="166" formatCode="[$-409]d\-mmm\-yy;@"/>
      <alignment vertical="center" textRotation="0" indent="0" justifyLastLine="0" readingOrder="0"/>
      <border diagonalUp="0" diagonalDown="0" outline="0">
        <left style="thin">
          <color theme="6" tint="0.39997558519241921"/>
        </left>
        <right style="thin">
          <color theme="6" tint="0.39997558519241921"/>
        </right>
        <top style="thin">
          <color auto="1"/>
        </top>
        <bottom style="thin">
          <color auto="1"/>
        </bottom>
      </border>
    </dxf>
    <dxf>
      <alignment vertical="center" textRotation="0" indent="0" justifyLastLine="0" readingOrder="0"/>
      <border diagonalUp="0" diagonalDown="0" outline="0">
        <left/>
        <right style="thin">
          <color theme="6" tint="0.39997558519241921"/>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6" formatCode="[$-409]d\-mmm\-yy;@"/>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val="0"/>
        <sz val="10"/>
      </font>
      <numFmt numFmtId="166" formatCode="[$-409]d\-mmm\-yy;@"/>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top style="thin">
          <color auto="1"/>
        </top>
        <bottom style="thin">
          <color auto="1"/>
        </bottom>
      </border>
    </dxf>
    <dxf>
      <font>
        <sz val="10"/>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top style="thin">
          <color auto="1"/>
        </top>
        <bottom style="thin">
          <color auto="1"/>
        </bottom>
      </border>
    </dxf>
    <dxf>
      <font>
        <sz val="10"/>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style="thin">
          <color auto="1"/>
        </top>
        <bottom style="thin">
          <color auto="1"/>
        </bottom>
      </border>
    </dxf>
    <dxf>
      <font>
        <b val="0"/>
        <strike val="0"/>
        <outline val="0"/>
        <shadow val="0"/>
        <u val="none"/>
        <vertAlign val="baseline"/>
        <sz val="10"/>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style="thin">
          <color auto="1"/>
        </top>
        <bottom style="thin">
          <color auto="1"/>
        </bottom>
      </border>
    </dxf>
    <dxf>
      <font>
        <sz val="10"/>
      </font>
      <fill>
        <patternFill patternType="none">
          <fgColor indexed="64"/>
          <bgColor indexed="65"/>
        </patternFill>
      </fill>
      <alignment horizontal="left" vertical="center" textRotation="0" wrapText="1" indent="1" justifyLastLine="0" shrinkToFit="0" readingOrder="0"/>
      <border diagonalUp="0" diagonalDown="0" outline="0">
        <left style="thin">
          <color indexed="64"/>
        </left>
        <right style="thin">
          <color theme="6" tint="0.39997558519241921"/>
        </right>
        <top style="thin">
          <color indexed="64"/>
        </top>
        <bottom style="thin">
          <color indexed="64"/>
        </bottom>
      </border>
    </dxf>
    <dxf>
      <alignment vertical="center" textRotation="0" indent="0" justifyLastLine="0" readingOrder="0"/>
    </dxf>
    <dxf>
      <border>
        <bottom style="thin">
          <color theme="6" tint="-0.249977111117893"/>
        </bottom>
      </border>
    </dxf>
    <dxf>
      <font>
        <b/>
      </font>
      <alignment horizontal="center" vertical="center" textRotation="0" indent="0" justifyLastLine="0" shrinkToFit="0" readingOrder="0"/>
      <border diagonalUp="0" diagonalDown="0">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66"/>
      <tableStyleElement type="headerRow" dxfId="65"/>
      <tableStyleElement type="firstRowStripe" dxfId="64"/>
    </tableStyle>
    <tableStyle name="ToDoList" pivot="0" count="9" xr9:uid="{00000000-0011-0000-FFFF-FFFF01000000}">
      <tableStyleElement type="wholeTable" dxfId="63"/>
      <tableStyleElement type="headerRow" dxfId="62"/>
      <tableStyleElement type="totalRow" dxfId="61"/>
      <tableStyleElement type="firstColumn" dxfId="60"/>
      <tableStyleElement type="lastColumn" dxfId="59"/>
      <tableStyleElement type="firstRowStripe" dxfId="58"/>
      <tableStyleElement type="secondRowStripe" dxfId="57"/>
      <tableStyleElement type="firstColumnStripe" dxfId="56"/>
      <tableStyleElement type="secondColumnStripe" dxfId="5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xdr:colOff>
          <xdr:row>5</xdr:row>
          <xdr:rowOff>57150</xdr:rowOff>
        </xdr:from>
        <xdr:to>
          <xdr:col>66</xdr:col>
          <xdr:colOff>228600</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K37" totalsRowShown="0" headerRowDxfId="54" dataDxfId="52" headerRowBorderDxfId="53">
  <tableColumns count="10">
    <tableColumn id="1" xr3:uid="{00000000-0010-0000-0000-000001000000}" name="Task Name" dataDxfId="51"/>
    <tableColumn id="2" xr3:uid="{00000000-0010-0000-0000-000002000000}" name="Priority" dataDxfId="50"/>
    <tableColumn id="3" xr3:uid="{00000000-0010-0000-0000-000003000000}" name="Assigned To" dataDxfId="49"/>
    <tableColumn id="4" xr3:uid="{00000000-0010-0000-0000-000004000000}" name="%Progress" dataDxfId="48"/>
    <tableColumn id="5" xr3:uid="{00000000-0010-0000-0000-000005000000}" name="Start Date" dataDxfId="47" dataCellStyle="Date"/>
    <tableColumn id="7" xr3:uid="{00000000-0010-0000-0000-000007000000}" name="End Date" dataDxfId="46" dataCellStyle="Date"/>
    <tableColumn id="6" xr3:uid="{00000000-0010-0000-0000-000006000000}" name="Durations" dataDxfId="45"/>
    <tableColumn id="8" xr3:uid="{00000000-0010-0000-0000-000008000000}" name="Complete Date" dataDxfId="44"/>
    <tableColumn id="9" xr3:uid="{00000000-0010-0000-0000-000009000000}" name="Delay" dataDxfId="43">
      <calculatedColumnFormula>IF(Milestones[[#This Row],[Complete Date]]="",TODAY()-Milestones[[#This Row],[End Date]],I8-Milestones[[#This Row],[End Date]])</calculatedColumnFormula>
    </tableColumn>
    <tableColumn id="11" xr3:uid="{95D18194-25A8-4EDA-B381-D3500AC79722}" name="Status" dataDxfId="42">
      <calculatedColumnFormula>IF(Today=Milestones[[#This Row],[Start Date]],"On Process",IF(TODAY()&lt;Milestones[[#This Row],[Start Date]],"Pending",IF(Milestones[[#This Row],[Complete Date]]="","On Process","Complete")))</calculatedColumnFormula>
    </tableColumn>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39"/>
  <sheetViews>
    <sheetView showGridLines="0" tabSelected="1" showRuler="0" topLeftCell="A13" zoomScaleNormal="100" zoomScalePageLayoutView="70" workbookViewId="0">
      <selection activeCell="I36" sqref="I36"/>
    </sheetView>
  </sheetViews>
  <sheetFormatPr defaultColWidth="8.7109375" defaultRowHeight="30" customHeight="1" x14ac:dyDescent="0.25"/>
  <cols>
    <col min="1" max="1" width="2.7109375" style="28" customWidth="1"/>
    <col min="2" max="2" width="51.28515625" style="1" bestFit="1" customWidth="1"/>
    <col min="3" max="3" width="8.28515625" style="1" hidden="1" customWidth="1"/>
    <col min="4" max="4" width="11.5703125" style="1" bestFit="1" customWidth="1"/>
    <col min="5" max="5" width="10.140625" style="1" bestFit="1" customWidth="1"/>
    <col min="6" max="6" width="10.140625" style="29" bestFit="1" customWidth="1"/>
    <col min="7" max="7" width="9.140625" style="29" bestFit="1" customWidth="1"/>
    <col min="8" max="8" width="9.7109375" style="1" bestFit="1" customWidth="1"/>
    <col min="9" max="9" width="14.42578125" style="39" bestFit="1" customWidth="1"/>
    <col min="10" max="10" width="5.28515625" style="1" bestFit="1" customWidth="1"/>
    <col min="11" max="11" width="9.85546875" style="1" bestFit="1" customWidth="1"/>
    <col min="12" max="67" width="3.5703125" style="1" customWidth="1"/>
    <col min="68" max="71" width="8.7109375" style="1"/>
    <col min="72" max="73" width="10.28515625" style="1"/>
    <col min="74" max="16384" width="8.7109375" style="1"/>
  </cols>
  <sheetData>
    <row r="1" spans="1:67" ht="30" customHeight="1" x14ac:dyDescent="0.25">
      <c r="A1" s="18" t="s">
        <v>17</v>
      </c>
      <c r="B1" s="19" t="s">
        <v>47</v>
      </c>
      <c r="C1" s="19"/>
      <c r="D1" s="20"/>
      <c r="F1" s="1"/>
      <c r="G1" s="1"/>
      <c r="H1" s="2"/>
      <c r="I1" s="37"/>
      <c r="L1" s="21" t="s">
        <v>26</v>
      </c>
      <c r="M1" s="22"/>
    </row>
    <row r="2" spans="1:67" ht="30" customHeight="1" x14ac:dyDescent="0.25">
      <c r="A2" s="18" t="s">
        <v>10</v>
      </c>
      <c r="B2" s="23" t="s">
        <v>20</v>
      </c>
      <c r="C2" s="23"/>
      <c r="F2" s="24"/>
      <c r="G2" s="24"/>
      <c r="H2" s="25"/>
      <c r="I2" s="38"/>
      <c r="L2" s="143" t="s">
        <v>7</v>
      </c>
      <c r="M2" s="143"/>
      <c r="N2" s="143"/>
      <c r="O2" s="143"/>
      <c r="Q2" s="144" t="s">
        <v>5</v>
      </c>
      <c r="R2" s="144"/>
      <c r="S2" s="144"/>
      <c r="T2" s="144"/>
      <c r="V2" s="145" t="s">
        <v>4</v>
      </c>
      <c r="W2" s="145"/>
      <c r="X2" s="145"/>
      <c r="Y2" s="145"/>
      <c r="AA2" s="135" t="s">
        <v>6</v>
      </c>
      <c r="AB2" s="135"/>
      <c r="AC2" s="135"/>
      <c r="AD2" s="135"/>
      <c r="AF2" s="136" t="s">
        <v>9</v>
      </c>
      <c r="AG2" s="136"/>
      <c r="AH2" s="136"/>
      <c r="AI2" s="136"/>
    </row>
    <row r="3" spans="1:67" ht="30" customHeight="1" x14ac:dyDescent="0.25">
      <c r="A3" s="18" t="s">
        <v>18</v>
      </c>
      <c r="B3" s="32" t="s">
        <v>40</v>
      </c>
      <c r="C3" s="21"/>
      <c r="D3" s="137" t="s">
        <v>8</v>
      </c>
      <c r="E3" s="138"/>
      <c r="F3" s="140">
        <v>43789</v>
      </c>
      <c r="G3" s="141"/>
      <c r="H3" s="142"/>
      <c r="I3" s="34"/>
      <c r="J3" s="33"/>
      <c r="K3" s="36"/>
    </row>
    <row r="4" spans="1:67" ht="30" customHeight="1" x14ac:dyDescent="0.25">
      <c r="A4" s="18" t="s">
        <v>11</v>
      </c>
      <c r="B4" s="40" t="s">
        <v>33</v>
      </c>
      <c r="D4" s="137" t="s">
        <v>3</v>
      </c>
      <c r="E4" s="138"/>
      <c r="F4" s="11">
        <v>0</v>
      </c>
      <c r="G4" s="31"/>
      <c r="L4" s="26" t="str">
        <f ca="1">TEXT(L5,"mmmm")</f>
        <v>พฤศจิกายน</v>
      </c>
      <c r="M4" s="26"/>
      <c r="N4" s="26"/>
      <c r="O4" s="26"/>
      <c r="P4" s="26"/>
      <c r="Q4" s="26"/>
      <c r="R4" s="26"/>
      <c r="S4" s="26" t="str">
        <f ca="1">IF(TEXT(S5,"mmmm")=L4,"",TEXT(S5,"mmmm"))</f>
        <v/>
      </c>
      <c r="T4" s="26"/>
      <c r="U4" s="26"/>
      <c r="V4" s="26"/>
      <c r="W4" s="26"/>
      <c r="X4" s="26"/>
      <c r="Y4" s="26"/>
      <c r="Z4" s="26" t="str">
        <f ca="1">IF(OR(TEXT(Z5,"mmmm")=S4,TEXT(Z5,"mmmm")=L4),"",TEXT(Z5,"mmmm"))</f>
        <v>ธันวาคม</v>
      </c>
      <c r="AA4" s="26"/>
      <c r="AB4" s="26"/>
      <c r="AC4" s="26"/>
      <c r="AD4" s="26"/>
      <c r="AE4" s="26"/>
      <c r="AF4" s="26"/>
      <c r="AG4" s="26" t="str">
        <f ca="1">IF(OR(TEXT(AG5,"mmmm")=Z4,TEXT(AG5,"mmmm")=S4,TEXT(AG5,"mmmm")=L4),"",TEXT(AG5,"mmmm"))</f>
        <v/>
      </c>
      <c r="AH4" s="26"/>
      <c r="AI4" s="26"/>
      <c r="AJ4" s="26"/>
      <c r="AK4" s="26"/>
      <c r="AL4" s="26"/>
      <c r="AM4" s="26"/>
      <c r="AN4" s="26" t="str">
        <f ca="1">IF(OR(TEXT(AN5,"mmmm")=AG4,TEXT(AN5,"mmmm")=Z4,TEXT(AN5,"mmmm")=S4,TEXT(AN5,"mmmm")=L4),"",TEXT(AN5,"mmmm"))</f>
        <v/>
      </c>
      <c r="AO4" s="26"/>
      <c r="AP4" s="26"/>
      <c r="AQ4" s="26"/>
      <c r="AR4" s="26"/>
      <c r="AS4" s="26"/>
      <c r="AT4" s="26"/>
      <c r="AU4" s="26" t="str">
        <f ca="1">IF(OR(TEXT(AU5,"mmmm")=AN4,TEXT(AU5,"mmmm")=AG4,TEXT(AU5,"mmmm")=Z4,TEXT(AU5,"mmmm")=S4),"",TEXT(AU5,"mmmm"))</f>
        <v/>
      </c>
      <c r="AV4" s="26"/>
      <c r="AW4" s="26"/>
      <c r="AX4" s="26"/>
      <c r="AY4" s="26"/>
      <c r="AZ4" s="26"/>
      <c r="BA4" s="26"/>
      <c r="BB4" s="26" t="str">
        <f ca="1">IF(OR(TEXT(BB5,"mmmm")=AU4,TEXT(BB5,"mmmm")=AN4,TEXT(BB5,"mmmm")=AG4,TEXT(BB5,"mmmm")=Z4),"",TEXT(BB5,"mmmm"))</f>
        <v>มกราคม</v>
      </c>
      <c r="BC4" s="26"/>
      <c r="BD4" s="26"/>
      <c r="BE4" s="26"/>
      <c r="BF4" s="26"/>
      <c r="BG4" s="26"/>
      <c r="BH4" s="26"/>
      <c r="BI4" s="26" t="str">
        <f ca="1">IF(OR(TEXT(BI5,"mmmm")=BB4,TEXT(BI5,"mmmm")=AU4,TEXT(BI5,"mmmm")=AN4,TEXT(BI5,"mmmm")=AG4),"",TEXT(BI5,"mmmm"))</f>
        <v/>
      </c>
      <c r="BJ4" s="26"/>
      <c r="BK4" s="26"/>
      <c r="BL4" s="26"/>
      <c r="BM4" s="26"/>
      <c r="BN4" s="26"/>
      <c r="BO4" s="26"/>
    </row>
    <row r="5" spans="1:67" ht="15" customHeight="1" x14ac:dyDescent="0.25">
      <c r="A5" s="18" t="s">
        <v>12</v>
      </c>
      <c r="B5" s="139"/>
      <c r="C5" s="139"/>
      <c r="D5" s="139"/>
      <c r="E5" s="139"/>
      <c r="F5" s="139"/>
      <c r="G5" s="139"/>
      <c r="H5" s="139"/>
      <c r="I5" s="139"/>
      <c r="J5" s="139"/>
      <c r="K5" s="36"/>
      <c r="L5" s="15">
        <f ca="1">IFERROR(Project_Start+Scrolling_Increment,TODAY())</f>
        <v>43789</v>
      </c>
      <c r="M5" s="16">
        <f ca="1">L5+1</f>
        <v>43790</v>
      </c>
      <c r="N5" s="16">
        <f t="shared" ref="N5:BA5" ca="1" si="0">M5+1</f>
        <v>43791</v>
      </c>
      <c r="O5" s="16">
        <f t="shared" ca="1" si="0"/>
        <v>43792</v>
      </c>
      <c r="P5" s="16">
        <f t="shared" ca="1" si="0"/>
        <v>43793</v>
      </c>
      <c r="Q5" s="16">
        <f t="shared" ca="1" si="0"/>
        <v>43794</v>
      </c>
      <c r="R5" s="17">
        <f t="shared" ca="1" si="0"/>
        <v>43795</v>
      </c>
      <c r="S5" s="15">
        <f ca="1">R5+1</f>
        <v>43796</v>
      </c>
      <c r="T5" s="16">
        <f ca="1">S5+1</f>
        <v>43797</v>
      </c>
      <c r="U5" s="16">
        <f t="shared" ca="1" si="0"/>
        <v>43798</v>
      </c>
      <c r="V5" s="16">
        <f t="shared" ca="1" si="0"/>
        <v>43799</v>
      </c>
      <c r="W5" s="16">
        <f t="shared" ca="1" si="0"/>
        <v>43800</v>
      </c>
      <c r="X5" s="16">
        <f t="shared" ca="1" si="0"/>
        <v>43801</v>
      </c>
      <c r="Y5" s="17">
        <f t="shared" ca="1" si="0"/>
        <v>43802</v>
      </c>
      <c r="Z5" s="15">
        <f ca="1">Y5+1</f>
        <v>43803</v>
      </c>
      <c r="AA5" s="16">
        <f ca="1">Z5+1</f>
        <v>43804</v>
      </c>
      <c r="AB5" s="16">
        <f t="shared" ca="1" si="0"/>
        <v>43805</v>
      </c>
      <c r="AC5" s="16">
        <f t="shared" ca="1" si="0"/>
        <v>43806</v>
      </c>
      <c r="AD5" s="16">
        <f t="shared" ca="1" si="0"/>
        <v>43807</v>
      </c>
      <c r="AE5" s="16">
        <f t="shared" ca="1" si="0"/>
        <v>43808</v>
      </c>
      <c r="AF5" s="17">
        <f t="shared" ca="1" si="0"/>
        <v>43809</v>
      </c>
      <c r="AG5" s="15">
        <f ca="1">AF5+1</f>
        <v>43810</v>
      </c>
      <c r="AH5" s="16">
        <f ca="1">AG5+1</f>
        <v>43811</v>
      </c>
      <c r="AI5" s="16">
        <f t="shared" ca="1" si="0"/>
        <v>43812</v>
      </c>
      <c r="AJ5" s="16">
        <f t="shared" ca="1" si="0"/>
        <v>43813</v>
      </c>
      <c r="AK5" s="16">
        <f t="shared" ca="1" si="0"/>
        <v>43814</v>
      </c>
      <c r="AL5" s="16">
        <f t="shared" ca="1" si="0"/>
        <v>43815</v>
      </c>
      <c r="AM5" s="17">
        <f t="shared" ca="1" si="0"/>
        <v>43816</v>
      </c>
      <c r="AN5" s="15">
        <f ca="1">AM5+1</f>
        <v>43817</v>
      </c>
      <c r="AO5" s="16">
        <f ca="1">AN5+1</f>
        <v>43818</v>
      </c>
      <c r="AP5" s="16">
        <f t="shared" ca="1" si="0"/>
        <v>43819</v>
      </c>
      <c r="AQ5" s="16">
        <f t="shared" ca="1" si="0"/>
        <v>43820</v>
      </c>
      <c r="AR5" s="16">
        <f t="shared" ca="1" si="0"/>
        <v>43821</v>
      </c>
      <c r="AS5" s="16">
        <f t="shared" ca="1" si="0"/>
        <v>43822</v>
      </c>
      <c r="AT5" s="17">
        <f t="shared" ca="1" si="0"/>
        <v>43823</v>
      </c>
      <c r="AU5" s="15">
        <f ca="1">AT5+1</f>
        <v>43824</v>
      </c>
      <c r="AV5" s="16">
        <f ca="1">AU5+1</f>
        <v>43825</v>
      </c>
      <c r="AW5" s="16">
        <f t="shared" ca="1" si="0"/>
        <v>43826</v>
      </c>
      <c r="AX5" s="16">
        <f t="shared" ca="1" si="0"/>
        <v>43827</v>
      </c>
      <c r="AY5" s="16">
        <f t="shared" ca="1" si="0"/>
        <v>43828</v>
      </c>
      <c r="AZ5" s="16">
        <f t="shared" ca="1" si="0"/>
        <v>43829</v>
      </c>
      <c r="BA5" s="17">
        <f t="shared" ca="1" si="0"/>
        <v>43830</v>
      </c>
      <c r="BB5" s="15">
        <f ca="1">BA5+1</f>
        <v>43831</v>
      </c>
      <c r="BC5" s="16">
        <f ca="1">BB5+1</f>
        <v>43832</v>
      </c>
      <c r="BD5" s="16">
        <f t="shared" ref="BD5:BH5" ca="1" si="1">BC5+1</f>
        <v>43833</v>
      </c>
      <c r="BE5" s="16">
        <f t="shared" ca="1" si="1"/>
        <v>43834</v>
      </c>
      <c r="BF5" s="16">
        <f t="shared" ca="1" si="1"/>
        <v>43835</v>
      </c>
      <c r="BG5" s="16">
        <f t="shared" ca="1" si="1"/>
        <v>43836</v>
      </c>
      <c r="BH5" s="17">
        <f t="shared" ca="1" si="1"/>
        <v>43837</v>
      </c>
      <c r="BI5" s="15">
        <f ca="1">BH5+1</f>
        <v>43838</v>
      </c>
      <c r="BJ5" s="16">
        <f ca="1">BI5+1</f>
        <v>43839</v>
      </c>
      <c r="BK5" s="16">
        <f t="shared" ref="BK5:BO5" ca="1" si="2">BJ5+1</f>
        <v>43840</v>
      </c>
      <c r="BL5" s="16">
        <f t="shared" ca="1" si="2"/>
        <v>43841</v>
      </c>
      <c r="BM5" s="16">
        <f t="shared" ca="1" si="2"/>
        <v>43842</v>
      </c>
      <c r="BN5" s="16">
        <f t="shared" ca="1" si="2"/>
        <v>43843</v>
      </c>
      <c r="BO5" s="17">
        <f t="shared" ca="1" si="2"/>
        <v>43844</v>
      </c>
    </row>
    <row r="6" spans="1:67" ht="25.15" customHeight="1" x14ac:dyDescent="0.25">
      <c r="A6" s="18" t="s">
        <v>13</v>
      </c>
      <c r="B6" s="27"/>
      <c r="C6" s="27"/>
      <c r="D6" s="27"/>
      <c r="E6" s="27"/>
      <c r="F6" s="27"/>
      <c r="G6" s="27"/>
      <c r="H6" s="27"/>
      <c r="I6" s="38"/>
      <c r="J6" s="27"/>
      <c r="K6" s="36"/>
      <c r="L6" s="12"/>
      <c r="M6" s="13"/>
      <c r="N6" s="13"/>
      <c r="O6" s="13"/>
      <c r="P6" s="13"/>
      <c r="Q6" s="13"/>
      <c r="R6" s="14"/>
      <c r="S6" s="12"/>
      <c r="T6" s="13"/>
      <c r="U6" s="13"/>
      <c r="V6" s="13"/>
      <c r="W6" s="13"/>
      <c r="X6" s="13"/>
      <c r="Y6" s="14"/>
      <c r="Z6" s="12"/>
      <c r="AA6" s="13"/>
      <c r="AB6" s="13"/>
      <c r="AC6" s="13"/>
      <c r="AD6" s="13"/>
      <c r="AE6" s="13"/>
      <c r="AF6" s="14"/>
      <c r="AG6" s="12"/>
      <c r="AH6" s="13"/>
      <c r="AI6" s="13"/>
      <c r="AJ6" s="13"/>
      <c r="AK6" s="13"/>
      <c r="AL6" s="13"/>
      <c r="AM6" s="14"/>
      <c r="AN6" s="12"/>
      <c r="AO6" s="13"/>
      <c r="AP6" s="13"/>
      <c r="AQ6" s="13"/>
      <c r="AR6" s="13"/>
      <c r="AS6" s="13"/>
      <c r="AT6" s="14"/>
      <c r="AU6" s="12"/>
      <c r="AV6" s="13"/>
      <c r="AW6" s="13"/>
      <c r="AX6" s="13"/>
      <c r="AY6" s="13"/>
      <c r="AZ6" s="13"/>
      <c r="BA6" s="14"/>
      <c r="BB6" s="12"/>
      <c r="BC6" s="13"/>
      <c r="BD6" s="13"/>
      <c r="BE6" s="13"/>
      <c r="BF6" s="13"/>
      <c r="BG6" s="13"/>
      <c r="BH6" s="14"/>
      <c r="BI6" s="12"/>
      <c r="BJ6" s="13"/>
      <c r="BK6" s="13"/>
      <c r="BL6" s="13"/>
      <c r="BM6" s="13"/>
      <c r="BN6" s="13"/>
      <c r="BO6" s="14"/>
    </row>
    <row r="7" spans="1:67" ht="27" customHeight="1" thickBot="1" x14ac:dyDescent="0.3">
      <c r="A7" s="18" t="s">
        <v>14</v>
      </c>
      <c r="B7" s="130" t="s">
        <v>24</v>
      </c>
      <c r="C7" s="131" t="s">
        <v>25</v>
      </c>
      <c r="D7" s="131" t="s">
        <v>2</v>
      </c>
      <c r="E7" s="131" t="s">
        <v>27</v>
      </c>
      <c r="F7" s="131" t="s">
        <v>22</v>
      </c>
      <c r="G7" s="131" t="s">
        <v>23</v>
      </c>
      <c r="H7" s="131" t="s">
        <v>21</v>
      </c>
      <c r="I7" s="132" t="s">
        <v>28</v>
      </c>
      <c r="J7" s="133" t="s">
        <v>29</v>
      </c>
      <c r="K7" s="134" t="s">
        <v>32</v>
      </c>
      <c r="L7" s="9" t="str">
        <f t="shared" ref="L7" ca="1" si="3">LEFT(TEXT(L5,"ddd"),1)</f>
        <v>พ</v>
      </c>
      <c r="M7" s="9" t="str">
        <f t="shared" ref="M7:AU7" ca="1" si="4">LEFT(TEXT(M5,"ddd"),1)</f>
        <v>พ</v>
      </c>
      <c r="N7" s="9" t="str">
        <f t="shared" ca="1" si="4"/>
        <v>ศ</v>
      </c>
      <c r="O7" s="9" t="str">
        <f t="shared" ca="1" si="4"/>
        <v>ส</v>
      </c>
      <c r="P7" s="9" t="str">
        <f t="shared" ca="1" si="4"/>
        <v>อ</v>
      </c>
      <c r="Q7" s="9" t="str">
        <f t="shared" ca="1" si="4"/>
        <v>จ</v>
      </c>
      <c r="R7" s="9" t="str">
        <f t="shared" ca="1" si="4"/>
        <v>อ</v>
      </c>
      <c r="S7" s="9" t="str">
        <f t="shared" ca="1" si="4"/>
        <v>พ</v>
      </c>
      <c r="T7" s="9" t="str">
        <f t="shared" ca="1" si="4"/>
        <v>พ</v>
      </c>
      <c r="U7" s="9" t="str">
        <f t="shared" ca="1" si="4"/>
        <v>ศ</v>
      </c>
      <c r="V7" s="9" t="str">
        <f t="shared" ca="1" si="4"/>
        <v>ส</v>
      </c>
      <c r="W7" s="9" t="str">
        <f t="shared" ca="1" si="4"/>
        <v>อ</v>
      </c>
      <c r="X7" s="9" t="str">
        <f t="shared" ca="1" si="4"/>
        <v>จ</v>
      </c>
      <c r="Y7" s="9" t="str">
        <f t="shared" ca="1" si="4"/>
        <v>อ</v>
      </c>
      <c r="Z7" s="9" t="str">
        <f t="shared" ca="1" si="4"/>
        <v>พ</v>
      </c>
      <c r="AA7" s="9" t="str">
        <f t="shared" ca="1" si="4"/>
        <v>พ</v>
      </c>
      <c r="AB7" s="9" t="str">
        <f t="shared" ca="1" si="4"/>
        <v>ศ</v>
      </c>
      <c r="AC7" s="9" t="str">
        <f t="shared" ca="1" si="4"/>
        <v>ส</v>
      </c>
      <c r="AD7" s="9" t="str">
        <f t="shared" ca="1" si="4"/>
        <v>อ</v>
      </c>
      <c r="AE7" s="9" t="str">
        <f t="shared" ca="1" si="4"/>
        <v>จ</v>
      </c>
      <c r="AF7" s="9" t="str">
        <f t="shared" ca="1" si="4"/>
        <v>อ</v>
      </c>
      <c r="AG7" s="9" t="str">
        <f t="shared" ca="1" si="4"/>
        <v>พ</v>
      </c>
      <c r="AH7" s="9" t="str">
        <f t="shared" ca="1" si="4"/>
        <v>พ</v>
      </c>
      <c r="AI7" s="9" t="str">
        <f t="shared" ca="1" si="4"/>
        <v>ศ</v>
      </c>
      <c r="AJ7" s="9" t="str">
        <f t="shared" ca="1" si="4"/>
        <v>ส</v>
      </c>
      <c r="AK7" s="9" t="str">
        <f t="shared" ca="1" si="4"/>
        <v>อ</v>
      </c>
      <c r="AL7" s="9" t="str">
        <f t="shared" ca="1" si="4"/>
        <v>จ</v>
      </c>
      <c r="AM7" s="9" t="str">
        <f t="shared" ca="1" si="4"/>
        <v>อ</v>
      </c>
      <c r="AN7" s="9" t="str">
        <f t="shared" ca="1" si="4"/>
        <v>พ</v>
      </c>
      <c r="AO7" s="9" t="str">
        <f t="shared" ca="1" si="4"/>
        <v>พ</v>
      </c>
      <c r="AP7" s="9" t="str">
        <f t="shared" ca="1" si="4"/>
        <v>ศ</v>
      </c>
      <c r="AQ7" s="9" t="str">
        <f t="shared" ca="1" si="4"/>
        <v>ส</v>
      </c>
      <c r="AR7" s="9" t="str">
        <f t="shared" ca="1" si="4"/>
        <v>อ</v>
      </c>
      <c r="AS7" s="9" t="str">
        <f t="shared" ca="1" si="4"/>
        <v>จ</v>
      </c>
      <c r="AT7" s="9" t="str">
        <f t="shared" ca="1" si="4"/>
        <v>อ</v>
      </c>
      <c r="AU7" s="9" t="str">
        <f t="shared" ca="1" si="4"/>
        <v>พ</v>
      </c>
      <c r="AV7" s="9" t="str">
        <f t="shared" ref="AV7:BO7" ca="1" si="5">LEFT(TEXT(AV5,"ddd"),1)</f>
        <v>พ</v>
      </c>
      <c r="AW7" s="9" t="str">
        <f t="shared" ca="1" si="5"/>
        <v>ศ</v>
      </c>
      <c r="AX7" s="9" t="str">
        <f t="shared" ca="1" si="5"/>
        <v>ส</v>
      </c>
      <c r="AY7" s="9" t="str">
        <f t="shared" ca="1" si="5"/>
        <v>อ</v>
      </c>
      <c r="AZ7" s="9" t="str">
        <f t="shared" ca="1" si="5"/>
        <v>จ</v>
      </c>
      <c r="BA7" s="9" t="str">
        <f t="shared" ca="1" si="5"/>
        <v>อ</v>
      </c>
      <c r="BB7" s="9" t="str">
        <f t="shared" ca="1" si="5"/>
        <v>พ</v>
      </c>
      <c r="BC7" s="9" t="str">
        <f t="shared" ca="1" si="5"/>
        <v>พ</v>
      </c>
      <c r="BD7" s="9" t="str">
        <f t="shared" ca="1" si="5"/>
        <v>ศ</v>
      </c>
      <c r="BE7" s="9" t="str">
        <f t="shared" ca="1" si="5"/>
        <v>ส</v>
      </c>
      <c r="BF7" s="9" t="str">
        <f t="shared" ca="1" si="5"/>
        <v>อ</v>
      </c>
      <c r="BG7" s="9" t="str">
        <f t="shared" ca="1" si="5"/>
        <v>จ</v>
      </c>
      <c r="BH7" s="9" t="str">
        <f t="shared" ca="1" si="5"/>
        <v>อ</v>
      </c>
      <c r="BI7" s="9" t="str">
        <f t="shared" ca="1" si="5"/>
        <v>พ</v>
      </c>
      <c r="BJ7" s="9" t="str">
        <f t="shared" ca="1" si="5"/>
        <v>พ</v>
      </c>
      <c r="BK7" s="9" t="str">
        <f t="shared" ca="1" si="5"/>
        <v>ศ</v>
      </c>
      <c r="BL7" s="9" t="str">
        <f t="shared" ca="1" si="5"/>
        <v>ส</v>
      </c>
      <c r="BM7" s="9" t="str">
        <f t="shared" ca="1" si="5"/>
        <v>อ</v>
      </c>
      <c r="BN7" s="9" t="str">
        <f t="shared" ca="1" si="5"/>
        <v>จ</v>
      </c>
      <c r="BO7" s="9" t="str">
        <f t="shared" ca="1" si="5"/>
        <v>อ</v>
      </c>
    </row>
    <row r="8" spans="1:67" ht="15" x14ac:dyDescent="0.25">
      <c r="A8" s="18"/>
      <c r="B8" s="124" t="s">
        <v>30</v>
      </c>
      <c r="C8" s="47"/>
      <c r="D8" s="47"/>
      <c r="E8" s="48"/>
      <c r="F8" s="49">
        <f>F9</f>
        <v>43789</v>
      </c>
      <c r="G8" s="49">
        <f>Milestones[[#This Row],[Start Date]]+Milestones[[#This Row],[Durations]]</f>
        <v>43790</v>
      </c>
      <c r="H8" s="50">
        <f>H9</f>
        <v>1</v>
      </c>
      <c r="I8" s="129"/>
      <c r="J8" s="127"/>
      <c r="K8" s="52"/>
      <c r="L8" s="35" t="str">
        <f t="shared" ref="L8:U12" ca="1" si="6">IF(AND($C8="Goal",L$5&gt;=$F8,L$5&lt;=$F8+$H8-1),2,IF(AND($C8="Milestone",L$5&gt;=$F8,L$5&lt;=$F8+$H8-1),1,""))</f>
        <v/>
      </c>
      <c r="M8" s="10" t="str">
        <f t="shared" ca="1" si="6"/>
        <v/>
      </c>
      <c r="N8" s="10" t="str">
        <f t="shared" ca="1" si="6"/>
        <v/>
      </c>
      <c r="O8" s="10" t="str">
        <f t="shared" ca="1" si="6"/>
        <v/>
      </c>
      <c r="P8" s="10" t="str">
        <f t="shared" ca="1" si="6"/>
        <v/>
      </c>
      <c r="Q8" s="10" t="str">
        <f t="shared" ca="1" si="6"/>
        <v/>
      </c>
      <c r="R8" s="10" t="str">
        <f t="shared" ca="1" si="6"/>
        <v/>
      </c>
      <c r="S8" s="10" t="str">
        <f t="shared" ca="1" si="6"/>
        <v/>
      </c>
      <c r="T8" s="10" t="str">
        <f t="shared" ca="1" si="6"/>
        <v/>
      </c>
      <c r="U8" s="10" t="str">
        <f t="shared" ca="1" si="6"/>
        <v/>
      </c>
      <c r="V8" s="10" t="str">
        <f t="shared" ref="V8:AE12" ca="1" si="7">IF(AND($C8="Goal",V$5&gt;=$F8,V$5&lt;=$F8+$H8-1),2,IF(AND($C8="Milestone",V$5&gt;=$F8,V$5&lt;=$F8+$H8-1),1,""))</f>
        <v/>
      </c>
      <c r="W8" s="10" t="str">
        <f t="shared" ca="1" si="7"/>
        <v/>
      </c>
      <c r="X8" s="10" t="str">
        <f t="shared" ca="1" si="7"/>
        <v/>
      </c>
      <c r="Y8" s="10" t="str">
        <f t="shared" ca="1" si="7"/>
        <v/>
      </c>
      <c r="Z8" s="10" t="str">
        <f t="shared" ca="1" si="7"/>
        <v/>
      </c>
      <c r="AA8" s="10" t="str">
        <f t="shared" ca="1" si="7"/>
        <v/>
      </c>
      <c r="AB8" s="10" t="str">
        <f t="shared" ca="1" si="7"/>
        <v/>
      </c>
      <c r="AC8" s="10" t="str">
        <f t="shared" ca="1" si="7"/>
        <v/>
      </c>
      <c r="AD8" s="10" t="str">
        <f t="shared" ca="1" si="7"/>
        <v/>
      </c>
      <c r="AE8" s="10" t="str">
        <f t="shared" ca="1" si="7"/>
        <v/>
      </c>
      <c r="AF8" s="10" t="str">
        <f t="shared" ref="AF8:AO12" ca="1" si="8">IF(AND($C8="Goal",AF$5&gt;=$F8,AF$5&lt;=$F8+$H8-1),2,IF(AND($C8="Milestone",AF$5&gt;=$F8,AF$5&lt;=$F8+$H8-1),1,""))</f>
        <v/>
      </c>
      <c r="AG8" s="10" t="str">
        <f t="shared" ca="1" si="8"/>
        <v/>
      </c>
      <c r="AH8" s="10" t="str">
        <f t="shared" ca="1" si="8"/>
        <v/>
      </c>
      <c r="AI8" s="10" t="str">
        <f t="shared" ca="1" si="8"/>
        <v/>
      </c>
      <c r="AJ8" s="10" t="str">
        <f t="shared" ca="1" si="8"/>
        <v/>
      </c>
      <c r="AK8" s="10" t="str">
        <f t="shared" ca="1" si="8"/>
        <v/>
      </c>
      <c r="AL8" s="10" t="str">
        <f t="shared" ca="1" si="8"/>
        <v/>
      </c>
      <c r="AM8" s="10" t="str">
        <f t="shared" ca="1" si="8"/>
        <v/>
      </c>
      <c r="AN8" s="10" t="str">
        <f t="shared" ca="1" si="8"/>
        <v/>
      </c>
      <c r="AO8" s="10" t="str">
        <f t="shared" ca="1" si="8"/>
        <v/>
      </c>
      <c r="AP8" s="10" t="str">
        <f t="shared" ref="AP8:AY12" ca="1" si="9">IF(AND($C8="Goal",AP$5&gt;=$F8,AP$5&lt;=$F8+$H8-1),2,IF(AND($C8="Milestone",AP$5&gt;=$F8,AP$5&lt;=$F8+$H8-1),1,""))</f>
        <v/>
      </c>
      <c r="AQ8" s="10" t="str">
        <f t="shared" ca="1" si="9"/>
        <v/>
      </c>
      <c r="AR8" s="10" t="str">
        <f t="shared" ca="1" si="9"/>
        <v/>
      </c>
      <c r="AS8" s="10" t="str">
        <f t="shared" ca="1" si="9"/>
        <v/>
      </c>
      <c r="AT8" s="10" t="str">
        <f t="shared" ca="1" si="9"/>
        <v/>
      </c>
      <c r="AU8" s="10" t="str">
        <f t="shared" ca="1" si="9"/>
        <v/>
      </c>
      <c r="AV8" s="10" t="str">
        <f t="shared" ca="1" si="9"/>
        <v/>
      </c>
      <c r="AW8" s="10" t="str">
        <f t="shared" ca="1" si="9"/>
        <v/>
      </c>
      <c r="AX8" s="10" t="str">
        <f t="shared" ca="1" si="9"/>
        <v/>
      </c>
      <c r="AY8" s="10" t="str">
        <f t="shared" ca="1" si="9"/>
        <v/>
      </c>
      <c r="AZ8" s="10" t="str">
        <f t="shared" ref="AZ8:BI12" ca="1" si="10">IF(AND($C8="Goal",AZ$5&gt;=$F8,AZ$5&lt;=$F8+$H8-1),2,IF(AND($C8="Milestone",AZ$5&gt;=$F8,AZ$5&lt;=$F8+$H8-1),1,""))</f>
        <v/>
      </c>
      <c r="BA8" s="10" t="str">
        <f t="shared" ca="1" si="10"/>
        <v/>
      </c>
      <c r="BB8" s="10" t="str">
        <f t="shared" ca="1" si="10"/>
        <v/>
      </c>
      <c r="BC8" s="10" t="str">
        <f t="shared" ca="1" si="10"/>
        <v/>
      </c>
      <c r="BD8" s="10" t="str">
        <f t="shared" ca="1" si="10"/>
        <v/>
      </c>
      <c r="BE8" s="10" t="str">
        <f t="shared" ca="1" si="10"/>
        <v/>
      </c>
      <c r="BF8" s="10" t="str">
        <f t="shared" ca="1" si="10"/>
        <v/>
      </c>
      <c r="BG8" s="10" t="str">
        <f t="shared" ca="1" si="10"/>
        <v/>
      </c>
      <c r="BH8" s="10" t="str">
        <f t="shared" ca="1" si="10"/>
        <v/>
      </c>
      <c r="BI8" s="10" t="str">
        <f t="shared" ca="1" si="10"/>
        <v/>
      </c>
      <c r="BJ8" s="10" t="str">
        <f t="shared" ref="BJ8:BO12" ca="1" si="11">IF(AND($C8="Goal",BJ$5&gt;=$F8,BJ$5&lt;=$F8+$H8-1),2,IF(AND($C8="Milestone",BJ$5&gt;=$F8,BJ$5&lt;=$F8+$H8-1),1,""))</f>
        <v/>
      </c>
      <c r="BK8" s="10" t="str">
        <f t="shared" ca="1" si="11"/>
        <v/>
      </c>
      <c r="BL8" s="10" t="str">
        <f t="shared" ca="1" si="11"/>
        <v/>
      </c>
      <c r="BM8" s="10" t="str">
        <f t="shared" ca="1" si="11"/>
        <v/>
      </c>
      <c r="BN8" s="10" t="str">
        <f t="shared" ca="1" si="11"/>
        <v/>
      </c>
      <c r="BO8" s="10" t="str">
        <f t="shared" ca="1" si="11"/>
        <v/>
      </c>
    </row>
    <row r="9" spans="1:67" ht="15" x14ac:dyDescent="0.25">
      <c r="A9" s="45"/>
      <c r="B9" s="175" t="s">
        <v>48</v>
      </c>
      <c r="C9" s="66" t="s">
        <v>6</v>
      </c>
      <c r="D9" s="170" t="s">
        <v>63</v>
      </c>
      <c r="E9" s="174">
        <v>1</v>
      </c>
      <c r="F9" s="164">
        <v>43789</v>
      </c>
      <c r="G9" s="95">
        <v>43790</v>
      </c>
      <c r="H9" s="77">
        <f>Milestones[[#This Row],[End Date]]-Milestones[[#This Row],[Start Date]]</f>
        <v>1</v>
      </c>
      <c r="I9" s="176">
        <v>43789</v>
      </c>
      <c r="J9" s="75">
        <f ca="1">IF(Milestones[[#This Row],[Complete Date]]="",TODAY()-Milestones[[#This Row],[End Date]],I9-Milestones[[#This Row],[End Date]])</f>
        <v>-1</v>
      </c>
      <c r="K9" s="54" t="str">
        <f ca="1">IF(Milestones[[#This Row],[Complete Date]]="",IF(TODAY()&lt;Milestones[[#This Row],[Start Date]],"Pending",IF(Milestones[[#This Row],[Complete Date]]="","On Process",IF(I9-G9&gt;0,"Delay","Complete"))),"Complete")</f>
        <v>Complete</v>
      </c>
      <c r="L9" s="35" t="str">
        <f t="shared" ca="1" si="6"/>
        <v/>
      </c>
      <c r="M9" s="10" t="str">
        <f t="shared" ca="1" si="6"/>
        <v/>
      </c>
      <c r="N9" s="10" t="str">
        <f t="shared" ca="1" si="6"/>
        <v/>
      </c>
      <c r="O9" s="10" t="str">
        <f t="shared" ca="1" si="6"/>
        <v/>
      </c>
      <c r="P9" s="10" t="str">
        <f t="shared" ca="1" si="6"/>
        <v/>
      </c>
      <c r="Q9" s="10" t="str">
        <f t="shared" ca="1" si="6"/>
        <v/>
      </c>
      <c r="R9" s="10" t="str">
        <f t="shared" ca="1" si="6"/>
        <v/>
      </c>
      <c r="S9" s="10" t="str">
        <f t="shared" ca="1" si="6"/>
        <v/>
      </c>
      <c r="T9" s="10" t="str">
        <f t="shared" ca="1" si="6"/>
        <v/>
      </c>
      <c r="U9" s="10" t="str">
        <f t="shared" ca="1" si="6"/>
        <v/>
      </c>
      <c r="V9" s="10" t="str">
        <f t="shared" ca="1" si="7"/>
        <v/>
      </c>
      <c r="W9" s="10" t="str">
        <f t="shared" ca="1" si="7"/>
        <v/>
      </c>
      <c r="X9" s="10" t="str">
        <f t="shared" ca="1" si="7"/>
        <v/>
      </c>
      <c r="Y9" s="10" t="str">
        <f t="shared" ca="1" si="7"/>
        <v/>
      </c>
      <c r="Z9" s="10" t="str">
        <f t="shared" ca="1" si="7"/>
        <v/>
      </c>
      <c r="AA9" s="10" t="str">
        <f t="shared" ca="1" si="7"/>
        <v/>
      </c>
      <c r="AB9" s="10" t="str">
        <f t="shared" ca="1" si="7"/>
        <v/>
      </c>
      <c r="AC9" s="10" t="str">
        <f t="shared" ca="1" si="7"/>
        <v/>
      </c>
      <c r="AD9" s="10" t="str">
        <f t="shared" ca="1" si="7"/>
        <v/>
      </c>
      <c r="AE9" s="10" t="str">
        <f t="shared" ca="1" si="7"/>
        <v/>
      </c>
      <c r="AF9" s="10" t="str">
        <f t="shared" ca="1" si="8"/>
        <v/>
      </c>
      <c r="AG9" s="10" t="str">
        <f t="shared" ca="1" si="8"/>
        <v/>
      </c>
      <c r="AH9" s="10" t="str">
        <f t="shared" ca="1" si="8"/>
        <v/>
      </c>
      <c r="AI9" s="10" t="str">
        <f t="shared" ca="1" si="8"/>
        <v/>
      </c>
      <c r="AJ9" s="10" t="str">
        <f t="shared" ca="1" si="8"/>
        <v/>
      </c>
      <c r="AK9" s="10" t="str">
        <f t="shared" ca="1" si="8"/>
        <v/>
      </c>
      <c r="AL9" s="10" t="str">
        <f t="shared" ca="1" si="8"/>
        <v/>
      </c>
      <c r="AM9" s="10" t="str">
        <f t="shared" ca="1" si="8"/>
        <v/>
      </c>
      <c r="AN9" s="10" t="str">
        <f t="shared" ca="1" si="8"/>
        <v/>
      </c>
      <c r="AO9" s="10" t="str">
        <f t="shared" ca="1" si="8"/>
        <v/>
      </c>
      <c r="AP9" s="10" t="str">
        <f t="shared" ca="1" si="9"/>
        <v/>
      </c>
      <c r="AQ9" s="10" t="str">
        <f t="shared" ca="1" si="9"/>
        <v/>
      </c>
      <c r="AR9" s="10" t="str">
        <f t="shared" ca="1" si="9"/>
        <v/>
      </c>
      <c r="AS9" s="10" t="str">
        <f t="shared" ca="1" si="9"/>
        <v/>
      </c>
      <c r="AT9" s="10" t="str">
        <f t="shared" ca="1" si="9"/>
        <v/>
      </c>
      <c r="AU9" s="10" t="str">
        <f t="shared" ca="1" si="9"/>
        <v/>
      </c>
      <c r="AV9" s="10" t="str">
        <f t="shared" ca="1" si="9"/>
        <v/>
      </c>
      <c r="AW9" s="10" t="str">
        <f t="shared" ca="1" si="9"/>
        <v/>
      </c>
      <c r="AX9" s="10" t="str">
        <f t="shared" ca="1" si="9"/>
        <v/>
      </c>
      <c r="AY9" s="10" t="str">
        <f t="shared" ca="1" si="9"/>
        <v/>
      </c>
      <c r="AZ9" s="10" t="str">
        <f t="shared" ca="1" si="10"/>
        <v/>
      </c>
      <c r="BA9" s="10" t="str">
        <f t="shared" ca="1" si="10"/>
        <v/>
      </c>
      <c r="BB9" s="10" t="str">
        <f t="shared" ca="1" si="10"/>
        <v/>
      </c>
      <c r="BC9" s="10" t="str">
        <f t="shared" ca="1" si="10"/>
        <v/>
      </c>
      <c r="BD9" s="10" t="str">
        <f t="shared" ca="1" si="10"/>
        <v/>
      </c>
      <c r="BE9" s="10" t="str">
        <f t="shared" ca="1" si="10"/>
        <v/>
      </c>
      <c r="BF9" s="10" t="str">
        <f t="shared" ca="1" si="10"/>
        <v/>
      </c>
      <c r="BG9" s="10" t="str">
        <f t="shared" ca="1" si="10"/>
        <v/>
      </c>
      <c r="BH9" s="10" t="str">
        <f t="shared" ca="1" si="10"/>
        <v/>
      </c>
      <c r="BI9" s="10" t="str">
        <f t="shared" ca="1" si="10"/>
        <v/>
      </c>
      <c r="BJ9" s="10" t="str">
        <f t="shared" ca="1" si="11"/>
        <v/>
      </c>
      <c r="BK9" s="10" t="str">
        <f t="shared" ca="1" si="11"/>
        <v/>
      </c>
      <c r="BL9" s="10" t="str">
        <f t="shared" ca="1" si="11"/>
        <v/>
      </c>
      <c r="BM9" s="10" t="str">
        <f t="shared" ca="1" si="11"/>
        <v/>
      </c>
      <c r="BN9" s="10" t="str">
        <f t="shared" ca="1" si="11"/>
        <v/>
      </c>
      <c r="BO9" s="10" t="str">
        <f t="shared" ca="1" si="11"/>
        <v/>
      </c>
    </row>
    <row r="10" spans="1:67" ht="15" x14ac:dyDescent="0.25">
      <c r="B10" s="106" t="s">
        <v>31</v>
      </c>
      <c r="C10" s="67"/>
      <c r="D10" s="102"/>
      <c r="E10" s="162"/>
      <c r="F10" s="81">
        <f>F11</f>
        <v>43790</v>
      </c>
      <c r="G10" s="81">
        <f>G12</f>
        <v>43791</v>
      </c>
      <c r="H10" s="177">
        <f>H11+H12</f>
        <v>2</v>
      </c>
      <c r="I10" s="178"/>
      <c r="J10" s="72"/>
      <c r="K10" s="52"/>
      <c r="L10" s="35" t="str">
        <f t="shared" ca="1" si="6"/>
        <v/>
      </c>
      <c r="M10" s="10" t="str">
        <f t="shared" ca="1" si="6"/>
        <v/>
      </c>
      <c r="N10" s="10" t="str">
        <f t="shared" ca="1" si="6"/>
        <v/>
      </c>
      <c r="O10" s="10" t="str">
        <f t="shared" ca="1" si="6"/>
        <v/>
      </c>
      <c r="P10" s="10" t="str">
        <f t="shared" ca="1" si="6"/>
        <v/>
      </c>
      <c r="Q10" s="10" t="str">
        <f t="shared" ca="1" si="6"/>
        <v/>
      </c>
      <c r="R10" s="10" t="str">
        <f t="shared" ca="1" si="6"/>
        <v/>
      </c>
      <c r="S10" s="10" t="str">
        <f t="shared" ca="1" si="6"/>
        <v/>
      </c>
      <c r="T10" s="10" t="str">
        <f t="shared" ca="1" si="6"/>
        <v/>
      </c>
      <c r="U10" s="10" t="str">
        <f t="shared" ca="1" si="6"/>
        <v/>
      </c>
      <c r="V10" s="10" t="str">
        <f t="shared" ca="1" si="7"/>
        <v/>
      </c>
      <c r="W10" s="10" t="str">
        <f t="shared" ca="1" si="7"/>
        <v/>
      </c>
      <c r="X10" s="10" t="str">
        <f t="shared" ca="1" si="7"/>
        <v/>
      </c>
      <c r="Y10" s="10" t="str">
        <f t="shared" ca="1" si="7"/>
        <v/>
      </c>
      <c r="Z10" s="10" t="str">
        <f t="shared" ca="1" si="7"/>
        <v/>
      </c>
      <c r="AA10" s="10" t="str">
        <f t="shared" ca="1" si="7"/>
        <v/>
      </c>
      <c r="AB10" s="10" t="str">
        <f t="shared" ca="1" si="7"/>
        <v/>
      </c>
      <c r="AC10" s="10" t="str">
        <f t="shared" ca="1" si="7"/>
        <v/>
      </c>
      <c r="AD10" s="10" t="str">
        <f t="shared" ca="1" si="7"/>
        <v/>
      </c>
      <c r="AE10" s="10" t="str">
        <f t="shared" ca="1" si="7"/>
        <v/>
      </c>
      <c r="AF10" s="10" t="str">
        <f t="shared" ca="1" si="8"/>
        <v/>
      </c>
      <c r="AG10" s="10" t="str">
        <f t="shared" ca="1" si="8"/>
        <v/>
      </c>
      <c r="AH10" s="10" t="str">
        <f t="shared" ca="1" si="8"/>
        <v/>
      </c>
      <c r="AI10" s="10" t="str">
        <f t="shared" ca="1" si="8"/>
        <v/>
      </c>
      <c r="AJ10" s="10" t="str">
        <f t="shared" ca="1" si="8"/>
        <v/>
      </c>
      <c r="AK10" s="10" t="str">
        <f t="shared" ca="1" si="8"/>
        <v/>
      </c>
      <c r="AL10" s="10" t="str">
        <f t="shared" ca="1" si="8"/>
        <v/>
      </c>
      <c r="AM10" s="10" t="str">
        <f t="shared" ca="1" si="8"/>
        <v/>
      </c>
      <c r="AN10" s="10" t="str">
        <f t="shared" ca="1" si="8"/>
        <v/>
      </c>
      <c r="AO10" s="10" t="str">
        <f t="shared" ca="1" si="8"/>
        <v/>
      </c>
      <c r="AP10" s="10" t="str">
        <f t="shared" ca="1" si="9"/>
        <v/>
      </c>
      <c r="AQ10" s="10" t="str">
        <f t="shared" ca="1" si="9"/>
        <v/>
      </c>
      <c r="AR10" s="10" t="str">
        <f t="shared" ca="1" si="9"/>
        <v/>
      </c>
      <c r="AS10" s="10" t="str">
        <f t="shared" ca="1" si="9"/>
        <v/>
      </c>
      <c r="AT10" s="10" t="str">
        <f t="shared" ca="1" si="9"/>
        <v/>
      </c>
      <c r="AU10" s="10" t="str">
        <f t="shared" ca="1" si="9"/>
        <v/>
      </c>
      <c r="AV10" s="10" t="str">
        <f t="shared" ca="1" si="9"/>
        <v/>
      </c>
      <c r="AW10" s="10" t="str">
        <f t="shared" ca="1" si="9"/>
        <v/>
      </c>
      <c r="AX10" s="10" t="str">
        <f t="shared" ca="1" si="9"/>
        <v/>
      </c>
      <c r="AY10" s="10" t="str">
        <f t="shared" ca="1" si="9"/>
        <v/>
      </c>
      <c r="AZ10" s="10" t="str">
        <f t="shared" ca="1" si="10"/>
        <v/>
      </c>
      <c r="BA10" s="10" t="str">
        <f t="shared" ca="1" si="10"/>
        <v/>
      </c>
      <c r="BB10" s="10" t="str">
        <f t="shared" ca="1" si="10"/>
        <v/>
      </c>
      <c r="BC10" s="10" t="str">
        <f t="shared" ca="1" si="10"/>
        <v/>
      </c>
      <c r="BD10" s="10" t="str">
        <f t="shared" ca="1" si="10"/>
        <v/>
      </c>
      <c r="BE10" s="10" t="str">
        <f t="shared" ca="1" si="10"/>
        <v/>
      </c>
      <c r="BF10" s="10" t="str">
        <f t="shared" ca="1" si="10"/>
        <v/>
      </c>
      <c r="BG10" s="10" t="str">
        <f t="shared" ca="1" si="10"/>
        <v/>
      </c>
      <c r="BH10" s="10" t="str">
        <f t="shared" ca="1" si="10"/>
        <v/>
      </c>
      <c r="BI10" s="10" t="str">
        <f t="shared" ca="1" si="10"/>
        <v/>
      </c>
      <c r="BJ10" s="10" t="str">
        <f t="shared" ca="1" si="11"/>
        <v/>
      </c>
      <c r="BK10" s="10" t="str">
        <f t="shared" ca="1" si="11"/>
        <v/>
      </c>
      <c r="BL10" s="10" t="str">
        <f t="shared" ca="1" si="11"/>
        <v/>
      </c>
      <c r="BM10" s="10" t="str">
        <f t="shared" ca="1" si="11"/>
        <v/>
      </c>
      <c r="BN10" s="10" t="str">
        <f t="shared" ca="1" si="11"/>
        <v/>
      </c>
      <c r="BO10" s="10" t="str">
        <f t="shared" ca="1" si="11"/>
        <v/>
      </c>
    </row>
    <row r="11" spans="1:67" ht="15" x14ac:dyDescent="0.25">
      <c r="A11" s="45"/>
      <c r="B11" s="44" t="s">
        <v>41</v>
      </c>
      <c r="C11" s="85" t="s">
        <v>5</v>
      </c>
      <c r="D11" s="68" t="s">
        <v>63</v>
      </c>
      <c r="E11" s="148">
        <v>1</v>
      </c>
      <c r="F11" s="95">
        <f>G9</f>
        <v>43790</v>
      </c>
      <c r="G11" s="76">
        <v>43791</v>
      </c>
      <c r="H11" s="90">
        <v>1</v>
      </c>
      <c r="I11" s="76">
        <v>43791</v>
      </c>
      <c r="J11" s="73">
        <f ca="1">IF(Milestones[[#This Row],[Complete Date]]="",TODAY()-Milestones[[#This Row],[End Date]],I11-Milestones[[#This Row],[End Date]])</f>
        <v>0</v>
      </c>
      <c r="K11" s="46" t="str">
        <f ca="1">IF(Milestones[[#This Row],[Complete Date]]="",IF(TODAY()&lt;Milestones[[#This Row],[Start Date]],"Pending",IF(Milestones[[#This Row],[Complete Date]]="","On Process",IF(I11-G11&gt;0,"Delay","Complete"))),"Complete")</f>
        <v>Complete</v>
      </c>
      <c r="L11" s="35" t="str">
        <f t="shared" ca="1" si="6"/>
        <v/>
      </c>
      <c r="M11" s="10" t="str">
        <f t="shared" ca="1" si="6"/>
        <v/>
      </c>
      <c r="N11" s="10" t="str">
        <f t="shared" ca="1" si="6"/>
        <v/>
      </c>
      <c r="O11" s="10" t="str">
        <f t="shared" ca="1" si="6"/>
        <v/>
      </c>
      <c r="P11" s="10" t="str">
        <f t="shared" ca="1" si="6"/>
        <v/>
      </c>
      <c r="Q11" s="10" t="str">
        <f t="shared" ca="1" si="6"/>
        <v/>
      </c>
      <c r="R11" s="10" t="str">
        <f t="shared" ca="1" si="6"/>
        <v/>
      </c>
      <c r="S11" s="10" t="str">
        <f t="shared" ca="1" si="6"/>
        <v/>
      </c>
      <c r="T11" s="10" t="str">
        <f t="shared" ca="1" si="6"/>
        <v/>
      </c>
      <c r="U11" s="10" t="str">
        <f t="shared" ca="1" si="6"/>
        <v/>
      </c>
      <c r="V11" s="10" t="str">
        <f t="shared" ca="1" si="7"/>
        <v/>
      </c>
      <c r="W11" s="10" t="str">
        <f t="shared" ca="1" si="7"/>
        <v/>
      </c>
      <c r="X11" s="10" t="str">
        <f t="shared" ca="1" si="7"/>
        <v/>
      </c>
      <c r="Y11" s="10" t="str">
        <f t="shared" ca="1" si="7"/>
        <v/>
      </c>
      <c r="Z11" s="10" t="str">
        <f t="shared" ca="1" si="7"/>
        <v/>
      </c>
      <c r="AA11" s="10" t="str">
        <f t="shared" ca="1" si="7"/>
        <v/>
      </c>
      <c r="AB11" s="10" t="str">
        <f t="shared" ca="1" si="7"/>
        <v/>
      </c>
      <c r="AC11" s="10" t="str">
        <f t="shared" ca="1" si="7"/>
        <v/>
      </c>
      <c r="AD11" s="10" t="str">
        <f t="shared" ca="1" si="7"/>
        <v/>
      </c>
      <c r="AE11" s="10" t="str">
        <f t="shared" ca="1" si="7"/>
        <v/>
      </c>
      <c r="AF11" s="10" t="str">
        <f t="shared" ca="1" si="8"/>
        <v/>
      </c>
      <c r="AG11" s="10" t="str">
        <f t="shared" ca="1" si="8"/>
        <v/>
      </c>
      <c r="AH11" s="10" t="str">
        <f t="shared" ca="1" si="8"/>
        <v/>
      </c>
      <c r="AI11" s="10" t="str">
        <f t="shared" ca="1" si="8"/>
        <v/>
      </c>
      <c r="AJ11" s="10" t="str">
        <f t="shared" ca="1" si="8"/>
        <v/>
      </c>
      <c r="AK11" s="10" t="str">
        <f t="shared" ca="1" si="8"/>
        <v/>
      </c>
      <c r="AL11" s="10" t="str">
        <f t="shared" ca="1" si="8"/>
        <v/>
      </c>
      <c r="AM11" s="10" t="str">
        <f t="shared" ca="1" si="8"/>
        <v/>
      </c>
      <c r="AN11" s="10" t="str">
        <f t="shared" ca="1" si="8"/>
        <v/>
      </c>
      <c r="AO11" s="10" t="str">
        <f t="shared" ca="1" si="8"/>
        <v/>
      </c>
      <c r="AP11" s="10" t="str">
        <f t="shared" ca="1" si="9"/>
        <v/>
      </c>
      <c r="AQ11" s="10" t="str">
        <f t="shared" ca="1" si="9"/>
        <v/>
      </c>
      <c r="AR11" s="10" t="str">
        <f t="shared" ca="1" si="9"/>
        <v/>
      </c>
      <c r="AS11" s="10" t="str">
        <f t="shared" ca="1" si="9"/>
        <v/>
      </c>
      <c r="AT11" s="10" t="str">
        <f t="shared" ca="1" si="9"/>
        <v/>
      </c>
      <c r="AU11" s="10" t="str">
        <f t="shared" ca="1" si="9"/>
        <v/>
      </c>
      <c r="AV11" s="10" t="str">
        <f t="shared" ca="1" si="9"/>
        <v/>
      </c>
      <c r="AW11" s="10" t="str">
        <f t="shared" ca="1" si="9"/>
        <v/>
      </c>
      <c r="AX11" s="10" t="str">
        <f t="shared" ca="1" si="9"/>
        <v/>
      </c>
      <c r="AY11" s="10" t="str">
        <f t="shared" ca="1" si="9"/>
        <v/>
      </c>
      <c r="AZ11" s="10" t="str">
        <f t="shared" ca="1" si="10"/>
        <v/>
      </c>
      <c r="BA11" s="10" t="str">
        <f t="shared" ca="1" si="10"/>
        <v/>
      </c>
      <c r="BB11" s="10" t="str">
        <f t="shared" ca="1" si="10"/>
        <v/>
      </c>
      <c r="BC11" s="10" t="str">
        <f t="shared" ca="1" si="10"/>
        <v/>
      </c>
      <c r="BD11" s="10" t="str">
        <f t="shared" ca="1" si="10"/>
        <v/>
      </c>
      <c r="BE11" s="10" t="str">
        <f t="shared" ca="1" si="10"/>
        <v/>
      </c>
      <c r="BF11" s="10" t="str">
        <f t="shared" ca="1" si="10"/>
        <v/>
      </c>
      <c r="BG11" s="10" t="str">
        <f t="shared" ca="1" si="10"/>
        <v/>
      </c>
      <c r="BH11" s="10" t="str">
        <f t="shared" ca="1" si="10"/>
        <v/>
      </c>
      <c r="BI11" s="10" t="str">
        <f t="shared" ca="1" si="10"/>
        <v/>
      </c>
      <c r="BJ11" s="10" t="str">
        <f t="shared" ca="1" si="11"/>
        <v/>
      </c>
      <c r="BK11" s="10" t="str">
        <f t="shared" ca="1" si="11"/>
        <v/>
      </c>
      <c r="BL11" s="10" t="str">
        <f t="shared" ca="1" si="11"/>
        <v/>
      </c>
      <c r="BM11" s="10" t="str">
        <f t="shared" ca="1" si="11"/>
        <v/>
      </c>
      <c r="BN11" s="10" t="str">
        <f t="shared" ca="1" si="11"/>
        <v/>
      </c>
      <c r="BO11" s="10" t="str">
        <f t="shared" ca="1" si="11"/>
        <v/>
      </c>
    </row>
    <row r="12" spans="1:67" ht="15" x14ac:dyDescent="0.25">
      <c r="A12" s="45"/>
      <c r="B12" s="44" t="s">
        <v>42</v>
      </c>
      <c r="C12" s="63" t="s">
        <v>5</v>
      </c>
      <c r="D12" s="68" t="s">
        <v>63</v>
      </c>
      <c r="E12" s="61">
        <v>1</v>
      </c>
      <c r="F12" s="60">
        <v>43790</v>
      </c>
      <c r="G12" s="60">
        <v>43791</v>
      </c>
      <c r="H12" s="56">
        <v>1</v>
      </c>
      <c r="I12" s="95">
        <v>43791</v>
      </c>
      <c r="J12" s="75">
        <f ca="1">IF(Milestones[[#This Row],[Complete Date]]="",TODAY()-Milestones[[#This Row],[End Date]],I12-Milestones[[#This Row],[End Date]])</f>
        <v>0</v>
      </c>
      <c r="K12" s="54" t="str">
        <f ca="1">IF(Milestones[[#This Row],[Complete Date]]="",IF(TODAY()&lt;Milestones[[#This Row],[Start Date]],"Pending",IF(Milestones[[#This Row],[Complete Date]]="","On Process",IF(I12-G12&gt;0,"Delay","Complete"))),"Complete")</f>
        <v>Complete</v>
      </c>
      <c r="L12" s="35" t="str">
        <f t="shared" ca="1" si="6"/>
        <v/>
      </c>
      <c r="M12" s="10" t="str">
        <f t="shared" ca="1" si="6"/>
        <v/>
      </c>
      <c r="N12" s="10" t="str">
        <f t="shared" ca="1" si="6"/>
        <v/>
      </c>
      <c r="O12" s="10" t="str">
        <f t="shared" ca="1" si="6"/>
        <v/>
      </c>
      <c r="P12" s="10" t="str">
        <f t="shared" ca="1" si="6"/>
        <v/>
      </c>
      <c r="Q12" s="10" t="str">
        <f t="shared" ca="1" si="6"/>
        <v/>
      </c>
      <c r="R12" s="10" t="str">
        <f t="shared" ca="1" si="6"/>
        <v/>
      </c>
      <c r="S12" s="10" t="str">
        <f t="shared" ca="1" si="6"/>
        <v/>
      </c>
      <c r="T12" s="10" t="str">
        <f t="shared" ca="1" si="6"/>
        <v/>
      </c>
      <c r="U12" s="10" t="str">
        <f t="shared" ca="1" si="6"/>
        <v/>
      </c>
      <c r="V12" s="10" t="str">
        <f t="shared" ca="1" si="7"/>
        <v/>
      </c>
      <c r="W12" s="10" t="str">
        <f t="shared" ca="1" si="7"/>
        <v/>
      </c>
      <c r="X12" s="10" t="str">
        <f t="shared" ca="1" si="7"/>
        <v/>
      </c>
      <c r="Y12" s="10" t="str">
        <f t="shared" ca="1" si="7"/>
        <v/>
      </c>
      <c r="Z12" s="10" t="str">
        <f t="shared" ca="1" si="7"/>
        <v/>
      </c>
      <c r="AA12" s="10" t="str">
        <f t="shared" ca="1" si="7"/>
        <v/>
      </c>
      <c r="AB12" s="10" t="str">
        <f t="shared" ca="1" si="7"/>
        <v/>
      </c>
      <c r="AC12" s="10" t="str">
        <f t="shared" ca="1" si="7"/>
        <v/>
      </c>
      <c r="AD12" s="10" t="str">
        <f t="shared" ca="1" si="7"/>
        <v/>
      </c>
      <c r="AE12" s="10" t="str">
        <f t="shared" ca="1" si="7"/>
        <v/>
      </c>
      <c r="AF12" s="10" t="str">
        <f t="shared" ca="1" si="8"/>
        <v/>
      </c>
      <c r="AG12" s="10" t="str">
        <f t="shared" ca="1" si="8"/>
        <v/>
      </c>
      <c r="AH12" s="10" t="str">
        <f t="shared" ca="1" si="8"/>
        <v/>
      </c>
      <c r="AI12" s="10" t="str">
        <f t="shared" ca="1" si="8"/>
        <v/>
      </c>
      <c r="AJ12" s="10" t="str">
        <f t="shared" ca="1" si="8"/>
        <v/>
      </c>
      <c r="AK12" s="10" t="str">
        <f t="shared" ca="1" si="8"/>
        <v/>
      </c>
      <c r="AL12" s="10" t="str">
        <f t="shared" ca="1" si="8"/>
        <v/>
      </c>
      <c r="AM12" s="10" t="str">
        <f t="shared" ca="1" si="8"/>
        <v/>
      </c>
      <c r="AN12" s="10" t="str">
        <f t="shared" ca="1" si="8"/>
        <v/>
      </c>
      <c r="AO12" s="10" t="str">
        <f t="shared" ca="1" si="8"/>
        <v/>
      </c>
      <c r="AP12" s="10" t="str">
        <f t="shared" ca="1" si="9"/>
        <v/>
      </c>
      <c r="AQ12" s="10" t="str">
        <f t="shared" ca="1" si="9"/>
        <v/>
      </c>
      <c r="AR12" s="10" t="str">
        <f t="shared" ca="1" si="9"/>
        <v/>
      </c>
      <c r="AS12" s="10" t="str">
        <f t="shared" ca="1" si="9"/>
        <v/>
      </c>
      <c r="AT12" s="10" t="str">
        <f t="shared" ca="1" si="9"/>
        <v/>
      </c>
      <c r="AU12" s="10" t="str">
        <f t="shared" ca="1" si="9"/>
        <v/>
      </c>
      <c r="AV12" s="10" t="str">
        <f t="shared" ca="1" si="9"/>
        <v/>
      </c>
      <c r="AW12" s="10" t="str">
        <f t="shared" ca="1" si="9"/>
        <v/>
      </c>
      <c r="AX12" s="10" t="str">
        <f t="shared" ca="1" si="9"/>
        <v/>
      </c>
      <c r="AY12" s="10" t="str">
        <f t="shared" ca="1" si="9"/>
        <v/>
      </c>
      <c r="AZ12" s="10" t="str">
        <f t="shared" ca="1" si="10"/>
        <v/>
      </c>
      <c r="BA12" s="10" t="str">
        <f t="shared" ca="1" si="10"/>
        <v/>
      </c>
      <c r="BB12" s="10" t="str">
        <f t="shared" ca="1" si="10"/>
        <v/>
      </c>
      <c r="BC12" s="10" t="str">
        <f t="shared" ca="1" si="10"/>
        <v/>
      </c>
      <c r="BD12" s="10" t="str">
        <f t="shared" ca="1" si="10"/>
        <v/>
      </c>
      <c r="BE12" s="10" t="str">
        <f t="shared" ca="1" si="10"/>
        <v/>
      </c>
      <c r="BF12" s="10" t="str">
        <f t="shared" ca="1" si="10"/>
        <v/>
      </c>
      <c r="BG12" s="10" t="str">
        <f t="shared" ca="1" si="10"/>
        <v/>
      </c>
      <c r="BH12" s="10" t="str">
        <f t="shared" ca="1" si="10"/>
        <v/>
      </c>
      <c r="BI12" s="10" t="str">
        <f t="shared" ca="1" si="10"/>
        <v/>
      </c>
      <c r="BJ12" s="10" t="str">
        <f t="shared" ca="1" si="11"/>
        <v/>
      </c>
      <c r="BK12" s="10" t="str">
        <f t="shared" ca="1" si="11"/>
        <v/>
      </c>
      <c r="BL12" s="10" t="str">
        <f t="shared" ca="1" si="11"/>
        <v/>
      </c>
      <c r="BM12" s="10" t="str">
        <f t="shared" ca="1" si="11"/>
        <v/>
      </c>
      <c r="BN12" s="10" t="str">
        <f t="shared" ca="1" si="11"/>
        <v/>
      </c>
      <c r="BO12" s="10" t="str">
        <f t="shared" ca="1" si="11"/>
        <v/>
      </c>
    </row>
    <row r="13" spans="1:67" ht="15" x14ac:dyDescent="0.25">
      <c r="B13" s="126" t="s">
        <v>37</v>
      </c>
      <c r="C13" s="47"/>
      <c r="D13" s="47"/>
      <c r="E13" s="48"/>
      <c r="F13" s="49">
        <f>F14</f>
        <v>43791</v>
      </c>
      <c r="G13" s="49">
        <f>G16</f>
        <v>43800</v>
      </c>
      <c r="H13" s="50">
        <f>H14+H15+H16</f>
        <v>9</v>
      </c>
      <c r="I13" s="51"/>
      <c r="J13" s="127"/>
      <c r="K13" s="52"/>
      <c r="L13" s="35"/>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row>
    <row r="14" spans="1:67" ht="15" x14ac:dyDescent="0.25">
      <c r="A14" s="43"/>
      <c r="B14" s="99" t="s">
        <v>58</v>
      </c>
      <c r="C14" s="64" t="s">
        <v>6</v>
      </c>
      <c r="D14" s="68" t="s">
        <v>63</v>
      </c>
      <c r="E14" s="62">
        <v>1</v>
      </c>
      <c r="F14" s="57">
        <f>G12</f>
        <v>43791</v>
      </c>
      <c r="G14" s="57">
        <f>Milestones[[#This Row],[Start Date]]+Milestones[[#This Row],[Durations]]</f>
        <v>43794</v>
      </c>
      <c r="H14" s="98">
        <v>3</v>
      </c>
      <c r="I14" s="76">
        <v>43808</v>
      </c>
      <c r="J14" s="73">
        <f ca="1">IF(Milestones[[#This Row],[Complete Date]]="",TODAY()-Milestones[[#This Row],[End Date]],I14-Milestones[[#This Row],[End Date]])</f>
        <v>14</v>
      </c>
      <c r="K14" s="46" t="str">
        <f ca="1">IF(Milestones[[#This Row],[Complete Date]]="",IF(TODAY()&lt;Milestones[[#This Row],[Start Date]],"Pending",IF(Milestones[[#This Row],[Complete Date]]="","On Process",IF(I14-G14&gt;0,"Delay","Complete"))),"Complete")</f>
        <v>Complete</v>
      </c>
      <c r="L14" s="35"/>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row>
    <row r="15" spans="1:67" ht="15" x14ac:dyDescent="0.25">
      <c r="A15" s="43"/>
      <c r="B15" s="55" t="s">
        <v>43</v>
      </c>
      <c r="C15" s="63" t="s">
        <v>6</v>
      </c>
      <c r="D15" s="68" t="s">
        <v>63</v>
      </c>
      <c r="E15" s="61">
        <v>1</v>
      </c>
      <c r="F15" s="60">
        <f>G14</f>
        <v>43794</v>
      </c>
      <c r="G15" s="60">
        <f>Milestones[[#This Row],[Start Date]]+Milestones[[#This Row],[Durations]]</f>
        <v>43797</v>
      </c>
      <c r="H15" s="56">
        <v>3</v>
      </c>
      <c r="I15" s="76">
        <v>43808</v>
      </c>
      <c r="J15" s="75">
        <f ca="1">IF(Milestones[[#This Row],[Complete Date]]="",TODAY()-Milestones[[#This Row],[End Date]],I15-Milestones[[#This Row],[End Date]])</f>
        <v>11</v>
      </c>
      <c r="K15" s="54" t="str">
        <f ca="1">IF(Milestones[[#This Row],[Complete Date]]="",IF(TODAY()&lt;Milestones[[#This Row],[Start Date]],"Pending",IF(Milestones[[#This Row],[Complete Date]]="","On Process",IF(I15-G15&gt;0,"Delay","Complete"))),"Complete")</f>
        <v>Complete</v>
      </c>
      <c r="L15" s="35"/>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row>
    <row r="16" spans="1:67" ht="15" x14ac:dyDescent="0.25">
      <c r="A16" s="43"/>
      <c r="B16" s="128" t="s">
        <v>44</v>
      </c>
      <c r="C16" s="42"/>
      <c r="D16" s="68" t="s">
        <v>63</v>
      </c>
      <c r="E16" s="62">
        <v>1</v>
      </c>
      <c r="F16" s="57">
        <f>G15</f>
        <v>43797</v>
      </c>
      <c r="G16" s="57">
        <f>Milestones[[#This Row],[Start Date]]+Milestones[[#This Row],[Durations]]</f>
        <v>43800</v>
      </c>
      <c r="H16" s="98">
        <v>3</v>
      </c>
      <c r="I16" s="76">
        <v>43808</v>
      </c>
      <c r="J16" s="73">
        <f ca="1">IF(Milestones[[#This Row],[Complete Date]]="",TODAY()-Milestones[[#This Row],[End Date]],I16-Milestones[[#This Row],[End Date]])</f>
        <v>8</v>
      </c>
      <c r="K16" s="46" t="str">
        <f ca="1">IF(Milestones[[#This Row],[Complete Date]]="",IF(TODAY()&lt;Milestones[[#This Row],[Start Date]],"Pending",IF(Milestones[[#This Row],[Complete Date]]="","On Process",IF(I16-G16&gt;0,"Delay","Complete"))),"Complete")</f>
        <v>Complete</v>
      </c>
      <c r="L16" s="35"/>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row>
    <row r="17" spans="1:67" ht="15" x14ac:dyDescent="0.25">
      <c r="B17" s="160" t="s">
        <v>38</v>
      </c>
      <c r="C17" s="149"/>
      <c r="D17" s="161"/>
      <c r="E17" s="162"/>
      <c r="F17" s="150">
        <f>G16</f>
        <v>43800</v>
      </c>
      <c r="G17" s="81">
        <f>G26</f>
        <v>43845</v>
      </c>
      <c r="H17" s="80">
        <f>SUM(H19:H26)</f>
        <v>45</v>
      </c>
      <c r="I17" s="70"/>
      <c r="J17" s="72"/>
      <c r="K17" s="72"/>
      <c r="L17" s="35" t="str">
        <f ca="1">IF(AND($C17="Goal",L$5&gt;=$F17,L$5&lt;=$F17+$H17-1),2,IF(AND($C17="Milestone",L$5&gt;=$F17,L$5&lt;=$F17+$H17-1),1,""))</f>
        <v/>
      </c>
      <c r="M17" s="10" t="str">
        <f ca="1">IF(AND($C17="Goal",M$5&gt;=$F17,M$5&lt;=$F17+$H17-1),2,IF(AND($C17="Milestone",M$5&gt;=$F17,M$5&lt;=$F17+$H17-1),1,""))</f>
        <v/>
      </c>
      <c r="N17" s="10" t="str">
        <f ca="1">IF(AND($C17="Goal",N$5&gt;=$F17,N$5&lt;=$F17+$H17-1),2,IF(AND($C17="Milestone",N$5&gt;=$F17,N$5&lt;=$F17+$H17-1),1,""))</f>
        <v/>
      </c>
      <c r="O17" s="10" t="str">
        <f ca="1">IF(AND($C17="Goal",O$5&gt;=$F17,O$5&lt;=$F17+$H17-1),2,IF(AND($C17="Milestone",O$5&gt;=$F17,O$5&lt;=$F17+$H17-1),1,""))</f>
        <v/>
      </c>
      <c r="P17" s="10" t="str">
        <f ca="1">IF(AND($C17="Goal",P$5&gt;=$F17,P$5&lt;=$F17+$H17-1),2,IF(AND($C17="Milestone",P$5&gt;=$F17,P$5&lt;=$F17+$H17-1),1,""))</f>
        <v/>
      </c>
      <c r="Q17" s="10" t="str">
        <f ca="1">IF(AND($C17="Goal",Q$5&gt;=$F17,Q$5&lt;=$F17+$H17-1),2,IF(AND($C17="Milestone",Q$5&gt;=$F17,Q$5&lt;=$F17+$H17-1),1,""))</f>
        <v/>
      </c>
      <c r="R17" s="10" t="str">
        <f ca="1">IF(AND($C17="Goal",R$5&gt;=$F17,R$5&lt;=$F17+$H17-1),2,IF(AND($C17="Milestone",R$5&gt;=$F17,R$5&lt;=$F17+$H17-1),1,""))</f>
        <v/>
      </c>
      <c r="S17" s="10" t="str">
        <f ca="1">IF(AND($C17="Goal",S$5&gt;=$F17,S$5&lt;=$F17+$H17-1),2,IF(AND($C17="Milestone",S$5&gt;=$F17,S$5&lt;=$F17+$H17-1),1,""))</f>
        <v/>
      </c>
      <c r="T17" s="10" t="str">
        <f ca="1">IF(AND($C17="Goal",T$5&gt;=$F17,T$5&lt;=$F17+$H17-1),2,IF(AND($C17="Milestone",T$5&gt;=$F17,T$5&lt;=$F17+$H17-1),1,""))</f>
        <v/>
      </c>
      <c r="U17" s="10" t="str">
        <f ca="1">IF(AND($C17="Goal",U$5&gt;=$F17,U$5&lt;=$F17+$H17-1),2,IF(AND($C17="Milestone",U$5&gt;=$F17,U$5&lt;=$F17+$H17-1),1,""))</f>
        <v/>
      </c>
      <c r="V17" s="10" t="str">
        <f ca="1">IF(AND($C17="Goal",V$5&gt;=$F17,V$5&lt;=$F17+$H17-1),2,IF(AND($C17="Milestone",V$5&gt;=$F17,V$5&lt;=$F17+$H17-1),1,""))</f>
        <v/>
      </c>
      <c r="W17" s="10" t="str">
        <f ca="1">IF(AND($C17="Goal",W$5&gt;=$F17,W$5&lt;=$F17+$H17-1),2,IF(AND($C17="Milestone",W$5&gt;=$F17,W$5&lt;=$F17+$H17-1),1,""))</f>
        <v/>
      </c>
      <c r="X17" s="10" t="str">
        <f ca="1">IF(AND($C17="Goal",X$5&gt;=$F17,X$5&lt;=$F17+$H17-1),2,IF(AND($C17="Milestone",X$5&gt;=$F17,X$5&lt;=$F17+$H17-1),1,""))</f>
        <v/>
      </c>
      <c r="Y17" s="10" t="str">
        <f ca="1">IF(AND($C17="Goal",Y$5&gt;=$F17,Y$5&lt;=$F17+$H17-1),2,IF(AND($C17="Milestone",Y$5&gt;=$F17,Y$5&lt;=$F17+$H17-1),1,""))</f>
        <v/>
      </c>
      <c r="Z17" s="10" t="str">
        <f ca="1">IF(AND($C17="Goal",Z$5&gt;=$F17,Z$5&lt;=$F17+$H17-1),2,IF(AND($C17="Milestone",Z$5&gt;=$F17,Z$5&lt;=$F17+$H17-1),1,""))</f>
        <v/>
      </c>
      <c r="AA17" s="10" t="str">
        <f ca="1">IF(AND($C17="Goal",AA$5&gt;=$F17,AA$5&lt;=$F17+$H17-1),2,IF(AND($C17="Milestone",AA$5&gt;=$F17,AA$5&lt;=$F17+$H17-1),1,""))</f>
        <v/>
      </c>
      <c r="AB17" s="10" t="str">
        <f ca="1">IF(AND($C17="Goal",AB$5&gt;=$F17,AB$5&lt;=$F17+$H17-1),2,IF(AND($C17="Milestone",AB$5&gt;=$F17,AB$5&lt;=$F17+$H17-1),1,""))</f>
        <v/>
      </c>
      <c r="AC17" s="10" t="str">
        <f ca="1">IF(AND($C17="Goal",AC$5&gt;=$F17,AC$5&lt;=$F17+$H17-1),2,IF(AND($C17="Milestone",AC$5&gt;=$F17,AC$5&lt;=$F17+$H17-1),1,""))</f>
        <v/>
      </c>
      <c r="AD17" s="10" t="str">
        <f ca="1">IF(AND($C17="Goal",AD$5&gt;=$F17,AD$5&lt;=$F17+$H17-1),2,IF(AND($C17="Milestone",AD$5&gt;=$F17,AD$5&lt;=$F17+$H17-1),1,""))</f>
        <v/>
      </c>
      <c r="AE17" s="10" t="str">
        <f ca="1">IF(AND($C17="Goal",AE$5&gt;=$F17,AE$5&lt;=$F17+$H17-1),2,IF(AND($C17="Milestone",AE$5&gt;=$F17,AE$5&lt;=$F17+$H17-1),1,""))</f>
        <v/>
      </c>
      <c r="AF17" s="10" t="str">
        <f ca="1">IF(AND($C17="Goal",AF$5&gt;=$F17,AF$5&lt;=$F17+$H17-1),2,IF(AND($C17="Milestone",AF$5&gt;=$F17,AF$5&lt;=$F17+$H17-1),1,""))</f>
        <v/>
      </c>
      <c r="AG17" s="10" t="str">
        <f ca="1">IF(AND($C17="Goal",AG$5&gt;=$F17,AG$5&lt;=$F17+$H17-1),2,IF(AND($C17="Milestone",AG$5&gt;=$F17,AG$5&lt;=$F17+$H17-1),1,""))</f>
        <v/>
      </c>
      <c r="AH17" s="10" t="str">
        <f ca="1">IF(AND($C17="Goal",AH$5&gt;=$F17,AH$5&lt;=$F17+$H17-1),2,IF(AND($C17="Milestone",AH$5&gt;=$F17,AH$5&lt;=$F17+$H17-1),1,""))</f>
        <v/>
      </c>
      <c r="AI17" s="10" t="str">
        <f ca="1">IF(AND($C17="Goal",AI$5&gt;=$F17,AI$5&lt;=$F17+$H17-1),2,IF(AND($C17="Milestone",AI$5&gt;=$F17,AI$5&lt;=$F17+$H17-1),1,""))</f>
        <v/>
      </c>
      <c r="AJ17" s="10" t="str">
        <f ca="1">IF(AND($C17="Goal",AJ$5&gt;=$F17,AJ$5&lt;=$F17+$H17-1),2,IF(AND($C17="Milestone",AJ$5&gt;=$F17,AJ$5&lt;=$F17+$H17-1),1,""))</f>
        <v/>
      </c>
      <c r="AK17" s="10" t="str">
        <f ca="1">IF(AND($C17="Goal",AK$5&gt;=$F17,AK$5&lt;=$F17+$H17-1),2,IF(AND($C17="Milestone",AK$5&gt;=$F17,AK$5&lt;=$F17+$H17-1),1,""))</f>
        <v/>
      </c>
      <c r="AL17" s="10" t="str">
        <f ca="1">IF(AND($C17="Goal",AL$5&gt;=$F17,AL$5&lt;=$F17+$H17-1),2,IF(AND($C17="Milestone",AL$5&gt;=$F17,AL$5&lt;=$F17+$H17-1),1,""))</f>
        <v/>
      </c>
      <c r="AM17" s="10" t="str">
        <f ca="1">IF(AND($C17="Goal",AM$5&gt;=$F17,AM$5&lt;=$F17+$H17-1),2,IF(AND($C17="Milestone",AM$5&gt;=$F17,AM$5&lt;=$F17+$H17-1),1,""))</f>
        <v/>
      </c>
      <c r="AN17" s="10" t="str">
        <f ca="1">IF(AND($C17="Goal",AN$5&gt;=$F17,AN$5&lt;=$F17+$H17-1),2,IF(AND($C17="Milestone",AN$5&gt;=$F17,AN$5&lt;=$F17+$H17-1),1,""))</f>
        <v/>
      </c>
      <c r="AO17" s="10" t="str">
        <f ca="1">IF(AND($C17="Goal",AO$5&gt;=$F17,AO$5&lt;=$F17+$H17-1),2,IF(AND($C17="Milestone",AO$5&gt;=$F17,AO$5&lt;=$F17+$H17-1),1,""))</f>
        <v/>
      </c>
      <c r="AP17" s="10" t="str">
        <f ca="1">IF(AND($C17="Goal",AP$5&gt;=$F17,AP$5&lt;=$F17+$H17-1),2,IF(AND($C17="Milestone",AP$5&gt;=$F17,AP$5&lt;=$F17+$H17-1),1,""))</f>
        <v/>
      </c>
      <c r="AQ17" s="10" t="str">
        <f ca="1">IF(AND($C17="Goal",AQ$5&gt;=$F17,AQ$5&lt;=$F17+$H17-1),2,IF(AND($C17="Milestone",AQ$5&gt;=$F17,AQ$5&lt;=$F17+$H17-1),1,""))</f>
        <v/>
      </c>
      <c r="AR17" s="10" t="str">
        <f ca="1">IF(AND($C17="Goal",AR$5&gt;=$F17,AR$5&lt;=$F17+$H17-1),2,IF(AND($C17="Milestone",AR$5&gt;=$F17,AR$5&lt;=$F17+$H17-1),1,""))</f>
        <v/>
      </c>
      <c r="AS17" s="10" t="str">
        <f ca="1">IF(AND($C17="Goal",AS$5&gt;=$F17,AS$5&lt;=$F17+$H17-1),2,IF(AND($C17="Milestone",AS$5&gt;=$F17,AS$5&lt;=$F17+$H17-1),1,""))</f>
        <v/>
      </c>
      <c r="AT17" s="10" t="str">
        <f ca="1">IF(AND($C17="Goal",AT$5&gt;=$F17,AT$5&lt;=$F17+$H17-1),2,IF(AND($C17="Milestone",AT$5&gt;=$F17,AT$5&lt;=$F17+$H17-1),1,""))</f>
        <v/>
      </c>
      <c r="AU17" s="10" t="str">
        <f ca="1">IF(AND($C17="Goal",AU$5&gt;=$F17,AU$5&lt;=$F17+$H17-1),2,IF(AND($C17="Milestone",AU$5&gt;=$F17,AU$5&lt;=$F17+$H17-1),1,""))</f>
        <v/>
      </c>
      <c r="AV17" s="10" t="str">
        <f ca="1">IF(AND($C17="Goal",AV$5&gt;=$F17,AV$5&lt;=$F17+$H17-1),2,IF(AND($C17="Milestone",AV$5&gt;=$F17,AV$5&lt;=$F17+$H17-1),1,""))</f>
        <v/>
      </c>
      <c r="AW17" s="10" t="str">
        <f ca="1">IF(AND($C17="Goal",AW$5&gt;=$F17,AW$5&lt;=$F17+$H17-1),2,IF(AND($C17="Milestone",AW$5&gt;=$F17,AW$5&lt;=$F17+$H17-1),1,""))</f>
        <v/>
      </c>
      <c r="AX17" s="10" t="str">
        <f ca="1">IF(AND($C17="Goal",AX$5&gt;=$F17,AX$5&lt;=$F17+$H17-1),2,IF(AND($C17="Milestone",AX$5&gt;=$F17,AX$5&lt;=$F17+$H17-1),1,""))</f>
        <v/>
      </c>
      <c r="AY17" s="10" t="str">
        <f ca="1">IF(AND($C17="Goal",AY$5&gt;=$F17,AY$5&lt;=$F17+$H17-1),2,IF(AND($C17="Milestone",AY$5&gt;=$F17,AY$5&lt;=$F17+$H17-1),1,""))</f>
        <v/>
      </c>
      <c r="AZ17" s="10" t="str">
        <f ca="1">IF(AND($C17="Goal",AZ$5&gt;=$F17,AZ$5&lt;=$F17+$H17-1),2,IF(AND($C17="Milestone",AZ$5&gt;=$F17,AZ$5&lt;=$F17+$H17-1),1,""))</f>
        <v/>
      </c>
      <c r="BA17" s="10" t="str">
        <f ca="1">IF(AND($C17="Goal",BA$5&gt;=$F17,BA$5&lt;=$F17+$H17-1),2,IF(AND($C17="Milestone",BA$5&gt;=$F17,BA$5&lt;=$F17+$H17-1),1,""))</f>
        <v/>
      </c>
      <c r="BB17" s="10" t="str">
        <f ca="1">IF(AND($C17="Goal",BB$5&gt;=$F17,BB$5&lt;=$F17+$H17-1),2,IF(AND($C17="Milestone",BB$5&gt;=$F17,BB$5&lt;=$F17+$H17-1),1,""))</f>
        <v/>
      </c>
      <c r="BC17" s="10" t="str">
        <f ca="1">IF(AND($C17="Goal",BC$5&gt;=$F17,BC$5&lt;=$F17+$H17-1),2,IF(AND($C17="Milestone",BC$5&gt;=$F17,BC$5&lt;=$F17+$H17-1),1,""))</f>
        <v/>
      </c>
      <c r="BD17" s="10" t="str">
        <f ca="1">IF(AND($C17="Goal",BD$5&gt;=$F17,BD$5&lt;=$F17+$H17-1),2,IF(AND($C17="Milestone",BD$5&gt;=$F17,BD$5&lt;=$F17+$H17-1),1,""))</f>
        <v/>
      </c>
      <c r="BE17" s="10" t="str">
        <f ca="1">IF(AND($C17="Goal",BE$5&gt;=$F17,BE$5&lt;=$F17+$H17-1),2,IF(AND($C17="Milestone",BE$5&gt;=$F17,BE$5&lt;=$F17+$H17-1),1,""))</f>
        <v/>
      </c>
      <c r="BF17" s="10" t="str">
        <f ca="1">IF(AND($C17="Goal",BF$5&gt;=$F17,BF$5&lt;=$F17+$H17-1),2,IF(AND($C17="Milestone",BF$5&gt;=$F17,BF$5&lt;=$F17+$H17-1),1,""))</f>
        <v/>
      </c>
      <c r="BG17" s="10" t="str">
        <f ca="1">IF(AND($C17="Goal",BG$5&gt;=$F17,BG$5&lt;=$F17+$H17-1),2,IF(AND($C17="Milestone",BG$5&gt;=$F17,BG$5&lt;=$F17+$H17-1),1,""))</f>
        <v/>
      </c>
      <c r="BH17" s="10" t="str">
        <f ca="1">IF(AND($C17="Goal",BH$5&gt;=$F17,BH$5&lt;=$F17+$H17-1),2,IF(AND($C17="Milestone",BH$5&gt;=$F17,BH$5&lt;=$F17+$H17-1),1,""))</f>
        <v/>
      </c>
      <c r="BI17" s="10" t="str">
        <f ca="1">IF(AND($C17="Goal",BI$5&gt;=$F17,BI$5&lt;=$F17+$H17-1),2,IF(AND($C17="Milestone",BI$5&gt;=$F17,BI$5&lt;=$F17+$H17-1),1,""))</f>
        <v/>
      </c>
      <c r="BJ17" s="10" t="str">
        <f ca="1">IF(AND($C17="Goal",BJ$5&gt;=$F17,BJ$5&lt;=$F17+$H17-1),2,IF(AND($C17="Milestone",BJ$5&gt;=$F17,BJ$5&lt;=$F17+$H17-1),1,""))</f>
        <v/>
      </c>
      <c r="BK17" s="10" t="str">
        <f ca="1">IF(AND($C17="Goal",BK$5&gt;=$F17,BK$5&lt;=$F17+$H17-1),2,IF(AND($C17="Milestone",BK$5&gt;=$F17,BK$5&lt;=$F17+$H17-1),1,""))</f>
        <v/>
      </c>
      <c r="BL17" s="10" t="str">
        <f ca="1">IF(AND($C17="Goal",BL$5&gt;=$F17,BL$5&lt;=$F17+$H17-1),2,IF(AND($C17="Milestone",BL$5&gt;=$F17,BL$5&lt;=$F17+$H17-1),1,""))</f>
        <v/>
      </c>
      <c r="BM17" s="10" t="str">
        <f ca="1">IF(AND($C17="Goal",BM$5&gt;=$F17,BM$5&lt;=$F17+$H17-1),2,IF(AND($C17="Milestone",BM$5&gt;=$F17,BM$5&lt;=$F17+$H17-1),1,""))</f>
        <v/>
      </c>
      <c r="BN17" s="10" t="str">
        <f ca="1">IF(AND($C17="Goal",BN$5&gt;=$F17,BN$5&lt;=$F17+$H17-1),2,IF(AND($C17="Milestone",BN$5&gt;=$F17,BN$5&lt;=$F17+$H17-1),1,""))</f>
        <v/>
      </c>
      <c r="BO17" s="10" t="str">
        <f ca="1">IF(AND($C17="Goal",BO$5&gt;=$F17,BO$5&lt;=$F17+$H17-1),2,IF(AND($C17="Milestone",BO$5&gt;=$F17,BO$5&lt;=$F17+$H17-1),1,""))</f>
        <v/>
      </c>
    </row>
    <row r="18" spans="1:67" ht="15" x14ac:dyDescent="0.25">
      <c r="A18" s="45"/>
      <c r="B18" s="159" t="s">
        <v>59</v>
      </c>
      <c r="C18" s="151"/>
      <c r="D18" s="152"/>
      <c r="E18" s="153"/>
      <c r="F18" s="154"/>
      <c r="G18" s="155"/>
      <c r="H18" s="156"/>
      <c r="I18" s="157"/>
      <c r="J18" s="158"/>
      <c r="K18" s="158"/>
      <c r="L18" s="125"/>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row>
    <row r="19" spans="1:67" ht="15" x14ac:dyDescent="0.25">
      <c r="A19" s="43"/>
      <c r="B19" s="146" t="s">
        <v>50</v>
      </c>
      <c r="C19" s="147"/>
      <c r="D19" s="68" t="s">
        <v>63</v>
      </c>
      <c r="E19" s="148">
        <v>1</v>
      </c>
      <c r="F19" s="76">
        <f>G16</f>
        <v>43800</v>
      </c>
      <c r="G19" s="76">
        <f>Milestones[[#This Row],[Start Date]]+Milestones[[#This Row],[Durations]]</f>
        <v>43805</v>
      </c>
      <c r="H19" s="90">
        <v>5</v>
      </c>
      <c r="I19" s="116">
        <v>43812</v>
      </c>
      <c r="J19" s="78">
        <f ca="1">IF(Milestones[[#This Row],[Complete Date]]="",TODAY()-Milestones[[#This Row],[End Date]],I19-Milestones[[#This Row],[End Date]])</f>
        <v>7</v>
      </c>
      <c r="K19" s="73" t="str">
        <f ca="1">IF(Milestones[[#This Row],[Complete Date]]="",IF(TODAY()&lt;Milestones[[#This Row],[Start Date]],"Pending",IF(Milestones[[#This Row],[Complete Date]]="","On Process",IF(I19-G19&gt;0,"Delay","Complete"))),"Complete")</f>
        <v>Complete</v>
      </c>
      <c r="L19" s="35"/>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row>
    <row r="20" spans="1:67" ht="15" x14ac:dyDescent="0.25">
      <c r="A20" s="43"/>
      <c r="B20" s="86" t="s">
        <v>51</v>
      </c>
      <c r="C20" s="64" t="s">
        <v>6</v>
      </c>
      <c r="D20" s="68" t="s">
        <v>63</v>
      </c>
      <c r="E20" s="62">
        <v>1</v>
      </c>
      <c r="F20" s="95">
        <f>G19</f>
        <v>43805</v>
      </c>
      <c r="G20" s="95">
        <f>Milestones[[#This Row],[Start Date]]+Milestones[[#This Row],[Durations]]</f>
        <v>43810</v>
      </c>
      <c r="H20" s="77">
        <v>5</v>
      </c>
      <c r="I20" s="116">
        <v>43812</v>
      </c>
      <c r="J20" s="46">
        <f ca="1">IF(Milestones[[#This Row],[Complete Date]]="",TODAY()-Milestones[[#This Row],[End Date]],I20-Milestones[[#This Row],[End Date]])</f>
        <v>2</v>
      </c>
      <c r="K20" s="73" t="str">
        <f ca="1">IF(Milestones[[#This Row],[Complete Date]]="",IF(TODAY()&lt;Milestones[[#This Row],[Start Date]],"Pending",IF(Milestones[[#This Row],[Complete Date]]="","On Process",IF(I20-G20&gt;0,"Delay","Complete"))),"Complete")</f>
        <v>Complete</v>
      </c>
      <c r="L20" s="35"/>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row>
    <row r="21" spans="1:67" ht="15" x14ac:dyDescent="0.25">
      <c r="A21" s="43"/>
      <c r="B21" s="41" t="s">
        <v>52</v>
      </c>
      <c r="C21" s="63"/>
      <c r="D21" s="68" t="s">
        <v>63</v>
      </c>
      <c r="E21" s="92">
        <v>1</v>
      </c>
      <c r="F21" s="95">
        <f t="shared" ref="F21:F26" si="12">G20</f>
        <v>43810</v>
      </c>
      <c r="G21" s="82">
        <f>Milestones[[#This Row],[Start Date]]+Milestones[[#This Row],[Durations]]</f>
        <v>43815</v>
      </c>
      <c r="H21" s="79">
        <v>5</v>
      </c>
      <c r="I21" s="58">
        <v>43808</v>
      </c>
      <c r="J21" s="53">
        <f ca="1">IF(Milestones[[#This Row],[Complete Date]]="",TODAY()-Milestones[[#This Row],[End Date]],I21-Milestones[[#This Row],[End Date]])</f>
        <v>-7</v>
      </c>
      <c r="K21" s="73" t="str">
        <f ca="1">IF(Milestones[[#This Row],[Complete Date]]="",IF(TODAY()&lt;Milestones[[#This Row],[Start Date]],"Pending",IF(Milestones[[#This Row],[Complete Date]]="","On Process",IF(I21-G21&gt;0,"Delay","Complete"))),"Complete")</f>
        <v>Complete</v>
      </c>
      <c r="L21" s="35"/>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row>
    <row r="22" spans="1:67" ht="15" x14ac:dyDescent="0.25">
      <c r="A22" s="43"/>
      <c r="B22" s="41" t="s">
        <v>53</v>
      </c>
      <c r="C22" s="66"/>
      <c r="D22" s="68" t="s">
        <v>63</v>
      </c>
      <c r="E22" s="171">
        <v>0.9</v>
      </c>
      <c r="F22" s="163">
        <f>G21</f>
        <v>43815</v>
      </c>
      <c r="G22" s="163">
        <f>Milestones[[#This Row],[Start Date]]+Milestones[[#This Row],[Durations]]</f>
        <v>43820</v>
      </c>
      <c r="H22" s="93">
        <v>5</v>
      </c>
      <c r="I22" s="172"/>
      <c r="J22" s="53">
        <f ca="1">IF(Milestones[[#This Row],[Complete Date]]="",TODAY()-Milestones[[#This Row],[End Date]],I22-Milestones[[#This Row],[End Date]])</f>
        <v>12</v>
      </c>
      <c r="K22" s="74" t="str">
        <f ca="1">IF(Milestones[[#This Row],[Complete Date]]="",IF(TODAY()&lt;Milestones[[#This Row],[Start Date]],"Pending",IF(Milestones[[#This Row],[Complete Date]]="","On Process",IF(I22-G22&gt;0,"Delay","Complete"))),"Complete")</f>
        <v>On Process</v>
      </c>
      <c r="L22" s="35"/>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row>
    <row r="23" spans="1:67" ht="15" x14ac:dyDescent="0.25">
      <c r="A23" s="45"/>
      <c r="B23" s="173" t="s">
        <v>60</v>
      </c>
      <c r="C23" s="88"/>
      <c r="D23" s="88"/>
      <c r="E23" s="165"/>
      <c r="F23" s="166"/>
      <c r="G23" s="167"/>
      <c r="H23" s="168"/>
      <c r="I23" s="166"/>
      <c r="J23" s="169"/>
      <c r="K23" s="54"/>
      <c r="L23" s="35"/>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row>
    <row r="24" spans="1:67" ht="15" x14ac:dyDescent="0.25">
      <c r="A24" s="43"/>
      <c r="B24" s="87" t="s">
        <v>54</v>
      </c>
      <c r="C24" s="84"/>
      <c r="D24" s="68" t="s">
        <v>63</v>
      </c>
      <c r="E24" s="62">
        <v>1</v>
      </c>
      <c r="F24" s="76">
        <f>G22</f>
        <v>43820</v>
      </c>
      <c r="G24" s="76">
        <f>Milestones[[#This Row],[Start Date]]+Milestones[[#This Row],[Durations]]</f>
        <v>43825</v>
      </c>
      <c r="H24" s="90">
        <v>5</v>
      </c>
      <c r="I24" s="57">
        <v>43816</v>
      </c>
      <c r="J24" s="46">
        <f ca="1">IF(Milestones[[#This Row],[Complete Date]]="",TODAY()-Milestones[[#This Row],[End Date]],I24-Milestones[[#This Row],[End Date]])</f>
        <v>-9</v>
      </c>
      <c r="K24" s="73" t="str">
        <f ca="1">IF(Milestones[[#This Row],[Complete Date]]="",IF(TODAY()&lt;Milestones[[#This Row],[Start Date]],"Pending",IF(Milestones[[#This Row],[Complete Date]]="","On Process",IF(I24-G24&gt;0,"Delay","Complete"))),"Complete")</f>
        <v>Complete</v>
      </c>
      <c r="L24" s="35"/>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row>
    <row r="25" spans="1:67" ht="15" x14ac:dyDescent="0.25">
      <c r="A25" s="43"/>
      <c r="B25" s="89" t="s">
        <v>49</v>
      </c>
      <c r="C25" s="88"/>
      <c r="D25" s="68" t="s">
        <v>63</v>
      </c>
      <c r="E25" s="62">
        <v>0.9</v>
      </c>
      <c r="F25" s="95">
        <f t="shared" si="12"/>
        <v>43825</v>
      </c>
      <c r="G25" s="76">
        <f>Milestones[[#This Row],[Start Date]]+Milestones[[#This Row],[Durations]]</f>
        <v>43835</v>
      </c>
      <c r="H25" s="90">
        <v>10</v>
      </c>
      <c r="I25" s="60"/>
      <c r="J25" s="53">
        <f ca="1">IF(Milestones[[#This Row],[Complete Date]]="",TODAY()-Milestones[[#This Row],[End Date]],I25-Milestones[[#This Row],[End Date]])</f>
        <v>-3</v>
      </c>
      <c r="K25" s="75" t="str">
        <f ca="1">IF(Milestones[[#This Row],[Complete Date]]="",IF(TODAY()&lt;Milestones[[#This Row],[Start Date]],"Pending",IF(Milestones[[#This Row],[Complete Date]]="","On Process",IF(I25-G25&gt;0,"Delay","Complete"))),"Complete")</f>
        <v>On Process</v>
      </c>
      <c r="L25" s="35"/>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row>
    <row r="26" spans="1:67" ht="15" x14ac:dyDescent="0.25">
      <c r="B26" s="121" t="s">
        <v>55</v>
      </c>
      <c r="C26" s="63"/>
      <c r="D26" s="68" t="s">
        <v>63</v>
      </c>
      <c r="E26" s="61">
        <v>0.85</v>
      </c>
      <c r="F26" s="95">
        <f t="shared" si="12"/>
        <v>43835</v>
      </c>
      <c r="G26" s="76">
        <f>Milestones[[#This Row],[Start Date]]+Milestones[[#This Row],[Durations]]</f>
        <v>43845</v>
      </c>
      <c r="H26" s="90">
        <v>10</v>
      </c>
      <c r="I26" s="57"/>
      <c r="J26" s="54">
        <f ca="1">IF(Milestones[[#This Row],[Complete Date]]="",TODAY()-Milestones[[#This Row],[End Date]],I26-Milestones[[#This Row],[End Date]])</f>
        <v>-13</v>
      </c>
      <c r="K26" s="73" t="str">
        <f ca="1">IF(Milestones[[#This Row],[Complete Date]]="",IF(TODAY()&lt;Milestones[[#This Row],[Start Date]],"Pending",IF(Milestones[[#This Row],[Complete Date]]="","On Process",IF(I26-G26&gt;0,"Delay","Complete"))),"Complete")</f>
        <v>Pending</v>
      </c>
      <c r="L26" s="35"/>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row>
    <row r="27" spans="1:67" ht="15" x14ac:dyDescent="0.25">
      <c r="A27" s="43"/>
      <c r="B27" s="106" t="s">
        <v>62</v>
      </c>
      <c r="C27" s="107"/>
      <c r="D27" s="102"/>
      <c r="E27" s="108"/>
      <c r="F27" s="109">
        <f>G26</f>
        <v>43845</v>
      </c>
      <c r="G27" s="109">
        <f>Milestones[[#This Row],[Start Date]]+Milestones[[#This Row],[Durations]]</f>
        <v>43851</v>
      </c>
      <c r="H27" s="110">
        <f>H28</f>
        <v>6</v>
      </c>
      <c r="I27" s="104" t="s">
        <v>57</v>
      </c>
      <c r="J27" s="105"/>
      <c r="K27" s="105"/>
      <c r="L27" s="125"/>
      <c r="M27" s="35"/>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row>
    <row r="28" spans="1:67" ht="15" x14ac:dyDescent="0.25">
      <c r="A28" s="43"/>
      <c r="B28" s="121" t="s">
        <v>61</v>
      </c>
      <c r="C28" s="101" t="s">
        <v>4</v>
      </c>
      <c r="D28" s="68" t="s">
        <v>63</v>
      </c>
      <c r="E28" s="92">
        <v>0</v>
      </c>
      <c r="F28" s="91">
        <f>F27</f>
        <v>43845</v>
      </c>
      <c r="G28" s="91">
        <f>Milestones[[#This Row],[Start Date]]+Milestones[[#This Row],[Durations]]</f>
        <v>43851</v>
      </c>
      <c r="H28" s="93">
        <v>6</v>
      </c>
      <c r="I28" s="122"/>
      <c r="J28" s="123">
        <f ca="1">IF(Milestones[[#This Row],[Complete Date]]="",TODAY()-Milestones[[#This Row],[End Date]],I28-Milestones[[#This Row],[End Date]])</f>
        <v>-19</v>
      </c>
      <c r="K28" s="123" t="str">
        <f ca="1">IF(Milestones[[#This Row],[Complete Date]]="",IF(TODAY()&lt;Milestones[[#This Row],[Start Date]],"Pending",IF(Milestones[[#This Row],[Complete Date]]="","On Process",IF(I28-G28&gt;0,"Delay","Complete"))),"Complete")</f>
        <v>Pending</v>
      </c>
      <c r="L28" s="125"/>
      <c r="M28" s="35"/>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row>
    <row r="29" spans="1:67" ht="15" x14ac:dyDescent="0.25">
      <c r="A29" s="43"/>
      <c r="B29" s="124" t="s">
        <v>34</v>
      </c>
      <c r="C29" s="117"/>
      <c r="D29" s="118"/>
      <c r="E29" s="119"/>
      <c r="F29" s="120">
        <f>G28</f>
        <v>43851</v>
      </c>
      <c r="G29" s="120">
        <f>Milestones[[#This Row],[Start Date]]+Milestones[[#This Row],[Durations]]</f>
        <v>43857</v>
      </c>
      <c r="H29" s="97">
        <f>H30</f>
        <v>6</v>
      </c>
      <c r="I29" s="96"/>
      <c r="J29" s="72"/>
      <c r="K29" s="72"/>
      <c r="L29" s="125"/>
      <c r="M29" s="35"/>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row>
    <row r="30" spans="1:67" ht="15" x14ac:dyDescent="0.25">
      <c r="B30" s="99" t="s">
        <v>56</v>
      </c>
      <c r="C30" s="64" t="s">
        <v>4</v>
      </c>
      <c r="D30" s="68" t="s">
        <v>63</v>
      </c>
      <c r="E30" s="62">
        <v>0</v>
      </c>
      <c r="F30" s="57">
        <f>F29</f>
        <v>43851</v>
      </c>
      <c r="G30" s="57">
        <f>Milestones[[#This Row],[Start Date]]+Milestones[[#This Row],[Durations]]</f>
        <v>43857</v>
      </c>
      <c r="H30" s="98">
        <v>6</v>
      </c>
      <c r="I30" s="116"/>
      <c r="J30" s="73">
        <f ca="1">IF(Milestones[[#This Row],[Complete Date]]="",TODAY()-Milestones[[#This Row],[End Date]],I30-Milestones[[#This Row],[End Date]])</f>
        <v>-25</v>
      </c>
      <c r="K30" s="73" t="str">
        <f ca="1">IF(Milestones[[#This Row],[Complete Date]]="",IF(TODAY()&lt;Milestones[[#This Row],[Start Date]],"Pending",IF(Milestones[[#This Row],[Complete Date]]="","On Process",IF(I30-G30&gt;0,"Delay","Complete"))),"Complete")</f>
        <v>Pending</v>
      </c>
      <c r="L30" s="125"/>
      <c r="M30" s="35"/>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row>
    <row r="31" spans="1:67" ht="15" x14ac:dyDescent="0.25">
      <c r="B31" s="124" t="s">
        <v>35</v>
      </c>
      <c r="C31" s="117"/>
      <c r="D31" s="118"/>
      <c r="E31" s="119"/>
      <c r="F31" s="120">
        <f>G30</f>
        <v>43857</v>
      </c>
      <c r="G31" s="120">
        <f>Milestones[[#This Row],[Start Date]]+Milestones[[#This Row],[Durations]]</f>
        <v>43863</v>
      </c>
      <c r="H31" s="97">
        <f>H32</f>
        <v>6</v>
      </c>
      <c r="I31" s="96"/>
      <c r="J31" s="72"/>
      <c r="K31" s="72"/>
      <c r="L31" s="125"/>
      <c r="M31" s="35"/>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row>
    <row r="32" spans="1:67" ht="15" x14ac:dyDescent="0.25">
      <c r="B32" s="55" t="s">
        <v>45</v>
      </c>
      <c r="C32" s="63" t="s">
        <v>4</v>
      </c>
      <c r="D32" s="68" t="s">
        <v>63</v>
      </c>
      <c r="E32" s="61">
        <v>0</v>
      </c>
      <c r="F32" s="60">
        <f>F31</f>
        <v>43857</v>
      </c>
      <c r="G32" s="60">
        <f>Milestones[[#This Row],[Start Date]]+Milestones[[#This Row],[Durations]]</f>
        <v>43863</v>
      </c>
      <c r="H32" s="56">
        <v>6</v>
      </c>
      <c r="I32" s="111"/>
      <c r="J32" s="75">
        <f ca="1">IF(Milestones[[#This Row],[Complete Date]]="",TODAY()-Milestones[[#This Row],[End Date]],I32-Milestones[[#This Row],[End Date]])</f>
        <v>-31</v>
      </c>
      <c r="K32" s="75" t="str">
        <f ca="1">IF(Milestones[[#This Row],[Complete Date]]="",IF(TODAY()&lt;Milestones[[#This Row],[Start Date]],"Pending",IF(Milestones[[#This Row],[Complete Date]]="","On Process",IF(I32-G32&gt;0,"Delay","Complete"))),"Complete")</f>
        <v>Pending</v>
      </c>
      <c r="L32" s="125"/>
      <c r="M32" s="35"/>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row>
    <row r="33" spans="2:67" ht="15" x14ac:dyDescent="0.25">
      <c r="B33" s="112" t="s">
        <v>36</v>
      </c>
      <c r="C33" s="103"/>
      <c r="D33" s="69"/>
      <c r="E33" s="113"/>
      <c r="F33" s="59">
        <f>G32</f>
        <v>43863</v>
      </c>
      <c r="G33" s="59">
        <f>Milestones[[#This Row],[Start Date]]+Milestones[[#This Row],[Durations]]</f>
        <v>43868</v>
      </c>
      <c r="H33" s="114">
        <f>H34</f>
        <v>5</v>
      </c>
      <c r="I33" s="71"/>
      <c r="J33" s="115"/>
      <c r="K33" s="115"/>
      <c r="L33" s="125"/>
      <c r="M33" s="35"/>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row>
    <row r="34" spans="2:67" ht="15" x14ac:dyDescent="0.25">
      <c r="B34" s="55" t="s">
        <v>46</v>
      </c>
      <c r="C34" s="63" t="s">
        <v>4</v>
      </c>
      <c r="D34" s="68" t="s">
        <v>63</v>
      </c>
      <c r="E34" s="61">
        <v>0</v>
      </c>
      <c r="F34" s="60">
        <f>F33</f>
        <v>43863</v>
      </c>
      <c r="G34" s="60">
        <f>Milestones[[#This Row],[Start Date]]+Milestones[[#This Row],[Durations]]</f>
        <v>43868</v>
      </c>
      <c r="H34" s="56">
        <v>5</v>
      </c>
      <c r="I34" s="111"/>
      <c r="J34" s="75">
        <f ca="1">IF(Milestones[[#This Row],[Complete Date]]="",TODAY()-Milestones[[#This Row],[End Date]],I34-Milestones[[#This Row],[End Date]])</f>
        <v>-36</v>
      </c>
      <c r="K34" s="75" t="str">
        <f ca="1">IF(Milestones[[#This Row],[Complete Date]]="",IF(TODAY()&lt;Milestones[[#This Row],[Start Date]],"Pending",IF(Milestones[[#This Row],[Complete Date]]="","On Process",IF(I34-G34&gt;0,"Delay","Complete"))),"Complete")</f>
        <v>Pending</v>
      </c>
      <c r="L34" s="125"/>
      <c r="M34" s="35"/>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row>
    <row r="35" spans="2:67" ht="15.75" customHeight="1" x14ac:dyDescent="0.25">
      <c r="B35" s="100" t="s">
        <v>39</v>
      </c>
      <c r="C35" s="65" t="s">
        <v>6</v>
      </c>
      <c r="D35" s="69"/>
      <c r="E35" s="113"/>
      <c r="F35" s="81">
        <f>G34</f>
        <v>43868</v>
      </c>
      <c r="G35" s="120">
        <f>Milestones[[#This Row],[Start Date]]+Milestones[[#This Row],[Durations]]</f>
        <v>43875</v>
      </c>
      <c r="H35" s="97">
        <f>H36</f>
        <v>7</v>
      </c>
      <c r="I35" s="96"/>
      <c r="J35" s="72"/>
      <c r="K35" s="72"/>
      <c r="L35" s="125"/>
      <c r="M35" s="35"/>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row>
    <row r="36" spans="2:67" ht="15.75" customHeight="1" x14ac:dyDescent="0.25">
      <c r="B36" s="44" t="s">
        <v>65</v>
      </c>
      <c r="C36" s="179" t="s">
        <v>4</v>
      </c>
      <c r="D36" s="83" t="s">
        <v>63</v>
      </c>
      <c r="E36" s="94">
        <v>0</v>
      </c>
      <c r="F36" s="60">
        <f>F35</f>
        <v>43868</v>
      </c>
      <c r="G36" s="60">
        <f>Milestones[[#This Row],[Start Date]]+Milestones[[#This Row],[Durations]]</f>
        <v>43875</v>
      </c>
      <c r="H36" s="56">
        <v>7</v>
      </c>
      <c r="I36" s="111"/>
      <c r="J36" s="75">
        <f ca="1">IF(Milestones[[#This Row],[Complete Date]]="",TODAY()-Milestones[[#This Row],[End Date]],I36-Milestones[[#This Row],[End Date]])</f>
        <v>-43</v>
      </c>
      <c r="K36" s="75" t="str">
        <f ca="1">IF(Milestones[[#This Row],[Complete Date]]="",IF(TODAY()&lt;Milestones[[#This Row],[Start Date]],"Pending",IF(Milestones[[#This Row],[Complete Date]]="","On Process",IF(I36-G36&gt;0,"Delay","Complete"))),"Complete")</f>
        <v>Pending</v>
      </c>
      <c r="L36" s="125"/>
      <c r="M36" s="35"/>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row>
    <row r="37" spans="2:67" ht="15" customHeight="1" x14ac:dyDescent="0.25">
      <c r="B37" s="89" t="s">
        <v>64</v>
      </c>
      <c r="C37" s="68"/>
      <c r="D37" s="68" t="s">
        <v>63</v>
      </c>
      <c r="E37" s="148">
        <v>0</v>
      </c>
      <c r="F37" s="57">
        <f>G36</f>
        <v>43875</v>
      </c>
      <c r="G37" s="57">
        <f>Milestones[[#This Row],[Start Date]]+Milestones[[#This Row],[Durations]]</f>
        <v>43882</v>
      </c>
      <c r="H37" s="98">
        <v>7</v>
      </c>
      <c r="I37" s="116"/>
      <c r="J37" s="73">
        <f ca="1">IF(Milestones[[#This Row],[Complete Date]]="",TODAY()-Milestones[[#This Row],[End Date]],I37-Milestones[[#This Row],[End Date]])</f>
        <v>-50</v>
      </c>
      <c r="K37" s="73" t="str">
        <f ca="1">IF(Milestones[[#This Row],[Complete Date]]="",IF(TODAY()&lt;Milestones[[#This Row],[Start Date]],"Pending",IF(Milestones[[#This Row],[Complete Date]]="","On Process",IF(I37-G37&gt;0,"Delay","Complete"))),"Complete")</f>
        <v>Pending</v>
      </c>
      <c r="L37" s="35"/>
      <c r="M37" s="35"/>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row>
    <row r="38" spans="2:67" ht="30" customHeight="1" x14ac:dyDescent="0.25">
      <c r="D38" s="30"/>
    </row>
    <row r="39" spans="2:67" ht="30" customHeight="1" x14ac:dyDescent="0.25">
      <c r="D39" s="30"/>
    </row>
  </sheetData>
  <mergeCells count="9">
    <mergeCell ref="AA2:AD2"/>
    <mergeCell ref="AF2:AI2"/>
    <mergeCell ref="D3:E3"/>
    <mergeCell ref="D4:E4"/>
    <mergeCell ref="B5:J5"/>
    <mergeCell ref="F3:H3"/>
    <mergeCell ref="L2:O2"/>
    <mergeCell ref="Q2:T2"/>
    <mergeCell ref="V2:Y2"/>
  </mergeCells>
  <conditionalFormatting sqref="E7:E8 E10:E11 E33 E35 E13 E29 E17:E27">
    <cfRule type="dataBar" priority="16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5:BO8 L10:BO11 L31:BO33 L13:BO13 L17:BO20 L27:BO28">
    <cfRule type="expression" dxfId="41" priority="153">
      <formula>AND(TODAY()&gt;=L$5,TODAY()&lt;M$5)</formula>
    </cfRule>
  </conditionalFormatting>
  <conditionalFormatting sqref="L4:AP4">
    <cfRule type="expression" dxfId="40" priority="159">
      <formula>L$5&lt;=EOMONTH($L$5,0)</formula>
    </cfRule>
  </conditionalFormatting>
  <conditionalFormatting sqref="M4:BO4">
    <cfRule type="expression" dxfId="39" priority="155">
      <formula>AND(M$5&lt;=EOMONTH($L$5,2),M$5&gt;EOMONTH($L$5,0),M$5&gt;EOMONTH($L$5,1))</formula>
    </cfRule>
  </conditionalFormatting>
  <conditionalFormatting sqref="L4:BO4">
    <cfRule type="expression" dxfId="38" priority="154">
      <formula>AND(L$5&lt;=EOMONTH($L$5,1),L$5&gt;EOMONTH($L$5,0))</formula>
    </cfRule>
  </conditionalFormatting>
  <conditionalFormatting sqref="L8:BO17">
    <cfRule type="expression" dxfId="37" priority="176" stopIfTrue="1">
      <formula>AND($C8="Low Risk",L$5&gt;=$F8,L$5&lt;=$F8+$H8-1)</formula>
    </cfRule>
    <cfRule type="expression" dxfId="36" priority="195" stopIfTrue="1">
      <formula>AND($C8="High Risk",L$5&gt;=$F8,L$5&lt;=$F8+$H8-1)</formula>
    </cfRule>
    <cfRule type="expression" dxfId="35" priority="213" stopIfTrue="1">
      <formula>AND($C8="On Track",L$5&gt;=$F8,L$5&lt;=$F8+$H8-1)</formula>
    </cfRule>
    <cfRule type="expression" dxfId="34" priority="214" stopIfTrue="1">
      <formula>AND($C8="Med Risk",L$5&gt;=$F8,L$5&lt;=$F8+$H8-1)</formula>
    </cfRule>
    <cfRule type="expression" dxfId="33" priority="215" stopIfTrue="1">
      <formula>AND(LEN($C8)=0,L$5&gt;=$F8,L$5&lt;=$F8+$H8-1)</formula>
    </cfRule>
  </conditionalFormatting>
  <conditionalFormatting sqref="E12">
    <cfRule type="dataBar" priority="129">
      <dataBar>
        <cfvo type="num" val="0"/>
        <cfvo type="num" val="1"/>
        <color theme="0" tint="-0.249977111117893"/>
      </dataBar>
      <extLst>
        <ext xmlns:x14="http://schemas.microsoft.com/office/spreadsheetml/2009/9/main" uri="{B025F937-C7B1-47D3-B67F-A62EFF666E3E}">
          <x14:id>{3450C8A0-7296-4F4E-8C2D-67F62EE92A11}</x14:id>
        </ext>
      </extLst>
    </cfRule>
  </conditionalFormatting>
  <conditionalFormatting sqref="L12:BO12">
    <cfRule type="expression" dxfId="32" priority="128">
      <formula>AND(TODAY()&gt;=L$5,TODAY()&lt;M$5)</formula>
    </cfRule>
  </conditionalFormatting>
  <conditionalFormatting sqref="E9">
    <cfRule type="dataBar" priority="121">
      <dataBar>
        <cfvo type="num" val="0"/>
        <cfvo type="num" val="1"/>
        <color theme="0" tint="-0.249977111117893"/>
      </dataBar>
      <extLst>
        <ext xmlns:x14="http://schemas.microsoft.com/office/spreadsheetml/2009/9/main" uri="{B025F937-C7B1-47D3-B67F-A62EFF666E3E}">
          <x14:id>{A851DB51-3E2D-40A5-90F1-2A08E66715CD}</x14:id>
        </ext>
      </extLst>
    </cfRule>
  </conditionalFormatting>
  <conditionalFormatting sqref="L9:BO9">
    <cfRule type="expression" dxfId="31" priority="120">
      <formula>AND(TODAY()&gt;=L$5,TODAY()&lt;M$5)</formula>
    </cfRule>
  </conditionalFormatting>
  <conditionalFormatting sqref="L30:BO33">
    <cfRule type="expression" dxfId="30" priority="64">
      <formula>AND(TODAY()&gt;=L$5,TODAY()&lt;M$5)</formula>
    </cfRule>
  </conditionalFormatting>
  <conditionalFormatting sqref="E33 E35">
    <cfRule type="dataBar" priority="65">
      <dataBar>
        <cfvo type="num" val="0"/>
        <cfvo type="num" val="1"/>
        <color theme="0" tint="-0.249977111117893"/>
      </dataBar>
      <extLst>
        <ext xmlns:x14="http://schemas.microsoft.com/office/spreadsheetml/2009/9/main" uri="{B025F937-C7B1-47D3-B67F-A62EFF666E3E}">
          <x14:id>{0FED869B-5AB1-4649-A605-DE31EFCA250D}</x14:id>
        </ext>
      </extLst>
    </cfRule>
  </conditionalFormatting>
  <conditionalFormatting sqref="L34:BO34">
    <cfRule type="expression" dxfId="29" priority="56">
      <formula>AND(TODAY()&gt;=L$5,TODAY()&lt;M$5)</formula>
    </cfRule>
  </conditionalFormatting>
  <conditionalFormatting sqref="L34:BO34">
    <cfRule type="expression" dxfId="28" priority="54">
      <formula>AND(TODAY()&gt;=L$5,TODAY()&lt;M$5)</formula>
    </cfRule>
  </conditionalFormatting>
  <conditionalFormatting sqref="L21:BO26">
    <cfRule type="expression" dxfId="27" priority="43">
      <formula>AND(TODAY()&gt;=L$5,TODAY()&lt;M$5)</formula>
    </cfRule>
  </conditionalFormatting>
  <conditionalFormatting sqref="L15:BO15">
    <cfRule type="expression" dxfId="26" priority="33">
      <formula>AND(TODAY()&gt;=L$5,TODAY()&lt;M$5)</formula>
    </cfRule>
  </conditionalFormatting>
  <conditionalFormatting sqref="E14:E16">
    <cfRule type="dataBar" priority="36">
      <dataBar>
        <cfvo type="num" val="0"/>
        <cfvo type="num" val="1"/>
        <color theme="0" tint="-0.249977111117893"/>
      </dataBar>
      <extLst>
        <ext xmlns:x14="http://schemas.microsoft.com/office/spreadsheetml/2009/9/main" uri="{B025F937-C7B1-47D3-B67F-A62EFF666E3E}">
          <x14:id>{204492DB-C9DC-4A29-B7D2-317B3BB60E18}</x14:id>
        </ext>
      </extLst>
    </cfRule>
  </conditionalFormatting>
  <conditionalFormatting sqref="L16:BO16 L14:BO14">
    <cfRule type="expression" dxfId="25" priority="35">
      <formula>AND(TODAY()&gt;=L$5,TODAY()&lt;M$5)</formula>
    </cfRule>
  </conditionalFormatting>
  <conditionalFormatting sqref="E28">
    <cfRule type="dataBar" priority="32">
      <dataBar>
        <cfvo type="num" val="0"/>
        <cfvo type="num" val="1"/>
        <color theme="0" tint="-0.249977111117893"/>
      </dataBar>
      <extLst>
        <ext xmlns:x14="http://schemas.microsoft.com/office/spreadsheetml/2009/9/main" uri="{B025F937-C7B1-47D3-B67F-A62EFF666E3E}">
          <x14:id>{EEA6D104-C28B-4C07-86A8-36204C118BA3}</x14:id>
        </ext>
      </extLst>
    </cfRule>
  </conditionalFormatting>
  <conditionalFormatting sqref="E30">
    <cfRule type="dataBar" priority="31">
      <dataBar>
        <cfvo type="num" val="0"/>
        <cfvo type="num" val="1"/>
        <color theme="0" tint="-0.249977111117893"/>
      </dataBar>
      <extLst>
        <ext xmlns:x14="http://schemas.microsoft.com/office/spreadsheetml/2009/9/main" uri="{B025F937-C7B1-47D3-B67F-A62EFF666E3E}">
          <x14:id>{7D6D8DC0-8DB6-471B-8654-216B06E96310}</x14:id>
        </ext>
      </extLst>
    </cfRule>
  </conditionalFormatting>
  <conditionalFormatting sqref="E32">
    <cfRule type="dataBar" priority="29">
      <dataBar>
        <cfvo type="num" val="0"/>
        <cfvo type="num" val="1"/>
        <color theme="0" tint="-0.249977111117893"/>
      </dataBar>
      <extLst>
        <ext xmlns:x14="http://schemas.microsoft.com/office/spreadsheetml/2009/9/main" uri="{B025F937-C7B1-47D3-B67F-A62EFF666E3E}">
          <x14:id>{72B44424-0899-4A95-A18C-814AFD22EEB5}</x14:id>
        </ext>
      </extLst>
    </cfRule>
  </conditionalFormatting>
  <conditionalFormatting sqref="E34">
    <cfRule type="dataBar" priority="28">
      <dataBar>
        <cfvo type="num" val="0"/>
        <cfvo type="num" val="1"/>
        <color theme="0" tint="-0.249977111117893"/>
      </dataBar>
      <extLst>
        <ext xmlns:x14="http://schemas.microsoft.com/office/spreadsheetml/2009/9/main" uri="{B025F937-C7B1-47D3-B67F-A62EFF666E3E}">
          <x14:id>{6E8DB8E0-4C2B-4E51-A644-0734E8A3FFDF}</x14:id>
        </ext>
      </extLst>
    </cfRule>
  </conditionalFormatting>
  <conditionalFormatting sqref="E36:E37">
    <cfRule type="dataBar" priority="27">
      <dataBar>
        <cfvo type="num" val="0"/>
        <cfvo type="num" val="1"/>
        <color theme="0" tint="-0.249977111117893"/>
      </dataBar>
      <extLst>
        <ext xmlns:x14="http://schemas.microsoft.com/office/spreadsheetml/2009/9/main" uri="{B025F937-C7B1-47D3-B67F-A62EFF666E3E}">
          <x14:id>{29A332D1-8F3D-4822-AAE4-11C27860126D}</x14:id>
        </ext>
      </extLst>
    </cfRule>
  </conditionalFormatting>
  <conditionalFormatting sqref="E31">
    <cfRule type="dataBar" priority="19">
      <dataBar>
        <cfvo type="num" val="0"/>
        <cfvo type="num" val="1"/>
        <color theme="0" tint="-0.249977111117893"/>
      </dataBar>
      <extLst>
        <ext xmlns:x14="http://schemas.microsoft.com/office/spreadsheetml/2009/9/main" uri="{B025F937-C7B1-47D3-B67F-A62EFF666E3E}">
          <x14:id>{08AC8ABD-7BBE-46E4-88DE-E740474021EA}</x14:id>
        </ext>
      </extLst>
    </cfRule>
  </conditionalFormatting>
  <conditionalFormatting sqref="L29:BO29">
    <cfRule type="expression" dxfId="24" priority="18">
      <formula>AND(TODAY()&gt;=L$5,TODAY()&lt;M$5)</formula>
    </cfRule>
  </conditionalFormatting>
  <conditionalFormatting sqref="L18:BO21">
    <cfRule type="expression" dxfId="23" priority="409" stopIfTrue="1">
      <formula>AND($C19="Low Risk",L$5&gt;=$F19,L$5&lt;=$F19+$H19-1)</formula>
    </cfRule>
    <cfRule type="expression" dxfId="22" priority="410" stopIfTrue="1">
      <formula>AND($C19="High Risk",L$5&gt;=$F19,L$5&lt;=$F19+$H19-1)</formula>
    </cfRule>
    <cfRule type="expression" dxfId="21" priority="411" stopIfTrue="1">
      <formula>AND($C19="On Track",L$5&gt;=$F19,L$5&lt;=$F19+$H19-1)</formula>
    </cfRule>
    <cfRule type="expression" dxfId="20" priority="412" stopIfTrue="1">
      <formula>AND($C19="Med Risk",L$5&gt;=$F19,L$5&lt;=$F19+$H19-1)</formula>
    </cfRule>
    <cfRule type="expression" dxfId="19" priority="413" stopIfTrue="1">
      <formula>AND(LEN($C19)=0,L$5&gt;=$F19,L$5&lt;=$F19+$H19-1)</formula>
    </cfRule>
  </conditionalFormatting>
  <conditionalFormatting sqref="L22:BO24 L27:BO34">
    <cfRule type="expression" dxfId="18" priority="421" stopIfTrue="1">
      <formula>AND($C24="Low Risk",L$5&gt;=$F24,L$5&lt;=$F24+$H24-1)</formula>
    </cfRule>
    <cfRule type="expression" dxfId="17" priority="422" stopIfTrue="1">
      <formula>AND($C24="High Risk",L$5&gt;=$F24,L$5&lt;=$F24+$H24-1)</formula>
    </cfRule>
    <cfRule type="expression" dxfId="16" priority="423" stopIfTrue="1">
      <formula>AND($C24="On Track",L$5&gt;=$F24,L$5&lt;=$F24+$H24-1)</formula>
    </cfRule>
    <cfRule type="expression" dxfId="15" priority="424" stopIfTrue="1">
      <formula>AND($C24="Med Risk",L$5&gt;=$F24,L$5&lt;=$F24+$H24-1)</formula>
    </cfRule>
    <cfRule type="expression" dxfId="14" priority="425" stopIfTrue="1">
      <formula>AND(LEN($C24)=0,L$5&gt;=$F24,L$5&lt;=$F24+$H24-1)</formula>
    </cfRule>
  </conditionalFormatting>
  <conditionalFormatting sqref="L25:BO26">
    <cfRule type="expression" dxfId="13" priority="445" stopIfTrue="1">
      <formula>AND(#REF!="Low Risk",L$5&gt;=#REF!,L$5&lt;=#REF!+#REF!-1)</formula>
    </cfRule>
    <cfRule type="expression" dxfId="12" priority="446" stopIfTrue="1">
      <formula>AND(#REF!="High Risk",L$5&gt;=#REF!,L$5&lt;=#REF!+#REF!-1)</formula>
    </cfRule>
    <cfRule type="expression" dxfId="11" priority="447" stopIfTrue="1">
      <formula>AND(#REF!="On Track",L$5&gt;=#REF!,L$5&lt;=#REF!+#REF!-1)</formula>
    </cfRule>
    <cfRule type="expression" dxfId="10" priority="448" stopIfTrue="1">
      <formula>AND(#REF!="Med Risk",L$5&gt;=#REF!,L$5&lt;=#REF!+#REF!-1)</formula>
    </cfRule>
    <cfRule type="expression" dxfId="9" priority="449" stopIfTrue="1">
      <formula>AND(LEN(#REF!)=0,L$5&gt;=#REF!,L$5&lt;=#REF!+#REF!-1)</formula>
    </cfRule>
  </conditionalFormatting>
  <conditionalFormatting sqref="L35:BO35">
    <cfRule type="expression" dxfId="8" priority="11">
      <formula>AND(TODAY()&gt;=L$5,TODAY()&lt;M$5)</formula>
    </cfRule>
  </conditionalFormatting>
  <conditionalFormatting sqref="L35:BO35">
    <cfRule type="expression" dxfId="7" priority="10">
      <formula>AND(TODAY()&gt;=L$5,TODAY()&lt;M$5)</formula>
    </cfRule>
  </conditionalFormatting>
  <conditionalFormatting sqref="L36:BO37">
    <cfRule type="expression" dxfId="6" priority="3">
      <formula>AND(TODAY()&gt;=L$5,TODAY()&lt;M$5)</formula>
    </cfRule>
  </conditionalFormatting>
  <conditionalFormatting sqref="L36:BO37">
    <cfRule type="expression" dxfId="5" priority="2">
      <formula>AND(TODAY()&gt;=L$5,TODAY()&lt;M$5)</formula>
    </cfRule>
  </conditionalFormatting>
  <conditionalFormatting sqref="L35:BO37">
    <cfRule type="expression" dxfId="4" priority="451" stopIfTrue="1">
      <formula>AND($C38="Low Risk",L$5&gt;=$F38,L$5&lt;=$F38+$H38-1)</formula>
    </cfRule>
    <cfRule type="expression" dxfId="3" priority="452" stopIfTrue="1">
      <formula>AND($C38="High Risk",L$5&gt;=$F38,L$5&lt;=$F38+$H38-1)</formula>
    </cfRule>
    <cfRule type="expression" dxfId="2" priority="453" stopIfTrue="1">
      <formula>AND($C38="On Track",L$5&gt;=$F38,L$5&lt;=$F38+$H38-1)</formula>
    </cfRule>
    <cfRule type="expression" dxfId="1" priority="454" stopIfTrue="1">
      <formula>AND($C38="Med Risk",L$5&gt;=$F38,L$5&lt;=$F38+$H38-1)</formula>
    </cfRule>
    <cfRule type="expression" dxfId="0" priority="455" stopIfTrue="1">
      <formula>AND(LEN($C38)=0,L$5&gt;=$F38,L$5&lt;=$F38+$H38-1)</formula>
    </cfRule>
  </conditionalFormatting>
  <dataValidations count="2">
    <dataValidation type="whole" operator="greaterThanOrEqual" allowBlank="1" showInputMessage="1" promptTitle="Scrolling Increment" prompt="Changing this number will scroll the Gantt Chart view." sqref="F4:G4" xr:uid="{00000000-0002-0000-0000-000000000000}">
      <formula1>0</formula1>
    </dataValidation>
    <dataValidation type="list" allowBlank="1" showInputMessage="1" showErrorMessage="1" sqref="C8:C37" xr:uid="{00000000-0002-0000-0000-000001000000}">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ignoredErrors>
    <ignoredError sqref="F28"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11</xdr:col>
                    <xdr:colOff>28575</xdr:colOff>
                    <xdr:row>5</xdr:row>
                    <xdr:rowOff>57150</xdr:rowOff>
                  </from>
                  <to>
                    <xdr:col>66</xdr:col>
                    <xdr:colOff>228600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E7:E8 E10:E11 E33 E35 E13 E29 E17:E27</xm:sqref>
        </x14:conditionalFormatting>
        <x14:conditionalFormatting xmlns:xm="http://schemas.microsoft.com/office/excel/2006/main">
          <x14:cfRule type="dataBar" id="{3450C8A0-7296-4F4E-8C2D-67F62EE92A11}">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A851DB51-3E2D-40A5-90F1-2A08E66715CD}">
            <x14:dataBar minLength="0" maxLength="100" gradient="0">
              <x14:cfvo type="num">
                <xm:f>0</xm:f>
              </x14:cfvo>
              <x14:cfvo type="num">
                <xm:f>1</xm:f>
              </x14:cfvo>
              <x14:negativeFillColor rgb="FFFF0000"/>
              <x14:axisColor rgb="FF000000"/>
            </x14:dataBar>
          </x14:cfRule>
          <xm:sqref>E9</xm:sqref>
        </x14:conditionalFormatting>
        <x14:conditionalFormatting xmlns:xm="http://schemas.microsoft.com/office/excel/2006/main">
          <x14:cfRule type="dataBar" id="{0FED869B-5AB1-4649-A605-DE31EFCA250D}">
            <x14:dataBar minLength="0" maxLength="100" gradient="0">
              <x14:cfvo type="num">
                <xm:f>0</xm:f>
              </x14:cfvo>
              <x14:cfvo type="num">
                <xm:f>1</xm:f>
              </x14:cfvo>
              <x14:negativeFillColor rgb="FFFF0000"/>
              <x14:axisColor rgb="FF000000"/>
            </x14:dataBar>
          </x14:cfRule>
          <xm:sqref>E33 E35</xm:sqref>
        </x14:conditionalFormatting>
        <x14:conditionalFormatting xmlns:xm="http://schemas.microsoft.com/office/excel/2006/main">
          <x14:cfRule type="dataBar" id="{204492DB-C9DC-4A29-B7D2-317B3BB60E18}">
            <x14:dataBar minLength="0" maxLength="100" gradient="0">
              <x14:cfvo type="num">
                <xm:f>0</xm:f>
              </x14:cfvo>
              <x14:cfvo type="num">
                <xm:f>1</xm:f>
              </x14:cfvo>
              <x14:negativeFillColor rgb="FFFF0000"/>
              <x14:axisColor rgb="FF000000"/>
            </x14:dataBar>
          </x14:cfRule>
          <xm:sqref>E14:E16</xm:sqref>
        </x14:conditionalFormatting>
        <x14:conditionalFormatting xmlns:xm="http://schemas.microsoft.com/office/excel/2006/main">
          <x14:cfRule type="dataBar" id="{EEA6D104-C28B-4C07-86A8-36204C118BA3}">
            <x14:dataBar minLength="0" maxLength="100" gradient="0">
              <x14:cfvo type="num">
                <xm:f>0</xm:f>
              </x14:cfvo>
              <x14:cfvo type="num">
                <xm:f>1</xm:f>
              </x14:cfvo>
              <x14:negativeFillColor rgb="FFFF0000"/>
              <x14:axisColor rgb="FF000000"/>
            </x14:dataBar>
          </x14:cfRule>
          <xm:sqref>E28</xm:sqref>
        </x14:conditionalFormatting>
        <x14:conditionalFormatting xmlns:xm="http://schemas.microsoft.com/office/excel/2006/main">
          <x14:cfRule type="dataBar" id="{7D6D8DC0-8DB6-471B-8654-216B06E96310}">
            <x14:dataBar minLength="0" maxLength="100" gradient="0">
              <x14:cfvo type="num">
                <xm:f>0</xm:f>
              </x14:cfvo>
              <x14:cfvo type="num">
                <xm:f>1</xm:f>
              </x14:cfvo>
              <x14:negativeFillColor rgb="FFFF0000"/>
              <x14:axisColor rgb="FF000000"/>
            </x14:dataBar>
          </x14:cfRule>
          <xm:sqref>E30</xm:sqref>
        </x14:conditionalFormatting>
        <x14:conditionalFormatting xmlns:xm="http://schemas.microsoft.com/office/excel/2006/main">
          <x14:cfRule type="dataBar" id="{72B44424-0899-4A95-A18C-814AFD22EEB5}">
            <x14:dataBar minLength="0" maxLength="100" gradient="0">
              <x14:cfvo type="num">
                <xm:f>0</xm:f>
              </x14:cfvo>
              <x14:cfvo type="num">
                <xm:f>1</xm:f>
              </x14:cfvo>
              <x14:negativeFillColor rgb="FFFF0000"/>
              <x14:axisColor rgb="FF000000"/>
            </x14:dataBar>
          </x14:cfRule>
          <xm:sqref>E32</xm:sqref>
        </x14:conditionalFormatting>
        <x14:conditionalFormatting xmlns:xm="http://schemas.microsoft.com/office/excel/2006/main">
          <x14:cfRule type="dataBar" id="{6E8DB8E0-4C2B-4E51-A644-0734E8A3FFDF}">
            <x14:dataBar minLength="0" maxLength="100" gradient="0">
              <x14:cfvo type="num">
                <xm:f>0</xm:f>
              </x14:cfvo>
              <x14:cfvo type="num">
                <xm:f>1</xm:f>
              </x14:cfvo>
              <x14:negativeFillColor rgb="FFFF0000"/>
              <x14:axisColor rgb="FF000000"/>
            </x14:dataBar>
          </x14:cfRule>
          <xm:sqref>E34</xm:sqref>
        </x14:conditionalFormatting>
        <x14:conditionalFormatting xmlns:xm="http://schemas.microsoft.com/office/excel/2006/main">
          <x14:cfRule type="dataBar" id="{29A332D1-8F3D-4822-AAE4-11C27860126D}">
            <x14:dataBar minLength="0" maxLength="100" gradient="0">
              <x14:cfvo type="num">
                <xm:f>0</xm:f>
              </x14:cfvo>
              <x14:cfvo type="num">
                <xm:f>1</xm:f>
              </x14:cfvo>
              <x14:negativeFillColor rgb="FFFF0000"/>
              <x14:axisColor rgb="FF000000"/>
            </x14:dataBar>
          </x14:cfRule>
          <xm:sqref>E36:E37</xm:sqref>
        </x14:conditionalFormatting>
        <x14:conditionalFormatting xmlns:xm="http://schemas.microsoft.com/office/excel/2006/main">
          <x14:cfRule type="dataBar" id="{08AC8ABD-7BBE-46E4-88DE-E740474021EA}">
            <x14:dataBar minLength="0" maxLength="100" gradient="0">
              <x14:cfvo type="num">
                <xm:f>0</xm:f>
              </x14:cfvo>
              <x14:cfvo type="num">
                <xm:f>1</xm:f>
              </x14:cfvo>
              <x14:negativeFillColor rgb="FFFF0000"/>
              <x14:axisColor rgb="FF000000"/>
            </x14:dataBar>
          </x14:cfRule>
          <xm:sqref>E31</xm:sqref>
        </x14:conditionalFormatting>
        <x14:conditionalFormatting xmlns:xm="http://schemas.microsoft.com/office/excel/2006/main">
          <x14:cfRule type="iconSet" priority="135" id="{C6DA3BC1-C08C-46A6-9965-548C4725E846}">
            <x14:iconSet iconSet="3Stars" showValue="0" custom="1">
              <x14:cfvo type="percent">
                <xm:f>0</xm:f>
              </x14:cfvo>
              <x14:cfvo type="num">
                <xm:f>1</xm:f>
              </x14:cfvo>
              <x14:cfvo type="num">
                <xm:f>2</xm:f>
              </x14:cfvo>
              <x14:cfIcon iconSet="NoIcons" iconId="0"/>
              <x14:cfIcon iconSet="3Flags" iconId="1"/>
              <x14:cfIcon iconSet="3Signs" iconId="0"/>
            </x14:iconSet>
          </x14:cfRule>
          <xm:sqref>L12:BO12</xm:sqref>
        </x14:conditionalFormatting>
        <x14:conditionalFormatting xmlns:xm="http://schemas.microsoft.com/office/excel/2006/main">
          <x14:cfRule type="iconSet" priority="127" id="{774FF1D2-5BAB-4947-8603-1F7B859FA789}">
            <x14:iconSet iconSet="3Stars" showValue="0" custom="1">
              <x14:cfvo type="percent">
                <xm:f>0</xm:f>
              </x14:cfvo>
              <x14:cfvo type="num">
                <xm:f>1</xm:f>
              </x14:cfvo>
              <x14:cfvo type="num">
                <xm:f>2</xm:f>
              </x14:cfvo>
              <x14:cfIcon iconSet="NoIcons" iconId="0"/>
              <x14:cfIcon iconSet="3Flags" iconId="1"/>
              <x14:cfIcon iconSet="3Signs" iconId="0"/>
            </x14:iconSet>
          </x14:cfRule>
          <xm:sqref>L9:BO9</xm:sqref>
        </x14:conditionalFormatting>
        <x14:conditionalFormatting xmlns:xm="http://schemas.microsoft.com/office/excel/2006/main">
          <x14:cfRule type="iconSet" priority="71" id="{7549C08E-F82A-42B2-813C-FE88D979424C}">
            <x14:iconSet iconSet="3Stars" showValue="0" custom="1">
              <x14:cfvo type="percent">
                <xm:f>0</xm:f>
              </x14:cfvo>
              <x14:cfvo type="num">
                <xm:f>1</xm:f>
              </x14:cfvo>
              <x14:cfvo type="num">
                <xm:f>2</xm:f>
              </x14:cfvo>
              <x14:cfIcon iconSet="NoIcons" iconId="0"/>
              <x14:cfIcon iconSet="3Flags" iconId="1"/>
              <x14:cfIcon iconSet="3Signs" iconId="0"/>
            </x14:iconSet>
          </x14:cfRule>
          <xm:sqref>L30:BO30</xm:sqref>
        </x14:conditionalFormatting>
        <x14:conditionalFormatting xmlns:xm="http://schemas.microsoft.com/office/excel/2006/main">
          <x14:cfRule type="iconSet" priority="401"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L31:BO33 L10:BO11 L8:BO8 L13:BO13 L27:BO28 L17:BO20</xm:sqref>
        </x14:conditionalFormatting>
        <x14:conditionalFormatting xmlns:xm="http://schemas.microsoft.com/office/excel/2006/main">
          <x14:cfRule type="iconSet" priority="63" id="{51D83373-D7AE-4D2C-96F5-5741546F32FD}">
            <x14:iconSet iconSet="3Stars" showValue="0" custom="1">
              <x14:cfvo type="percent">
                <xm:f>0</xm:f>
              </x14:cfvo>
              <x14:cfvo type="num">
                <xm:f>1</xm:f>
              </x14:cfvo>
              <x14:cfvo type="num">
                <xm:f>2</xm:f>
              </x14:cfvo>
              <x14:cfIcon iconSet="NoIcons" iconId="0"/>
              <x14:cfIcon iconSet="3Flags" iconId="1"/>
              <x14:cfIcon iconSet="3Signs" iconId="0"/>
            </x14:iconSet>
          </x14:cfRule>
          <xm:sqref>L34:BO34</xm:sqref>
        </x14:conditionalFormatting>
        <x14:conditionalFormatting xmlns:xm="http://schemas.microsoft.com/office/excel/2006/main">
          <x14:cfRule type="iconSet" priority="34" id="{22963F08-ED33-4A2E-B7DC-CED3CC34C068}">
            <x14:iconSet iconSet="3Stars" showValue="0" custom="1">
              <x14:cfvo type="percent">
                <xm:f>0</xm:f>
              </x14:cfvo>
              <x14:cfvo type="num">
                <xm:f>1</xm:f>
              </x14:cfvo>
              <x14:cfvo type="num">
                <xm:f>2</xm:f>
              </x14:cfvo>
              <x14:cfIcon iconSet="NoIcons" iconId="0"/>
              <x14:cfIcon iconSet="3Flags" iconId="1"/>
              <x14:cfIcon iconSet="3Signs" iconId="0"/>
            </x14:iconSet>
          </x14:cfRule>
          <xm:sqref>L15:BO15</xm:sqref>
        </x14:conditionalFormatting>
        <x14:conditionalFormatting xmlns:xm="http://schemas.microsoft.com/office/excel/2006/main">
          <x14:cfRule type="iconSet" priority="42" id="{E92A98B7-48FA-4635-AB60-5E4DA28F0C5A}">
            <x14:iconSet iconSet="3Stars" showValue="0" custom="1">
              <x14:cfvo type="percent">
                <xm:f>0</xm:f>
              </x14:cfvo>
              <x14:cfvo type="num">
                <xm:f>1</xm:f>
              </x14:cfvo>
              <x14:cfvo type="num">
                <xm:f>2</xm:f>
              </x14:cfvo>
              <x14:cfIcon iconSet="NoIcons" iconId="0"/>
              <x14:cfIcon iconSet="3Flags" iconId="1"/>
              <x14:cfIcon iconSet="3Signs" iconId="0"/>
            </x14:iconSet>
          </x14:cfRule>
          <xm:sqref>L16:BO16 L14:BO14</xm:sqref>
        </x14:conditionalFormatting>
        <x14:conditionalFormatting xmlns:xm="http://schemas.microsoft.com/office/excel/2006/main">
          <x14:cfRule type="iconSet" priority="25" id="{C12C639A-6BA8-4B63-B798-1250B0A4E067}">
            <x14:iconSet iconSet="3Stars" showValue="0" custom="1">
              <x14:cfvo type="percent">
                <xm:f>0</xm:f>
              </x14:cfvo>
              <x14:cfvo type="num">
                <xm:f>1</xm:f>
              </x14:cfvo>
              <x14:cfvo type="num">
                <xm:f>2</xm:f>
              </x14:cfvo>
              <x14:cfIcon iconSet="NoIcons" iconId="0"/>
              <x14:cfIcon iconSet="3Flags" iconId="1"/>
              <x14:cfIcon iconSet="3Signs" iconId="0"/>
            </x14:iconSet>
          </x14:cfRule>
          <xm:sqref>L29:BO29</xm:sqref>
        </x14:conditionalFormatting>
        <x14:conditionalFormatting xmlns:xm="http://schemas.microsoft.com/office/excel/2006/main">
          <x14:cfRule type="iconSet" priority="434" id="{21FC89A8-1110-4FE8-AE4F-B89BB56E6A72}">
            <x14:iconSet iconSet="3Stars" showValue="0" custom="1">
              <x14:cfvo type="percent">
                <xm:f>0</xm:f>
              </x14:cfvo>
              <x14:cfvo type="num">
                <xm:f>1</xm:f>
              </x14:cfvo>
              <x14:cfvo type="num">
                <xm:f>2</xm:f>
              </x14:cfvo>
              <x14:cfIcon iconSet="NoIcons" iconId="0"/>
              <x14:cfIcon iconSet="3Flags" iconId="1"/>
              <x14:cfIcon iconSet="3Signs" iconId="0"/>
            </x14:iconSet>
          </x14:cfRule>
          <xm:sqref>L21:BO26</xm:sqref>
        </x14:conditionalFormatting>
        <x14:conditionalFormatting xmlns:xm="http://schemas.microsoft.com/office/excel/2006/main">
          <x14:cfRule type="iconSet" priority="12" id="{B2096DA8-8ECA-47CE-B1DF-8F1E2E08633E}">
            <x14:iconSet iconSet="3Stars" showValue="0" custom="1">
              <x14:cfvo type="percent">
                <xm:f>0</xm:f>
              </x14:cfvo>
              <x14:cfvo type="num">
                <xm:f>1</xm:f>
              </x14:cfvo>
              <x14:cfvo type="num">
                <xm:f>2</xm:f>
              </x14:cfvo>
              <x14:cfIcon iconSet="NoIcons" iconId="0"/>
              <x14:cfIcon iconSet="3Flags" iconId="1"/>
              <x14:cfIcon iconSet="3Signs" iconId="0"/>
            </x14:iconSet>
          </x14:cfRule>
          <xm:sqref>L35:BO35</xm:sqref>
        </x14:conditionalFormatting>
        <x14:conditionalFormatting xmlns:xm="http://schemas.microsoft.com/office/excel/2006/main">
          <x14:cfRule type="iconSet" priority="4" id="{98A44775-E807-4593-914E-8823CF8761D4}">
            <x14:iconSet iconSet="3Stars" showValue="0" custom="1">
              <x14:cfvo type="percent">
                <xm:f>0</xm:f>
              </x14:cfvo>
              <x14:cfvo type="num">
                <xm:f>1</xm:f>
              </x14:cfvo>
              <x14:cfvo type="num">
                <xm:f>2</xm:f>
              </x14:cfvo>
              <x14:cfIcon iconSet="NoIcons" iconId="0"/>
              <x14:cfIcon iconSet="3Flags" iconId="1"/>
              <x14:cfIcon iconSet="3Signs" iconId="0"/>
            </x14:iconSet>
          </x14:cfRule>
          <xm:sqref>L36:BO37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23" sqref="A23"/>
    </sheetView>
  </sheetViews>
  <sheetFormatPr defaultColWidth="9.140625" defaultRowHeight="12.75" x14ac:dyDescent="0.2"/>
  <cols>
    <col min="1" max="1" width="87.140625" style="5" customWidth="1"/>
    <col min="2" max="16384" width="9.140625" style="3"/>
  </cols>
  <sheetData>
    <row r="1" spans="1:1" s="4" customFormat="1" ht="26.25" x14ac:dyDescent="0.4">
      <c r="A1" s="6" t="s">
        <v>0</v>
      </c>
    </row>
    <row r="2" spans="1:1" ht="84.4" customHeight="1" x14ac:dyDescent="0.2">
      <c r="A2" s="7" t="s">
        <v>15</v>
      </c>
    </row>
    <row r="3" spans="1:1" ht="26.25" customHeight="1" x14ac:dyDescent="0.2">
      <c r="A3" s="6" t="s">
        <v>1</v>
      </c>
    </row>
    <row r="4" spans="1:1" s="5" customFormat="1" ht="204.95" customHeight="1" x14ac:dyDescent="0.25">
      <c r="A4" s="8" t="s">
        <v>19</v>
      </c>
    </row>
    <row r="5" spans="1:1" x14ac:dyDescent="0.2">
      <c r="A5" s="5" t="s">
        <v>16</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2020-01-02T06:11:54Z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