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6"/>
  <workbookPr filterPrivacy="1" codeName="ThisWorkbook"/>
  <xr:revisionPtr revIDLastSave="0" documentId="13_ncr:1_{8C7BDF24-86C7-440F-9891-D06667068531}"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11" l="1"/>
  <c r="F33" i="11" l="1"/>
  <c r="F31" i="11"/>
  <c r="G31" i="11"/>
  <c r="J31" i="11"/>
  <c r="K31" i="11"/>
  <c r="H17" i="11" l="1"/>
  <c r="F14" i="11" l="1"/>
  <c r="H40" i="11" l="1"/>
  <c r="K9" i="11" l="1"/>
  <c r="F11" i="11"/>
  <c r="H44" i="11" l="1"/>
  <c r="F8" i="11"/>
  <c r="F10" i="11"/>
  <c r="F13" i="11"/>
  <c r="H13" i="11"/>
  <c r="G10" i="11"/>
  <c r="H38" i="11" l="1"/>
  <c r="H36" i="11"/>
  <c r="H42" i="11" l="1"/>
  <c r="H10" i="11"/>
  <c r="J9" i="11"/>
  <c r="H9" i="11"/>
  <c r="H8" i="11" s="1"/>
  <c r="K12" i="11" l="1"/>
  <c r="K11" i="11" l="1"/>
  <c r="J11" i="11" l="1"/>
  <c r="J12" i="11" l="1"/>
  <c r="G14" i="11" l="1"/>
  <c r="F15" i="11" s="1"/>
  <c r="K14" i="11" l="1"/>
  <c r="J14" i="11"/>
  <c r="G15" i="11" l="1"/>
  <c r="K15" i="11"/>
  <c r="F16" i="11" l="1"/>
  <c r="G16" i="11" s="1"/>
  <c r="F19" i="11" s="1"/>
  <c r="K16" i="11"/>
  <c r="J15" i="11"/>
  <c r="F17" i="11" l="1"/>
  <c r="G19" i="11"/>
  <c r="F20" i="11" s="1"/>
  <c r="K19" i="11"/>
  <c r="G13" i="11"/>
  <c r="J16" i="11"/>
  <c r="J19" i="11" l="1"/>
  <c r="G20" i="11"/>
  <c r="K20" i="11"/>
  <c r="F21" i="11" l="1"/>
  <c r="G21" i="11" s="1"/>
  <c r="F22" i="11" s="1"/>
  <c r="K21" i="11"/>
  <c r="K22" i="11" l="1"/>
  <c r="J21" i="11"/>
  <c r="G8" i="11" l="1"/>
  <c r="L5" i="11" l="1"/>
  <c r="L4" i="11" l="1"/>
  <c r="L10" i="11"/>
  <c r="M5" i="11"/>
  <c r="L17" i="11"/>
  <c r="L7" i="11"/>
  <c r="L8" i="11"/>
  <c r="L11" i="11"/>
  <c r="L12" i="11"/>
  <c r="L9" i="11"/>
  <c r="M8" i="11" l="1"/>
  <c r="M7" i="11"/>
  <c r="M11" i="11"/>
  <c r="M9" i="11"/>
  <c r="M12" i="11"/>
  <c r="M10" i="11"/>
  <c r="M17" i="11"/>
  <c r="N5" i="11"/>
  <c r="N7" i="11" l="1"/>
  <c r="N10" i="11"/>
  <c r="N11" i="11"/>
  <c r="N17" i="11"/>
  <c r="O5" i="11"/>
  <c r="N12" i="11"/>
  <c r="N9" i="11"/>
  <c r="N8" i="11"/>
  <c r="O7" i="11" l="1"/>
  <c r="O10" i="11"/>
  <c r="O8" i="11"/>
  <c r="O12" i="11"/>
  <c r="O17" i="11"/>
  <c r="O11" i="11"/>
  <c r="P5" i="11"/>
  <c r="O9" i="11"/>
  <c r="P9" i="11" l="1"/>
  <c r="P7" i="11"/>
  <c r="P12" i="11"/>
  <c r="Q5" i="11"/>
  <c r="P11" i="11"/>
  <c r="P10" i="11"/>
  <c r="P17" i="11"/>
  <c r="P8" i="11"/>
  <c r="Q11" i="11" l="1"/>
  <c r="R5" i="11"/>
  <c r="Q8" i="11"/>
  <c r="Q10" i="11"/>
  <c r="Q9" i="11"/>
  <c r="Q7" i="11"/>
  <c r="Q17" i="11"/>
  <c r="Q12" i="11"/>
  <c r="R8" i="11" l="1"/>
  <c r="S5" i="11"/>
  <c r="R7" i="11"/>
  <c r="R9" i="11"/>
  <c r="R12" i="11"/>
  <c r="R11" i="11"/>
  <c r="R10" i="11"/>
  <c r="R17" i="11"/>
  <c r="T5" i="11" l="1"/>
  <c r="S7" i="11"/>
  <c r="S12" i="11"/>
  <c r="S9" i="11"/>
  <c r="S8" i="11"/>
  <c r="S17" i="11"/>
  <c r="S4" i="11"/>
  <c r="S10" i="11"/>
  <c r="S11" i="11"/>
  <c r="T12" i="11" l="1"/>
  <c r="T9" i="11"/>
  <c r="T10" i="11"/>
  <c r="U5" i="11"/>
  <c r="T8" i="11"/>
  <c r="T7" i="11"/>
  <c r="T11" i="11"/>
  <c r="T17" i="11"/>
  <c r="U10" i="11" l="1"/>
  <c r="U8" i="11"/>
  <c r="U9" i="11"/>
  <c r="U12" i="11"/>
  <c r="V5" i="11"/>
  <c r="U11" i="11"/>
  <c r="U7" i="11"/>
  <c r="U17" i="11"/>
  <c r="V8" i="11" l="1"/>
  <c r="V12" i="11"/>
  <c r="V7" i="11"/>
  <c r="V17" i="11"/>
  <c r="V9" i="11"/>
  <c r="W5" i="11"/>
  <c r="V10" i="11"/>
  <c r="V11" i="11"/>
  <c r="W12" i="11" l="1"/>
  <c r="X5" i="11"/>
  <c r="W11" i="11"/>
  <c r="W7" i="11"/>
  <c r="W10" i="11"/>
  <c r="W8" i="11"/>
  <c r="W17" i="11"/>
  <c r="W9" i="11"/>
  <c r="X17" i="11" l="1"/>
  <c r="X8" i="11"/>
  <c r="X12" i="11"/>
  <c r="Y5" i="11"/>
  <c r="X7" i="11"/>
  <c r="X10" i="11"/>
  <c r="X11" i="11"/>
  <c r="X9" i="11"/>
  <c r="Y12" i="11" l="1"/>
  <c r="Y9" i="11"/>
  <c r="Y11" i="11"/>
  <c r="Z5" i="11"/>
  <c r="Y7" i="11"/>
  <c r="Y10" i="11"/>
  <c r="Y17" i="11"/>
  <c r="Y8" i="11"/>
  <c r="Z4" i="11" l="1"/>
  <c r="Z8" i="11"/>
  <c r="Z7" i="11"/>
  <c r="Z12" i="11"/>
  <c r="Z17" i="11"/>
  <c r="Z9" i="11"/>
  <c r="AA5" i="11"/>
  <c r="Z10" i="11"/>
  <c r="Z11" i="11"/>
  <c r="AB5" i="11" l="1"/>
  <c r="AA8" i="11"/>
  <c r="AA10" i="11"/>
  <c r="AA7" i="11"/>
  <c r="AA17" i="11"/>
  <c r="AA11" i="11"/>
  <c r="AA9" i="11"/>
  <c r="AA12" i="11"/>
  <c r="AB12" i="11" l="1"/>
  <c r="AB7" i="11"/>
  <c r="AC5" i="11"/>
  <c r="AB10" i="11"/>
  <c r="AB9" i="11"/>
  <c r="AB8" i="11"/>
  <c r="AB11" i="11"/>
  <c r="AB17" i="11"/>
  <c r="AC17" i="11" l="1"/>
  <c r="AC7" i="11"/>
  <c r="AC10" i="11"/>
  <c r="AD5" i="11"/>
  <c r="AC12" i="11"/>
  <c r="AC9" i="11"/>
  <c r="AC8" i="11"/>
  <c r="AC11" i="11"/>
  <c r="AD10" i="11" l="1"/>
  <c r="AD17" i="11"/>
  <c r="AD12" i="11"/>
  <c r="AD9" i="11"/>
  <c r="AD11" i="11"/>
  <c r="AD7" i="11"/>
  <c r="AE5" i="11"/>
  <c r="AD8" i="11"/>
  <c r="AE11" i="11" l="1"/>
  <c r="AE12" i="11"/>
  <c r="AE9" i="11"/>
  <c r="AE7" i="11"/>
  <c r="AE10" i="11"/>
  <c r="AE8" i="11"/>
  <c r="AE17" i="11"/>
  <c r="AF5" i="11"/>
  <c r="AF10" i="11" l="1"/>
  <c r="AF12" i="11"/>
  <c r="AF8" i="11"/>
  <c r="AF11" i="11"/>
  <c r="AF7" i="11"/>
  <c r="AF9" i="11"/>
  <c r="AF17" i="11"/>
  <c r="AG5" i="11"/>
  <c r="AG9" i="11" l="1"/>
  <c r="AG11" i="11"/>
  <c r="AG17" i="11"/>
  <c r="AG8" i="11"/>
  <c r="AG7" i="11"/>
  <c r="AH5" i="11"/>
  <c r="AG12" i="11"/>
  <c r="AG10" i="11"/>
  <c r="AG4" i="11"/>
  <c r="AH12" i="11" l="1"/>
  <c r="AH9" i="11"/>
  <c r="AH17" i="11"/>
  <c r="AI5" i="11"/>
  <c r="AH7" i="11"/>
  <c r="AH11" i="11"/>
  <c r="AH10" i="11"/>
  <c r="AH8" i="11"/>
  <c r="AI11" i="11" l="1"/>
  <c r="AI7" i="11"/>
  <c r="AI8" i="11"/>
  <c r="AI17" i="11"/>
  <c r="AI9" i="11"/>
  <c r="AJ5" i="11"/>
  <c r="AI10" i="11"/>
  <c r="AI12" i="11"/>
  <c r="AJ11" i="11" l="1"/>
  <c r="AJ17" i="11"/>
  <c r="AK5" i="11"/>
  <c r="AJ7" i="11"/>
  <c r="AJ10" i="11"/>
  <c r="AJ12" i="11"/>
  <c r="AJ8" i="11"/>
  <c r="AJ9" i="11"/>
  <c r="AK12" i="11" l="1"/>
  <c r="AK17" i="11"/>
  <c r="AK10" i="11"/>
  <c r="AK8" i="11"/>
  <c r="AL5" i="11"/>
  <c r="AK7" i="11"/>
  <c r="AK11" i="11"/>
  <c r="AK9" i="11"/>
  <c r="AL8" i="11" l="1"/>
  <c r="AL9" i="11"/>
  <c r="AL17" i="11"/>
  <c r="AM5" i="11"/>
  <c r="AL10" i="11"/>
  <c r="AL11" i="11"/>
  <c r="AL7" i="11"/>
  <c r="AL12" i="11"/>
  <c r="AM11" i="11" l="1"/>
  <c r="AM9" i="11"/>
  <c r="AM17" i="11"/>
  <c r="AM7" i="11"/>
  <c r="AN5" i="11"/>
  <c r="AM12" i="11"/>
  <c r="AM8" i="11"/>
  <c r="AM10" i="11"/>
  <c r="AN17" i="11" l="1"/>
  <c r="AN12" i="11"/>
  <c r="AN9" i="11"/>
  <c r="AN11" i="11"/>
  <c r="AN7" i="11"/>
  <c r="AN10" i="11"/>
  <c r="AN8" i="11"/>
  <c r="AO5" i="11"/>
  <c r="AN4" i="11"/>
  <c r="AO17" i="11" l="1"/>
  <c r="AO12" i="11"/>
  <c r="AO10" i="11"/>
  <c r="AO11" i="11"/>
  <c r="AO8" i="11"/>
  <c r="AP5" i="11"/>
  <c r="AO7" i="11"/>
  <c r="AO9" i="11"/>
  <c r="AQ5" i="11" l="1"/>
  <c r="AP8" i="11"/>
  <c r="AP10" i="11"/>
  <c r="AP9" i="11"/>
  <c r="AP11" i="11"/>
  <c r="AP17" i="11"/>
  <c r="AP12" i="11"/>
  <c r="AP7" i="11"/>
  <c r="AQ8" i="11" l="1"/>
  <c r="AQ11" i="11"/>
  <c r="AQ12" i="11"/>
  <c r="AQ9" i="11"/>
  <c r="AQ7" i="11"/>
  <c r="AQ17" i="11"/>
  <c r="AQ10" i="11"/>
  <c r="AR5" i="11"/>
  <c r="AR10" i="11" l="1"/>
  <c r="AR7" i="11"/>
  <c r="AR12" i="11"/>
  <c r="AR17" i="11"/>
  <c r="AR9" i="11"/>
  <c r="AR11" i="11"/>
  <c r="AR8" i="11"/>
  <c r="AS5" i="11"/>
  <c r="AS9" i="11" l="1"/>
  <c r="AS7" i="11"/>
  <c r="AT5" i="11"/>
  <c r="AS8" i="11"/>
  <c r="AS11" i="11"/>
  <c r="AS12" i="11"/>
  <c r="AS17" i="11"/>
  <c r="AS10" i="11"/>
  <c r="AT9" i="11" l="1"/>
  <c r="AT17" i="11"/>
  <c r="AT7" i="11"/>
  <c r="AU5" i="11"/>
  <c r="AT12" i="11"/>
  <c r="AT8" i="11"/>
  <c r="AT11" i="11"/>
  <c r="AT10" i="11"/>
  <c r="AU7" i="11" l="1"/>
  <c r="AU12" i="11"/>
  <c r="AU9" i="11"/>
  <c r="AU8" i="11"/>
  <c r="AU11" i="11"/>
  <c r="AU17" i="11"/>
  <c r="AU4" i="11"/>
  <c r="AU10" i="11"/>
  <c r="AV5" i="11"/>
  <c r="AW5" i="11" l="1"/>
  <c r="AV17" i="11"/>
  <c r="AV8" i="11"/>
  <c r="AV11" i="11"/>
  <c r="AV10" i="11"/>
  <c r="AV12" i="11"/>
  <c r="AV7" i="11"/>
  <c r="AV9" i="11"/>
  <c r="AW8" i="11" l="1"/>
  <c r="AW9" i="11"/>
  <c r="AW11" i="11"/>
  <c r="AW10" i="11"/>
  <c r="AW17" i="11"/>
  <c r="AW12" i="11"/>
  <c r="AW7" i="11"/>
  <c r="AX5" i="11"/>
  <c r="AY5" i="11" l="1"/>
  <c r="AX10" i="11"/>
  <c r="AX9" i="11"/>
  <c r="AX12" i="11"/>
  <c r="AX17" i="11"/>
  <c r="AX11" i="11"/>
  <c r="AX7" i="11"/>
  <c r="AX8" i="11"/>
  <c r="AY9" i="11" l="1"/>
  <c r="AZ5" i="11"/>
  <c r="AY7" i="11"/>
  <c r="AY17" i="11"/>
  <c r="AY12" i="11"/>
  <c r="AY10" i="11"/>
  <c r="AY11" i="11"/>
  <c r="AY8" i="11"/>
  <c r="BA5" i="11" l="1"/>
  <c r="AZ17" i="11"/>
  <c r="AZ9" i="11"/>
  <c r="AZ12" i="11"/>
  <c r="AZ8" i="11"/>
  <c r="AZ11" i="11"/>
  <c r="AZ10" i="11"/>
  <c r="AZ7" i="11"/>
  <c r="BA17" i="11" l="1"/>
  <c r="BA12" i="11"/>
  <c r="BB5" i="11"/>
  <c r="BA9" i="11"/>
  <c r="BA11" i="11"/>
  <c r="BA7" i="11"/>
  <c r="BA8" i="11"/>
  <c r="BA10" i="11"/>
  <c r="BB9" i="11" l="1"/>
  <c r="BB10" i="11"/>
  <c r="BB11" i="11"/>
  <c r="BB8" i="11"/>
  <c r="BB17" i="11"/>
  <c r="BC5" i="11"/>
  <c r="BB4" i="11"/>
  <c r="BB12" i="11"/>
  <c r="BB7" i="11"/>
  <c r="BC10" i="11" l="1"/>
  <c r="BC8" i="11"/>
  <c r="BD5" i="11"/>
  <c r="BC7" i="11"/>
  <c r="BC17" i="11"/>
  <c r="BC11" i="11"/>
  <c r="BC9" i="11"/>
  <c r="BC12" i="11"/>
  <c r="BD11" i="11" l="1"/>
  <c r="BD17" i="11"/>
  <c r="BD10" i="11"/>
  <c r="BD9" i="11"/>
  <c r="BD7" i="11"/>
  <c r="BD8" i="11"/>
  <c r="BE5" i="11"/>
  <c r="BD12" i="11"/>
  <c r="BE11" i="11" l="1"/>
  <c r="BE10" i="11"/>
  <c r="BE12" i="11"/>
  <c r="BE9" i="11"/>
  <c r="BE17" i="11"/>
  <c r="BE7" i="11"/>
  <c r="BF5" i="11"/>
  <c r="BE8" i="11"/>
  <c r="BF17" i="11" l="1"/>
  <c r="BF10" i="11"/>
  <c r="BG5" i="11"/>
  <c r="BF7" i="11"/>
  <c r="BF8" i="11"/>
  <c r="BF12" i="11"/>
  <c r="BF9" i="11"/>
  <c r="BF11" i="11"/>
  <c r="BG9" i="11" l="1"/>
  <c r="BG17" i="11"/>
  <c r="BG7" i="11"/>
  <c r="BG8" i="11"/>
  <c r="BG11" i="11"/>
  <c r="BG12" i="11"/>
  <c r="BG10" i="11"/>
  <c r="BH5" i="11"/>
  <c r="BH9" i="11" l="1"/>
  <c r="BH11" i="11"/>
  <c r="BH12" i="11"/>
  <c r="BI5" i="11"/>
  <c r="BH8" i="11"/>
  <c r="BH7" i="11"/>
  <c r="BH17" i="11"/>
  <c r="BH10" i="11"/>
  <c r="BI11" i="11" l="1"/>
  <c r="BI17" i="11"/>
  <c r="BJ5" i="11"/>
  <c r="BI10" i="11"/>
  <c r="BI8" i="11"/>
  <c r="BI9" i="11"/>
  <c r="BI7" i="11"/>
  <c r="BI12" i="11"/>
  <c r="BI4" i="11"/>
  <c r="BJ12" i="11" l="1"/>
  <c r="BJ17" i="11"/>
  <c r="BJ9" i="11"/>
  <c r="BJ11" i="11"/>
  <c r="BJ10" i="11"/>
  <c r="BK5" i="11"/>
  <c r="BJ8" i="11"/>
  <c r="BJ7" i="11"/>
  <c r="BK10" i="11" l="1"/>
  <c r="BK8" i="11"/>
  <c r="BK12" i="11"/>
  <c r="BK17" i="11"/>
  <c r="BK9" i="11"/>
  <c r="BK11" i="11"/>
  <c r="BL5" i="11"/>
  <c r="BK7" i="11"/>
  <c r="BL9" i="11" l="1"/>
  <c r="BL11" i="11"/>
  <c r="BL12" i="11"/>
  <c r="BL8" i="11"/>
  <c r="BM5" i="11"/>
  <c r="BL7" i="11"/>
  <c r="BL10" i="11"/>
  <c r="BL17" i="11"/>
  <c r="BM8" i="11" l="1"/>
  <c r="BM7" i="11"/>
  <c r="BN5" i="11"/>
  <c r="BM11" i="11"/>
  <c r="BM9" i="11"/>
  <c r="BM17" i="11"/>
  <c r="BM12" i="11"/>
  <c r="BM10" i="11"/>
  <c r="BN17" i="11" l="1"/>
  <c r="BN11" i="11"/>
  <c r="BN7" i="11"/>
  <c r="BN8" i="11"/>
  <c r="BO5" i="11"/>
  <c r="BN9" i="11"/>
  <c r="BN10" i="11"/>
  <c r="BN12" i="11"/>
  <c r="BO8" i="11" l="1"/>
  <c r="BO11" i="11"/>
  <c r="BO12" i="11"/>
  <c r="BO10" i="11"/>
  <c r="BO9" i="11"/>
  <c r="BO17" i="11"/>
  <c r="BO7" i="11"/>
  <c r="G22" i="11"/>
  <c r="J22" i="11" s="1"/>
  <c r="F23" i="11" l="1"/>
  <c r="G23" i="11" l="1"/>
  <c r="K23" i="11"/>
  <c r="J23" i="11" l="1"/>
  <c r="F24" i="11"/>
  <c r="K24" i="11" l="1"/>
  <c r="G24" i="11"/>
  <c r="F25" i="11" s="1"/>
  <c r="K25" i="11" l="1"/>
  <c r="G25" i="11"/>
  <c r="J24" i="11"/>
  <c r="F27" i="11" l="1"/>
  <c r="G27" i="11" s="1"/>
  <c r="J25" i="11"/>
  <c r="K27" i="11" l="1"/>
  <c r="F28" i="11"/>
  <c r="J27" i="11"/>
  <c r="G28" i="11" l="1"/>
  <c r="K28" i="11"/>
  <c r="J28" i="11" l="1"/>
  <c r="F29" i="11"/>
  <c r="G29" i="11" l="1"/>
  <c r="K29" i="11"/>
  <c r="J29" i="11" l="1"/>
  <c r="F30" i="11"/>
  <c r="K30" i="11" l="1"/>
  <c r="G30" i="11"/>
  <c r="G33" i="11" l="1"/>
  <c r="K33" i="11"/>
  <c r="J30" i="11"/>
  <c r="F34" i="11" l="1"/>
  <c r="J33" i="11"/>
  <c r="G34" i="11" l="1"/>
  <c r="K34" i="11"/>
  <c r="F35" i="11" l="1"/>
  <c r="J34" i="11"/>
  <c r="G35" i="11" l="1"/>
  <c r="K35" i="11"/>
  <c r="J35" i="11" l="1"/>
  <c r="G17" i="11"/>
  <c r="F36" i="11"/>
  <c r="G36" i="11" l="1"/>
  <c r="F37" i="11"/>
  <c r="G37" i="11" l="1"/>
  <c r="K37" i="11"/>
  <c r="F38" i="11" l="1"/>
  <c r="J37" i="11"/>
  <c r="F39" i="11" l="1"/>
  <c r="G38" i="11"/>
  <c r="G39" i="11" l="1"/>
  <c r="K39" i="11"/>
  <c r="J39" i="11" l="1"/>
  <c r="F40" i="11"/>
  <c r="F41" i="11" l="1"/>
  <c r="G40" i="11"/>
  <c r="K41" i="11" l="1"/>
  <c r="G41" i="11"/>
  <c r="J41" i="11" l="1"/>
  <c r="F42" i="11"/>
  <c r="F43" i="11" l="1"/>
  <c r="G42" i="11"/>
  <c r="G43" i="11" l="1"/>
  <c r="K43" i="11"/>
  <c r="J43" i="11" l="1"/>
  <c r="F44" i="11"/>
  <c r="F45" i="11" l="1"/>
  <c r="G44" i="11"/>
  <c r="G45" i="11" l="1"/>
  <c r="K45" i="11"/>
  <c r="J45" i="11" l="1"/>
  <c r="F46" i="11"/>
  <c r="K46" i="11" l="1"/>
  <c r="G46" i="11"/>
  <c r="J46" i="11" s="1"/>
</calcChain>
</file>

<file path=xl/sharedStrings.xml><?xml version="1.0" encoding="utf-8"?>
<sst xmlns="http://schemas.openxmlformats.org/spreadsheetml/2006/main" count="113" uniqueCount="75">
  <si>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</si>
  <si>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</si>
  <si>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</si>
  <si>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</si>
  <si>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</si>
  <si>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</si>
  <si>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</si>
  <si>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</si>
  <si>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</si>
  <si>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</si>
  <si>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</si>
  <si>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</si>
  <si>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</si>
  <si>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</si>
  <si>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</si>
  <si>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</si>
  <si>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</si>
  <si>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</si>
  <si>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</si>
  <si>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</si>
  <si>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</si>
  <si>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</si>
  <si>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</si>
  <si>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</si>
  <si>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</si>
  <si>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</si>
  <si>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</si>
  <si>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</si>
  <si>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</si>
  <si>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</si>
  <si>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</si>
  <si>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</si>
  <si>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</si>
  <si>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</si>
  <si>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</si>
  <si>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</si>
  <si>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</si>
  <si>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</si>
  <si>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</si>
  <si>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</si>
  <si>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</si>
  <si>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</si>
  <si>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</si>
  <si>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</si>
  <si>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</si>
  <si>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7.1 สอนการใช้งาน</t>
  </si>
  <si>
    <t>8.1 การติดตั้ง</t>
  </si>
  <si>
    <t>HR-Admin</t>
  </si>
  <si>
    <t>1.1 ขอ Requirement เรื่อง HR กับพี่หรั่ง</t>
  </si>
  <si>
    <t>6.1 ให้พนักงานทดลองใช้ระบบ HR-Admin</t>
  </si>
  <si>
    <t xml:space="preserve"> </t>
  </si>
  <si>
    <t>3.1 Design Flow Chart , Activity diagram</t>
  </si>
  <si>
    <t>5.1  unit test</t>
  </si>
  <si>
    <t>5. Unit Test</t>
  </si>
  <si>
    <t>DIKI</t>
  </si>
  <si>
    <t>9.2 Manaul</t>
  </si>
  <si>
    <t>9.1 User</t>
  </si>
  <si>
    <t>4.1 Employee master</t>
  </si>
  <si>
    <t>4.1.1 Login</t>
  </si>
  <si>
    <t>4.1.3 New employee</t>
  </si>
  <si>
    <t>4.1.4 Edit employee</t>
  </si>
  <si>
    <t>4.1.5 Delect employee</t>
  </si>
  <si>
    <t>4.2 Attendance</t>
  </si>
  <si>
    <t>4.1.6 Edit personal information</t>
  </si>
  <si>
    <t>4.1.7 Backup employee master</t>
  </si>
  <si>
    <t>4.3 หน้า master เอาไว้ add data</t>
  </si>
  <si>
    <t>4.3.2 master ของ combobox ทั้งหมด</t>
  </si>
  <si>
    <t>4.3.1 master ของ department role</t>
  </si>
  <si>
    <t>4.3.3 master ของ role การเข้าใช้งานระบบ</t>
  </si>
  <si>
    <r>
      <t xml:space="preserve">4.2.4 Approve by manager  </t>
    </r>
    <r>
      <rPr>
        <sz val="10"/>
        <color rgb="FFFF0000"/>
        <rFont val="Calibri"/>
        <family val="2"/>
        <scheme val="minor"/>
      </rPr>
      <t xml:space="preserve">                                     </t>
    </r>
  </si>
  <si>
    <r>
      <t xml:space="preserve">4.2.3 Approve by supervisor                                   </t>
    </r>
    <r>
      <rPr>
        <sz val="10"/>
        <color rgb="FFFF0000"/>
        <rFont val="Calibri"/>
        <family val="2"/>
        <scheme val="minor"/>
      </rPr>
      <t xml:space="preserve"> </t>
    </r>
  </si>
  <si>
    <r>
      <t>4.2.5 ส่งแจ้งเตือนไปยัง Email</t>
    </r>
    <r>
      <rPr>
        <sz val="10"/>
        <color rgb="FFFF0000"/>
        <rFont val="Calibri"/>
        <family val="2"/>
        <scheme val="minor"/>
      </rPr>
      <t xml:space="preserve">                                   </t>
    </r>
  </si>
  <si>
    <t xml:space="preserve">4.2.2 Date attendance                                    </t>
  </si>
  <si>
    <r>
      <t xml:space="preserve">4.1.2 Employee master                            </t>
    </r>
    <r>
      <rPr>
        <sz val="10"/>
        <color rgb="FFFF0000"/>
        <rFont val="Calibri"/>
        <family val="2"/>
        <scheme val="minor"/>
      </rPr>
      <t xml:space="preserve">    </t>
    </r>
  </si>
  <si>
    <t xml:space="preserve">4.2.1 Attendance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</si>
</sst>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0"/>
      <color theme="3" tint="-0.24994659260841701"/>
      <name val="Calibri"/>
      <family val="2"/>
      <scheme val="minor"/>
    </font>
    <font>
      <sz val="10"/>
      <color rgb="FFFF000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s>
  <borders count="4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249977111117893"/>
      </right>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
      <left/>
      <right style="thin">
        <color theme="6" tint="0.39997558519241921"/>
      </right>
      <top style="thin">
        <color theme="6" tint="-0.249977111117893"/>
      </top>
      <bottom style="thin">
        <color theme="6" tint="0.39997558519241921"/>
      </bottom>
      <diagonal/>
    </border>
    <border>
      <left style="thin">
        <color theme="6" tint="0.39997558519241921"/>
      </left>
      <right/>
      <top style="thin">
        <color theme="6" tint="0.39997558519241921"/>
      </top>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6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center" vertical="center"/>
    </xf>
    <xf numFmtId="0" fontId="12" fillId="0" borderId="14" xfId="3" applyBorder="1" applyAlignment="1">
      <alignment vertical="center"/>
    </xf>
    <xf numFmtId="0" fontId="19" fillId="0" borderId="15" xfId="0" applyFont="1" applyFill="1" applyBorder="1" applyAlignment="1">
      <alignment horizontal="left" vertical="center" wrapText="1" indent="1"/>
    </xf>
    <xf numFmtId="0" fontId="12" fillId="0" borderId="0" xfId="3" applyBorder="1" applyAlignment="1">
      <alignment vertical="center"/>
    </xf>
    <xf numFmtId="0" fontId="2" fillId="0" borderId="17" xfId="0" applyNumberFormat="1" applyFont="1" applyFill="1" applyBorder="1" applyAlignment="1">
      <alignment horizontal="center" vertical="center"/>
    </xf>
    <xf numFmtId="0" fontId="20" fillId="10" borderId="20" xfId="0" applyFont="1" applyFill="1" applyBorder="1" applyAlignment="1">
      <alignment horizontal="center" vertical="center"/>
    </xf>
    <xf numFmtId="9" fontId="20" fillId="10" borderId="20" xfId="2" applyFont="1" applyFill="1" applyBorder="1" applyAlignment="1">
      <alignment horizontal="center" vertical="center"/>
    </xf>
    <xf numFmtId="166" fontId="20" fillId="10" borderId="20" xfId="9" applyNumberFormat="1" applyFont="1" applyFill="1" applyBorder="1" applyAlignment="1">
      <alignment horizontal="center" vertical="center"/>
    </xf>
    <xf numFmtId="37" fontId="20" fillId="10" borderId="20" xfId="10" applyFont="1" applyFill="1" applyBorder="1" applyAlignment="1">
      <alignment horizontal="center" vertical="center"/>
    </xf>
    <xf numFmtId="166" fontId="20" fillId="10" borderId="20" xfId="1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3" xfId="0" applyFont="1" applyFill="1" applyBorder="1" applyAlignment="1">
      <alignment horizontal="left" vertical="center" wrapText="1" indent="1"/>
    </xf>
    <xf numFmtId="37" fontId="19" fillId="0" borderId="21" xfId="10" applyFont="1" applyFill="1" applyBorder="1" applyAlignment="1">
      <alignment horizontal="center" vertical="center"/>
    </xf>
    <xf numFmtId="166" fontId="19" fillId="0" borderId="17" xfId="9" applyNumberFormat="1" applyFont="1" applyFill="1" applyBorder="1" applyAlignment="1">
      <alignment horizontal="center" vertical="center"/>
    </xf>
    <xf numFmtId="166" fontId="20" fillId="10" borderId="14"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9" fontId="19" fillId="0" borderId="21" xfId="2" applyFont="1" applyFill="1" applyBorder="1" applyAlignment="1">
      <alignment horizontal="center" vertical="center"/>
    </xf>
    <xf numFmtId="9" fontId="19" fillId="0" borderId="17" xfId="2" applyFont="1" applyFill="1" applyBorder="1" applyAlignment="1">
      <alignment horizontal="center" vertical="center"/>
    </xf>
    <xf numFmtId="0" fontId="19" fillId="0" borderId="24" xfId="0" applyFont="1" applyFill="1" applyBorder="1" applyAlignment="1">
      <alignment horizontal="center" vertical="center"/>
    </xf>
    <xf numFmtId="0" fontId="19" fillId="0" borderId="19" xfId="0" applyFont="1" applyFill="1" applyBorder="1" applyAlignment="1">
      <alignment horizontal="center" vertical="center"/>
    </xf>
    <xf numFmtId="0" fontId="20" fillId="10" borderId="26"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6" xfId="0" applyFont="1" applyFill="1" applyBorder="1" applyAlignment="1">
      <alignment horizontal="center" vertical="center"/>
    </xf>
    <xf numFmtId="0" fontId="20" fillId="10" borderId="28" xfId="0" applyFont="1" applyFill="1" applyBorder="1" applyAlignment="1">
      <alignment horizontal="center" vertical="center"/>
    </xf>
    <xf numFmtId="166" fontId="20" fillId="10" borderId="18" xfId="10" applyNumberFormat="1" applyFont="1" applyFill="1" applyBorder="1" applyAlignment="1">
      <alignment horizontal="center" vertical="center"/>
    </xf>
    <xf numFmtId="166" fontId="20" fillId="10" borderId="14" xfId="10" applyNumberFormat="1" applyFont="1" applyFill="1" applyBorder="1" applyAlignment="1">
      <alignment horizontal="center" vertical="center"/>
    </xf>
    <xf numFmtId="0" fontId="21" fillId="10" borderId="16" xfId="0" applyNumberFormat="1" applyFont="1" applyFill="1" applyBorder="1" applyAlignment="1">
      <alignment horizontal="center" vertical="center"/>
    </xf>
    <xf numFmtId="0" fontId="2" fillId="0" borderId="27"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166" fontId="19" fillId="0" borderId="27" xfId="9" applyNumberFormat="1" applyFont="1" applyFill="1" applyBorder="1" applyAlignment="1">
      <alignment horizontal="center" vertical="center"/>
    </xf>
    <xf numFmtId="37" fontId="19" fillId="0" borderId="16" xfId="10" applyFont="1" applyFill="1" applyBorder="1" applyAlignment="1">
      <alignment horizontal="center" vertical="center"/>
    </xf>
    <xf numFmtId="37" fontId="20" fillId="10" borderId="25" xfId="10"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19" fillId="0" borderId="3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16" xfId="0" applyFont="1" applyFill="1" applyBorder="1" applyAlignment="1">
      <alignment horizontal="left" vertical="center" wrapText="1" indent="1"/>
    </xf>
    <xf numFmtId="37" fontId="19" fillId="0" borderId="27" xfId="10" applyFont="1" applyFill="1" applyBorder="1" applyAlignment="1">
      <alignment horizontal="center" vertical="center"/>
    </xf>
    <xf numFmtId="166" fontId="19" fillId="0" borderId="32" xfId="9" applyNumberFormat="1" applyFont="1" applyFill="1" applyBorder="1" applyAlignment="1">
      <alignment horizontal="center" vertical="center"/>
    </xf>
    <xf numFmtId="9" fontId="19" fillId="0" borderId="32" xfId="2" applyFont="1" applyFill="1" applyBorder="1" applyAlignment="1">
      <alignment horizontal="center" vertical="center"/>
    </xf>
    <xf numFmtId="37" fontId="19" fillId="0" borderId="31" xfId="10" applyFont="1" applyFill="1" applyBorder="1" applyAlignment="1">
      <alignment horizontal="center" vertical="center"/>
    </xf>
    <xf numFmtId="9" fontId="19" fillId="0" borderId="16" xfId="2" applyFont="1" applyFill="1" applyBorder="1" applyAlignment="1">
      <alignment horizontal="center" vertical="center"/>
    </xf>
    <xf numFmtId="166" fontId="19" fillId="0" borderId="16" xfId="9" applyNumberFormat="1" applyFont="1" applyFill="1" applyBorder="1" applyAlignment="1">
      <alignment horizontal="center" vertical="center"/>
    </xf>
    <xf numFmtId="166" fontId="20" fillId="10" borderId="21" xfId="10" applyNumberFormat="1" applyFont="1" applyFill="1" applyBorder="1" applyAlignment="1">
      <alignment horizontal="center" vertical="center"/>
    </xf>
    <xf numFmtId="37" fontId="20" fillId="10" borderId="21" xfId="10" applyFont="1" applyFill="1" applyBorder="1" applyAlignment="1">
      <alignment horizontal="center" vertical="center"/>
    </xf>
    <xf numFmtId="37" fontId="19" fillId="0" borderId="17" xfId="10" applyFont="1" applyFill="1" applyBorder="1" applyAlignment="1">
      <alignment horizontal="center" vertical="center"/>
    </xf>
    <xf numFmtId="0" fontId="19" fillId="0" borderId="33" xfId="0" applyFont="1" applyFill="1" applyBorder="1" applyAlignment="1">
      <alignment horizontal="left" vertical="center" wrapText="1" indent="1"/>
    </xf>
    <xf numFmtId="0" fontId="4" fillId="10" borderId="35" xfId="0" applyFont="1" applyFill="1" applyBorder="1" applyAlignment="1">
      <alignment horizontal="left" vertical="center" wrapText="1"/>
    </xf>
    <xf numFmtId="0" fontId="19" fillId="0" borderId="36" xfId="0" applyFont="1" applyFill="1" applyBorder="1" applyAlignment="1">
      <alignment horizontal="center" vertical="center"/>
    </xf>
    <xf numFmtId="0" fontId="20" fillId="10" borderId="31" xfId="0" applyFont="1" applyFill="1" applyBorder="1" applyAlignment="1">
      <alignment horizontal="center" vertical="center"/>
    </xf>
    <xf numFmtId="0" fontId="20" fillId="10" borderId="13" xfId="0" applyFont="1" applyFill="1" applyBorder="1" applyAlignment="1">
      <alignment horizontal="center" vertical="center"/>
    </xf>
    <xf numFmtId="0" fontId="4" fillId="10" borderId="37" xfId="0" applyFont="1" applyFill="1" applyBorder="1" applyAlignment="1">
      <alignment horizontal="left" vertical="center" wrapText="1"/>
    </xf>
    <xf numFmtId="166" fontId="19" fillId="0" borderId="21" xfId="10" applyNumberFormat="1" applyFont="1" applyFill="1" applyBorder="1" applyAlignment="1">
      <alignment horizontal="center" vertical="center"/>
    </xf>
    <xf numFmtId="0" fontId="4" fillId="10" borderId="38" xfId="0" applyFont="1" applyFill="1" applyBorder="1" applyAlignment="1">
      <alignment horizontal="left" vertical="center" wrapText="1"/>
    </xf>
    <xf numFmtId="9" fontId="20" fillId="10" borderId="14" xfId="2" applyFont="1" applyFill="1" applyBorder="1" applyAlignment="1">
      <alignment horizontal="center" vertical="center"/>
    </xf>
    <xf numFmtId="37" fontId="20" fillId="10" borderId="14" xfId="10" applyFont="1" applyFill="1" applyBorder="1" applyAlignment="1">
      <alignment horizontal="center" vertical="center"/>
    </xf>
    <xf numFmtId="0" fontId="21" fillId="10" borderId="28" xfId="0" applyNumberFormat="1" applyFont="1" applyFill="1" applyBorder="1" applyAlignment="1">
      <alignment horizontal="center" vertical="center"/>
    </xf>
    <xf numFmtId="166" fontId="19" fillId="0" borderId="17" xfId="10" applyNumberFormat="1" applyFont="1" applyFill="1" applyBorder="1" applyAlignment="1">
      <alignment horizontal="center" vertical="center"/>
    </xf>
    <xf numFmtId="0" fontId="20" fillId="10" borderId="24" xfId="0" applyFont="1" applyFill="1" applyBorder="1" applyAlignment="1">
      <alignment horizontal="center" vertical="center"/>
    </xf>
    <xf numFmtId="0" fontId="20" fillId="10" borderId="16" xfId="0" applyFont="1" applyFill="1" applyBorder="1" applyAlignment="1">
      <alignment horizontal="center" vertical="center"/>
    </xf>
    <xf numFmtId="9" fontId="20" fillId="10" borderId="21" xfId="2" applyFont="1" applyFill="1" applyBorder="1" applyAlignment="1">
      <alignment horizontal="center" vertical="center"/>
    </xf>
    <xf numFmtId="166" fontId="20" fillId="10" borderId="21" xfId="9" applyNumberFormat="1" applyFont="1" applyFill="1" applyBorder="1" applyAlignment="1">
      <alignment horizontal="center" vertical="center"/>
    </xf>
    <xf numFmtId="0" fontId="19" fillId="0" borderId="37" xfId="0" applyFont="1" applyFill="1" applyBorder="1" applyAlignment="1">
      <alignment horizontal="left" vertical="center" wrapText="1" indent="1"/>
    </xf>
    <xf numFmtId="166" fontId="19" fillId="0" borderId="32" xfId="10" applyNumberFormat="1" applyFont="1" applyFill="1" applyBorder="1" applyAlignment="1">
      <alignment horizontal="center" vertical="center"/>
    </xf>
    <xf numFmtId="0" fontId="2" fillId="0" borderId="31" xfId="0" applyNumberFormat="1" applyFont="1" applyFill="1" applyBorder="1" applyAlignment="1">
      <alignment horizontal="center" vertical="center"/>
    </xf>
    <xf numFmtId="0" fontId="4" fillId="10" borderId="15" xfId="0" applyFont="1" applyFill="1" applyBorder="1" applyAlignment="1">
      <alignment horizontal="left" vertical="center" wrapText="1"/>
    </xf>
    <xf numFmtId="0" fontId="0" fillId="0" borderId="34" xfId="0" applyBorder="1" applyAlignment="1">
      <alignment horizontal="center" vertical="center"/>
    </xf>
    <xf numFmtId="0" fontId="4" fillId="10" borderId="23" xfId="0" applyFont="1" applyFill="1" applyBorder="1" applyAlignment="1">
      <alignment horizontal="left" vertical="center" wrapText="1"/>
    </xf>
    <xf numFmtId="0" fontId="21" fillId="10" borderId="29" xfId="0" applyNumberFormat="1" applyFont="1" applyFill="1" applyBorder="1" applyAlignment="1">
      <alignment horizontal="center" vertical="center"/>
    </xf>
    <xf numFmtId="0" fontId="19" fillId="0" borderId="31" xfId="0" applyFont="1" applyFill="1" applyBorder="1" applyAlignment="1">
      <alignment horizontal="left" vertical="center" wrapText="1" indent="1"/>
    </xf>
    <xf numFmtId="166" fontId="20" fillId="10" borderId="20" xfId="0" applyNumberFormat="1" applyFont="1" applyFill="1" applyBorder="1" applyAlignment="1">
      <alignment horizontal="center" vertical="center" wrapText="1"/>
    </xf>
    <xf numFmtId="0" fontId="4" fillId="0" borderId="30" xfId="0" applyFont="1" applyFill="1" applyBorder="1" applyAlignment="1">
      <alignment horizontal="center" vertical="center"/>
    </xf>
    <xf numFmtId="0" fontId="4" fillId="0" borderId="30" xfId="0" applyFont="1" applyFill="1" applyBorder="1" applyAlignment="1">
      <alignment horizontal="center" vertical="center" wrapText="1"/>
    </xf>
    <xf numFmtId="166" fontId="4" fillId="0" borderId="30" xfId="0" applyNumberFormat="1"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9" xfId="0" applyFont="1" applyFill="1" applyBorder="1" applyAlignment="1">
      <alignment horizontal="center" vertical="center" wrapText="1"/>
    </xf>
    <xf numFmtId="9" fontId="19" fillId="0" borderId="27" xfId="2" applyFont="1" applyFill="1" applyBorder="1" applyAlignment="1">
      <alignment horizontal="center" vertical="center"/>
    </xf>
    <xf numFmtId="0" fontId="20" fillId="10" borderId="40" xfId="0" applyFont="1" applyFill="1" applyBorder="1" applyAlignment="1">
      <alignment horizontal="center" vertical="center"/>
    </xf>
    <xf numFmtId="166" fontId="19" fillId="10" borderId="16" xfId="9" applyNumberFormat="1" applyFont="1" applyFill="1" applyBorder="1" applyAlignment="1">
      <alignment horizontal="center" vertical="center"/>
    </xf>
    <xf numFmtId="0" fontId="4" fillId="10" borderId="16" xfId="0" applyFont="1" applyFill="1" applyBorder="1" applyAlignment="1">
      <alignment horizontal="left" vertical="center" wrapText="1"/>
    </xf>
    <xf numFmtId="0" fontId="20" fillId="10" borderId="18"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0" xfId="9" applyNumberFormat="1" applyFont="1" applyFill="1" applyBorder="1" applyAlignment="1">
      <alignment horizontal="center" vertical="center"/>
    </xf>
    <xf numFmtId="0" fontId="19" fillId="0" borderId="28" xfId="0" applyFont="1" applyFill="1" applyBorder="1" applyAlignment="1">
      <alignment horizontal="center" vertical="center"/>
    </xf>
    <xf numFmtId="9" fontId="19" fillId="0" borderId="28" xfId="2" applyFont="1" applyFill="1" applyBorder="1" applyAlignment="1">
      <alignment horizontal="center" vertical="center"/>
    </xf>
    <xf numFmtId="0" fontId="19" fillId="0" borderId="38" xfId="0" applyFont="1" applyFill="1" applyBorder="1" applyAlignment="1">
      <alignment horizontal="left" vertical="center" wrapText="1" indent="2"/>
    </xf>
    <xf numFmtId="166" fontId="19" fillId="0" borderId="16" xfId="0" applyNumberFormat="1" applyFont="1" applyFill="1" applyBorder="1" applyAlignment="1">
      <alignment horizontal="center" vertical="center" wrapText="1"/>
    </xf>
    <xf numFmtId="37" fontId="20" fillId="10" borderId="16" xfId="10" applyFont="1" applyFill="1" applyBorder="1" applyAlignment="1">
      <alignment horizontal="center" vertical="center"/>
    </xf>
    <xf numFmtId="166" fontId="20" fillId="10" borderId="16" xfId="0" applyNumberFormat="1" applyFont="1" applyFill="1" applyBorder="1" applyAlignment="1">
      <alignment horizontal="center" vertical="center" wrapText="1"/>
    </xf>
    <xf numFmtId="0" fontId="19" fillId="0" borderId="41" xfId="0" applyFont="1" applyFill="1" applyBorder="1" applyAlignment="1">
      <alignment horizontal="center" vertical="center"/>
    </xf>
    <xf numFmtId="166" fontId="19" fillId="0" borderId="16" xfId="10" applyNumberFormat="1" applyFont="1" applyFill="1" applyBorder="1" applyAlignment="1">
      <alignment horizontal="center" vertical="center"/>
    </xf>
    <xf numFmtId="0" fontId="21" fillId="0" borderId="16" xfId="0" applyNumberFormat="1" applyFont="1" applyFill="1" applyBorder="1" applyAlignment="1">
      <alignment horizontal="center" vertical="center"/>
    </xf>
    <xf numFmtId="37" fontId="20" fillId="10" borderId="28" xfId="10" applyFont="1" applyFill="1" applyBorder="1" applyAlignment="1">
      <alignment horizontal="center" vertical="center"/>
    </xf>
    <xf numFmtId="0" fontId="20" fillId="11" borderId="35" xfId="0" applyFont="1" applyFill="1" applyBorder="1" applyAlignment="1">
      <alignment horizontal="left" vertical="center" wrapText="1" indent="1"/>
    </xf>
    <xf numFmtId="0" fontId="19" fillId="11" borderId="0" xfId="0" applyFont="1" applyFill="1" applyBorder="1" applyAlignment="1">
      <alignment horizontal="center" vertical="center"/>
    </xf>
    <xf numFmtId="9" fontId="19" fillId="11" borderId="0" xfId="2" applyFont="1" applyFill="1" applyBorder="1" applyAlignment="1">
      <alignment horizontal="center" vertical="center"/>
    </xf>
    <xf numFmtId="166" fontId="19" fillId="11" borderId="0" xfId="9" applyNumberFormat="1" applyFont="1" applyFill="1" applyBorder="1" applyAlignment="1">
      <alignment horizontal="center" vertical="center"/>
    </xf>
    <xf numFmtId="166" fontId="22" fillId="11" borderId="0" xfId="9" applyNumberFormat="1" applyFont="1" applyFill="1" applyBorder="1" applyAlignment="1">
      <alignment horizontal="center" vertical="center"/>
    </xf>
    <xf numFmtId="37" fontId="19" fillId="11" borderId="0" xfId="10" applyFont="1" applyFill="1" applyBorder="1" applyAlignment="1">
      <alignment horizontal="center" vertical="center"/>
    </xf>
    <xf numFmtId="0" fontId="2" fillId="11" borderId="0" xfId="0" applyNumberFormat="1" applyFont="1" applyFill="1" applyBorder="1" applyAlignment="1">
      <alignment horizontal="center" vertical="center"/>
    </xf>
    <xf numFmtId="0" fontId="2" fillId="11" borderId="14" xfId="0" applyNumberFormat="1" applyFont="1" applyFill="1" applyBorder="1" applyAlignment="1">
      <alignment horizontal="center" vertical="center"/>
    </xf>
    <xf numFmtId="0" fontId="20" fillId="11" borderId="0" xfId="0" applyFont="1" applyFill="1" applyBorder="1" applyAlignment="1">
      <alignment horizontal="center" vertical="center"/>
    </xf>
    <xf numFmtId="9" fontId="20" fillId="11" borderId="0" xfId="2" applyFont="1" applyFill="1" applyBorder="1" applyAlignment="1">
      <alignment horizontal="center" vertical="center"/>
    </xf>
    <xf numFmtId="37" fontId="20" fillId="11" borderId="0" xfId="10" applyFont="1" applyFill="1" applyBorder="1" applyAlignment="1">
      <alignment horizontal="center" vertical="center"/>
    </xf>
    <xf numFmtId="166" fontId="20" fillId="11" borderId="0" xfId="10" applyNumberFormat="1" applyFont="1" applyFill="1" applyBorder="1" applyAlignment="1">
      <alignment horizontal="center" vertical="center"/>
    </xf>
    <xf numFmtId="0" fontId="21" fillId="11" borderId="0" xfId="0" applyNumberFormat="1" applyFont="1" applyFill="1" applyBorder="1" applyAlignment="1">
      <alignment horizontal="center" vertical="center"/>
    </xf>
    <xf numFmtId="9" fontId="19" fillId="0" borderId="31" xfId="2" applyFont="1" applyFill="1" applyBorder="1" applyAlignment="1">
      <alignment horizontal="center" vertical="center"/>
    </xf>
    <xf numFmtId="166" fontId="19" fillId="0" borderId="31" xfId="9" applyNumberFormat="1" applyFont="1" applyFill="1" applyBorder="1" applyAlignment="1">
      <alignment horizontal="center" vertical="center"/>
    </xf>
    <xf numFmtId="166" fontId="19" fillId="0" borderId="31" xfId="10" applyNumberFormat="1" applyFont="1" applyFill="1" applyBorder="1" applyAlignment="1">
      <alignment horizontal="center" vertical="center"/>
    </xf>
    <xf numFmtId="166" fontId="23" fillId="0" borderId="34" xfId="10" applyNumberFormat="1" applyFont="1" applyFill="1" applyBorder="1" applyAlignment="1">
      <alignment horizontal="center" vertical="center"/>
    </xf>
    <xf numFmtId="0" fontId="19" fillId="11" borderId="29" xfId="0" applyFont="1" applyFill="1" applyBorder="1" applyAlignment="1">
      <alignment horizontal="center" vertical="center"/>
    </xf>
    <xf numFmtId="166" fontId="19" fillId="12" borderId="16" xfId="9" applyNumberFormat="1" applyFont="1" applyFill="1" applyBorder="1" applyAlignment="1">
      <alignment horizontal="center" vertical="center"/>
    </xf>
    <xf numFmtId="0" fontId="2" fillId="11" borderId="28" xfId="0" applyNumberFormat="1" applyFont="1" applyFill="1" applyBorder="1" applyAlignment="1">
      <alignment horizontal="center" vertical="center"/>
    </xf>
    <xf numFmtId="166" fontId="19" fillId="0" borderId="31" xfId="0" applyNumberFormat="1" applyFont="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72">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1"/>
      <tableStyleElement type="headerRow" dxfId="70"/>
      <tableStyleElement type="firstRowStripe" dxfId="69"/>
    </tableStyle>
    <tableStyle name="ToDoList" pivot="0" count="9" xr9:uid="{00000000-0011-0000-FFFF-FFFF01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46"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8"/>
  <sheetViews>
    <sheetView showGridLines="0" tabSelected="1" showRuler="0" topLeftCell="A10" zoomScaleNormal="100" zoomScalePageLayoutView="70" workbookViewId="0">
      <selection activeCell="I48" sqref="I48"/>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6.28515625" style="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47</v>
      </c>
      <c r="C1" s="19"/>
      <c r="D1" s="20"/>
      <c r="F1" s="1"/>
      <c r="G1" s="1"/>
      <c r="H1" s="2"/>
      <c r="I1" s="37"/>
      <c r="L1" s="21" t="s">
        <v>26</v>
      </c>
      <c r="M1" s="22"/>
    </row>
    <row r="2" spans="1:67" ht="30" customHeight="1" x14ac:dyDescent="0.25">
      <c r="A2" s="18" t="s">
        <v>10</v>
      </c>
      <c r="B2" s="23" t="s">
        <v>20</v>
      </c>
      <c r="C2" s="23"/>
      <c r="F2" s="24"/>
      <c r="G2" s="24"/>
      <c r="H2" s="25"/>
      <c r="I2" s="38"/>
      <c r="L2" s="164" t="s">
        <v>7</v>
      </c>
      <c r="M2" s="164"/>
      <c r="N2" s="164"/>
      <c r="O2" s="164"/>
      <c r="Q2" s="165" t="s">
        <v>5</v>
      </c>
      <c r="R2" s="165"/>
      <c r="S2" s="165"/>
      <c r="T2" s="165"/>
      <c r="V2" s="166" t="s">
        <v>4</v>
      </c>
      <c r="W2" s="166"/>
      <c r="X2" s="166"/>
      <c r="Y2" s="166"/>
      <c r="AA2" s="156" t="s">
        <v>6</v>
      </c>
      <c r="AB2" s="156"/>
      <c r="AC2" s="156"/>
      <c r="AD2" s="156"/>
      <c r="AF2" s="157" t="s">
        <v>9</v>
      </c>
      <c r="AG2" s="157"/>
      <c r="AH2" s="157"/>
      <c r="AI2" s="157"/>
    </row>
    <row r="3" spans="1:67" ht="30" customHeight="1" x14ac:dyDescent="0.25">
      <c r="A3" s="18" t="s">
        <v>18</v>
      </c>
      <c r="B3" s="32" t="s">
        <v>40</v>
      </c>
      <c r="C3" s="21"/>
      <c r="D3" s="158" t="s">
        <v>8</v>
      </c>
      <c r="E3" s="159"/>
      <c r="F3" s="161">
        <v>43789</v>
      </c>
      <c r="G3" s="162"/>
      <c r="H3" s="163"/>
      <c r="I3" s="34"/>
      <c r="J3" s="33"/>
      <c r="K3" s="36"/>
    </row>
    <row r="4" spans="1:67" ht="30" customHeight="1" x14ac:dyDescent="0.25">
      <c r="A4" s="18" t="s">
        <v>11</v>
      </c>
      <c r="B4" s="40" t="s">
        <v>33</v>
      </c>
      <c r="D4" s="158" t="s">
        <v>3</v>
      </c>
      <c r="E4" s="159"/>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60"/>
      <c r="C5" s="160"/>
      <c r="D5" s="160"/>
      <c r="E5" s="160"/>
      <c r="F5" s="160"/>
      <c r="G5" s="160"/>
      <c r="H5" s="160"/>
      <c r="I5" s="160"/>
      <c r="J5" s="160"/>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13" t="s">
        <v>24</v>
      </c>
      <c r="C7" s="114" t="s">
        <v>25</v>
      </c>
      <c r="D7" s="114" t="s">
        <v>2</v>
      </c>
      <c r="E7" s="114" t="s">
        <v>27</v>
      </c>
      <c r="F7" s="114" t="s">
        <v>22</v>
      </c>
      <c r="G7" s="114" t="s">
        <v>23</v>
      </c>
      <c r="H7" s="114" t="s">
        <v>21</v>
      </c>
      <c r="I7" s="115" t="s">
        <v>28</v>
      </c>
      <c r="J7" s="116" t="s">
        <v>29</v>
      </c>
      <c r="K7" s="117"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07" t="s">
        <v>30</v>
      </c>
      <c r="C8" s="46"/>
      <c r="D8" s="46"/>
      <c r="E8" s="47"/>
      <c r="F8" s="48">
        <f>F9</f>
        <v>43789</v>
      </c>
      <c r="G8" s="48">
        <f>Milestones[[#This Row],[Start Date]]+Milestones[[#This Row],[Durations]]</f>
        <v>43790</v>
      </c>
      <c r="H8" s="49">
        <f>H9</f>
        <v>1</v>
      </c>
      <c r="I8" s="112"/>
      <c r="J8" s="110"/>
      <c r="K8" s="51"/>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4"/>
      <c r="B9" s="127" t="s">
        <v>48</v>
      </c>
      <c r="C9" s="63" t="s">
        <v>6</v>
      </c>
      <c r="D9" s="125" t="s">
        <v>54</v>
      </c>
      <c r="E9" s="126">
        <v>1</v>
      </c>
      <c r="F9" s="124">
        <v>43789</v>
      </c>
      <c r="G9" s="84">
        <v>43790</v>
      </c>
      <c r="H9" s="73">
        <f>Milestones[[#This Row],[End Date]]-Milestones[[#This Row],[Start Date]]</f>
        <v>1</v>
      </c>
      <c r="I9" s="128">
        <v>43789</v>
      </c>
      <c r="J9" s="71">
        <f ca="1">IF(Milestones[[#This Row],[Complete Date]]="",TODAY()-Milestones[[#This Row],[End Date]],I9-Milestones[[#This Row],[End Date]])</f>
        <v>-1</v>
      </c>
      <c r="K9" s="5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93" t="s">
        <v>31</v>
      </c>
      <c r="C10" s="64"/>
      <c r="D10" s="91"/>
      <c r="E10" s="123"/>
      <c r="F10" s="75">
        <f>F11</f>
        <v>43790</v>
      </c>
      <c r="G10" s="75">
        <f>G12</f>
        <v>43791</v>
      </c>
      <c r="H10" s="129">
        <f>H11+H12</f>
        <v>2</v>
      </c>
      <c r="I10" s="130"/>
      <c r="J10" s="69"/>
      <c r="K10" s="51"/>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4"/>
      <c r="B11" s="43" t="s">
        <v>41</v>
      </c>
      <c r="C11" s="77" t="s">
        <v>5</v>
      </c>
      <c r="D11" s="65" t="s">
        <v>54</v>
      </c>
      <c r="E11" s="118">
        <v>1</v>
      </c>
      <c r="F11" s="84">
        <f>G9</f>
        <v>43790</v>
      </c>
      <c r="G11" s="72">
        <v>43791</v>
      </c>
      <c r="H11" s="79">
        <v>1</v>
      </c>
      <c r="I11" s="72">
        <v>43791</v>
      </c>
      <c r="J11" s="70">
        <f ca="1">IF(Milestones[[#This Row],[Complete Date]]="",TODAY()-Milestones[[#This Row],[End Date]],I11-Milestones[[#This Row],[End Date]])</f>
        <v>0</v>
      </c>
      <c r="K11" s="45"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4"/>
      <c r="B12" s="43" t="s">
        <v>42</v>
      </c>
      <c r="C12" s="60" t="s">
        <v>5</v>
      </c>
      <c r="D12" s="65" t="s">
        <v>54</v>
      </c>
      <c r="E12" s="58">
        <v>1</v>
      </c>
      <c r="F12" s="57">
        <v>43790</v>
      </c>
      <c r="G12" s="57">
        <v>43791</v>
      </c>
      <c r="H12" s="54">
        <v>1</v>
      </c>
      <c r="I12" s="84">
        <v>43791</v>
      </c>
      <c r="J12" s="71">
        <f ca="1">IF(Milestones[[#This Row],[Complete Date]]="",TODAY()-Milestones[[#This Row],[End Date]],I12-Milestones[[#This Row],[End Date]])</f>
        <v>0</v>
      </c>
      <c r="K12" s="52"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09" t="s">
        <v>37</v>
      </c>
      <c r="C13" s="46"/>
      <c r="D13" s="46"/>
      <c r="E13" s="47"/>
      <c r="F13" s="48">
        <f>F14</f>
        <v>43791</v>
      </c>
      <c r="G13" s="48">
        <f>G16</f>
        <v>43800</v>
      </c>
      <c r="H13" s="49">
        <f>H14+H15+H16</f>
        <v>9</v>
      </c>
      <c r="I13" s="50"/>
      <c r="J13" s="110"/>
      <c r="K13" s="51"/>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2"/>
      <c r="B14" s="88" t="s">
        <v>51</v>
      </c>
      <c r="C14" s="61" t="s">
        <v>6</v>
      </c>
      <c r="D14" s="65" t="s">
        <v>54</v>
      </c>
      <c r="E14" s="59">
        <v>1</v>
      </c>
      <c r="F14" s="55">
        <f>G12</f>
        <v>43791</v>
      </c>
      <c r="G14" s="55">
        <f>Milestones[[#This Row],[Start Date]]+Milestones[[#This Row],[Durations]]</f>
        <v>43794</v>
      </c>
      <c r="H14" s="87">
        <v>3</v>
      </c>
      <c r="I14" s="72">
        <v>43808</v>
      </c>
      <c r="J14" s="70">
        <f ca="1">IF(Milestones[[#This Row],[Complete Date]]="",TODAY()-Milestones[[#This Row],[End Date]],I14-Milestones[[#This Row],[End Date]])</f>
        <v>14</v>
      </c>
      <c r="K14" s="45"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2"/>
      <c r="B15" s="53" t="s">
        <v>43</v>
      </c>
      <c r="C15" s="60" t="s">
        <v>6</v>
      </c>
      <c r="D15" s="65" t="s">
        <v>54</v>
      </c>
      <c r="E15" s="58">
        <v>1</v>
      </c>
      <c r="F15" s="57">
        <f>G14</f>
        <v>43794</v>
      </c>
      <c r="G15" s="57">
        <f>Milestones[[#This Row],[Start Date]]+Milestones[[#This Row],[Durations]]</f>
        <v>43797</v>
      </c>
      <c r="H15" s="54">
        <v>3</v>
      </c>
      <c r="I15" s="72">
        <v>43808</v>
      </c>
      <c r="J15" s="71">
        <f ca="1">IF(Milestones[[#This Row],[Complete Date]]="",TODAY()-Milestones[[#This Row],[End Date]],I15-Milestones[[#This Row],[End Date]])</f>
        <v>11</v>
      </c>
      <c r="K15" s="52"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2"/>
      <c r="B16" s="111" t="s">
        <v>44</v>
      </c>
      <c r="C16" s="41"/>
      <c r="D16" s="65" t="s">
        <v>54</v>
      </c>
      <c r="E16" s="59">
        <v>1</v>
      </c>
      <c r="F16" s="55">
        <f>G15</f>
        <v>43797</v>
      </c>
      <c r="G16" s="55">
        <f>Milestones[[#This Row],[Start Date]]+Milestones[[#This Row],[Durations]]</f>
        <v>43800</v>
      </c>
      <c r="H16" s="87">
        <v>3</v>
      </c>
      <c r="I16" s="72">
        <v>43808</v>
      </c>
      <c r="J16" s="70">
        <f ca="1">IF(Milestones[[#This Row],[Complete Date]]="",TODAY()-Milestones[[#This Row],[End Date]],I16-Milestones[[#This Row],[End Date]])</f>
        <v>8</v>
      </c>
      <c r="K16" s="45"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21" t="s">
        <v>38</v>
      </c>
      <c r="C17" s="119"/>
      <c r="D17" s="122"/>
      <c r="E17" s="123"/>
      <c r="F17" s="120">
        <f>G16</f>
        <v>43800</v>
      </c>
      <c r="G17" s="75">
        <f>G35</f>
        <v>43851</v>
      </c>
      <c r="H17" s="74">
        <f>SUM(H19:H35)</f>
        <v>51</v>
      </c>
      <c r="I17" s="67"/>
      <c r="J17" s="69"/>
      <c r="K17" s="69"/>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4"/>
      <c r="B18" s="135" t="s">
        <v>57</v>
      </c>
      <c r="C18" s="136"/>
      <c r="D18" s="143"/>
      <c r="E18" s="144"/>
      <c r="F18" s="138"/>
      <c r="G18" s="139"/>
      <c r="H18" s="145"/>
      <c r="I18" s="146"/>
      <c r="J18" s="147"/>
      <c r="K18" s="147"/>
      <c r="L18" s="108"/>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4"/>
      <c r="B19" s="78" t="s">
        <v>58</v>
      </c>
      <c r="C19" s="65"/>
      <c r="D19" s="65" t="s">
        <v>54</v>
      </c>
      <c r="E19" s="83">
        <v>1</v>
      </c>
      <c r="F19" s="84">
        <f>G16</f>
        <v>43800</v>
      </c>
      <c r="G19" s="84">
        <f>Milestones[[#This Row],[Start Date]]+Milestones[[#This Row],[Durations]]</f>
        <v>43805</v>
      </c>
      <c r="H19" s="73">
        <v>5</v>
      </c>
      <c r="I19" s="150">
        <v>43812</v>
      </c>
      <c r="J19" s="133">
        <f ca="1">IF(Milestones[[#This Row],[Complete Date]]="",TODAY()-Milestones[[#This Row],[End Date]],I19-Milestones[[#This Row],[End Date]])</f>
        <v>7</v>
      </c>
      <c r="K19" s="71" t="str">
        <f ca="1">IF(Milestones[[#This Row],[Complete Date]]="",IF(TODAY()&lt;Milestones[[#This Row],[Start Date]],"Pending",IF(Milestones[[#This Row],[Complete Date]]="","On Process",IF(I19-G19&gt;0,"Delay","Complete"))),"Complete")</f>
        <v>Complete</v>
      </c>
      <c r="L19" s="10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customHeight="1" x14ac:dyDescent="0.25">
      <c r="A20" s="44"/>
      <c r="B20" s="78" t="s">
        <v>73</v>
      </c>
      <c r="C20" s="65" t="s">
        <v>6</v>
      </c>
      <c r="D20" s="65" t="s">
        <v>54</v>
      </c>
      <c r="E20" s="83">
        <v>1</v>
      </c>
      <c r="F20" s="84">
        <f t="shared" ref="F20:F25" si="14">G19</f>
        <v>43805</v>
      </c>
      <c r="G20" s="84">
        <f>Milestones[[#This Row],[Start Date]]+Milestones[[#This Row],[Durations]]</f>
        <v>43810</v>
      </c>
      <c r="H20" s="73">
        <v>5</v>
      </c>
      <c r="I20" s="155">
        <v>43853</v>
      </c>
      <c r="J20" s="133">
        <f ca="1">IF(Milestones[[#This Row],[Complete Date]]="",TODAY()-Milestones[[#This Row],[End Date]],I20-Milestones[[#This Row],[End Date]])</f>
        <v>43</v>
      </c>
      <c r="K20" s="71" t="str">
        <f ca="1">IF(Milestones[[#This Row],[Complete Date]]="",IF(TODAY()&lt;Milestones[[#This Row],[Start Date]],"Pending",IF(Milestones[[#This Row],[Complete Date]]="","On Process",IF(L20-G20&gt;0,"Delay","Complete"))),"Complete")</f>
        <v>Complete</v>
      </c>
      <c r="L20" s="151"/>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4"/>
      <c r="B21" s="78" t="s">
        <v>59</v>
      </c>
      <c r="C21" s="65"/>
      <c r="D21" s="65" t="s">
        <v>54</v>
      </c>
      <c r="E21" s="83">
        <v>1</v>
      </c>
      <c r="F21" s="84">
        <f t="shared" si="14"/>
        <v>43810</v>
      </c>
      <c r="G21" s="84">
        <f>Milestones[[#This Row],[Start Date]]+Milestones[[#This Row],[Durations]]</f>
        <v>43815</v>
      </c>
      <c r="H21" s="73">
        <v>5</v>
      </c>
      <c r="I21" s="84">
        <v>43808</v>
      </c>
      <c r="J21" s="71">
        <f ca="1">IF(Milestones[[#This Row],[Complete Date]]="",TODAY()-Milestones[[#This Row],[End Date]],I21-Milestones[[#This Row],[End Date]])</f>
        <v>-7</v>
      </c>
      <c r="K21" s="71" t="str">
        <f ca="1">IF(Milestones[[#This Row],[Complete Date]]="",IF(TODAY()&lt;Milestones[[#This Row],[Start Date]],"Pending",IF(Milestones[[#This Row],[Complete Date]]="","On Process",IF(I21-G21&gt;0,"Delay","Complete"))),"Complete")</f>
        <v>Complete</v>
      </c>
      <c r="L21" s="108"/>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4"/>
      <c r="B22" s="78" t="s">
        <v>60</v>
      </c>
      <c r="C22" s="65"/>
      <c r="D22" s="65" t="s">
        <v>54</v>
      </c>
      <c r="E22" s="83">
        <v>1</v>
      </c>
      <c r="F22" s="84">
        <f t="shared" si="14"/>
        <v>43815</v>
      </c>
      <c r="G22" s="84">
        <f>Milestones[[#This Row],[Start Date]]+Milestones[[#This Row],[Durations]]</f>
        <v>43820</v>
      </c>
      <c r="H22" s="73">
        <v>5</v>
      </c>
      <c r="I22" s="132">
        <v>43812</v>
      </c>
      <c r="J22" s="71">
        <f ca="1">IF(Milestones[[#This Row],[Complete Date]]="",TODAY()-Milestones[[#This Row],[End Date]],I22-Milestones[[#This Row],[End Date]])</f>
        <v>-8</v>
      </c>
      <c r="K22" s="71" t="str">
        <f ca="1">IF(Milestones[[#This Row],[Complete Date]]="",IF(TODAY()&lt;Milestones[[#This Row],[Start Date]],"Pending",IF(Milestones[[#This Row],[Complete Date]]="","On Process",IF(I22-G22&gt;0,"Delay","Complete"))),"Complete")</f>
        <v>Complete</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4"/>
      <c r="B23" s="78" t="s">
        <v>61</v>
      </c>
      <c r="C23" s="65"/>
      <c r="D23" s="65" t="s">
        <v>54</v>
      </c>
      <c r="E23" s="83">
        <v>1</v>
      </c>
      <c r="F23" s="84">
        <f t="shared" si="14"/>
        <v>43820</v>
      </c>
      <c r="G23" s="84">
        <f>Milestones[[#This Row],[Start Date]]+Milestones[[#This Row],[Durations]]</f>
        <v>43821</v>
      </c>
      <c r="H23" s="73">
        <v>1</v>
      </c>
      <c r="I23" s="132">
        <v>43812</v>
      </c>
      <c r="J23" s="71">
        <f ca="1">IF(Milestones[[#This Row],[Complete Date]]="",TODAY()-Milestones[[#This Row],[End Date]],I23-Milestones[[#This Row],[End Date]])</f>
        <v>-9</v>
      </c>
      <c r="K23" s="71" t="str">
        <f ca="1">IF(Today=Milestones[[#This Row],[Start Date]],"On Process",IF(TODAY()&lt;Milestones[[#This Row],[Start Date]],"Pending",IF(Milestones[[#This Row],[Complete Date]]="","On Process","Complete")))</f>
        <v>Complete</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4"/>
      <c r="B24" s="111" t="s">
        <v>63</v>
      </c>
      <c r="C24" s="76"/>
      <c r="D24" s="76" t="s">
        <v>54</v>
      </c>
      <c r="E24" s="148">
        <v>1</v>
      </c>
      <c r="F24" s="149">
        <f t="shared" si="14"/>
        <v>43821</v>
      </c>
      <c r="G24" s="149">
        <f>Milestones[[#This Row],[Start Date]]+Milestones[[#This Row],[Durations]]</f>
        <v>43822</v>
      </c>
      <c r="H24" s="82">
        <v>1</v>
      </c>
      <c r="I24" s="149">
        <v>43834</v>
      </c>
      <c r="J24" s="106">
        <f ca="1">IF(Milestones[[#This Row],[Complete Date]]="",TODAY()-Milestones[[#This Row],[End Date]],I24-Milestones[[#This Row],[End Date]])</f>
        <v>12</v>
      </c>
      <c r="K24" s="106" t="str">
        <f ca="1">IF(Today=Milestones[[#This Row],[Start Date]],"On Process",IF(TODAY()&lt;Milestones[[#This Row],[Start Date]],"Pending",IF(Milestones[[#This Row],[Complete Date]]="","On Process","Complete")))</f>
        <v>Complete</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4"/>
      <c r="B25" s="78" t="s">
        <v>64</v>
      </c>
      <c r="C25" s="65"/>
      <c r="D25" s="76" t="s">
        <v>54</v>
      </c>
      <c r="E25" s="83">
        <v>1</v>
      </c>
      <c r="F25" s="84">
        <f t="shared" si="14"/>
        <v>43822</v>
      </c>
      <c r="G25" s="84">
        <f>Milestones[[#This Row],[Start Date]]+Milestones[[#This Row],[Durations]]</f>
        <v>43823</v>
      </c>
      <c r="H25" s="73">
        <v>1</v>
      </c>
      <c r="I25" s="84">
        <v>43835</v>
      </c>
      <c r="J25" s="71">
        <f ca="1">IF(Milestones[[#This Row],[Complete Date]]="",TODAY()-Milestones[[#This Row],[End Date]],I25-Milestones[[#This Row],[End Date]])</f>
        <v>12</v>
      </c>
      <c r="K25" s="71" t="str">
        <f ca="1">IF(Today=Milestones[[#This Row],[Start Date]],"On Process",IF(TODAY()&lt;Milestones[[#This Row],[Start Date]],"Pending",IF(Milestones[[#This Row],[Complete Date]]="","On Process","Complete")))</f>
        <v>Complete</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A26" s="44"/>
      <c r="B26" s="135" t="s">
        <v>62</v>
      </c>
      <c r="C26" s="136"/>
      <c r="D26" s="152"/>
      <c r="E26" s="137"/>
      <c r="F26" s="138"/>
      <c r="G26" s="139"/>
      <c r="H26" s="140"/>
      <c r="I26" s="138"/>
      <c r="J26" s="141"/>
      <c r="K26" s="142"/>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customHeight="1" x14ac:dyDescent="0.25">
      <c r="A27" s="44"/>
      <c r="B27" s="78" t="s">
        <v>74</v>
      </c>
      <c r="C27" s="65"/>
      <c r="D27" s="65" t="s">
        <v>54</v>
      </c>
      <c r="E27" s="83">
        <v>1</v>
      </c>
      <c r="F27" s="84">
        <f>G25</f>
        <v>43823</v>
      </c>
      <c r="G27" s="84">
        <f>Milestones[[#This Row],[Start Date]]+Milestones[[#This Row],[Durations]]</f>
        <v>43828</v>
      </c>
      <c r="H27" s="73">
        <v>5</v>
      </c>
      <c r="I27" s="84">
        <v>43873</v>
      </c>
      <c r="J27" s="71">
        <f ca="1">IF(Milestones[[#This Row],[Complete Date]]="",TODAY()-Milestones[[#This Row],[End Date]],I27-Milestones[[#This Row],[End Date]])</f>
        <v>45</v>
      </c>
      <c r="K27" s="71" t="str">
        <f ca="1">IF(Milestones[[#This Row],[Complete Date]]="",IF(TODAY()&lt;Milestones[[#This Row],[Start Date]],"Pending",IF(Milestones[[#This Row],[Complete Date]]="","On Process",IF(I27-G27&gt;0,"Delay","Complete"))),"Complete")</f>
        <v>Complete</v>
      </c>
      <c r="L27" s="35"/>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4"/>
      <c r="B28" s="78" t="s">
        <v>72</v>
      </c>
      <c r="C28" s="65"/>
      <c r="D28" s="65" t="s">
        <v>54</v>
      </c>
      <c r="E28" s="83">
        <v>1</v>
      </c>
      <c r="F28" s="84">
        <f t="shared" ref="F28:F30" si="15">G27</f>
        <v>43828</v>
      </c>
      <c r="G28" s="84">
        <f>Milestones[[#This Row],[Start Date]]+Milestones[[#This Row],[Durations]]</f>
        <v>43833</v>
      </c>
      <c r="H28" s="73">
        <v>5</v>
      </c>
      <c r="I28" s="84">
        <v>43851</v>
      </c>
      <c r="J28" s="71">
        <f ca="1">IF(Milestones[[#This Row],[Complete Date]]="",TODAY()-Milestones[[#This Row],[End Date]],I28-Milestones[[#This Row],[End Date]])</f>
        <v>18</v>
      </c>
      <c r="K28" s="71" t="str">
        <f ca="1">IF(Milestones[[#This Row],[Complete Date]]="",IF(TODAY()&lt;Milestones[[#This Row],[Start Date]],"Pending",IF(Milestones[[#This Row],[Complete Date]]="","On Process",IF(I28-G28&gt;0,"Delay","Complete"))),"Complete")</f>
        <v>Complete</v>
      </c>
      <c r="L28" s="35"/>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B29" s="78" t="s">
        <v>70</v>
      </c>
      <c r="C29" s="65"/>
      <c r="D29" s="65" t="s">
        <v>54</v>
      </c>
      <c r="E29" s="83">
        <v>1</v>
      </c>
      <c r="F29" s="84">
        <f t="shared" si="15"/>
        <v>43833</v>
      </c>
      <c r="G29" s="84">
        <f>Milestones[[#This Row],[Start Date]]+Milestones[[#This Row],[Durations]]</f>
        <v>43838</v>
      </c>
      <c r="H29" s="73">
        <v>5</v>
      </c>
      <c r="I29" s="84">
        <v>43845</v>
      </c>
      <c r="J29" s="71">
        <f ca="1">IF(Milestones[[#This Row],[Complete Date]]="",TODAY()-Milestones[[#This Row],[End Date]],I29-Milestones[[#This Row],[End Date]])</f>
        <v>7</v>
      </c>
      <c r="K29" s="71" t="str">
        <f ca="1">IF(Milestones[[#This Row],[Complete Date]]="",IF(TODAY()&lt;Milestones[[#This Row],[Start Date]],"Pending",IF(Milestones[[#This Row],[Complete Date]]="","On Process",IF(I29-G29&gt;0,"Delay","Complete"))),"Complete")</f>
        <v>Complete</v>
      </c>
      <c r="L29" s="35"/>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B30" s="111" t="s">
        <v>69</v>
      </c>
      <c r="C30" s="76"/>
      <c r="D30" s="76" t="s">
        <v>54</v>
      </c>
      <c r="E30" s="148">
        <v>1</v>
      </c>
      <c r="F30" s="149">
        <f t="shared" si="15"/>
        <v>43838</v>
      </c>
      <c r="G30" s="149">
        <f>Milestones[[#This Row],[Start Date]]+Milestones[[#This Row],[Durations]]</f>
        <v>43843</v>
      </c>
      <c r="H30" s="82">
        <v>5</v>
      </c>
      <c r="I30" s="149">
        <v>43845</v>
      </c>
      <c r="J30" s="106">
        <f ca="1">IF(Milestones[[#This Row],[Complete Date]]="",TODAY()-Milestones[[#This Row],[End Date]],I30-Milestones[[#This Row],[End Date]])</f>
        <v>2</v>
      </c>
      <c r="K30" s="106" t="str">
        <f ca="1">IF(Today=Milestones[[#This Row],[Start Date]],"On Process",IF(TODAY()&lt;Milestones[[#This Row],[Start Date]],"Pending",IF(Milestones[[#This Row],[Complete Date]]="","On Process","Complete")))</f>
        <v>Complete</v>
      </c>
      <c r="L30" s="35"/>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B31" s="111" t="s">
        <v>71</v>
      </c>
      <c r="C31" s="76"/>
      <c r="D31" s="76" t="s">
        <v>54</v>
      </c>
      <c r="E31" s="148">
        <v>1</v>
      </c>
      <c r="F31" s="149">
        <f t="shared" ref="F31" si="16">G30</f>
        <v>43843</v>
      </c>
      <c r="G31" s="149">
        <f>Milestones[[#This Row],[Start Date]]+Milestones[[#This Row],[Durations]]</f>
        <v>43846</v>
      </c>
      <c r="H31" s="82">
        <v>3</v>
      </c>
      <c r="I31" s="149">
        <v>43859</v>
      </c>
      <c r="J31" s="106">
        <f ca="1">IF(Milestones[[#This Row],[Complete Date]]="",TODAY()-Milestones[[#This Row],[End Date]],I31-Milestones[[#This Row],[End Date]])</f>
        <v>13</v>
      </c>
      <c r="K31" s="106" t="str">
        <f ca="1">IF(Today=Milestones[[#This Row],[Start Date]],"On Process",IF(TODAY()&lt;Milestones[[#This Row],[Start Date]],"Pending",IF(Milestones[[#This Row],[Complete Date]]="","On Process","Complete")))</f>
        <v>Complete</v>
      </c>
      <c r="L31" s="35"/>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B32" s="135" t="s">
        <v>65</v>
      </c>
      <c r="C32" s="136"/>
      <c r="D32" s="136"/>
      <c r="E32" s="137"/>
      <c r="F32" s="138"/>
      <c r="G32" s="139"/>
      <c r="H32" s="140"/>
      <c r="I32" s="138"/>
      <c r="J32" s="154"/>
      <c r="K32" s="154"/>
      <c r="L32" s="35"/>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1:67" ht="15" x14ac:dyDescent="0.25">
      <c r="B33" s="78" t="s">
        <v>67</v>
      </c>
      <c r="C33" s="65"/>
      <c r="D33" s="76" t="s">
        <v>54</v>
      </c>
      <c r="E33" s="83">
        <v>1</v>
      </c>
      <c r="F33" s="84">
        <f>G31</f>
        <v>43846</v>
      </c>
      <c r="G33" s="84">
        <f>Milestones[[#This Row],[Start Date]]+Milestones[[#This Row],[Durations]]</f>
        <v>43847</v>
      </c>
      <c r="H33" s="73">
        <v>1</v>
      </c>
      <c r="I33" s="153">
        <v>43843</v>
      </c>
      <c r="J33" s="106">
        <f ca="1">IF(Milestones[[#This Row],[Complete Date]]="",TODAY()-Milestones[[#This Row],[End Date]],I33-Milestones[[#This Row],[End Date]])</f>
        <v>-4</v>
      </c>
      <c r="K33" s="106" t="str">
        <f ca="1">IF(Today=Milestones[[#This Row],[Start Date]],"On Process",IF(TODAY()&lt;Milestones[[#This Row],[Start Date]],"Pending",IF(Milestones[[#This Row],[Complete Date]]="","On Process","Complete")))</f>
        <v>Complete</v>
      </c>
      <c r="L33" s="35"/>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1:67" ht="15" x14ac:dyDescent="0.25">
      <c r="B34" s="78" t="s">
        <v>66</v>
      </c>
      <c r="C34" s="65"/>
      <c r="D34" s="76" t="s">
        <v>54</v>
      </c>
      <c r="E34" s="83">
        <v>1</v>
      </c>
      <c r="F34" s="84">
        <f t="shared" ref="F34:F35" si="17">G33</f>
        <v>43847</v>
      </c>
      <c r="G34" s="84">
        <f>Milestones[[#This Row],[Start Date]]+Milestones[[#This Row],[Durations]]</f>
        <v>43849</v>
      </c>
      <c r="H34" s="73">
        <v>2</v>
      </c>
      <c r="I34" s="153">
        <v>43844</v>
      </c>
      <c r="J34" s="106">
        <f ca="1">IF(Milestones[[#This Row],[Complete Date]]="",TODAY()-Milestones[[#This Row],[End Date]],I34-Milestones[[#This Row],[End Date]])</f>
        <v>-5</v>
      </c>
      <c r="K34" s="106" t="str">
        <f ca="1">IF(Today=Milestones[[#This Row],[Start Date]],"On Process",IF(TODAY()&lt;Milestones[[#This Row],[Start Date]],"Pending",IF(Milestones[[#This Row],[Complete Date]]="","On Process","Complete")))</f>
        <v>Complete</v>
      </c>
      <c r="L34" s="35"/>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1:67" ht="15" x14ac:dyDescent="0.25">
      <c r="B35" s="78" t="s">
        <v>68</v>
      </c>
      <c r="C35" s="65"/>
      <c r="D35" s="76" t="s">
        <v>54</v>
      </c>
      <c r="E35" s="83">
        <v>1</v>
      </c>
      <c r="F35" s="84">
        <f t="shared" si="17"/>
        <v>43849</v>
      </c>
      <c r="G35" s="84">
        <f>Milestones[[#This Row],[Start Date]]+Milestones[[#This Row],[Durations]]</f>
        <v>43851</v>
      </c>
      <c r="H35" s="73">
        <v>2</v>
      </c>
      <c r="I35" s="153">
        <v>43847</v>
      </c>
      <c r="J35" s="106">
        <f ca="1">IF(Milestones[[#This Row],[Complete Date]]="",TODAY()-Milestones[[#This Row],[End Date]],I35-Milestones[[#This Row],[End Date]])</f>
        <v>-4</v>
      </c>
      <c r="K35" s="106" t="str">
        <f ca="1">IF(Today=Milestones[[#This Row],[Start Date]],"On Process",IF(TODAY()&lt;Milestones[[#This Row],[Start Date]],"Pending",IF(Milestones[[#This Row],[Complete Date]]="","On Process","Complete")))</f>
        <v>Complete</v>
      </c>
      <c r="L35" s="35"/>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1:67" ht="15" x14ac:dyDescent="0.25">
      <c r="A36" s="42"/>
      <c r="B36" s="95" t="s">
        <v>53</v>
      </c>
      <c r="C36" s="92"/>
      <c r="D36" s="66"/>
      <c r="E36" s="96"/>
      <c r="F36" s="56">
        <f>G35</f>
        <v>43851</v>
      </c>
      <c r="G36" s="56">
        <f>Milestones[[#This Row],[Start Date]]+Milestones[[#This Row],[Durations]]</f>
        <v>43856</v>
      </c>
      <c r="H36" s="134">
        <f>H37</f>
        <v>5</v>
      </c>
      <c r="I36" s="68" t="s">
        <v>50</v>
      </c>
      <c r="J36" s="98"/>
      <c r="K36" s="98"/>
      <c r="L36" s="108"/>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1:67" ht="15" x14ac:dyDescent="0.25">
      <c r="A37" s="42"/>
      <c r="B37" s="104" t="s">
        <v>52</v>
      </c>
      <c r="C37" s="90" t="s">
        <v>4</v>
      </c>
      <c r="D37" s="65" t="s">
        <v>54</v>
      </c>
      <c r="E37" s="81">
        <v>0</v>
      </c>
      <c r="F37" s="80">
        <f>F36</f>
        <v>43851</v>
      </c>
      <c r="G37" s="80">
        <f>Milestones[[#This Row],[Start Date]]+Milestones[[#This Row],[Durations]]</f>
        <v>43856</v>
      </c>
      <c r="H37" s="82">
        <v>5</v>
      </c>
      <c r="I37" s="105"/>
      <c r="J37" s="106">
        <f ca="1">IF(Milestones[[#This Row],[Complete Date]]="",TODAY()-Milestones[[#This Row],[End Date]],I37-Milestones[[#This Row],[End Date]])</f>
        <v>17</v>
      </c>
      <c r="K37" s="106" t="str">
        <f ca="1">IF(Milestones[[#This Row],[Complete Date]]="",IF(TODAY()&lt;Milestones[[#This Row],[Start Date]],"Pending",IF(Milestones[[#This Row],[Complete Date]]="","On Process",IF(I37-G37&gt;0,"Delay","Complete"))),"Complete")</f>
        <v>On Process</v>
      </c>
      <c r="L37" s="108"/>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1:67" ht="15" x14ac:dyDescent="0.25">
      <c r="A38" s="42"/>
      <c r="B38" s="107" t="s">
        <v>34</v>
      </c>
      <c r="C38" s="100"/>
      <c r="D38" s="101"/>
      <c r="E38" s="102"/>
      <c r="F38" s="103">
        <f>G37</f>
        <v>43856</v>
      </c>
      <c r="G38" s="103">
        <f>Milestones[[#This Row],[Start Date]]+Milestones[[#This Row],[Durations]]</f>
        <v>43862</v>
      </c>
      <c r="H38" s="86">
        <f>H39</f>
        <v>6</v>
      </c>
      <c r="I38" s="85"/>
      <c r="J38" s="69"/>
      <c r="K38" s="69"/>
      <c r="L38" s="108"/>
      <c r="M38" s="35"/>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row>
    <row r="39" spans="1:67" ht="15" x14ac:dyDescent="0.25">
      <c r="B39" s="88" t="s">
        <v>49</v>
      </c>
      <c r="C39" s="61" t="s">
        <v>4</v>
      </c>
      <c r="D39" s="65" t="s">
        <v>54</v>
      </c>
      <c r="E39" s="59">
        <v>0</v>
      </c>
      <c r="F39" s="55">
        <f>F38</f>
        <v>43856</v>
      </c>
      <c r="G39" s="55">
        <f>Milestones[[#This Row],[Start Date]]+Milestones[[#This Row],[Durations]]</f>
        <v>43862</v>
      </c>
      <c r="H39" s="87">
        <v>6</v>
      </c>
      <c r="I39" s="99"/>
      <c r="J39" s="70">
        <f ca="1">IF(Milestones[[#This Row],[Complete Date]]="",TODAY()-Milestones[[#This Row],[End Date]],I39-Milestones[[#This Row],[End Date]])</f>
        <v>11</v>
      </c>
      <c r="K39" s="70" t="str">
        <f ca="1">IF(Milestones[[#This Row],[Complete Date]]="",IF(TODAY()&lt;Milestones[[#This Row],[Start Date]],"Pending",IF(Milestones[[#This Row],[Complete Date]]="","On Process",IF(I39-G39&gt;0,"Delay","Complete"))),"Complete")</f>
        <v>On Process</v>
      </c>
      <c r="L39" s="108"/>
      <c r="M39" s="35"/>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row>
    <row r="40" spans="1:67" ht="15" x14ac:dyDescent="0.25">
      <c r="B40" s="107" t="s">
        <v>35</v>
      </c>
      <c r="C40" s="100"/>
      <c r="D40" s="101"/>
      <c r="E40" s="102"/>
      <c r="F40" s="103">
        <f>G39</f>
        <v>43862</v>
      </c>
      <c r="G40" s="103">
        <f>Milestones[[#This Row],[Start Date]]+Milestones[[#This Row],[Durations]]</f>
        <v>43868</v>
      </c>
      <c r="H40" s="86">
        <f>H41</f>
        <v>6</v>
      </c>
      <c r="I40" s="85"/>
      <c r="J40" s="69"/>
      <c r="K40" s="69"/>
      <c r="L40" s="108"/>
      <c r="M40" s="35"/>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row>
    <row r="41" spans="1:67" ht="15" x14ac:dyDescent="0.25">
      <c r="B41" s="53" t="s">
        <v>45</v>
      </c>
      <c r="C41" s="60" t="s">
        <v>4</v>
      </c>
      <c r="D41" s="65" t="s">
        <v>54</v>
      </c>
      <c r="E41" s="58">
        <v>0</v>
      </c>
      <c r="F41" s="57">
        <f>F40</f>
        <v>43862</v>
      </c>
      <c r="G41" s="57">
        <f>Milestones[[#This Row],[Start Date]]+Milestones[[#This Row],[Durations]]</f>
        <v>43868</v>
      </c>
      <c r="H41" s="54">
        <v>6</v>
      </c>
      <c r="I41" s="94"/>
      <c r="J41" s="71">
        <f ca="1">IF(Milestones[[#This Row],[Complete Date]]="",TODAY()-Milestones[[#This Row],[End Date]],I41-Milestones[[#This Row],[End Date]])</f>
        <v>5</v>
      </c>
      <c r="K41" s="71" t="str">
        <f ca="1">IF(Milestones[[#This Row],[Complete Date]]="",IF(TODAY()&lt;Milestones[[#This Row],[Start Date]],"Pending",IF(Milestones[[#This Row],[Complete Date]]="","On Process",IF(I41-G41&gt;0,"Delay","Complete"))),"Complete")</f>
        <v>On Process</v>
      </c>
      <c r="L41" s="108"/>
      <c r="M41" s="35"/>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row>
    <row r="42" spans="1:67" ht="15" x14ac:dyDescent="0.25">
      <c r="B42" s="95" t="s">
        <v>36</v>
      </c>
      <c r="C42" s="92"/>
      <c r="D42" s="66"/>
      <c r="E42" s="96"/>
      <c r="F42" s="56">
        <f>G41</f>
        <v>43868</v>
      </c>
      <c r="G42" s="56">
        <f>Milestones[[#This Row],[Start Date]]+Milestones[[#This Row],[Durations]]</f>
        <v>43869</v>
      </c>
      <c r="H42" s="97">
        <f>H43</f>
        <v>1</v>
      </c>
      <c r="I42" s="68"/>
      <c r="J42" s="98"/>
      <c r="K42" s="98"/>
      <c r="L42" s="108"/>
      <c r="M42" s="3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row>
    <row r="43" spans="1:67" ht="15" x14ac:dyDescent="0.25">
      <c r="B43" s="53" t="s">
        <v>46</v>
      </c>
      <c r="C43" s="60" t="s">
        <v>4</v>
      </c>
      <c r="D43" s="65" t="s">
        <v>54</v>
      </c>
      <c r="E43" s="58">
        <v>0</v>
      </c>
      <c r="F43" s="57">
        <f>F42</f>
        <v>43868</v>
      </c>
      <c r="G43" s="57">
        <f>Milestones[[#This Row],[Start Date]]+Milestones[[#This Row],[Durations]]</f>
        <v>43869</v>
      </c>
      <c r="H43" s="54">
        <v>1</v>
      </c>
      <c r="I43" s="94"/>
      <c r="J43" s="71">
        <f ca="1">IF(Milestones[[#This Row],[Complete Date]]="",TODAY()-Milestones[[#This Row],[End Date]],I43-Milestones[[#This Row],[End Date]])</f>
        <v>4</v>
      </c>
      <c r="K43" s="71" t="str">
        <f ca="1">IF(Milestones[[#This Row],[Complete Date]]="",IF(TODAY()&lt;Milestones[[#This Row],[Start Date]],"Pending",IF(Milestones[[#This Row],[Complete Date]]="","On Process",IF(I43-G43&gt;0,"Delay","Complete"))),"Complete")</f>
        <v>On Process</v>
      </c>
      <c r="L43" s="108"/>
      <c r="M43" s="3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row>
    <row r="44" spans="1:67" ht="15.75" customHeight="1" x14ac:dyDescent="0.25">
      <c r="B44" s="89" t="s">
        <v>39</v>
      </c>
      <c r="C44" s="62" t="s">
        <v>6</v>
      </c>
      <c r="D44" s="66"/>
      <c r="E44" s="96"/>
      <c r="F44" s="75">
        <f>G43</f>
        <v>43869</v>
      </c>
      <c r="G44" s="103">
        <f>Milestones[[#This Row],[Start Date]]+Milestones[[#This Row],[Durations]]</f>
        <v>43876</v>
      </c>
      <c r="H44" s="86">
        <f>H45</f>
        <v>7</v>
      </c>
      <c r="I44" s="85"/>
      <c r="J44" s="69"/>
      <c r="K44" s="69"/>
      <c r="L44" s="108"/>
      <c r="M44" s="3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row>
    <row r="45" spans="1:67" ht="15.75" customHeight="1" x14ac:dyDescent="0.25">
      <c r="B45" s="43" t="s">
        <v>56</v>
      </c>
      <c r="C45" s="131" t="s">
        <v>4</v>
      </c>
      <c r="D45" s="76" t="s">
        <v>54</v>
      </c>
      <c r="E45" s="83">
        <v>1</v>
      </c>
      <c r="F45" s="57">
        <f>F44</f>
        <v>43869</v>
      </c>
      <c r="G45" s="57">
        <f>Milestones[[#This Row],[Start Date]]+Milestones[[#This Row],[Durations]]</f>
        <v>43876</v>
      </c>
      <c r="H45" s="54">
        <v>7</v>
      </c>
      <c r="I45" s="99">
        <v>43873</v>
      </c>
      <c r="J45" s="71">
        <f ca="1">IF(Milestones[[#This Row],[Complete Date]]="",TODAY()-Milestones[[#This Row],[End Date]],I45-Milestones[[#This Row],[End Date]])</f>
        <v>-3</v>
      </c>
      <c r="K45" s="71" t="str">
        <f ca="1">IF(Milestones[[#This Row],[Complete Date]]="",IF(TODAY()&lt;Milestones[[#This Row],[Start Date]],"Pending",IF(Milestones[[#This Row],[Complete Date]]="","On Process",IF(I45-G45&gt;0,"Delay","Complete"))),"Complete")</f>
        <v>Complete</v>
      </c>
      <c r="L45" s="108"/>
      <c r="M45" s="35"/>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row>
    <row r="46" spans="1:67" ht="15" customHeight="1" x14ac:dyDescent="0.25">
      <c r="B46" s="78" t="s">
        <v>55</v>
      </c>
      <c r="C46" s="65"/>
      <c r="D46" s="65" t="s">
        <v>54</v>
      </c>
      <c r="E46" s="118">
        <v>0.5</v>
      </c>
      <c r="F46" s="55">
        <f>G45</f>
        <v>43876</v>
      </c>
      <c r="G46" s="55">
        <f>Milestones[[#This Row],[Start Date]]+Milestones[[#This Row],[Durations]]</f>
        <v>43883</v>
      </c>
      <c r="H46" s="87">
        <v>7</v>
      </c>
      <c r="I46" s="99"/>
      <c r="J46" s="70">
        <f ca="1">IF(Milestones[[#This Row],[Complete Date]]="",TODAY()-Milestones[[#This Row],[End Date]],I46-Milestones[[#This Row],[End Date]])</f>
        <v>-10</v>
      </c>
      <c r="K46" s="70" t="str">
        <f ca="1">IF(Milestones[[#This Row],[Complete Date]]="",IF(TODAY()&lt;Milestones[[#This Row],[Start Date]],"Pending",IF(Milestones[[#This Row],[Complete Date]]="","On Process",IF(I46-G46&gt;0,"Delay","Complete"))),"Complete")</f>
        <v>Pending</v>
      </c>
      <c r="L46" s="35"/>
      <c r="M46" s="35"/>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row>
    <row r="47" spans="1:67" ht="30" customHeight="1" x14ac:dyDescent="0.25">
      <c r="D47" s="30"/>
    </row>
    <row r="48" spans="1:67" ht="30" customHeight="1" x14ac:dyDescent="0.25">
      <c r="D48" s="30"/>
    </row>
  </sheetData>
  <mergeCells count="9">
    <mergeCell ref="AA2:AD2"/>
    <mergeCell ref="AF2:AI2"/>
    <mergeCell ref="D3:E3"/>
    <mergeCell ref="D4:E4"/>
    <mergeCell ref="B5:J5"/>
    <mergeCell ref="F3:H3"/>
    <mergeCell ref="L2:O2"/>
    <mergeCell ref="Q2:T2"/>
    <mergeCell ref="V2:Y2"/>
  </mergeCells>
  <conditionalFormatting sqref="E7:E8 E10:E11 E42 E44 E13 E38 E17:E36">
    <cfRule type="dataBar" priority="1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40:BO42 L13:BO13 L17:BO20 L36:BO37">
    <cfRule type="expression" dxfId="59" priority="153">
      <formula>AND(TODAY()&gt;=L$5,TODAY()&lt;M$5)</formula>
    </cfRule>
  </conditionalFormatting>
  <conditionalFormatting sqref="L4:AP4">
    <cfRule type="expression" dxfId="58" priority="159">
      <formula>L$5&lt;=EOMONTH($L$5,0)</formula>
    </cfRule>
  </conditionalFormatting>
  <conditionalFormatting sqref="M4:BO4">
    <cfRule type="expression" dxfId="57" priority="155">
      <formula>AND(M$5&lt;=EOMONTH($L$5,2),M$5&gt;EOMONTH($L$5,0),M$5&gt;EOMONTH($L$5,1))</formula>
    </cfRule>
  </conditionalFormatting>
  <conditionalFormatting sqref="L4:BO4">
    <cfRule type="expression" dxfId="56" priority="154">
      <formula>AND(L$5&lt;=EOMONTH($L$5,1),L$5&gt;EOMONTH($L$5,0))</formula>
    </cfRule>
  </conditionalFormatting>
  <conditionalFormatting sqref="L8:BO17">
    <cfRule type="expression" dxfId="55" priority="176" stopIfTrue="1">
      <formula>AND($C8="Low Risk",L$5&gt;=$F8,L$5&lt;=$F8+$H8-1)</formula>
    </cfRule>
    <cfRule type="expression" dxfId="54" priority="195" stopIfTrue="1">
      <formula>AND($C8="High Risk",L$5&gt;=$F8,L$5&lt;=$F8+$H8-1)</formula>
    </cfRule>
    <cfRule type="expression" dxfId="53" priority="213" stopIfTrue="1">
      <formula>AND($C8="On Track",L$5&gt;=$F8,L$5&lt;=$F8+$H8-1)</formula>
    </cfRule>
    <cfRule type="expression" dxfId="52" priority="214" stopIfTrue="1">
      <formula>AND($C8="Med Risk",L$5&gt;=$F8,L$5&lt;=$F8+$H8-1)</formula>
    </cfRule>
    <cfRule type="expression" dxfId="51" priority="215" stopIfTrue="1">
      <formula>AND(LEN($C8)=0,L$5&gt;=$F8,L$5&lt;=$F8+$H8-1)</formula>
    </cfRule>
  </conditionalFormatting>
  <conditionalFormatting sqref="E12">
    <cfRule type="dataBar" priority="129">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50" priority="128">
      <formula>AND(TODAY()&gt;=L$5,TODAY()&lt;M$5)</formula>
    </cfRule>
  </conditionalFormatting>
  <conditionalFormatting sqref="E9">
    <cfRule type="dataBar" priority="121">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49" priority="120">
      <formula>AND(TODAY()&gt;=L$5,TODAY()&lt;M$5)</formula>
    </cfRule>
  </conditionalFormatting>
  <conditionalFormatting sqref="L39:BO42">
    <cfRule type="expression" dxfId="48" priority="64">
      <formula>AND(TODAY()&gt;=L$5,TODAY()&lt;M$5)</formula>
    </cfRule>
  </conditionalFormatting>
  <conditionalFormatting sqref="E42 E44">
    <cfRule type="dataBar" priority="65">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43:BO43">
    <cfRule type="expression" dxfId="47" priority="56">
      <formula>AND(TODAY()&gt;=L$5,TODAY()&lt;M$5)</formula>
    </cfRule>
  </conditionalFormatting>
  <conditionalFormatting sqref="L43:BO43">
    <cfRule type="expression" dxfId="46" priority="54">
      <formula>AND(TODAY()&gt;=L$5,TODAY()&lt;M$5)</formula>
    </cfRule>
  </conditionalFormatting>
  <conditionalFormatting sqref="L21:BO35">
    <cfRule type="expression" dxfId="45" priority="43">
      <formula>AND(TODAY()&gt;=L$5,TODAY()&lt;M$5)</formula>
    </cfRule>
  </conditionalFormatting>
  <conditionalFormatting sqref="L15:BO15">
    <cfRule type="expression" dxfId="44" priority="33">
      <formula>AND(TODAY()&gt;=L$5,TODAY()&lt;M$5)</formula>
    </cfRule>
  </conditionalFormatting>
  <conditionalFormatting sqref="E14:E16">
    <cfRule type="dataBar" priority="36">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43" priority="35">
      <formula>AND(TODAY()&gt;=L$5,TODAY()&lt;M$5)</formula>
    </cfRule>
  </conditionalFormatting>
  <conditionalFormatting sqref="E37">
    <cfRule type="dataBar" priority="32">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9">
    <cfRule type="dataBar" priority="31">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41">
    <cfRule type="dataBar" priority="29">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43">
    <cfRule type="dataBar" priority="28">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45:E46">
    <cfRule type="dataBar" priority="27">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40">
    <cfRule type="dataBar" priority="19">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8:BO38">
    <cfRule type="expression" dxfId="42" priority="18">
      <formula>AND(TODAY()&gt;=L$5,TODAY()&lt;M$5)</formula>
    </cfRule>
  </conditionalFormatting>
  <conditionalFormatting sqref="L18:BO19 L21:BO21 M20:BO20">
    <cfRule type="expression" dxfId="41" priority="409" stopIfTrue="1">
      <formula>AND($C19="Low Risk",L$5&gt;=$F19,L$5&lt;=$F19+$H19-1)</formula>
    </cfRule>
    <cfRule type="expression" dxfId="40" priority="410" stopIfTrue="1">
      <formula>AND($C19="High Risk",L$5&gt;=$F19,L$5&lt;=$F19+$H19-1)</formula>
    </cfRule>
    <cfRule type="expression" dxfId="39" priority="411" stopIfTrue="1">
      <formula>AND($C19="On Track",L$5&gt;=$F19,L$5&lt;=$F19+$H19-1)</formula>
    </cfRule>
    <cfRule type="expression" dxfId="38" priority="412" stopIfTrue="1">
      <formula>AND($C19="Med Risk",L$5&gt;=$F19,L$5&lt;=$F19+$H19-1)</formula>
    </cfRule>
    <cfRule type="expression" dxfId="37" priority="413" stopIfTrue="1">
      <formula>AND(LEN($C19)=0,L$5&gt;=$F19,L$5&lt;=$F19+$H19-1)</formula>
    </cfRule>
  </conditionalFormatting>
  <conditionalFormatting sqref="L26:BO27 L36:BO43">
    <cfRule type="expression" dxfId="36" priority="421" stopIfTrue="1">
      <formula>AND($C28="Low Risk",L$5&gt;=$F28,L$5&lt;=$F28+$H28-1)</formula>
    </cfRule>
    <cfRule type="expression" dxfId="35" priority="422" stopIfTrue="1">
      <formula>AND($C28="High Risk",L$5&gt;=$F28,L$5&lt;=$F28+$H28-1)</formula>
    </cfRule>
    <cfRule type="expression" dxfId="34" priority="423" stopIfTrue="1">
      <formula>AND($C28="On Track",L$5&gt;=$F28,L$5&lt;=$F28+$H28-1)</formula>
    </cfRule>
    <cfRule type="expression" dxfId="33" priority="424" stopIfTrue="1">
      <formula>AND($C28="Med Risk",L$5&gt;=$F28,L$5&lt;=$F28+$H28-1)</formula>
    </cfRule>
    <cfRule type="expression" dxfId="32" priority="425" stopIfTrue="1">
      <formula>AND(LEN($C28)=0,L$5&gt;=$F28,L$5&lt;=$F28+$H28-1)</formula>
    </cfRule>
  </conditionalFormatting>
  <conditionalFormatting sqref="L28:BO35">
    <cfRule type="expression" dxfId="31" priority="445" stopIfTrue="1">
      <formula>AND(#REF!="Low Risk",L$5&gt;=#REF!,L$5&lt;=#REF!+#REF!-1)</formula>
    </cfRule>
    <cfRule type="expression" dxfId="30" priority="446" stopIfTrue="1">
      <formula>AND(#REF!="High Risk",L$5&gt;=#REF!,L$5&lt;=#REF!+#REF!-1)</formula>
    </cfRule>
    <cfRule type="expression" dxfId="29" priority="447" stopIfTrue="1">
      <formula>AND(#REF!="On Track",L$5&gt;=#REF!,L$5&lt;=#REF!+#REF!-1)</formula>
    </cfRule>
    <cfRule type="expression" dxfId="28" priority="448" stopIfTrue="1">
      <formula>AND(#REF!="Med Risk",L$5&gt;=#REF!,L$5&lt;=#REF!+#REF!-1)</formula>
    </cfRule>
    <cfRule type="expression" dxfId="27" priority="449" stopIfTrue="1">
      <formula>AND(LEN(#REF!)=0,L$5&gt;=#REF!,L$5&lt;=#REF!+#REF!-1)</formula>
    </cfRule>
  </conditionalFormatting>
  <conditionalFormatting sqref="L44:BO44">
    <cfRule type="expression" dxfId="26" priority="11">
      <formula>AND(TODAY()&gt;=L$5,TODAY()&lt;M$5)</formula>
    </cfRule>
  </conditionalFormatting>
  <conditionalFormatting sqref="L44:BO44">
    <cfRule type="expression" dxfId="25" priority="10">
      <formula>AND(TODAY()&gt;=L$5,TODAY()&lt;M$5)</formula>
    </cfRule>
  </conditionalFormatting>
  <conditionalFormatting sqref="L45:BO46">
    <cfRule type="expression" dxfId="24" priority="3">
      <formula>AND(TODAY()&gt;=L$5,TODAY()&lt;M$5)</formula>
    </cfRule>
  </conditionalFormatting>
  <conditionalFormatting sqref="L45:BO46">
    <cfRule type="expression" dxfId="23" priority="2">
      <formula>AND(TODAY()&gt;=L$5,TODAY()&lt;M$5)</formula>
    </cfRule>
  </conditionalFormatting>
  <conditionalFormatting sqref="L44:BO46">
    <cfRule type="expression" dxfId="22" priority="451" stopIfTrue="1">
      <formula>AND($C47="Low Risk",L$5&gt;=$F47,L$5&lt;=$F47+$H47-1)</formula>
    </cfRule>
    <cfRule type="expression" dxfId="21" priority="452" stopIfTrue="1">
      <formula>AND($C47="High Risk",L$5&gt;=$F47,L$5&lt;=$F47+$H47-1)</formula>
    </cfRule>
    <cfRule type="expression" dxfId="20" priority="453" stopIfTrue="1">
      <formula>AND($C47="On Track",L$5&gt;=$F47,L$5&lt;=$F47+$H47-1)</formula>
    </cfRule>
    <cfRule type="expression" dxfId="19" priority="454" stopIfTrue="1">
      <formula>AND($C47="Med Risk",L$5&gt;=$F47,L$5&lt;=$F47+$H47-1)</formula>
    </cfRule>
    <cfRule type="expression" dxfId="18" priority="455" stopIfTrue="1">
      <formula>AND(LEN($C47)=0,L$5&gt;=$F47,L$5&lt;=$F47+$H47-1)</formula>
    </cfRule>
  </conditionalFormatting>
  <conditionalFormatting sqref="L22:BO25">
    <cfRule type="expression" dxfId="17" priority="486" stopIfTrue="1">
      <formula>AND($C27="Low Risk",L$5&gt;=$F27,L$5&lt;=$F27+$H27-1)</formula>
    </cfRule>
    <cfRule type="expression" dxfId="16" priority="487" stopIfTrue="1">
      <formula>AND($C27="High Risk",L$5&gt;=$F27,L$5&lt;=$F27+$H27-1)</formula>
    </cfRule>
    <cfRule type="expression" dxfId="15" priority="488" stopIfTrue="1">
      <formula>AND($C27="On Track",L$5&gt;=$F27,L$5&lt;=$F27+$H27-1)</formula>
    </cfRule>
    <cfRule type="expression" dxfId="14" priority="489" stopIfTrue="1">
      <formula>AND($C27="Med Risk",L$5&gt;=$F27,L$5&lt;=$F27+$H27-1)</formula>
    </cfRule>
    <cfRule type="expression" dxfId="13" priority="490" stopIfTrue="1">
      <formula>AND(LEN($C27)=0,L$5&gt;=$F27,L$5&lt;=$F27+$H27-1)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46"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E42 E44 E13 E38 E17:E36</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E42 E44</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E45:E46</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iconSet" priority="135"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27"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71"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4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L40:BO42 L10:BO11 L8:BO8 L13:BO13 L36:BO37 L17:BO19 M20:BO20</xm:sqref>
        </x14:conditionalFormatting>
        <x14:conditionalFormatting xmlns:xm="http://schemas.microsoft.com/office/excel/2006/main">
          <x14:cfRule type="iconSet" priority="63"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L43:BO43</xm:sqref>
        </x14:conditionalFormatting>
        <x14:conditionalFormatting xmlns:xm="http://schemas.microsoft.com/office/excel/2006/main">
          <x14:cfRule type="iconSet" priority="34"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42"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25"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L38:BO38</xm:sqref>
        </x14:conditionalFormatting>
        <x14:conditionalFormatting xmlns:xm="http://schemas.microsoft.com/office/excel/2006/main">
          <x14:cfRule type="iconSet" priority="434"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L21:BO35</xm:sqref>
        </x14:conditionalFormatting>
        <x14:conditionalFormatting xmlns:xm="http://schemas.microsoft.com/office/excel/2006/main">
          <x14:cfRule type="iconSet" priority="12" id="{B2096DA8-8ECA-47CE-B1DF-8F1E2E08633E}">
            <x14:iconSet iconSet="3Stars" showValue="0" custom="1">
              <x14:cfvo type="percent">
                <xm:f>0</xm:f>
              </x14:cfvo>
              <x14:cfvo type="num">
                <xm:f>1</xm:f>
              </x14:cfvo>
              <x14:cfvo type="num">
                <xm:f>2</xm:f>
              </x14:cfvo>
              <x14:cfIcon iconSet="NoIcons" iconId="0"/>
              <x14:cfIcon iconSet="3Flags" iconId="1"/>
              <x14:cfIcon iconSet="3Signs" iconId="0"/>
            </x14:iconSet>
          </x14:cfRule>
          <xm:sqref>L44:BO44</xm:sqref>
        </x14:conditionalFormatting>
        <x14:conditionalFormatting xmlns:xm="http://schemas.microsoft.com/office/excel/2006/main">
          <x14:cfRule type="iconSet" priority="4" id="{98A44775-E807-4593-914E-8823CF8761D4}">
            <x14:iconSet iconSet="3Stars" showValue="0" custom="1">
              <x14:cfvo type="percent">
                <xm:f>0</xm:f>
              </x14:cfvo>
              <x14:cfvo type="num">
                <xm:f>1</xm:f>
              </x14:cfvo>
              <x14:cfvo type="num">
                <xm:f>2</xm:f>
              </x14:cfvo>
              <x14:cfIcon iconSet="NoIcons" iconId="0"/>
              <x14:cfIcon iconSet="3Flags" iconId="1"/>
              <x14:cfIcon iconSet="3Signs" iconId="0"/>
            </x14:iconSet>
          </x14:cfRule>
          <xm:sqref>L45:BO46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2020-02-12T06:25:37Z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