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filterPrivacy="1" codeName="ThisWorkbook"/>
  <xr:revisionPtr revIDLastSave="0" documentId="13_ncr:1_{8A292D8D-7A85-4CF1-AF16-AB93E8FDBEB0}"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19" i="11"/>
  <c r="F18" i="11"/>
  <c r="F14" i="11"/>
  <c r="H32" i="11"/>
  <c r="H17" i="11"/>
  <c r="K9" i="11" l="1"/>
  <c r="F11" i="11"/>
  <c r="H36" i="11" l="1"/>
  <c r="F8" i="11"/>
  <c r="F10" i="11"/>
  <c r="F13" i="11"/>
  <c r="H13" i="11"/>
  <c r="G10" i="11"/>
  <c r="H30" i="11" l="1"/>
  <c r="H28" i="11"/>
  <c r="H34" i="11" l="1"/>
  <c r="H10" i="11"/>
  <c r="J9" i="11"/>
  <c r="H9" i="11"/>
  <c r="H8" i="11" s="1"/>
  <c r="K12" i="11" l="1"/>
  <c r="K11" i="11" l="1"/>
  <c r="J11" i="11" l="1"/>
  <c r="J12" i="11" l="1"/>
  <c r="G14" i="11" l="1"/>
  <c r="F15" i="11" s="1"/>
  <c r="K14" i="11" l="1"/>
  <c r="J14" i="11"/>
  <c r="G15" i="11" l="1"/>
  <c r="K15" i="11"/>
  <c r="F16" i="11" l="1"/>
  <c r="G16" i="11"/>
  <c r="K16" i="11"/>
  <c r="J15" i="11"/>
  <c r="G18" i="11" l="1"/>
  <c r="J18" i="11" s="1"/>
  <c r="K18" i="11"/>
  <c r="F17" i="11"/>
  <c r="G13" i="11"/>
  <c r="J16" i="11"/>
  <c r="G19" i="11" l="1"/>
  <c r="K20" i="11" s="1"/>
  <c r="K19" i="11"/>
  <c r="J19" i="11"/>
  <c r="G20" i="11" l="1"/>
  <c r="F21" i="11" s="1"/>
  <c r="K21" i="11" l="1"/>
  <c r="J20" i="11"/>
  <c r="G21" i="11" l="1"/>
  <c r="F22" i="11" s="1"/>
  <c r="K22" i="11" l="1"/>
  <c r="J21" i="11"/>
  <c r="G22" i="11" l="1"/>
  <c r="F23" i="11" l="1"/>
  <c r="K23" i="11" s="1"/>
  <c r="J22" i="11"/>
  <c r="G23" i="11" l="1"/>
  <c r="F24" i="11" s="1"/>
  <c r="K24" i="11"/>
  <c r="J23" i="11"/>
  <c r="G24" i="11" l="1"/>
  <c r="F25" i="11" s="1"/>
  <c r="K25" i="11" l="1"/>
  <c r="J24" i="11"/>
  <c r="G25" i="11" l="1"/>
  <c r="F26" i="11" s="1"/>
  <c r="K26" i="11" l="1"/>
  <c r="J25" i="11"/>
  <c r="G26" i="11" l="1"/>
  <c r="F27" i="11" s="1"/>
  <c r="J26" i="11" l="1"/>
  <c r="K27" i="11"/>
  <c r="G27" i="11" l="1"/>
  <c r="G17" i="11" s="1"/>
  <c r="G8" i="11"/>
  <c r="J27" i="11" l="1"/>
  <c r="F28" i="11"/>
  <c r="F29" i="11" l="1"/>
  <c r="G28" i="11"/>
  <c r="K29" i="11" l="1"/>
  <c r="G29" i="11"/>
  <c r="F30" i="11" s="1"/>
  <c r="F31" i="11" s="1"/>
  <c r="J29" i="11" l="1"/>
  <c r="G30" i="11" l="1"/>
  <c r="G31" i="11" l="1"/>
  <c r="K31" i="11"/>
  <c r="J31" i="11" l="1"/>
  <c r="F32" i="11"/>
  <c r="G32" i="11" l="1"/>
  <c r="F33" i="11"/>
  <c r="G33" i="11" l="1"/>
  <c r="K33" i="11"/>
  <c r="J33" i="11" l="1"/>
  <c r="F34" i="11"/>
  <c r="G34" i="11" l="1"/>
  <c r="F35" i="11"/>
  <c r="G35" i="11" l="1"/>
  <c r="K35" i="11"/>
  <c r="F36" i="11" l="1"/>
  <c r="J35" i="11"/>
  <c r="F37" i="11" l="1"/>
  <c r="G36" i="11"/>
  <c r="F3" i="11"/>
  <c r="L5" i="11" s="1"/>
  <c r="M5" i="11" l="1"/>
  <c r="L7" i="11"/>
  <c r="L4" i="11"/>
  <c r="L8" i="11"/>
  <c r="L17" i="11"/>
  <c r="L9" i="11"/>
  <c r="L10" i="11"/>
  <c r="L11" i="11"/>
  <c r="L12" i="11"/>
  <c r="G37" i="11"/>
  <c r="J37" i="11" s="1"/>
  <c r="K37" i="11"/>
  <c r="M11" i="11" l="1"/>
  <c r="M17" i="11"/>
  <c r="M8" i="11"/>
  <c r="M9" i="11"/>
  <c r="M10" i="11"/>
  <c r="N5" i="11"/>
  <c r="M7" i="11"/>
  <c r="M12" i="11"/>
  <c r="N9" i="11" l="1"/>
  <c r="N7" i="11"/>
  <c r="N17" i="11"/>
  <c r="O5" i="11"/>
  <c r="N8" i="11"/>
  <c r="N10" i="11"/>
  <c r="N11" i="11"/>
  <c r="N12" i="11"/>
  <c r="P5" i="11" l="1"/>
  <c r="O7" i="11"/>
  <c r="O8" i="11"/>
  <c r="O17" i="11"/>
  <c r="O9" i="11"/>
  <c r="O10" i="11"/>
  <c r="O12" i="11"/>
  <c r="O11" i="11"/>
  <c r="P9" i="11" l="1"/>
  <c r="P10" i="11"/>
  <c r="Q5" i="11"/>
  <c r="P17" i="11"/>
  <c r="P7" i="11"/>
  <c r="P12" i="11"/>
  <c r="P11" i="11"/>
  <c r="P8" i="11"/>
  <c r="Q11" i="11" l="1"/>
  <c r="Q8" i="11"/>
  <c r="Q9" i="11"/>
  <c r="Q17" i="11"/>
  <c r="R5" i="11"/>
  <c r="Q10" i="11"/>
  <c r="Q7" i="11"/>
  <c r="Q12" i="11"/>
  <c r="R10" i="11" l="1"/>
  <c r="R8" i="11"/>
  <c r="R7" i="11"/>
  <c r="R12" i="11"/>
  <c r="R17" i="11"/>
  <c r="S5" i="11"/>
  <c r="R9" i="11"/>
  <c r="R11" i="11"/>
  <c r="T5" i="11" l="1"/>
  <c r="S9" i="11"/>
  <c r="S8" i="11"/>
  <c r="S4" i="11"/>
  <c r="S7" i="11"/>
  <c r="S11" i="11"/>
  <c r="S17" i="11"/>
  <c r="S10" i="11"/>
  <c r="S12" i="11"/>
  <c r="T12" i="11" l="1"/>
  <c r="T10" i="11"/>
  <c r="T11" i="11"/>
  <c r="U5" i="11"/>
  <c r="T9" i="11"/>
  <c r="T7" i="11"/>
  <c r="T17" i="11"/>
  <c r="T8" i="11"/>
  <c r="U10" i="11" l="1"/>
  <c r="V5" i="11"/>
  <c r="U9" i="11"/>
  <c r="U7" i="11"/>
  <c r="U8" i="11"/>
  <c r="U11" i="11"/>
  <c r="U12" i="11"/>
  <c r="U17" i="11"/>
  <c r="V7" i="11" l="1"/>
  <c r="V10" i="11"/>
  <c r="V11" i="11"/>
  <c r="V8" i="11"/>
  <c r="V17" i="11"/>
  <c r="V9" i="11"/>
  <c r="W5" i="11"/>
  <c r="V12" i="11"/>
  <c r="W12" i="11" l="1"/>
  <c r="W11" i="11"/>
  <c r="W17" i="11"/>
  <c r="W10" i="11"/>
  <c r="X5" i="11"/>
  <c r="W7" i="11"/>
  <c r="W9" i="11"/>
  <c r="W8" i="11"/>
  <c r="X17" i="11" l="1"/>
  <c r="X12" i="11"/>
  <c r="X7" i="11"/>
  <c r="X11" i="11"/>
  <c r="X8" i="11"/>
  <c r="Y5" i="11"/>
  <c r="X10" i="11"/>
  <c r="X9" i="11"/>
  <c r="Y12" i="11" l="1"/>
  <c r="Z5" i="11"/>
  <c r="Y10" i="11"/>
  <c r="Y8" i="11"/>
  <c r="Y9" i="11"/>
  <c r="Y7" i="11"/>
  <c r="Y17" i="11"/>
  <c r="Y11" i="11"/>
  <c r="Z4" i="11" l="1"/>
  <c r="Z9" i="11"/>
  <c r="Z11" i="11"/>
  <c r="Z12" i="11"/>
  <c r="Z8" i="11"/>
  <c r="AA5" i="11"/>
  <c r="Z10" i="11"/>
  <c r="Z17" i="11"/>
  <c r="Z7" i="11"/>
  <c r="AA11" i="11" l="1"/>
  <c r="AB5" i="11"/>
  <c r="AA9" i="11"/>
  <c r="AA7" i="11"/>
  <c r="AA12" i="11"/>
  <c r="AA8" i="11"/>
  <c r="AA10" i="11"/>
  <c r="AA17" i="11"/>
  <c r="AB9" i="11" l="1"/>
  <c r="AB12" i="11"/>
  <c r="AB11" i="11"/>
  <c r="AC5" i="11"/>
  <c r="AB8" i="11"/>
  <c r="AB7" i="11"/>
  <c r="AB17" i="11"/>
  <c r="AB10" i="11"/>
  <c r="AC17" i="11" l="1"/>
  <c r="AC10" i="11"/>
  <c r="AC9" i="11"/>
  <c r="AC12" i="11"/>
  <c r="AC7" i="11"/>
  <c r="AD5" i="11"/>
  <c r="AC8" i="11"/>
  <c r="AC11" i="11"/>
  <c r="AD10" i="11" l="1"/>
  <c r="AD12" i="11"/>
  <c r="AD11" i="11"/>
  <c r="AE5" i="11"/>
  <c r="AD17" i="11"/>
  <c r="AD9" i="11"/>
  <c r="AD7" i="11"/>
  <c r="AD8" i="11"/>
  <c r="AE11" i="11" l="1"/>
  <c r="AE9" i="11"/>
  <c r="AE10" i="11"/>
  <c r="AE17" i="11"/>
  <c r="AE12" i="11"/>
  <c r="AE7" i="11"/>
  <c r="AE8" i="11"/>
  <c r="AF5" i="11"/>
  <c r="AF10" i="11" l="1"/>
  <c r="AF8" i="11"/>
  <c r="AF7" i="11"/>
  <c r="AF17" i="11"/>
  <c r="AF12" i="11"/>
  <c r="AF11" i="11"/>
  <c r="AF9" i="11"/>
  <c r="AG5" i="11"/>
  <c r="AG9" i="11" l="1"/>
  <c r="AG8" i="11"/>
  <c r="AG10" i="11"/>
  <c r="AH5" i="11"/>
  <c r="AG11" i="11"/>
  <c r="AG7" i="11"/>
  <c r="AG4" i="11"/>
  <c r="AG12" i="11"/>
  <c r="AG17" i="11"/>
  <c r="AH12" i="11" l="1"/>
  <c r="AI5" i="11"/>
  <c r="AH10" i="11"/>
  <c r="AH17" i="11"/>
  <c r="AH9" i="11"/>
  <c r="AH7" i="11"/>
  <c r="AH8" i="11"/>
  <c r="AH11" i="11"/>
  <c r="AI17" i="11" l="1"/>
  <c r="AI11" i="11"/>
  <c r="AI9" i="11"/>
  <c r="AI8" i="11"/>
  <c r="AI12" i="11"/>
  <c r="AI7" i="11"/>
  <c r="AJ5" i="11"/>
  <c r="AI10" i="11"/>
  <c r="AJ11" i="11" l="1"/>
  <c r="AJ10" i="11"/>
  <c r="AJ12" i="11"/>
  <c r="AJ8" i="11"/>
  <c r="AJ17" i="11"/>
  <c r="AK5" i="11"/>
  <c r="AJ7" i="11"/>
  <c r="AJ9" i="11"/>
  <c r="AK11" i="11" l="1"/>
  <c r="AK12" i="11"/>
  <c r="AK10" i="11"/>
  <c r="AL5" i="11"/>
  <c r="AK9" i="11"/>
  <c r="AK17" i="11"/>
  <c r="AK8" i="11"/>
  <c r="AK7" i="11"/>
  <c r="AL8" i="11" l="1"/>
  <c r="AL17" i="11"/>
  <c r="AL10" i="11"/>
  <c r="AL7" i="11"/>
  <c r="AL9" i="11"/>
  <c r="AM5" i="11"/>
  <c r="AL11" i="11"/>
  <c r="AL12" i="11"/>
  <c r="AM11" i="11" l="1"/>
  <c r="AM7" i="11"/>
  <c r="AM8" i="11"/>
  <c r="AM17" i="11"/>
  <c r="AM9" i="11"/>
  <c r="AN5" i="11"/>
  <c r="AM10" i="11"/>
  <c r="AM12" i="11"/>
  <c r="AN17" i="11" l="1"/>
  <c r="AN11" i="11"/>
  <c r="AO5" i="11"/>
  <c r="AN10" i="11"/>
  <c r="AN12" i="11"/>
  <c r="AN7" i="11"/>
  <c r="AN4" i="11"/>
  <c r="AN8" i="11"/>
  <c r="AN9" i="11"/>
  <c r="AO17" i="11" l="1"/>
  <c r="AO9" i="11"/>
  <c r="AO11" i="11"/>
  <c r="AP5" i="11"/>
  <c r="AO12" i="11"/>
  <c r="AO10" i="11"/>
  <c r="AO8" i="11"/>
  <c r="AO7" i="11"/>
  <c r="AQ5" i="11" l="1"/>
  <c r="AP10" i="11"/>
  <c r="AP7" i="11"/>
  <c r="AP12" i="11"/>
  <c r="AP8" i="11"/>
  <c r="AP9" i="11"/>
  <c r="AP11" i="11"/>
  <c r="AP17" i="11"/>
  <c r="AQ8" i="11" l="1"/>
  <c r="AQ7" i="11"/>
  <c r="AQ12" i="11"/>
  <c r="AQ10" i="11"/>
  <c r="AQ11" i="11"/>
  <c r="AQ17" i="11"/>
  <c r="AQ9" i="11"/>
  <c r="AR5" i="11"/>
  <c r="AR10" i="11" l="1"/>
  <c r="AR11" i="11"/>
  <c r="AR8" i="11"/>
  <c r="AR9" i="11"/>
  <c r="AR7" i="11"/>
  <c r="AR12" i="11"/>
  <c r="AR17" i="11"/>
  <c r="AS5" i="11"/>
  <c r="AS9" i="11" l="1"/>
  <c r="AS11" i="11"/>
  <c r="AS17" i="11"/>
  <c r="AT5" i="11"/>
  <c r="AS7" i="11"/>
  <c r="AS12" i="11"/>
  <c r="AS10" i="11"/>
  <c r="AS8" i="11"/>
  <c r="AT9" i="11" l="1"/>
  <c r="AT8" i="11"/>
  <c r="AT10" i="11"/>
  <c r="AU5" i="11"/>
  <c r="AT17" i="11"/>
  <c r="AT11" i="11"/>
  <c r="AT7" i="11"/>
  <c r="AT12" i="11"/>
  <c r="AU7" i="11" l="1"/>
  <c r="AU4" i="11"/>
  <c r="AU11" i="11"/>
  <c r="AU10" i="11"/>
  <c r="AU12" i="11"/>
  <c r="AU8" i="11"/>
  <c r="AU17" i="11"/>
  <c r="AV5" i="11"/>
  <c r="AU9" i="11"/>
  <c r="AW5" i="11" l="1"/>
  <c r="AV8" i="11"/>
  <c r="AV7" i="11"/>
  <c r="AV10" i="11"/>
  <c r="AV17" i="11"/>
  <c r="AV11" i="11"/>
  <c r="AV9" i="11"/>
  <c r="AV12" i="11"/>
  <c r="AW8" i="11" l="1"/>
  <c r="AW7" i="11"/>
  <c r="AW11" i="11"/>
  <c r="AW17" i="11"/>
  <c r="AW9" i="11"/>
  <c r="AX5" i="11"/>
  <c r="AW10" i="11"/>
  <c r="AW12" i="11"/>
  <c r="AX7" i="11" l="1"/>
  <c r="AX9" i="11"/>
  <c r="AX17" i="11"/>
  <c r="AY5" i="11"/>
  <c r="AX8" i="11"/>
  <c r="AX12" i="11"/>
  <c r="AX11" i="11"/>
  <c r="AX10" i="11"/>
  <c r="AY9" i="11" l="1"/>
  <c r="AY7" i="11"/>
  <c r="AY12" i="11"/>
  <c r="AY11" i="11"/>
  <c r="AZ5" i="11"/>
  <c r="AY17" i="11"/>
  <c r="AY10" i="11"/>
  <c r="AY8" i="11"/>
  <c r="BA5" i="11" l="1"/>
  <c r="AZ9" i="11"/>
  <c r="AZ12" i="11"/>
  <c r="AZ8" i="11"/>
  <c r="AZ17" i="11"/>
  <c r="AZ10" i="11"/>
  <c r="AZ7" i="11"/>
  <c r="AZ11" i="11"/>
  <c r="BA17" i="11" l="1"/>
  <c r="BB5" i="11"/>
  <c r="BA11" i="11"/>
  <c r="BA8" i="11"/>
  <c r="BA12" i="11"/>
  <c r="BA9" i="11"/>
  <c r="BA7" i="11"/>
  <c r="BA10" i="11"/>
  <c r="BB9" i="11" l="1"/>
  <c r="BB8" i="11"/>
  <c r="BC5" i="11"/>
  <c r="BB7" i="11"/>
  <c r="BB10" i="11"/>
  <c r="BB17" i="11"/>
  <c r="BB4" i="11"/>
  <c r="BB12" i="11"/>
  <c r="BB11" i="11"/>
  <c r="BC10" i="11" l="1"/>
  <c r="BD5" i="11"/>
  <c r="BC17" i="11"/>
  <c r="BC9" i="11"/>
  <c r="BC8" i="11"/>
  <c r="BC7" i="11"/>
  <c r="BC11" i="11"/>
  <c r="BC12" i="11"/>
  <c r="BD11" i="11" l="1"/>
  <c r="BD10" i="11"/>
  <c r="BD8" i="11"/>
  <c r="BD12" i="11"/>
  <c r="BD17" i="11"/>
  <c r="BD9" i="11"/>
  <c r="BE5" i="11"/>
  <c r="BD7" i="11"/>
  <c r="BE11" i="11" l="1"/>
  <c r="BE12" i="11"/>
  <c r="BE17" i="11"/>
  <c r="BF5" i="11"/>
  <c r="BE10" i="11"/>
  <c r="BE9" i="11"/>
  <c r="BE7" i="11"/>
  <c r="BE8" i="11"/>
  <c r="BF17" i="11" l="1"/>
  <c r="BF7" i="11"/>
  <c r="BF9" i="11"/>
  <c r="BF12" i="11"/>
  <c r="BF10" i="11"/>
  <c r="BF8" i="11"/>
  <c r="BF11" i="11"/>
  <c r="BG5" i="11"/>
  <c r="BG10" i="11" l="1"/>
  <c r="BG9" i="11"/>
  <c r="BG7" i="11"/>
  <c r="BG11" i="11"/>
  <c r="BH5" i="11"/>
  <c r="BG17" i="11"/>
  <c r="BG8" i="11"/>
  <c r="BG12" i="11"/>
  <c r="BH9" i="11" l="1"/>
  <c r="BH10" i="11"/>
  <c r="BI5" i="11"/>
  <c r="BH7" i="11"/>
  <c r="BH11" i="11"/>
  <c r="BH12" i="11"/>
  <c r="BH8" i="11"/>
  <c r="BH17" i="11"/>
  <c r="BI11" i="11" l="1"/>
  <c r="BI8" i="11"/>
  <c r="BI12" i="11"/>
  <c r="BI10" i="11"/>
  <c r="BI17" i="11"/>
  <c r="BI9" i="11"/>
  <c r="BI4" i="11"/>
  <c r="BI7" i="11"/>
  <c r="BJ5" i="11"/>
  <c r="BJ12" i="11" l="1"/>
  <c r="BJ11" i="11"/>
  <c r="BK5" i="11"/>
  <c r="BJ9" i="11"/>
  <c r="BJ17" i="11"/>
  <c r="BJ10" i="11"/>
  <c r="BJ8" i="11"/>
  <c r="BJ7" i="11"/>
  <c r="BK10" i="11" l="1"/>
  <c r="BK12" i="11"/>
  <c r="BK9" i="11"/>
  <c r="BL5" i="11"/>
  <c r="BK8" i="11"/>
  <c r="BK17" i="11"/>
  <c r="BK11" i="11"/>
  <c r="BK7" i="11"/>
  <c r="BL9" i="11" l="1"/>
  <c r="BL12" i="11"/>
  <c r="BM5" i="11"/>
  <c r="BL10" i="11"/>
  <c r="BL11" i="11"/>
  <c r="BL8" i="11"/>
  <c r="BL7" i="11"/>
  <c r="BL17" i="11"/>
  <c r="BM8" i="11" l="1"/>
  <c r="BN5" i="11"/>
  <c r="BM9" i="11"/>
  <c r="BM12" i="11"/>
  <c r="BM7" i="11"/>
  <c r="BM11" i="11"/>
  <c r="BM17" i="11"/>
  <c r="BM10" i="11"/>
  <c r="BN17" i="11" l="1"/>
  <c r="BN7" i="11"/>
  <c r="BN10" i="11"/>
  <c r="BO5" i="11"/>
  <c r="BN11" i="11"/>
  <c r="BN8" i="11"/>
  <c r="BN12" i="11"/>
  <c r="BN9" i="11"/>
  <c r="BO8" i="11" l="1"/>
  <c r="BO12" i="11"/>
  <c r="BO9" i="11"/>
  <c r="BO7" i="11"/>
  <c r="BO11" i="11"/>
  <c r="BO10" i="11"/>
  <c r="BO17" i="11"/>
</calcChain>
</file>

<file path=xl/sharedStrings.xml><?xml version="1.0" encoding="utf-8"?>
<sst xmlns="http://schemas.openxmlformats.org/spreadsheetml/2006/main" count="98" uniqueCount="66">
  <si>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</si>
  <si>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</si>
  <si>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</si>
  <si>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</si>
  <si>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</si>
  <si>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</si>
  <si>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</si>
  <si>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</si>
  <si>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</si>
  <si>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</si>
  <si>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</si>
  <si>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</si>
  <si>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</si>
  <si>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</si>
  <si>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</si>
  <si>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</si>
  <si>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</si>
  <si>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</si>
  <si>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</si>
  <si>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</si>
  <si>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</si>
  <si>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</si>
  <si>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</si>
  <si>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</si>
  <si>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</si>
  <si>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</si>
  <si>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</si>
  <si>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</si>
  <si>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</si>
  <si>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</si>
  <si>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</si>
  <si>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</si>
  <si>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</si>
  <si>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</si>
  <si>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</si>
  <si>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5. Testing</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</si>
  <si>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</si>
  <si>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</si>
  <si>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</si>
  <si>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</si>
  <si>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</si>
  <si>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</si>
  <si>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</si>
  <si>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</si>
  <si>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3.1 Design Flow Chart</t>
  </si>
  <si>
    <t>3.2 Design Class Diagram</t>
  </si>
  <si>
    <t>3.3 Design User Interface</t>
  </si>
  <si>
    <t>5.1 สร้าง Tasting</t>
  </si>
  <si>
    <t>7.1 สอนการใช้งาน</t>
  </si>
  <si>
    <t>8.1 การติดตั้ง</t>
  </si>
  <si>
    <t>9.1 คู่มือ</t>
  </si>
  <si>
    <t>HR-Admin</t>
  </si>
  <si>
    <t>DIKI,SAFE</t>
  </si>
  <si>
    <t>1.1 ขอ Requirement เรื่อง HR กับพี่หรั่ง</t>
  </si>
  <si>
    <t>4.6 สร้าง User Interface ระบบย่อย ลางาน</t>
  </si>
  <si>
    <t>4.1 สร้าง Login และเชื่อม Login</t>
  </si>
  <si>
    <t>4.2 สร้าง Entity Backend ระบบย่อย master</t>
  </si>
  <si>
    <t>4.3 สร้าง User Interface ระบบย่อย master</t>
  </si>
  <si>
    <t xml:space="preserve">4.4 สร้าง Controller ระบบย่อย master </t>
  </si>
  <si>
    <t>4.5 สร้าง Entity Backend ระบบย่อย ลางาน</t>
  </si>
  <si>
    <t xml:space="preserve">4.7 สร้าง Controller ระบบย่อย ลางาน </t>
  </si>
  <si>
    <t xml:space="preserve">4.10 สร้าง Controller ระบบย่อย OT </t>
  </si>
  <si>
    <t xml:space="preserve">4.9 สร้าง User Interface ระบบย่อย OT </t>
  </si>
  <si>
    <t xml:space="preserve">4.8 สร้าง Entity Backend ระบบย่อย OT </t>
  </si>
  <si>
    <t>6.1 ให้พนักงานทดลองใช้ระบบ HR-Admin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</si>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</sst>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6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39997558519241921"/>
      </right>
      <top/>
      <bottom/>
      <diagonal/>
    </border>
    <border>
      <left/>
      <right style="thin">
        <color theme="6" tint="-0.249977111117893"/>
      </right>
      <top/>
      <bottom/>
      <diagonal/>
    </border>
    <border>
      <left/>
      <right style="thin">
        <color theme="6" tint="0.39997558519241921"/>
      </right>
      <top style="thin">
        <color theme="6" tint="-0.249977111117893"/>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top/>
      <bottom style="thin">
        <color theme="6" tint="0.39997558519241921"/>
      </bottom>
      <diagonal/>
    </border>
    <border>
      <left/>
      <right style="thin">
        <color theme="6" tint="-0.249977111117893"/>
      </right>
      <top style="thin">
        <color theme="6" tint="0.39997558519241921"/>
      </top>
      <bottom style="thin">
        <color theme="6" tint="0.39997558519241921"/>
      </bottom>
      <diagonal/>
    </border>
    <border>
      <left/>
      <right style="thin">
        <color theme="6" tint="-0.249977111117893"/>
      </right>
      <top style="thin">
        <color theme="6" tint="0.39997558519241921"/>
      </top>
      <bottom style="thin">
        <color theme="6" tint="-0.249977111117893"/>
      </bottom>
      <diagonal/>
    </border>
    <border>
      <left style="thin">
        <color theme="6" tint="-0.249977111117893"/>
      </left>
      <right style="thin">
        <color theme="6" tint="0.39997558519241921"/>
      </right>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right style="thin">
        <color theme="6" tint="0.39997558519241921"/>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style="thin">
        <color theme="6" tint="-0.249977111117893"/>
      </right>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39997558519241921"/>
      </left>
      <right style="thin">
        <color theme="6" tint="-0.249977111117893"/>
      </right>
      <top/>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right style="thin">
        <color theme="6" tint="-0.249977111117893"/>
      </right>
      <top/>
      <bottom style="thin">
        <color theme="6" tint="0.39997558519241921"/>
      </bottom>
      <diagonal/>
    </border>
    <border>
      <left/>
      <right style="thin">
        <color theme="6" tint="0.39997558519241921"/>
      </right>
      <top style="thin">
        <color theme="6" tint="0.39997558519241921"/>
      </top>
      <bottom/>
      <diagonal/>
    </border>
    <border>
      <left style="thin">
        <color theme="6" tint="-0.249977111117893"/>
      </left>
      <right style="thin">
        <color theme="6" tint="-0.249977111117893"/>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style="thin">
        <color theme="6" tint="-0.249977111117893"/>
      </left>
      <right style="thin">
        <color theme="6" tint="-0.249977111117893"/>
      </right>
      <top style="thin">
        <color theme="6" tint="0.39997558519241921"/>
      </top>
      <bottom/>
      <diagonal/>
    </border>
    <border>
      <left/>
      <right style="thin">
        <color theme="6" tint="-0.249977111117893"/>
      </right>
      <top style="thin">
        <color theme="6"/>
      </top>
      <bottom style="thin">
        <color theme="6" tint="-0.249977111117893"/>
      </bottom>
      <diagonal/>
    </border>
    <border>
      <left style="thin">
        <color theme="6" tint="-0.249977111117893"/>
      </left>
      <right style="thin">
        <color theme="6" tint="-0.249977111117893"/>
      </right>
      <top/>
      <bottom style="thin">
        <color theme="6" tint="0.39997558519241921"/>
      </bottom>
      <diagonal/>
    </border>
    <border>
      <left style="thin">
        <color theme="6" tint="-0.249977111117893"/>
      </left>
      <right style="thin">
        <color theme="6" tint="-0.249977111117893"/>
      </right>
      <top style="thin">
        <color theme="6" tint="0.39997558519241921"/>
      </top>
      <bottom style="thin">
        <color theme="6" tint="-0.249977111117893"/>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39997558519241921"/>
      </right>
      <top/>
      <bottom style="thin">
        <color theme="6" tint="0.39997558519241921"/>
      </bottom>
      <diagonal/>
    </border>
    <border>
      <left style="thin">
        <color theme="6" tint="-0.249977111117893"/>
      </left>
      <right style="thin">
        <color theme="6" tint="-0.249977111117893"/>
      </right>
      <top style="thin">
        <color theme="6" tint="-0.249977111117893"/>
      </top>
      <bottom/>
      <diagonal/>
    </border>
    <border>
      <left style="thin">
        <color theme="6" tint="0.39997558519241921"/>
      </left>
      <right style="thin">
        <color theme="6" tint="-0.249977111117893"/>
      </right>
      <top style="thin">
        <color theme="6" tint="-0.249977111117893"/>
      </top>
      <bottom/>
      <diagonal/>
    </border>
    <border>
      <left style="thin">
        <color theme="6"/>
      </left>
      <right/>
      <top/>
      <bottom style="thin">
        <color theme="6" tint="-0.249977111117893"/>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39997558519241921"/>
      </left>
      <right style="thin">
        <color indexed="64"/>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91">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left" vertical="center" wrapText="1" indent="1"/>
    </xf>
    <xf numFmtId="0" fontId="19" fillId="0" borderId="0" xfId="0" applyFont="1" applyFill="1" applyBorder="1" applyAlignment="1">
      <alignment horizontal="center" vertical="center"/>
    </xf>
    <xf numFmtId="0" fontId="12" fillId="0" borderId="15" xfId="3" applyBorder="1" applyAlignment="1">
      <alignment vertical="center"/>
    </xf>
    <xf numFmtId="0" fontId="19" fillId="0" borderId="17" xfId="0" applyFont="1" applyFill="1" applyBorder="1" applyAlignment="1">
      <alignment horizontal="left" vertical="center" wrapText="1" indent="1"/>
    </xf>
    <xf numFmtId="0" fontId="12" fillId="0" borderId="0" xfId="3" applyBorder="1" applyAlignment="1">
      <alignment vertical="center"/>
    </xf>
    <xf numFmtId="0" fontId="21" fillId="10" borderId="20"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2" xfId="0" applyFont="1" applyFill="1" applyBorder="1" applyAlignment="1">
      <alignment horizontal="left" vertical="center" wrapText="1" indent="1"/>
    </xf>
    <xf numFmtId="0" fontId="2" fillId="0" borderId="23" xfId="0" applyNumberFormat="1" applyFont="1" applyFill="1" applyBorder="1" applyAlignment="1">
      <alignment horizontal="center" vertical="center"/>
    </xf>
    <xf numFmtId="0" fontId="20" fillId="10" borderId="27" xfId="0" applyFont="1" applyFill="1" applyBorder="1" applyAlignment="1">
      <alignment horizontal="center" vertical="center"/>
    </xf>
    <xf numFmtId="9" fontId="20" fillId="10" borderId="27" xfId="2" applyFont="1" applyFill="1" applyBorder="1" applyAlignment="1">
      <alignment horizontal="center" vertical="center"/>
    </xf>
    <xf numFmtId="166" fontId="20" fillId="10" borderId="27" xfId="9" applyNumberFormat="1" applyFont="1" applyFill="1" applyBorder="1" applyAlignment="1">
      <alignment horizontal="center" vertical="center"/>
    </xf>
    <xf numFmtId="37" fontId="20" fillId="10" borderId="27" xfId="10" applyFont="1" applyFill="1" applyBorder="1" applyAlignment="1">
      <alignment horizontal="center" vertical="center"/>
    </xf>
    <xf numFmtId="166" fontId="20" fillId="10" borderId="27" xfId="10" applyNumberFormat="1" applyFont="1" applyFill="1" applyBorder="1" applyAlignment="1">
      <alignment horizontal="center" vertical="center"/>
    </xf>
    <xf numFmtId="0" fontId="21" fillId="10" borderId="28" xfId="0" applyNumberFormat="1" applyFont="1" applyFill="1" applyBorder="1" applyAlignment="1">
      <alignment horizontal="center" vertical="center"/>
    </xf>
    <xf numFmtId="0" fontId="2" fillId="0" borderId="15" xfId="0" applyNumberFormat="1" applyFont="1" applyFill="1" applyBorder="1" applyAlignment="1">
      <alignment horizontal="center" vertical="center"/>
    </xf>
    <xf numFmtId="0" fontId="2" fillId="0" borderId="28" xfId="0" applyNumberFormat="1" applyFont="1" applyFill="1" applyBorder="1" applyAlignment="1">
      <alignment horizontal="center" vertical="center"/>
    </xf>
    <xf numFmtId="0" fontId="19" fillId="0" borderId="32" xfId="0" applyFont="1" applyFill="1" applyBorder="1" applyAlignment="1">
      <alignment horizontal="left" vertical="center" wrapText="1" indent="1"/>
    </xf>
    <xf numFmtId="37" fontId="19" fillId="0" borderId="28" xfId="10" applyFont="1" applyFill="1" applyBorder="1" applyAlignment="1">
      <alignment horizontal="center" vertical="center"/>
    </xf>
    <xf numFmtId="37" fontId="20" fillId="10" borderId="35" xfId="10" applyFont="1" applyFill="1" applyBorder="1" applyAlignment="1">
      <alignment horizontal="center" vertical="center"/>
    </xf>
    <xf numFmtId="166" fontId="19" fillId="0" borderId="14" xfId="9" applyNumberFormat="1" applyFont="1" applyFill="1" applyBorder="1" applyAlignment="1">
      <alignment horizontal="center" vertical="center"/>
    </xf>
    <xf numFmtId="166" fontId="19" fillId="0" borderId="23" xfId="9" applyNumberFormat="1" applyFont="1" applyFill="1" applyBorder="1" applyAlignment="1">
      <alignment horizontal="center" vertical="center"/>
    </xf>
    <xf numFmtId="166" fontId="19" fillId="0" borderId="35" xfId="9" applyNumberFormat="1" applyFont="1" applyFill="1" applyBorder="1" applyAlignment="1">
      <alignment horizontal="center" vertical="center"/>
    </xf>
    <xf numFmtId="166" fontId="20" fillId="10" borderId="15"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166" fontId="19" fillId="0" borderId="28" xfId="9" applyNumberFormat="1" applyFont="1" applyFill="1" applyBorder="1" applyAlignment="1">
      <alignment horizontal="center" vertical="center"/>
    </xf>
    <xf numFmtId="9" fontId="19" fillId="0" borderId="31" xfId="2" applyFont="1" applyFill="1" applyBorder="1" applyAlignment="1">
      <alignment horizontal="center" vertical="center"/>
    </xf>
    <xf numFmtId="9" fontId="19" fillId="0" borderId="29" xfId="2" applyFont="1" applyFill="1" applyBorder="1" applyAlignment="1">
      <alignment horizontal="center" vertical="center"/>
    </xf>
    <xf numFmtId="9" fontId="19" fillId="0" borderId="28" xfId="2" applyFont="1" applyFill="1" applyBorder="1" applyAlignment="1">
      <alignment horizontal="center" vertical="center"/>
    </xf>
    <xf numFmtId="9" fontId="19" fillId="0" borderId="23" xfId="2" applyFont="1" applyFill="1" applyBorder="1" applyAlignment="1">
      <alignment horizontal="center" vertical="center"/>
    </xf>
    <xf numFmtId="9" fontId="20" fillId="10" borderId="35" xfId="2" applyFont="1" applyFill="1" applyBorder="1" applyAlignment="1">
      <alignment horizontal="center" vertical="center"/>
    </xf>
    <xf numFmtId="0" fontId="19" fillId="0" borderId="33" xfId="0" applyFont="1" applyFill="1" applyBorder="1" applyAlignment="1">
      <alignment horizontal="center" vertical="center"/>
    </xf>
    <xf numFmtId="0" fontId="19" fillId="0" borderId="25" xfId="0" applyFont="1" applyFill="1" applyBorder="1" applyAlignment="1">
      <alignment horizontal="center" vertical="center"/>
    </xf>
    <xf numFmtId="0" fontId="20" fillId="10" borderId="38"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39" xfId="0" applyFont="1" applyFill="1" applyBorder="1" applyAlignment="1">
      <alignment horizontal="center" vertical="center"/>
    </xf>
    <xf numFmtId="0" fontId="20" fillId="10" borderId="40" xfId="0" applyFont="1" applyFill="1" applyBorder="1" applyAlignment="1">
      <alignment horizontal="center" vertical="center"/>
    </xf>
    <xf numFmtId="0" fontId="19" fillId="0" borderId="41" xfId="0" applyFont="1" applyFill="1" applyBorder="1" applyAlignment="1">
      <alignment horizontal="center" vertical="center"/>
    </xf>
    <xf numFmtId="0" fontId="20" fillId="10" borderId="41" xfId="0" applyFont="1" applyFill="1" applyBorder="1" applyAlignment="1">
      <alignment horizontal="center" vertical="center"/>
    </xf>
    <xf numFmtId="0" fontId="2" fillId="0" borderId="42" xfId="0" applyNumberFormat="1" applyFont="1" applyFill="1" applyBorder="1" applyAlignment="1">
      <alignment horizontal="center" vertical="center"/>
    </xf>
    <xf numFmtId="166" fontId="20" fillId="10" borderId="24" xfId="10" applyNumberFormat="1" applyFont="1" applyFill="1" applyBorder="1" applyAlignment="1">
      <alignment horizontal="center" vertical="center"/>
    </xf>
    <xf numFmtId="166" fontId="20" fillId="10" borderId="35" xfId="1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8" xfId="0" applyNumberFormat="1" applyFont="1" applyFill="1" applyBorder="1" applyAlignment="1">
      <alignment horizontal="center" vertical="center"/>
    </xf>
    <xf numFmtId="0" fontId="2" fillId="0" borderId="39" xfId="0" applyNumberFormat="1" applyFont="1" applyFill="1" applyBorder="1" applyAlignment="1">
      <alignment horizontal="center" vertical="center"/>
    </xf>
    <xf numFmtId="0" fontId="2" fillId="0" borderId="43" xfId="0" applyNumberFormat="1" applyFont="1" applyFill="1" applyBorder="1" applyAlignment="1">
      <alignment horizontal="center" vertical="center"/>
    </xf>
    <xf numFmtId="0" fontId="2" fillId="0" borderId="44" xfId="0" applyNumberFormat="1" applyFont="1" applyFill="1" applyBorder="1" applyAlignment="1">
      <alignment horizontal="center" vertical="center"/>
    </xf>
    <xf numFmtId="0" fontId="2" fillId="0" borderId="40" xfId="0" applyNumberFormat="1" applyFont="1" applyFill="1" applyBorder="1" applyAlignment="1">
      <alignment horizontal="center" vertical="center"/>
    </xf>
    <xf numFmtId="0" fontId="2" fillId="0" borderId="18" xfId="0" applyNumberFormat="1" applyFont="1" applyFill="1" applyBorder="1" applyAlignment="1">
      <alignment horizontal="center" vertical="center"/>
    </xf>
    <xf numFmtId="166" fontId="19" fillId="0" borderId="39" xfId="9" applyNumberFormat="1" applyFont="1" applyFill="1" applyBorder="1" applyAlignment="1">
      <alignment horizontal="center" vertical="center"/>
    </xf>
    <xf numFmtId="37" fontId="19" fillId="0" borderId="18" xfId="10" applyFont="1" applyFill="1" applyBorder="1" applyAlignment="1">
      <alignment horizontal="center" vertical="center"/>
    </xf>
    <xf numFmtId="0" fontId="21" fillId="0" borderId="23" xfId="0" applyNumberFormat="1" applyFont="1" applyFill="1" applyBorder="1" applyAlignment="1">
      <alignment horizontal="center" vertical="center"/>
    </xf>
    <xf numFmtId="37" fontId="19" fillId="0" borderId="40" xfId="10" applyFont="1" applyFill="1" applyBorder="1" applyAlignment="1">
      <alignment horizontal="center" vertical="center"/>
    </xf>
    <xf numFmtId="0" fontId="21" fillId="10" borderId="43" xfId="0" applyNumberFormat="1" applyFont="1" applyFill="1" applyBorder="1" applyAlignment="1">
      <alignment horizontal="center" vertical="center"/>
    </xf>
    <xf numFmtId="37" fontId="20" fillId="10" borderId="34" xfId="10" applyFont="1" applyFill="1" applyBorder="1" applyAlignment="1">
      <alignment horizontal="center" vertical="center"/>
    </xf>
    <xf numFmtId="166" fontId="20" fillId="10" borderId="18" xfId="9" applyNumberFormat="1" applyFont="1" applyFill="1" applyBorder="1" applyAlignment="1">
      <alignment horizontal="center" vertical="center"/>
    </xf>
    <xf numFmtId="166" fontId="19" fillId="0" borderId="43" xfId="9" applyNumberFormat="1" applyFont="1" applyFill="1" applyBorder="1" applyAlignment="1">
      <alignment horizontal="center" vertical="center"/>
    </xf>
    <xf numFmtId="166" fontId="19" fillId="0" borderId="40" xfId="9" applyNumberFormat="1" applyFont="1" applyFill="1" applyBorder="1" applyAlignment="1">
      <alignment horizontal="center" vertical="center"/>
    </xf>
    <xf numFmtId="0" fontId="19" fillId="0" borderId="48" xfId="0" applyFont="1" applyFill="1" applyBorder="1" applyAlignment="1">
      <alignment horizontal="center" vertical="center"/>
    </xf>
    <xf numFmtId="0" fontId="19" fillId="0" borderId="44" xfId="0" applyFont="1" applyFill="1" applyBorder="1" applyAlignment="1">
      <alignment horizontal="center" vertical="center"/>
    </xf>
    <xf numFmtId="0" fontId="20" fillId="10" borderId="49" xfId="0" applyFont="1" applyFill="1" applyBorder="1" applyAlignment="1">
      <alignment horizontal="center" vertical="center"/>
    </xf>
    <xf numFmtId="0" fontId="19" fillId="0" borderId="50"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26" xfId="0" applyFont="1" applyFill="1" applyBorder="1" applyAlignment="1">
      <alignment horizontal="left" vertical="center" wrapText="1" indent="1"/>
    </xf>
    <xf numFmtId="0" fontId="19" fillId="0" borderId="46" xfId="0" applyFont="1" applyFill="1" applyBorder="1" applyAlignment="1">
      <alignment horizontal="left" vertical="center" wrapText="1" indent="1"/>
    </xf>
    <xf numFmtId="0" fontId="19" fillId="0" borderId="45" xfId="0" applyFont="1" applyFill="1" applyBorder="1" applyAlignment="1">
      <alignment horizontal="center" vertical="center"/>
    </xf>
    <xf numFmtId="0" fontId="19" fillId="0" borderId="18" xfId="0" applyFont="1" applyFill="1" applyBorder="1" applyAlignment="1">
      <alignment horizontal="left" vertical="center" wrapText="1" indent="1"/>
    </xf>
    <xf numFmtId="166" fontId="20" fillId="0" borderId="23" xfId="10" applyNumberFormat="1" applyFont="1" applyFill="1" applyBorder="1" applyAlignment="1">
      <alignment horizontal="center" vertical="center"/>
    </xf>
    <xf numFmtId="37" fontId="19" fillId="0" borderId="39" xfId="10" applyFont="1" applyFill="1" applyBorder="1" applyAlignment="1">
      <alignment horizontal="center" vertical="center"/>
    </xf>
    <xf numFmtId="37" fontId="19" fillId="0" borderId="43" xfId="10" applyFont="1" applyFill="1" applyBorder="1" applyAlignment="1">
      <alignment horizontal="center" vertical="center"/>
    </xf>
    <xf numFmtId="166" fontId="19" fillId="0" borderId="51" xfId="9" applyNumberFormat="1" applyFont="1" applyFill="1" applyBorder="1" applyAlignment="1">
      <alignment horizontal="center" vertical="center"/>
    </xf>
    <xf numFmtId="37" fontId="19" fillId="0" borderId="44" xfId="10" applyFont="1" applyFill="1" applyBorder="1" applyAlignment="1">
      <alignment horizontal="center" vertical="center"/>
    </xf>
    <xf numFmtId="9" fontId="19" fillId="0" borderId="51" xfId="2" applyFont="1" applyFill="1" applyBorder="1" applyAlignment="1">
      <alignment horizontal="center" vertical="center"/>
    </xf>
    <xf numFmtId="37" fontId="19" fillId="0" borderId="48" xfId="10" applyFont="1" applyFill="1" applyBorder="1" applyAlignment="1">
      <alignment horizontal="center" vertical="center"/>
    </xf>
    <xf numFmtId="9" fontId="19" fillId="0" borderId="18" xfId="2" applyFont="1" applyFill="1" applyBorder="1" applyAlignment="1">
      <alignment horizontal="center" vertical="center"/>
    </xf>
    <xf numFmtId="166" fontId="19" fillId="0" borderId="18" xfId="9" applyNumberFormat="1" applyFont="1" applyFill="1" applyBorder="1" applyAlignment="1">
      <alignment horizontal="center" vertical="center"/>
    </xf>
    <xf numFmtId="166" fontId="20" fillId="10" borderId="28" xfId="10" applyNumberFormat="1" applyFont="1" applyFill="1" applyBorder="1" applyAlignment="1">
      <alignment horizontal="center" vertical="center"/>
    </xf>
    <xf numFmtId="37" fontId="20" fillId="10" borderId="28" xfId="10" applyFont="1" applyFill="1" applyBorder="1" applyAlignment="1">
      <alignment horizontal="center" vertical="center"/>
    </xf>
    <xf numFmtId="166" fontId="19" fillId="0" borderId="44" xfId="9" applyNumberFormat="1" applyFont="1" applyFill="1" applyBorder="1" applyAlignment="1">
      <alignment horizontal="center" vertical="center"/>
    </xf>
    <xf numFmtId="0" fontId="19" fillId="0" borderId="53" xfId="0" applyFont="1" applyFill="1" applyBorder="1" applyAlignment="1">
      <alignment horizontal="left" vertical="center" wrapText="1" indent="1"/>
    </xf>
    <xf numFmtId="0" fontId="2" fillId="0" borderId="35" xfId="0" applyNumberFormat="1" applyFont="1" applyFill="1" applyBorder="1" applyAlignment="1">
      <alignment horizontal="center" vertical="center"/>
    </xf>
    <xf numFmtId="37" fontId="19" fillId="0" borderId="21" xfId="10" applyFont="1" applyFill="1" applyBorder="1" applyAlignment="1">
      <alignment horizontal="center" vertical="center"/>
    </xf>
    <xf numFmtId="0" fontId="19" fillId="0" borderId="43" xfId="0" applyFont="1" applyFill="1" applyBorder="1" applyAlignment="1">
      <alignment horizontal="center" vertical="center"/>
    </xf>
    <xf numFmtId="37" fontId="19" fillId="0" borderId="23" xfId="10" applyFont="1" applyFill="1" applyBorder="1" applyAlignment="1">
      <alignment horizontal="center" vertical="center"/>
    </xf>
    <xf numFmtId="0" fontId="19" fillId="0" borderId="52" xfId="0" applyFont="1" applyFill="1" applyBorder="1" applyAlignment="1">
      <alignment horizontal="left" vertical="center" wrapText="1" indent="1"/>
    </xf>
    <xf numFmtId="0" fontId="4" fillId="10" borderId="55" xfId="0" applyFont="1" applyFill="1" applyBorder="1" applyAlignment="1">
      <alignment horizontal="left" vertical="center" wrapText="1"/>
    </xf>
    <xf numFmtId="0" fontId="19" fillId="0" borderId="56" xfId="0" applyFont="1" applyFill="1" applyBorder="1" applyAlignment="1">
      <alignment horizontal="center" vertical="center"/>
    </xf>
    <xf numFmtId="0" fontId="2" fillId="0" borderId="57" xfId="0" applyNumberFormat="1" applyFont="1" applyFill="1" applyBorder="1" applyAlignment="1">
      <alignment horizontal="center" vertical="center"/>
    </xf>
    <xf numFmtId="0" fontId="0" fillId="0" borderId="36" xfId="0" applyBorder="1" applyAlignment="1">
      <alignment horizontal="center" vertical="center"/>
    </xf>
    <xf numFmtId="0" fontId="20" fillId="10" borderId="48" xfId="0" applyFont="1" applyFill="1" applyBorder="1" applyAlignment="1">
      <alignment horizontal="center" vertical="center"/>
    </xf>
    <xf numFmtId="9" fontId="19" fillId="0" borderId="44" xfId="2" applyFont="1" applyFill="1" applyBorder="1" applyAlignment="1">
      <alignment horizontal="center" vertical="center"/>
    </xf>
    <xf numFmtId="166" fontId="19" fillId="0" borderId="21" xfId="10" applyNumberFormat="1" applyFont="1" applyFill="1" applyBorder="1" applyAlignment="1">
      <alignment horizontal="center" vertical="center"/>
    </xf>
    <xf numFmtId="0" fontId="20" fillId="10" borderId="13" xfId="0" applyFont="1" applyFill="1" applyBorder="1" applyAlignment="1">
      <alignment horizontal="center" vertical="center"/>
    </xf>
    <xf numFmtId="166" fontId="20" fillId="10" borderId="51" xfId="10" applyNumberFormat="1" applyFont="1" applyFill="1" applyBorder="1" applyAlignment="1">
      <alignment horizontal="center" vertical="center"/>
    </xf>
    <xf numFmtId="0" fontId="21" fillId="10" borderId="48" xfId="0" applyNumberFormat="1" applyFont="1" applyFill="1" applyBorder="1" applyAlignment="1">
      <alignment horizontal="center" vertical="center"/>
    </xf>
    <xf numFmtId="0" fontId="4" fillId="10" borderId="58" xfId="0" applyFont="1" applyFill="1" applyBorder="1" applyAlignment="1">
      <alignment horizontal="left" vertical="center" wrapText="1"/>
    </xf>
    <xf numFmtId="0" fontId="20" fillId="10" borderId="56" xfId="0" applyFont="1" applyFill="1" applyBorder="1" applyAlignment="1">
      <alignment horizontal="center" vertical="center"/>
    </xf>
    <xf numFmtId="9" fontId="20" fillId="10" borderId="51" xfId="2" applyFont="1" applyFill="1" applyBorder="1" applyAlignment="1">
      <alignment horizontal="center" vertical="center"/>
    </xf>
    <xf numFmtId="166" fontId="20" fillId="10" borderId="51" xfId="9" applyNumberFormat="1" applyFont="1" applyFill="1" applyBorder="1" applyAlignment="1">
      <alignment horizontal="center" vertical="center"/>
    </xf>
    <xf numFmtId="37" fontId="20" fillId="10" borderId="48" xfId="10" applyFont="1" applyFill="1" applyBorder="1" applyAlignment="1">
      <alignment horizontal="center" vertical="center"/>
    </xf>
    <xf numFmtId="166" fontId="19" fillId="0" borderId="28" xfId="10" applyNumberFormat="1" applyFont="1" applyFill="1" applyBorder="1" applyAlignment="1">
      <alignment horizontal="center" vertical="center"/>
    </xf>
    <xf numFmtId="0" fontId="4" fillId="10" borderId="59" xfId="0" applyFont="1" applyFill="1" applyBorder="1" applyAlignment="1">
      <alignment horizontal="left" vertical="center" wrapText="1"/>
    </xf>
    <xf numFmtId="9" fontId="20" fillId="10" borderId="15" xfId="2" applyFont="1" applyFill="1" applyBorder="1" applyAlignment="1">
      <alignment horizontal="center" vertical="center"/>
    </xf>
    <xf numFmtId="37" fontId="20" fillId="10" borderId="15" xfId="10" applyFont="1" applyFill="1" applyBorder="1" applyAlignment="1">
      <alignment horizontal="center" vertical="center"/>
    </xf>
    <xf numFmtId="0" fontId="21" fillId="10" borderId="40" xfId="0" applyNumberFormat="1" applyFont="1" applyFill="1" applyBorder="1" applyAlignment="1">
      <alignment horizontal="center" vertical="center"/>
    </xf>
    <xf numFmtId="166" fontId="19" fillId="0" borderId="23" xfId="10" applyNumberFormat="1" applyFont="1" applyFill="1" applyBorder="1" applyAlignment="1">
      <alignment horizontal="center" vertical="center"/>
    </xf>
    <xf numFmtId="0" fontId="20" fillId="10" borderId="33" xfId="0" applyFont="1" applyFill="1" applyBorder="1" applyAlignment="1">
      <alignment horizontal="center" vertical="center"/>
    </xf>
    <xf numFmtId="0" fontId="20" fillId="10" borderId="18" xfId="0" applyFont="1" applyFill="1" applyBorder="1" applyAlignment="1">
      <alignment horizontal="center" vertical="center"/>
    </xf>
    <xf numFmtId="9" fontId="20" fillId="10" borderId="28" xfId="2" applyFont="1" applyFill="1" applyBorder="1" applyAlignment="1">
      <alignment horizontal="center" vertical="center"/>
    </xf>
    <xf numFmtId="166" fontId="20" fillId="10" borderId="28" xfId="9" applyNumberFormat="1" applyFont="1" applyFill="1" applyBorder="1" applyAlignment="1">
      <alignment horizontal="center" vertical="center"/>
    </xf>
    <xf numFmtId="0" fontId="19" fillId="0" borderId="58" xfId="0" applyFont="1" applyFill="1" applyBorder="1" applyAlignment="1">
      <alignment horizontal="left" vertical="center" wrapText="1" indent="1"/>
    </xf>
    <xf numFmtId="166" fontId="19" fillId="0" borderId="51" xfId="10" applyNumberFormat="1" applyFont="1" applyFill="1" applyBorder="1" applyAlignment="1">
      <alignment horizontal="center" vertical="center"/>
    </xf>
    <xf numFmtId="0" fontId="2" fillId="0" borderId="48" xfId="0" applyNumberFormat="1" applyFont="1" applyFill="1" applyBorder="1" applyAlignment="1">
      <alignment horizontal="center" vertical="center"/>
    </xf>
    <xf numFmtId="0" fontId="4" fillId="10" borderId="17" xfId="0" applyFont="1" applyFill="1" applyBorder="1" applyAlignment="1">
      <alignment horizontal="left" vertical="center" wrapText="1"/>
    </xf>
    <xf numFmtId="0" fontId="0" fillId="0" borderId="54" xfId="0" applyBorder="1" applyAlignment="1">
      <alignment horizontal="center" vertical="center"/>
    </xf>
    <xf numFmtId="0" fontId="4" fillId="10" borderId="32" xfId="0" applyFont="1" applyFill="1" applyBorder="1" applyAlignment="1">
      <alignment horizontal="left" vertical="center" wrapText="1"/>
    </xf>
    <xf numFmtId="166" fontId="20" fillId="0" borderId="39" xfId="9" applyNumberFormat="1" applyFont="1" applyFill="1" applyBorder="1" applyAlignment="1">
      <alignment horizontal="center" vertical="center"/>
    </xf>
    <xf numFmtId="0" fontId="21" fillId="10" borderId="45" xfId="0" applyNumberFormat="1" applyFont="1" applyFill="1" applyBorder="1" applyAlignment="1">
      <alignment horizontal="center" vertical="center"/>
    </xf>
    <xf numFmtId="166" fontId="19" fillId="10" borderId="28" xfId="9" applyNumberFormat="1" applyFont="1" applyFill="1" applyBorder="1" applyAlignment="1">
      <alignment horizontal="center" vertical="center"/>
    </xf>
    <xf numFmtId="0" fontId="20" fillId="10" borderId="16" xfId="0" applyFont="1" applyFill="1" applyBorder="1" applyAlignment="1">
      <alignment horizontal="center" vertical="center"/>
    </xf>
    <xf numFmtId="0" fontId="19" fillId="0" borderId="48" xfId="0" applyFont="1" applyFill="1" applyBorder="1" applyAlignment="1">
      <alignment horizontal="left" vertical="center" wrapText="1" indent="1"/>
    </xf>
    <xf numFmtId="0" fontId="4" fillId="10" borderId="48" xfId="0" applyFont="1" applyFill="1" applyBorder="1" applyAlignment="1">
      <alignment horizontal="left" vertical="center" wrapText="1"/>
    </xf>
    <xf numFmtId="9" fontId="20" fillId="10" borderId="41" xfId="2" applyFont="1" applyFill="1" applyBorder="1" applyAlignment="1">
      <alignment horizontal="center" vertical="center"/>
    </xf>
    <xf numFmtId="166" fontId="20" fillId="10" borderId="41" xfId="9" applyNumberFormat="1" applyFont="1" applyFill="1" applyBorder="1" applyAlignment="1">
      <alignment horizontal="center" vertical="center"/>
    </xf>
    <xf numFmtId="166" fontId="20" fillId="10" borderId="40" xfId="9" applyNumberFormat="1" applyFont="1" applyFill="1" applyBorder="1" applyAlignment="1">
      <alignment horizontal="center" vertical="center"/>
    </xf>
    <xf numFmtId="37" fontId="20" fillId="10" borderId="37" xfId="10" applyFont="1" applyFill="1" applyBorder="1" applyAlignment="1">
      <alignment horizontal="center" vertical="center"/>
    </xf>
    <xf numFmtId="166" fontId="20" fillId="10" borderId="37" xfId="0" applyNumberFormat="1" applyFont="1" applyFill="1" applyBorder="1" applyAlignment="1">
      <alignment horizontal="center" vertical="center" wrapText="1"/>
    </xf>
    <xf numFmtId="0" fontId="19" fillId="0" borderId="47" xfId="0" applyFont="1" applyFill="1" applyBorder="1" applyAlignment="1">
      <alignment horizontal="left" vertical="center" wrapText="1" indent="2"/>
    </xf>
    <xf numFmtId="9" fontId="19" fillId="0" borderId="43" xfId="2" applyFont="1" applyFill="1" applyBorder="1" applyAlignment="1">
      <alignment horizontal="center" vertical="center"/>
    </xf>
    <xf numFmtId="166" fontId="19" fillId="0" borderId="19" xfId="9" applyNumberFormat="1" applyFont="1" applyFill="1" applyBorder="1" applyAlignment="1">
      <alignment horizontal="center" vertical="center"/>
    </xf>
    <xf numFmtId="166" fontId="19" fillId="0" borderId="43" xfId="0" applyNumberFormat="1" applyFont="1" applyFill="1" applyBorder="1" applyAlignment="1">
      <alignment horizontal="center" vertical="center" wrapText="1"/>
    </xf>
    <xf numFmtId="166" fontId="20" fillId="10" borderId="27" xfId="0" applyNumberFormat="1" applyFont="1" applyFill="1" applyBorder="1" applyAlignment="1">
      <alignment horizontal="center" vertical="center" wrapText="1"/>
    </xf>
    <xf numFmtId="0" fontId="4" fillId="0" borderId="46" xfId="0" applyFont="1" applyFill="1" applyBorder="1" applyAlignment="1">
      <alignment horizontal="center" vertical="center"/>
    </xf>
    <xf numFmtId="0" fontId="4" fillId="0" borderId="46" xfId="0" applyFont="1" applyFill="1" applyBorder="1" applyAlignment="1">
      <alignment horizontal="center" vertical="center" wrapText="1"/>
    </xf>
    <xf numFmtId="166" fontId="4" fillId="0" borderId="46" xfId="0" applyNumberFormat="1" applyFont="1" applyFill="1" applyBorder="1" applyAlignment="1">
      <alignment horizontal="center" vertical="center" wrapText="1"/>
    </xf>
    <xf numFmtId="0" fontId="13" fillId="3" borderId="46" xfId="0" applyFont="1" applyFill="1" applyBorder="1" applyAlignment="1">
      <alignment horizontal="center" vertical="center" wrapText="1"/>
    </xf>
    <xf numFmtId="0" fontId="13" fillId="3" borderId="60" xfId="0" applyFont="1" applyFill="1" applyBorder="1" applyAlignment="1">
      <alignment horizontal="center" vertical="center" wrapText="1"/>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48">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7"/>
      <tableStyleElement type="headerRow" dxfId="46"/>
      <tableStyleElement type="firstRowStripe" dxfId="45"/>
    </tableStyle>
    <tableStyle name="ToDoList" pivot="0" count="9" xr9:uid="{00000000-0011-0000-FFFF-FFFF01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7"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9"/>
  <sheetViews>
    <sheetView showGridLines="0" tabSelected="1" showRuler="0" zoomScaleNormal="100" zoomScalePageLayoutView="70" workbookViewId="0">
      <selection activeCell="E21" sqref="E21"/>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5.28515625" style="1" bestFit="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51</v>
      </c>
      <c r="C1" s="19"/>
      <c r="D1" s="20"/>
      <c r="F1" s="1"/>
      <c r="G1" s="1"/>
      <c r="H1" s="2"/>
      <c r="I1" s="37"/>
      <c r="L1" s="21" t="s">
        <v>26</v>
      </c>
      <c r="M1" s="22"/>
    </row>
    <row r="2" spans="1:67" ht="30" customHeight="1" x14ac:dyDescent="0.25">
      <c r="A2" s="18" t="s">
        <v>10</v>
      </c>
      <c r="B2" s="23" t="s">
        <v>20</v>
      </c>
      <c r="C2" s="23"/>
      <c r="F2" s="24"/>
      <c r="G2" s="24"/>
      <c r="H2" s="25"/>
      <c r="I2" s="38"/>
      <c r="L2" s="188" t="s">
        <v>7</v>
      </c>
      <c r="M2" s="188"/>
      <c r="N2" s="188"/>
      <c r="O2" s="188"/>
      <c r="Q2" s="189" t="s">
        <v>5</v>
      </c>
      <c r="R2" s="189"/>
      <c r="S2" s="189"/>
      <c r="T2" s="189"/>
      <c r="V2" s="190" t="s">
        <v>4</v>
      </c>
      <c r="W2" s="190"/>
      <c r="X2" s="190"/>
      <c r="Y2" s="190"/>
      <c r="AA2" s="180" t="s">
        <v>6</v>
      </c>
      <c r="AB2" s="180"/>
      <c r="AC2" s="180"/>
      <c r="AD2" s="180"/>
      <c r="AF2" s="181" t="s">
        <v>9</v>
      </c>
      <c r="AG2" s="181"/>
      <c r="AH2" s="181"/>
      <c r="AI2" s="181"/>
    </row>
    <row r="3" spans="1:67" ht="30" customHeight="1" x14ac:dyDescent="0.25">
      <c r="A3" s="18" t="s">
        <v>18</v>
      </c>
      <c r="B3" s="32" t="s">
        <v>41</v>
      </c>
      <c r="C3" s="21"/>
      <c r="D3" s="182" t="s">
        <v>8</v>
      </c>
      <c r="E3" s="183"/>
      <c r="F3" s="185">
        <f ca="1">IFERROR(IF(MIN(Milestones[Start Date])=0,TODAY(),MIN(Milestones[Start Date])),TODAY())</f>
        <v>43789</v>
      </c>
      <c r="G3" s="186"/>
      <c r="H3" s="187"/>
      <c r="I3" s="34"/>
      <c r="J3" s="33"/>
      <c r="K3" s="36"/>
    </row>
    <row r="4" spans="1:67" ht="30" customHeight="1" x14ac:dyDescent="0.25">
      <c r="A4" s="18" t="s">
        <v>11</v>
      </c>
      <c r="B4" s="40" t="s">
        <v>33</v>
      </c>
      <c r="D4" s="182" t="s">
        <v>3</v>
      </c>
      <c r="E4" s="183"/>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84"/>
      <c r="C5" s="184"/>
      <c r="D5" s="184"/>
      <c r="E5" s="184"/>
      <c r="F5" s="184"/>
      <c r="G5" s="184"/>
      <c r="H5" s="184"/>
      <c r="I5" s="184"/>
      <c r="J5" s="184"/>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75" t="s">
        <v>24</v>
      </c>
      <c r="C7" s="176" t="s">
        <v>25</v>
      </c>
      <c r="D7" s="176" t="s">
        <v>2</v>
      </c>
      <c r="E7" s="176" t="s">
        <v>27</v>
      </c>
      <c r="F7" s="176" t="s">
        <v>22</v>
      </c>
      <c r="G7" s="176" t="s">
        <v>23</v>
      </c>
      <c r="H7" s="176" t="s">
        <v>21</v>
      </c>
      <c r="I7" s="177" t="s">
        <v>28</v>
      </c>
      <c r="J7" s="178" t="s">
        <v>29</v>
      </c>
      <c r="K7" s="179"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56" t="s">
        <v>30</v>
      </c>
      <c r="C8" s="50"/>
      <c r="D8" s="50"/>
      <c r="E8" s="51"/>
      <c r="F8" s="52">
        <f>F9</f>
        <v>43789</v>
      </c>
      <c r="G8" s="52">
        <f>Milestones[[#This Row],[Start Date]]+Milestones[[#This Row],[Durations]]</f>
        <v>43790</v>
      </c>
      <c r="H8" s="53">
        <f>H9</f>
        <v>1</v>
      </c>
      <c r="I8" s="174"/>
      <c r="J8" s="160"/>
      <c r="K8" s="55"/>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5"/>
      <c r="B9" s="170" t="s">
        <v>53</v>
      </c>
      <c r="C9" s="75" t="s">
        <v>6</v>
      </c>
      <c r="D9" s="125" t="s">
        <v>52</v>
      </c>
      <c r="E9" s="171">
        <v>1</v>
      </c>
      <c r="F9" s="172">
        <v>43789</v>
      </c>
      <c r="G9" s="99">
        <v>43790</v>
      </c>
      <c r="H9" s="112">
        <f>Milestones[[#This Row],[End Date]]-Milestones[[#This Row],[Start Date]]</f>
        <v>1</v>
      </c>
      <c r="I9" s="173">
        <v>43789</v>
      </c>
      <c r="J9" s="88">
        <f ca="1">IF(Milestones[[#This Row],[Complete Date]]="",TODAY()-Milestones[[#This Row],[End Date]],I9-Milestones[[#This Row],[End Date]])</f>
        <v>-1</v>
      </c>
      <c r="K9" s="123"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128" t="s">
        <v>31</v>
      </c>
      <c r="C10" s="76"/>
      <c r="D10" s="81"/>
      <c r="E10" s="165"/>
      <c r="F10" s="166">
        <f>F11</f>
        <v>43790</v>
      </c>
      <c r="G10" s="167">
        <f>G12</f>
        <v>43791</v>
      </c>
      <c r="H10" s="168">
        <f>H11+H12</f>
        <v>2</v>
      </c>
      <c r="I10" s="169"/>
      <c r="J10" s="147"/>
      <c r="K10" s="46"/>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5"/>
      <c r="B11" s="122" t="s">
        <v>42</v>
      </c>
      <c r="C11" s="105" t="s">
        <v>5</v>
      </c>
      <c r="D11" s="102" t="s">
        <v>52</v>
      </c>
      <c r="E11" s="133">
        <v>1</v>
      </c>
      <c r="F11" s="62">
        <f>G9</f>
        <v>43790</v>
      </c>
      <c r="G11" s="92">
        <v>43791</v>
      </c>
      <c r="H11" s="114">
        <v>1</v>
      </c>
      <c r="I11" s="121">
        <v>43791</v>
      </c>
      <c r="J11" s="89">
        <f ca="1">IF(Milestones[[#This Row],[Complete Date]]="",TODAY()-Milestones[[#This Row],[End Date]],I11-Milestones[[#This Row],[End Date]])</f>
        <v>0</v>
      </c>
      <c r="K11" s="47"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5"/>
      <c r="B12" s="44" t="s">
        <v>43</v>
      </c>
      <c r="C12" s="72" t="s">
        <v>5</v>
      </c>
      <c r="D12" s="77" t="s">
        <v>52</v>
      </c>
      <c r="E12" s="69">
        <v>1</v>
      </c>
      <c r="F12" s="66">
        <v>43790</v>
      </c>
      <c r="G12" s="66">
        <v>43791</v>
      </c>
      <c r="H12" s="59">
        <v>1</v>
      </c>
      <c r="I12" s="118">
        <v>43791</v>
      </c>
      <c r="J12" s="91">
        <f ca="1">IF(Milestones[[#This Row],[Complete Date]]="",TODAY()-Milestones[[#This Row],[End Date]],I12-Milestones[[#This Row],[End Date]])</f>
        <v>0</v>
      </c>
      <c r="K12" s="57"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58" t="s">
        <v>38</v>
      </c>
      <c r="C13" s="50"/>
      <c r="D13" s="50"/>
      <c r="E13" s="51"/>
      <c r="F13" s="52">
        <f>F14</f>
        <v>43791</v>
      </c>
      <c r="G13" s="52">
        <f>G16</f>
        <v>43800</v>
      </c>
      <c r="H13" s="53">
        <f>H14+H15+H16</f>
        <v>9</v>
      </c>
      <c r="I13" s="54"/>
      <c r="J13" s="160"/>
      <c r="K13" s="55"/>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3"/>
      <c r="B14" s="127" t="s">
        <v>44</v>
      </c>
      <c r="C14" s="73" t="s">
        <v>6</v>
      </c>
      <c r="D14" s="78" t="s">
        <v>52</v>
      </c>
      <c r="E14" s="70">
        <v>0</v>
      </c>
      <c r="F14" s="62">
        <f>G12</f>
        <v>43791</v>
      </c>
      <c r="G14" s="62">
        <f>Milestones[[#This Row],[Start Date]]+Milestones[[#This Row],[Durations]]</f>
        <v>43794</v>
      </c>
      <c r="H14" s="126">
        <v>3</v>
      </c>
      <c r="I14" s="159"/>
      <c r="J14" s="87">
        <f ca="1">IF(Milestones[[#This Row],[Complete Date]]="",TODAY()-Milestones[[#This Row],[End Date]],I14-Milestones[[#This Row],[End Date]])</f>
        <v>7</v>
      </c>
      <c r="K14" s="49" t="str">
        <f ca="1">IF(Milestones[[#This Row],[Complete Date]]="",IF(TODAY()&lt;Milestones[[#This Row],[Start Date]],"Pending",IF(Milestones[[#This Row],[Complete Date]]="","On Process",IF(I14-G14&gt;0,"Delay","Complete"))),"Complete")</f>
        <v>On Process</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3"/>
      <c r="B15" s="58" t="s">
        <v>45</v>
      </c>
      <c r="C15" s="72" t="s">
        <v>6</v>
      </c>
      <c r="D15" s="77" t="s">
        <v>52</v>
      </c>
      <c r="E15" s="69">
        <v>0.1</v>
      </c>
      <c r="F15" s="66">
        <f>G14</f>
        <v>43794</v>
      </c>
      <c r="G15" s="66">
        <f>Milestones[[#This Row],[Start Date]]+Milestones[[#This Row],[Durations]]</f>
        <v>43797</v>
      </c>
      <c r="H15" s="59">
        <v>3</v>
      </c>
      <c r="I15" s="118"/>
      <c r="J15" s="91">
        <f ca="1">IF(Milestones[[#This Row],[Complete Date]]="",TODAY()-Milestones[[#This Row],[End Date]],I15-Milestones[[#This Row],[End Date]])</f>
        <v>4</v>
      </c>
      <c r="K15" s="57" t="str">
        <f ca="1">IF(Milestones[[#This Row],[Complete Date]]="",IF(TODAY()&lt;Milestones[[#This Row],[Start Date]],"Pending",IF(Milestones[[#This Row],[Complete Date]]="","On Process",IF(I15-G15&gt;0,"Delay","Complete"))),"Complete")</f>
        <v>On Process</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3"/>
      <c r="B16" s="163" t="s">
        <v>46</v>
      </c>
      <c r="C16" s="42"/>
      <c r="D16" s="77" t="s">
        <v>52</v>
      </c>
      <c r="E16" s="70">
        <v>0.2</v>
      </c>
      <c r="F16" s="62">
        <f>G15</f>
        <v>43797</v>
      </c>
      <c r="G16" s="62">
        <f>Milestones[[#This Row],[Start Date]]+Milestones[[#This Row],[Durations]]</f>
        <v>43800</v>
      </c>
      <c r="H16" s="126">
        <v>3</v>
      </c>
      <c r="I16" s="92"/>
      <c r="J16" s="87">
        <f ca="1">IF(Milestones[[#This Row],[Complete Date]]="",TODAY()-Milestones[[#This Row],[End Date]],I16-Milestones[[#This Row],[End Date]])</f>
        <v>1</v>
      </c>
      <c r="K16" s="49" t="str">
        <f ca="1">IF(Milestones[[#This Row],[Complete Date]]="",IF(TODAY()&lt;Milestones[[#This Row],[Start Date]],"Pending",IF(Milestones[[#This Row],[Complete Date]]="","On Process",IF(I16-G16&gt;0,"Delay","Complete"))),"Complete")</f>
        <v>On Process</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64" t="s">
        <v>39</v>
      </c>
      <c r="C17" s="162"/>
      <c r="D17" s="103"/>
      <c r="E17" s="151"/>
      <c r="F17" s="161">
        <f>G16</f>
        <v>43800</v>
      </c>
      <c r="G17" s="98">
        <f>G27</f>
        <v>43850</v>
      </c>
      <c r="H17" s="97">
        <f>SUM(H18:H27)</f>
        <v>50</v>
      </c>
      <c r="I17" s="83"/>
      <c r="J17" s="55"/>
      <c r="K17" s="55"/>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3"/>
      <c r="B18" s="109" t="s">
        <v>55</v>
      </c>
      <c r="C18" s="108"/>
      <c r="D18" s="77" t="s">
        <v>52</v>
      </c>
      <c r="E18" s="69">
        <v>0.5</v>
      </c>
      <c r="F18" s="62">
        <f>G16</f>
        <v>43800</v>
      </c>
      <c r="G18" s="118">
        <f>Milestones[[#This Row],[Start Date]]+Milestones[[#This Row],[Durations]]</f>
        <v>43805</v>
      </c>
      <c r="H18" s="93">
        <v>5</v>
      </c>
      <c r="I18" s="110"/>
      <c r="J18" s="94">
        <f ca="1">IF(Milestones[[#This Row],[Complete Date]]="",TODAY()-Milestones[[#This Row],[End Date]],I18-Milestones[[#This Row],[End Date]])</f>
        <v>-4</v>
      </c>
      <c r="K18" s="87" t="str">
        <f ca="1">IF(Milestones[[#This Row],[Complete Date]]="",IF(TODAY()&lt;Milestones[[#This Row],[Start Date]],"Pending",IF(Milestones[[#This Row],[Complete Date]]="","On Process",IF(I18-G18&gt;0,"Delay","Complete"))),"Complete")</f>
        <v>On Process</v>
      </c>
      <c r="L18" s="35"/>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3"/>
      <c r="B19" s="106" t="s">
        <v>56</v>
      </c>
      <c r="C19" s="73" t="s">
        <v>6</v>
      </c>
      <c r="D19" s="78" t="s">
        <v>52</v>
      </c>
      <c r="E19" s="70">
        <v>1</v>
      </c>
      <c r="F19" s="118">
        <f>G18</f>
        <v>43805</v>
      </c>
      <c r="G19" s="118">
        <f>Milestones[[#This Row],[Start Date]]+Milestones[[#This Row],[Durations]]</f>
        <v>43810</v>
      </c>
      <c r="H19" s="93">
        <v>5</v>
      </c>
      <c r="I19" s="62"/>
      <c r="J19" s="49">
        <f ca="1">IF(Milestones[[#This Row],[Complete Date]]="",TODAY()-Milestones[[#This Row],[End Date]],I19-Milestones[[#This Row],[End Date]])</f>
        <v>-9</v>
      </c>
      <c r="K19" s="87" t="str">
        <f ca="1">IF(Milestones[[#This Row],[Complete Date]]="",IF(TODAY()&lt;Milestones[[#This Row],[Start Date]],"Pending",IF(Milestones[[#This Row],[Complete Date]]="","On Process",IF(I19-G19&gt;0,"Delay","Complete"))),"Complete")</f>
        <v>Pending</v>
      </c>
      <c r="L19" s="35"/>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x14ac:dyDescent="0.25">
      <c r="A20" s="43"/>
      <c r="B20" s="41" t="s">
        <v>57</v>
      </c>
      <c r="C20" s="72"/>
      <c r="D20" s="77" t="s">
        <v>52</v>
      </c>
      <c r="E20" s="115">
        <v>0.8</v>
      </c>
      <c r="F20" s="118">
        <f t="shared" ref="F20:F27" si="14">G19</f>
        <v>43810</v>
      </c>
      <c r="G20" s="100">
        <f>Milestones[[#This Row],[Start Date]]+Milestones[[#This Row],[Durations]]</f>
        <v>43815</v>
      </c>
      <c r="H20" s="95">
        <v>5</v>
      </c>
      <c r="I20" s="63"/>
      <c r="J20" s="56">
        <f ca="1">IF(Milestones[[#This Row],[Complete Date]]="",TODAY()-Milestones[[#This Row],[End Date]],I20-Milestones[[#This Row],[End Date]])</f>
        <v>-14</v>
      </c>
      <c r="K20" s="87" t="str">
        <f ca="1">IF(Milestones[[#This Row],[Complete Date]]="",IF(TODAY()&lt;Milestones[[#This Row],[Start Date]],"Pending",IF(Milestones[[#This Row],[Complete Date]]="","On Process",IF(I20-G20&gt;0,"Delay","Complete"))),"Complete")</f>
        <v>Pending</v>
      </c>
      <c r="L20" s="35"/>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3"/>
      <c r="B21" s="107" t="s">
        <v>58</v>
      </c>
      <c r="C21" s="73"/>
      <c r="D21" s="78" t="s">
        <v>52</v>
      </c>
      <c r="E21" s="117">
        <v>0.5</v>
      </c>
      <c r="F21" s="118">
        <f t="shared" si="14"/>
        <v>43815</v>
      </c>
      <c r="G21" s="118">
        <f>Milestones[[#This Row],[Start Date]]+Milestones[[#This Row],[Durations]]</f>
        <v>43820</v>
      </c>
      <c r="H21" s="93">
        <v>5</v>
      </c>
      <c r="I21" s="65"/>
      <c r="J21" s="56">
        <f ca="1">IF(Milestones[[#This Row],[Complete Date]]="",TODAY()-Milestones[[#This Row],[End Date]],I21-Milestones[[#This Row],[End Date]])</f>
        <v>-19</v>
      </c>
      <c r="K21" s="87" t="str">
        <f ca="1">IF(Milestones[[#This Row],[Complete Date]]="",IF(TODAY()&lt;Milestones[[#This Row],[Start Date]],"Pending",IF(Milestones[[#This Row],[Complete Date]]="","On Process",IF(I21-G21&gt;0,"Delay","Complete"))),"Complete")</f>
        <v>Pending</v>
      </c>
      <c r="L21" s="35"/>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3"/>
      <c r="B22" s="107" t="s">
        <v>59</v>
      </c>
      <c r="C22" s="104"/>
      <c r="D22" s="77" t="s">
        <v>52</v>
      </c>
      <c r="E22" s="70">
        <v>0</v>
      </c>
      <c r="F22" s="118">
        <f t="shared" si="14"/>
        <v>43820</v>
      </c>
      <c r="G22" s="92">
        <f>Milestones[[#This Row],[Start Date]]+Milestones[[#This Row],[Durations]]</f>
        <v>43825</v>
      </c>
      <c r="H22" s="111">
        <v>5</v>
      </c>
      <c r="I22" s="62"/>
      <c r="J22" s="82">
        <f ca="1">IF(Milestones[[#This Row],[Complete Date]]="",TODAY()-Milestones[[#This Row],[End Date]],I22-Milestones[[#This Row],[End Date]])</f>
        <v>-24</v>
      </c>
      <c r="K22" s="87" t="str">
        <f ca="1">IF(Milestones[[#This Row],[Complete Date]]="",IF(TODAY()&lt;Milestones[[#This Row],[Start Date]],"Pending",IF(Milestones[[#This Row],[Complete Date]]="","On Process",IF(I22-G22&gt;0,"Delay","Complete"))),"Complete")</f>
        <v>Pending</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3"/>
      <c r="B23" s="109" t="s">
        <v>54</v>
      </c>
      <c r="C23" s="108"/>
      <c r="D23" s="77" t="s">
        <v>52</v>
      </c>
      <c r="E23" s="70">
        <v>0</v>
      </c>
      <c r="F23" s="118">
        <f t="shared" si="14"/>
        <v>43825</v>
      </c>
      <c r="G23" s="92">
        <f>Milestones[[#This Row],[Start Date]]+Milestones[[#This Row],[Durations]]</f>
        <v>43830</v>
      </c>
      <c r="H23" s="111">
        <v>5</v>
      </c>
      <c r="I23" s="66"/>
      <c r="J23" s="56">
        <f ca="1">IF(Milestones[[#This Row],[Complete Date]]="",TODAY()-Milestones[[#This Row],[End Date]],I23-Milestones[[#This Row],[End Date]])</f>
        <v>-29</v>
      </c>
      <c r="K23" s="91" t="str">
        <f ca="1">IF(Milestones[[#This Row],[Complete Date]]="",IF(TODAY()&lt;Milestones[[#This Row],[Start Date]],"Pending",IF(Milestones[[#This Row],[Complete Date]]="","On Process",IF(I23-G23&gt;0,"Delay","Complete"))),"Complete")</f>
        <v>Pending</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3"/>
      <c r="B24" s="41" t="s">
        <v>60</v>
      </c>
      <c r="C24" s="72"/>
      <c r="D24" s="77" t="s">
        <v>52</v>
      </c>
      <c r="E24" s="69">
        <v>0</v>
      </c>
      <c r="F24" s="118">
        <f t="shared" si="14"/>
        <v>43830</v>
      </c>
      <c r="G24" s="92">
        <f>Milestones[[#This Row],[Start Date]]+Milestones[[#This Row],[Durations]]</f>
        <v>43835</v>
      </c>
      <c r="H24" s="111">
        <v>5</v>
      </c>
      <c r="I24" s="62"/>
      <c r="J24" s="57">
        <f ca="1">IF(Milestones[[#This Row],[Complete Date]]="",TODAY()-Milestones[[#This Row],[End Date]],I24-Milestones[[#This Row],[End Date]])</f>
        <v>-34</v>
      </c>
      <c r="K24" s="87" t="str">
        <f ca="1">IF(Milestones[[#This Row],[Complete Date]]="",IF(TODAY()&lt;Milestones[[#This Row],[Start Date]],"Pending",IF(Milestones[[#This Row],[Complete Date]]="","On Process",IF(I24-G24&gt;0,"Delay","Complete"))),"Complete")</f>
        <v>Pending</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3"/>
      <c r="B25" s="107" t="s">
        <v>63</v>
      </c>
      <c r="C25" s="72"/>
      <c r="D25" s="77" t="s">
        <v>52</v>
      </c>
      <c r="E25" s="70">
        <v>0</v>
      </c>
      <c r="F25" s="118">
        <f t="shared" si="14"/>
        <v>43835</v>
      </c>
      <c r="G25" s="92">
        <f>Milestones[[#This Row],[Start Date]]+Milestones[[#This Row],[Durations]]</f>
        <v>43840</v>
      </c>
      <c r="H25" s="93">
        <v>5</v>
      </c>
      <c r="I25" s="66"/>
      <c r="J25" s="57">
        <f ca="1">IF(Milestones[[#This Row],[Complete Date]]="",TODAY()-Milestones[[#This Row],[End Date]],I25-Milestones[[#This Row],[End Date]])</f>
        <v>-39</v>
      </c>
      <c r="K25" s="87" t="str">
        <f ca="1">IF(Milestones[[#This Row],[Complete Date]]="",IF(TODAY()&lt;Milestones[[#This Row],[Start Date]],"Pending",IF(Milestones[[#This Row],[Complete Date]]="","On Process",IF(I25-G25&gt;0,"Delay","Complete"))),"Complete")</f>
        <v>Pending</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B26" s="109" t="s">
        <v>62</v>
      </c>
      <c r="C26" s="73"/>
      <c r="D26" s="102" t="s">
        <v>52</v>
      </c>
      <c r="E26" s="68">
        <v>0</v>
      </c>
      <c r="F26" s="118">
        <f t="shared" si="14"/>
        <v>43840</v>
      </c>
      <c r="G26" s="92">
        <f>Milestones[[#This Row],[Start Date]]+Milestones[[#This Row],[Durations]]</f>
        <v>43845</v>
      </c>
      <c r="H26" s="111">
        <v>5</v>
      </c>
      <c r="I26" s="62"/>
      <c r="J26" s="49">
        <f ca="1">IF(Milestones[[#This Row],[Complete Date]]="",TODAY()-Milestones[[#This Row],[End Date]],I26-Milestones[[#This Row],[End Date]])</f>
        <v>-44</v>
      </c>
      <c r="K26" s="87" t="str">
        <f ca="1">IF(Milestones[[#This Row],[Complete Date]]="",IF(TODAY()&lt;Milestones[[#This Row],[Start Date]],"Pending",IF(Milestones[[#This Row],[Complete Date]]="","On Process",IF(I26-G26&gt;0,"Delay","Complete"))),"Complete")</f>
        <v>Pending</v>
      </c>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x14ac:dyDescent="0.25">
      <c r="A27" s="43"/>
      <c r="B27" s="41" t="s">
        <v>61</v>
      </c>
      <c r="C27" s="129"/>
      <c r="D27" s="80" t="s">
        <v>52</v>
      </c>
      <c r="E27" s="67">
        <v>0</v>
      </c>
      <c r="F27" s="118">
        <f t="shared" si="14"/>
        <v>43845</v>
      </c>
      <c r="G27" s="100">
        <f>Milestones[[#This Row],[Start Date]]+Milestones[[#This Row],[Durations]]</f>
        <v>43850</v>
      </c>
      <c r="H27" s="95">
        <v>5</v>
      </c>
      <c r="I27" s="61"/>
      <c r="J27" s="130">
        <f ca="1">IF(Milestones[[#This Row],[Complete Date]]="",TODAY()-Milestones[[#This Row],[End Date]],I27-Milestones[[#This Row],[End Date]])</f>
        <v>-49</v>
      </c>
      <c r="K27" s="90" t="str">
        <f ca="1">IF(Milestones[[#This Row],[Complete Date]]="",IF(TODAY()&lt;Milestones[[#This Row],[Start Date]],"Pending",IF(Milestones[[#This Row],[Complete Date]]="","On Process",IF(I27-G27&gt;0,"Delay","Complete"))),"Complete")</f>
        <v>Pending</v>
      </c>
      <c r="L27" s="131"/>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5"/>
      <c r="B28" s="138" t="s">
        <v>35</v>
      </c>
      <c r="C28" s="139"/>
      <c r="D28" s="132"/>
      <c r="E28" s="140"/>
      <c r="F28" s="141">
        <f>G27</f>
        <v>43850</v>
      </c>
      <c r="G28" s="141">
        <f>Milestones[[#This Row],[Start Date]]+Milestones[[#This Row],[Durations]]</f>
        <v>43856</v>
      </c>
      <c r="H28" s="142">
        <f>H29</f>
        <v>6</v>
      </c>
      <c r="I28" s="136" t="s">
        <v>65</v>
      </c>
      <c r="J28" s="137"/>
      <c r="K28" s="137"/>
      <c r="L28" s="157"/>
      <c r="M28" s="35"/>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A29" s="43"/>
      <c r="B29" s="153" t="s">
        <v>47</v>
      </c>
      <c r="C29" s="129" t="s">
        <v>4</v>
      </c>
      <c r="D29" s="101" t="s">
        <v>52</v>
      </c>
      <c r="E29" s="115">
        <v>0</v>
      </c>
      <c r="F29" s="113">
        <f>F28</f>
        <v>43850</v>
      </c>
      <c r="G29" s="113">
        <f>Milestones[[#This Row],[Start Date]]+Milestones[[#This Row],[Durations]]</f>
        <v>43856</v>
      </c>
      <c r="H29" s="116">
        <v>6</v>
      </c>
      <c r="I29" s="154"/>
      <c r="J29" s="155">
        <f ca="1">IF(Milestones[[#This Row],[Complete Date]]="",TODAY()-Milestones[[#This Row],[End Date]],I29-Milestones[[#This Row],[End Date]])</f>
        <v>-55</v>
      </c>
      <c r="K29" s="155" t="str">
        <f ca="1">IF(Milestones[[#This Row],[Complete Date]]="",IF(TODAY()&lt;Milestones[[#This Row],[Start Date]],"Pending",IF(Milestones[[#This Row],[Complete Date]]="","On Process",IF(I29-G29&gt;0,"Delay","Complete"))),"Complete")</f>
        <v>Pending</v>
      </c>
      <c r="L29" s="157"/>
      <c r="M29" s="35"/>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A30" s="43"/>
      <c r="B30" s="156" t="s">
        <v>34</v>
      </c>
      <c r="C30" s="149"/>
      <c r="D30" s="150"/>
      <c r="E30" s="151"/>
      <c r="F30" s="152">
        <f>G29</f>
        <v>43856</v>
      </c>
      <c r="G30" s="152">
        <f>Milestones[[#This Row],[Start Date]]+Milestones[[#This Row],[Durations]]</f>
        <v>43862</v>
      </c>
      <c r="H30" s="120">
        <f>H31</f>
        <v>6</v>
      </c>
      <c r="I30" s="119"/>
      <c r="J30" s="86"/>
      <c r="K30" s="86"/>
      <c r="L30" s="157"/>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A31" s="43"/>
      <c r="B31" s="127" t="s">
        <v>64</v>
      </c>
      <c r="C31" s="73" t="s">
        <v>4</v>
      </c>
      <c r="D31" s="78" t="s">
        <v>52</v>
      </c>
      <c r="E31" s="70">
        <v>0</v>
      </c>
      <c r="F31" s="62">
        <f>F30</f>
        <v>43856</v>
      </c>
      <c r="G31" s="62">
        <f>Milestones[[#This Row],[Start Date]]+Milestones[[#This Row],[Durations]]</f>
        <v>43862</v>
      </c>
      <c r="H31" s="126">
        <v>6</v>
      </c>
      <c r="I31" s="148"/>
      <c r="J31" s="87">
        <f ca="1">IF(Milestones[[#This Row],[Complete Date]]="",TODAY()-Milestones[[#This Row],[End Date]],I31-Milestones[[#This Row],[End Date]])</f>
        <v>-61</v>
      </c>
      <c r="K31" s="87" t="str">
        <f ca="1">IF(Milestones[[#This Row],[Complete Date]]="",IF(TODAY()&lt;Milestones[[#This Row],[Start Date]],"Pending",IF(Milestones[[#This Row],[Complete Date]]="","On Process",IF(I31-G31&gt;0,"Delay","Complete"))),"Complete")</f>
        <v>Pending</v>
      </c>
      <c r="L31" s="157"/>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A32" s="43"/>
      <c r="B32" s="156" t="s">
        <v>36</v>
      </c>
      <c r="C32" s="149"/>
      <c r="D32" s="150"/>
      <c r="E32" s="151"/>
      <c r="F32" s="152">
        <f>G31</f>
        <v>43862</v>
      </c>
      <c r="G32" s="152">
        <f>Milestones[[#This Row],[Start Date]]+Milestones[[#This Row],[Durations]]</f>
        <v>43868</v>
      </c>
      <c r="H32" s="120">
        <f>H33</f>
        <v>6</v>
      </c>
      <c r="I32" s="119"/>
      <c r="J32" s="86"/>
      <c r="K32" s="86"/>
      <c r="L32" s="157"/>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2:67" ht="15" x14ac:dyDescent="0.25">
      <c r="B33" s="58" t="s">
        <v>48</v>
      </c>
      <c r="C33" s="72" t="s">
        <v>4</v>
      </c>
      <c r="D33" s="77" t="s">
        <v>52</v>
      </c>
      <c r="E33" s="69">
        <v>0</v>
      </c>
      <c r="F33" s="66">
        <f>F32</f>
        <v>43862</v>
      </c>
      <c r="G33" s="66">
        <f>Milestones[[#This Row],[Start Date]]+Milestones[[#This Row],[Durations]]</f>
        <v>43868</v>
      </c>
      <c r="H33" s="59">
        <v>6</v>
      </c>
      <c r="I33" s="143"/>
      <c r="J33" s="91">
        <f ca="1">IF(Milestones[[#This Row],[Complete Date]]="",TODAY()-Milestones[[#This Row],[End Date]],I33-Milestones[[#This Row],[End Date]])</f>
        <v>-67</v>
      </c>
      <c r="K33" s="91" t="str">
        <f ca="1">IF(Milestones[[#This Row],[Complete Date]]="",IF(TODAY()&lt;Milestones[[#This Row],[Start Date]],"Pending",IF(Milestones[[#This Row],[Complete Date]]="","On Process",IF(I33-G33&gt;0,"Delay","Complete"))),"Complete")</f>
        <v>Pending</v>
      </c>
      <c r="L33" s="157"/>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2:67" ht="15" x14ac:dyDescent="0.25">
      <c r="B34" s="144" t="s">
        <v>37</v>
      </c>
      <c r="C34" s="135"/>
      <c r="D34" s="79"/>
      <c r="E34" s="145"/>
      <c r="F34" s="64">
        <f>G33</f>
        <v>43868</v>
      </c>
      <c r="G34" s="64">
        <f>Milestones[[#This Row],[Start Date]]+Milestones[[#This Row],[Durations]]</f>
        <v>43873</v>
      </c>
      <c r="H34" s="146">
        <f>H35</f>
        <v>5</v>
      </c>
      <c r="I34" s="85"/>
      <c r="J34" s="147"/>
      <c r="K34" s="147"/>
      <c r="L34" s="157"/>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2:67" ht="15" x14ac:dyDescent="0.25">
      <c r="B35" s="58" t="s">
        <v>49</v>
      </c>
      <c r="C35" s="72" t="s">
        <v>4</v>
      </c>
      <c r="D35" s="77" t="s">
        <v>52</v>
      </c>
      <c r="E35" s="69">
        <v>0</v>
      </c>
      <c r="F35" s="66">
        <f>F34</f>
        <v>43868</v>
      </c>
      <c r="G35" s="66">
        <f>Milestones[[#This Row],[Start Date]]+Milestones[[#This Row],[Durations]]</f>
        <v>43873</v>
      </c>
      <c r="H35" s="59">
        <v>5</v>
      </c>
      <c r="I35" s="143"/>
      <c r="J35" s="91">
        <f ca="1">IF(Milestones[[#This Row],[Complete Date]]="",TODAY()-Milestones[[#This Row],[End Date]],I35-Milestones[[#This Row],[End Date]])</f>
        <v>-72</v>
      </c>
      <c r="K35" s="91" t="str">
        <f ca="1">IF(Milestones[[#This Row],[Complete Date]]="",IF(TODAY()&lt;Milestones[[#This Row],[Start Date]],"Pending",IF(Milestones[[#This Row],[Complete Date]]="","On Process",IF(I35-G35&gt;0,"Delay","Complete"))),"Complete")</f>
        <v>Pending</v>
      </c>
      <c r="L35" s="157"/>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2:67" ht="15" x14ac:dyDescent="0.25">
      <c r="B36" s="128" t="s">
        <v>40</v>
      </c>
      <c r="C36" s="74" t="s">
        <v>6</v>
      </c>
      <c r="D36" s="79"/>
      <c r="E36" s="71"/>
      <c r="F36" s="64">
        <f>G35</f>
        <v>43873</v>
      </c>
      <c r="G36" s="64">
        <f>Milestones[[#This Row],[Start Date]]+Milestones[[#This Row],[Durations]]</f>
        <v>43880</v>
      </c>
      <c r="H36" s="60">
        <f>H37</f>
        <v>7</v>
      </c>
      <c r="I36" s="84"/>
      <c r="J36" s="96"/>
      <c r="K36" s="96"/>
      <c r="L36" s="157"/>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2:67" ht="15" x14ac:dyDescent="0.25">
      <c r="B37" s="48" t="s">
        <v>50</v>
      </c>
      <c r="C37" s="105" t="s">
        <v>4</v>
      </c>
      <c r="D37" s="102" t="s">
        <v>52</v>
      </c>
      <c r="E37" s="133">
        <v>0</v>
      </c>
      <c r="F37" s="62">
        <f>F36</f>
        <v>43873</v>
      </c>
      <c r="G37" s="62">
        <f>Milestones[[#This Row],[Start Date]]+Milestones[[#This Row],[Durations]]</f>
        <v>43880</v>
      </c>
      <c r="H37" s="124">
        <v>7</v>
      </c>
      <c r="I37" s="134"/>
      <c r="J37" s="89">
        <f ca="1">IF(Milestones[[#This Row],[Complete Date]]="",TODAY()-Milestones[[#This Row],[End Date]],I37-Milestones[[#This Row],[End Date]])</f>
        <v>-79</v>
      </c>
      <c r="K37" s="89" t="str">
        <f ca="1">IF(Milestones[[#This Row],[Complete Date]]="",IF(TODAY()&lt;Milestones[[#This Row],[Start Date]],"Pending",IF(Milestones[[#This Row],[Complete Date]]="","On Process",IF(I37-G37&gt;0,"Delay","Complete"))),"Complete")</f>
        <v>Pending</v>
      </c>
      <c r="L37" s="157"/>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2:67" ht="30" customHeight="1" x14ac:dyDescent="0.25">
      <c r="D38" s="30"/>
    </row>
    <row r="39" spans="2:67" ht="30" customHeight="1" x14ac:dyDescent="0.25">
      <c r="D39" s="30"/>
    </row>
  </sheetData>
  <mergeCells count="9">
    <mergeCell ref="AA2:AD2"/>
    <mergeCell ref="AF2:AI2"/>
    <mergeCell ref="D3:E3"/>
    <mergeCell ref="D4:E4"/>
    <mergeCell ref="B5:J5"/>
    <mergeCell ref="F3:H3"/>
    <mergeCell ref="L2:O2"/>
    <mergeCell ref="Q2:T2"/>
    <mergeCell ref="V2:Y2"/>
  </mergeCells>
  <conditionalFormatting sqref="E7:E8 E10:E11 E34 E36 E13 E30 E17:E28">
    <cfRule type="dataBar" priority="1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4:BO36 L28:BO31 L13:BO13 L17:BO20">
    <cfRule type="expression" dxfId="35" priority="136">
      <formula>AND(TODAY()&gt;=L$5,TODAY()&lt;M$5)</formula>
    </cfRule>
  </conditionalFormatting>
  <conditionalFormatting sqref="L4:AP4">
    <cfRule type="expression" dxfId="34" priority="142">
      <formula>L$5&lt;=EOMONTH($L$5,0)</formula>
    </cfRule>
  </conditionalFormatting>
  <conditionalFormatting sqref="M4:BO4">
    <cfRule type="expression" dxfId="33" priority="138">
      <formula>AND(M$5&lt;=EOMONTH($L$5,2),M$5&gt;EOMONTH($L$5,0),M$5&gt;EOMONTH($L$5,1))</formula>
    </cfRule>
  </conditionalFormatting>
  <conditionalFormatting sqref="L4:BO4">
    <cfRule type="expression" dxfId="32" priority="137">
      <formula>AND(L$5&lt;=EOMONTH($L$5,1),L$5&gt;EOMONTH($L$5,0))</formula>
    </cfRule>
  </conditionalFormatting>
  <conditionalFormatting sqref="L8:BO31 L33:BO37">
    <cfRule type="expression" dxfId="31" priority="159" stopIfTrue="1">
      <formula>AND($C8="Low Risk",L$5&gt;=$F8,L$5&lt;=$F8+$H8-1)</formula>
    </cfRule>
    <cfRule type="expression" dxfId="30" priority="178" stopIfTrue="1">
      <formula>AND($C8="High Risk",L$5&gt;=$F8,L$5&lt;=$F8+$H8-1)</formula>
    </cfRule>
    <cfRule type="expression" dxfId="29" priority="196" stopIfTrue="1">
      <formula>AND($C8="On Track",L$5&gt;=$F8,L$5&lt;=$F8+$H8-1)</formula>
    </cfRule>
    <cfRule type="expression" dxfId="28" priority="197" stopIfTrue="1">
      <formula>AND($C8="Med Risk",L$5&gt;=$F8,L$5&lt;=$F8+$H8-1)</formula>
    </cfRule>
    <cfRule type="expression" dxfId="27" priority="198" stopIfTrue="1">
      <formula>AND(LEN($C8)=0,L$5&gt;=$F8,L$5&lt;=$F8+$H8-1)</formula>
    </cfRule>
  </conditionalFormatting>
  <conditionalFormatting sqref="E12">
    <cfRule type="dataBar" priority="112">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26" priority="111">
      <formula>AND(TODAY()&gt;=L$5,TODAY()&lt;M$5)</formula>
    </cfRule>
  </conditionalFormatting>
  <conditionalFormatting sqref="E9">
    <cfRule type="dataBar" priority="104">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25" priority="103">
      <formula>AND(TODAY()&gt;=L$5,TODAY()&lt;M$5)</formula>
    </cfRule>
  </conditionalFormatting>
  <conditionalFormatting sqref="L33:BO36">
    <cfRule type="expression" dxfId="24" priority="47">
      <formula>AND(TODAY()&gt;=L$5,TODAY()&lt;M$5)</formula>
    </cfRule>
  </conditionalFormatting>
  <conditionalFormatting sqref="E34 E36">
    <cfRule type="dataBar" priority="48">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7:BO37">
    <cfRule type="expression" dxfId="23" priority="39">
      <formula>AND(TODAY()&gt;=L$5,TODAY()&lt;M$5)</formula>
    </cfRule>
  </conditionalFormatting>
  <conditionalFormatting sqref="L37:BO37">
    <cfRule type="expression" dxfId="22" priority="37">
      <formula>AND(TODAY()&gt;=L$5,TODAY()&lt;M$5)</formula>
    </cfRule>
  </conditionalFormatting>
  <conditionalFormatting sqref="L21:BO27">
    <cfRule type="expression" dxfId="21" priority="26">
      <formula>AND(TODAY()&gt;=L$5,TODAY()&lt;M$5)</formula>
    </cfRule>
  </conditionalFormatting>
  <conditionalFormatting sqref="L15:BO15">
    <cfRule type="expression" dxfId="20" priority="16">
      <formula>AND(TODAY()&gt;=L$5,TODAY()&lt;M$5)</formula>
    </cfRule>
  </conditionalFormatting>
  <conditionalFormatting sqref="E14:E16">
    <cfRule type="dataBar" priority="19">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9" priority="18">
      <formula>AND(TODAY()&gt;=L$5,TODAY()&lt;M$5)</formula>
    </cfRule>
  </conditionalFormatting>
  <conditionalFormatting sqref="E29">
    <cfRule type="dataBar" priority="15">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1">
    <cfRule type="dataBar" priority="14">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3">
    <cfRule type="dataBar" priority="12">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5">
    <cfRule type="dataBar" priority="11">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7">
    <cfRule type="dataBar" priority="10">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32">
    <cfRule type="dataBar" priority="2">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2:BO32">
    <cfRule type="expression" dxfId="18" priority="1">
      <formula>AND(TODAY()&gt;=L$5,TODAY()&lt;M$5)</formula>
    </cfRule>
  </conditionalFormatting>
  <conditionalFormatting sqref="L32:BO32">
    <cfRule type="expression" dxfId="17" priority="3" stopIfTrue="1">
      <formula>AND($C32="Low Risk",L$5&gt;=$F32,L$5&lt;=$F32+$H32-1)</formula>
    </cfRule>
    <cfRule type="expression" dxfId="16" priority="4" stopIfTrue="1">
      <formula>AND($C32="High Risk",L$5&gt;=$F32,L$5&lt;=$F32+$H32-1)</formula>
    </cfRule>
    <cfRule type="expression" dxfId="15" priority="5" stopIfTrue="1">
      <formula>AND($C32="On Track",L$5&gt;=$F32,L$5&lt;=$F32+$H32-1)</formula>
    </cfRule>
    <cfRule type="expression" dxfId="14" priority="6" stopIfTrue="1">
      <formula>AND($C32="Med Risk",L$5&gt;=$F32,L$5&lt;=$F32+$H32-1)</formula>
    </cfRule>
    <cfRule type="expression" dxfId="13" priority="7" stopIfTrue="1">
      <formula>AND(LEN($C32)=0,L$5&gt;=$F32,L$5&lt;=$F32+$H32-1)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7"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E34 E36 E13 E30 E17:E28</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E34 E36</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iconSet" priority="118"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10"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54"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L33:BO33</xm:sqref>
        </x14:conditionalFormatting>
        <x14:conditionalFormatting xmlns:xm="http://schemas.microsoft.com/office/excel/2006/main">
          <x14:cfRule type="iconSet" priority="38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L34:BO36 L10:BO11 L8:BO8 L13:BO13 L28:BO31 L17:BO20</xm:sqref>
        </x14:conditionalFormatting>
        <x14:conditionalFormatting xmlns:xm="http://schemas.microsoft.com/office/excel/2006/main">
          <x14:cfRule type="iconSet" priority="46"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L37:BO37</xm:sqref>
        </x14:conditionalFormatting>
        <x14:conditionalFormatting xmlns:xm="http://schemas.microsoft.com/office/excel/2006/main">
          <x14:cfRule type="iconSet" priority="33"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L21:BO27</xm:sqref>
        </x14:conditionalFormatting>
        <x14:conditionalFormatting xmlns:xm="http://schemas.microsoft.com/office/excel/2006/main">
          <x14:cfRule type="iconSet" priority="17"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25"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8"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L32:BO32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2019-12-02T06:21:01Z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