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-14055" yWindow="1290" windowWidth="27960" windowHeight="12645" tabRatio="500" activeTab="1"/>
  </bookViews>
  <sheets>
    <sheet name="071312-08" sheetId="35" r:id="rId1"/>
    <sheet name="Sheet4" sheetId="25" r:id="rId2"/>
    <sheet name="071312-04" sheetId="33" r:id="rId3"/>
    <sheet name="071312-07" sheetId="32" r:id="rId4"/>
    <sheet name="071312-03" sheetId="31" r:id="rId5"/>
    <sheet name="071312-06" sheetId="30" r:id="rId6"/>
    <sheet name="071312-02" sheetId="29" r:id="rId7"/>
    <sheet name="071312-05" sheetId="28" r:id="rId8"/>
    <sheet name="071312-01" sheetId="27" r:id="rId9"/>
    <sheet name="041112-107" sheetId="1" r:id="rId10"/>
    <sheet name="041112-111" sheetId="26" r:id="rId11"/>
  </sheets>
  <calcPr calcId="125725" calcMode="manual"/>
</workbook>
</file>

<file path=xl/calcChain.xml><?xml version="1.0" encoding="utf-8"?>
<calcChain xmlns="http://schemas.openxmlformats.org/spreadsheetml/2006/main">
  <c r="B138" i="25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B137"/>
  <c r="AI19" i="35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S5"/>
  <c r="U5" s="1"/>
  <c r="R5"/>
  <c r="O5"/>
  <c r="M5"/>
  <c r="N5" s="1"/>
  <c r="L5"/>
  <c r="J5"/>
  <c r="K5" s="1"/>
  <c r="D123" i="25"/>
  <c r="D124"/>
  <c r="D125"/>
  <c r="D126"/>
  <c r="D127"/>
  <c r="D128"/>
  <c r="D129"/>
  <c r="D130"/>
  <c r="D131"/>
  <c r="D132"/>
  <c r="D133"/>
  <c r="D134"/>
  <c r="D135"/>
  <c r="B123"/>
  <c r="B124"/>
  <c r="B125"/>
  <c r="B126"/>
  <c r="B127"/>
  <c r="B128"/>
  <c r="B129"/>
  <c r="B130"/>
  <c r="B131"/>
  <c r="B132"/>
  <c r="B133"/>
  <c r="B134"/>
  <c r="B135"/>
  <c r="B136"/>
  <c r="C123"/>
  <c r="C124"/>
  <c r="C125"/>
  <c r="C126"/>
  <c r="C127"/>
  <c r="C128"/>
  <c r="C129"/>
  <c r="C130"/>
  <c r="C131"/>
  <c r="C132"/>
  <c r="C133"/>
  <c r="C134"/>
  <c r="C135"/>
  <c r="B122"/>
  <c r="AI19" i="33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O5"/>
  <c r="M5"/>
  <c r="N5" s="1"/>
  <c r="J5"/>
  <c r="K5" s="1"/>
  <c r="L5" s="1"/>
  <c r="B108" i="25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B107"/>
  <c r="AI20" i="32"/>
  <c r="AI19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O5"/>
  <c r="M5"/>
  <c r="N5" s="1"/>
  <c r="J5"/>
  <c r="R5" s="1"/>
  <c r="S5" s="1"/>
  <c r="U5" s="1"/>
  <c r="B93" i="25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B92"/>
  <c r="AI19" i="31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O5"/>
  <c r="M5"/>
  <c r="N5" s="1"/>
  <c r="J5"/>
  <c r="B78" i="25"/>
  <c r="B79"/>
  <c r="B80"/>
  <c r="B81"/>
  <c r="B82"/>
  <c r="B83"/>
  <c r="B84"/>
  <c r="B85"/>
  <c r="B86"/>
  <c r="B87"/>
  <c r="B88"/>
  <c r="B89"/>
  <c r="B90"/>
  <c r="B91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B77"/>
  <c r="AI19" i="30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O5"/>
  <c r="J5"/>
  <c r="B63" i="25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B62"/>
  <c r="AI19" i="29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O5"/>
  <c r="K5"/>
  <c r="L5" s="1"/>
  <c r="J5"/>
  <c r="R5" s="1"/>
  <c r="S5" s="1"/>
  <c r="U5" s="1"/>
  <c r="B48" i="25"/>
  <c r="B49"/>
  <c r="B50"/>
  <c r="B51"/>
  <c r="B52"/>
  <c r="B53"/>
  <c r="B54"/>
  <c r="B55"/>
  <c r="B56"/>
  <c r="B57"/>
  <c r="B58"/>
  <c r="B59"/>
  <c r="B60"/>
  <c r="B61"/>
  <c r="B47"/>
  <c r="AI19" i="28"/>
  <c r="T19"/>
  <c r="G19"/>
  <c r="AI18"/>
  <c r="T18"/>
  <c r="G18"/>
  <c r="AI17"/>
  <c r="T17"/>
  <c r="G17"/>
  <c r="AI16"/>
  <c r="T16"/>
  <c r="G16"/>
  <c r="AI15"/>
  <c r="T15"/>
  <c r="G15"/>
  <c r="AI14"/>
  <c r="T14"/>
  <c r="G14"/>
  <c r="AI13"/>
  <c r="T13"/>
  <c r="G13"/>
  <c r="AI12"/>
  <c r="T12"/>
  <c r="G12"/>
  <c r="AI11"/>
  <c r="T11"/>
  <c r="G11"/>
  <c r="AI10"/>
  <c r="T10"/>
  <c r="G10"/>
  <c r="AI9"/>
  <c r="T9"/>
  <c r="G9"/>
  <c r="AI8"/>
  <c r="T8"/>
  <c r="G8"/>
  <c r="AI7"/>
  <c r="T7"/>
  <c r="G7"/>
  <c r="AI6"/>
  <c r="T6"/>
  <c r="G6"/>
  <c r="AI5"/>
  <c r="AE5"/>
  <c r="W5"/>
  <c r="T5"/>
  <c r="O5"/>
  <c r="J5"/>
  <c r="AI6" i="27"/>
  <c r="AI7"/>
  <c r="AI8"/>
  <c r="AI9"/>
  <c r="AI10"/>
  <c r="AI11"/>
  <c r="AI12"/>
  <c r="AI13"/>
  <c r="AI14"/>
  <c r="AI15"/>
  <c r="AI16"/>
  <c r="AI17"/>
  <c r="AI18"/>
  <c r="AI19"/>
  <c r="AI5"/>
  <c r="B33" i="25"/>
  <c r="B34"/>
  <c r="B35"/>
  <c r="B36"/>
  <c r="B37"/>
  <c r="B38"/>
  <c r="B39"/>
  <c r="B40"/>
  <c r="B41"/>
  <c r="B42"/>
  <c r="B43"/>
  <c r="B44"/>
  <c r="B45"/>
  <c r="B46"/>
  <c r="B32"/>
  <c r="G19" i="27"/>
  <c r="G18"/>
  <c r="G17"/>
  <c r="G16"/>
  <c r="G15"/>
  <c r="G14"/>
  <c r="G13"/>
  <c r="G12"/>
  <c r="G11"/>
  <c r="G10"/>
  <c r="G9"/>
  <c r="G8"/>
  <c r="G7"/>
  <c r="G6"/>
  <c r="T19"/>
  <c r="T18"/>
  <c r="T17"/>
  <c r="T16"/>
  <c r="T15"/>
  <c r="T14"/>
  <c r="T13"/>
  <c r="T12"/>
  <c r="T11"/>
  <c r="T10"/>
  <c r="T9"/>
  <c r="T8"/>
  <c r="T7"/>
  <c r="T6"/>
  <c r="AE5"/>
  <c r="W5"/>
  <c r="T5"/>
  <c r="O5"/>
  <c r="J5"/>
  <c r="R5" s="1"/>
  <c r="S5" s="1"/>
  <c r="U5" s="1"/>
  <c r="X7" i="1"/>
  <c r="X8"/>
  <c r="X9"/>
  <c r="X10"/>
  <c r="X11"/>
  <c r="X12"/>
  <c r="X13"/>
  <c r="X14"/>
  <c r="X15"/>
  <c r="X16"/>
  <c r="X17"/>
  <c r="X18"/>
  <c r="P7"/>
  <c r="P8"/>
  <c r="P9"/>
  <c r="P10"/>
  <c r="P11"/>
  <c r="P12"/>
  <c r="P13"/>
  <c r="P14"/>
  <c r="P15"/>
  <c r="P16"/>
  <c r="P17"/>
  <c r="P18"/>
  <c r="X7" i="26"/>
  <c r="X8"/>
  <c r="X9"/>
  <c r="X10"/>
  <c r="X11"/>
  <c r="X12"/>
  <c r="X13"/>
  <c r="X14"/>
  <c r="X15"/>
  <c r="X16"/>
  <c r="X17"/>
  <c r="X18"/>
  <c r="P7"/>
  <c r="P8"/>
  <c r="P9"/>
  <c r="P10"/>
  <c r="P11"/>
  <c r="P12"/>
  <c r="P13"/>
  <c r="P14"/>
  <c r="P15"/>
  <c r="P16"/>
  <c r="P17"/>
  <c r="P18"/>
  <c r="M5"/>
  <c r="N5"/>
  <c r="M6"/>
  <c r="O6"/>
  <c r="N6"/>
  <c r="M7"/>
  <c r="O7"/>
  <c r="X6"/>
  <c r="D18" i="25"/>
  <c r="D19"/>
  <c r="M17" i="26"/>
  <c r="N17"/>
  <c r="M18"/>
  <c r="M16"/>
  <c r="N16"/>
  <c r="M15"/>
  <c r="N15"/>
  <c r="M14"/>
  <c r="N14"/>
  <c r="M13"/>
  <c r="N13"/>
  <c r="M12"/>
  <c r="N12"/>
  <c r="M11"/>
  <c r="N11"/>
  <c r="M10"/>
  <c r="N10"/>
  <c r="M9"/>
  <c r="N9"/>
  <c r="M8"/>
  <c r="N8"/>
  <c r="N7"/>
  <c r="O8"/>
  <c r="O9"/>
  <c r="O10"/>
  <c r="O11"/>
  <c r="O12"/>
  <c r="O13"/>
  <c r="O14"/>
  <c r="O15"/>
  <c r="O16"/>
  <c r="O17"/>
  <c r="O18"/>
  <c r="N18"/>
  <c r="M19"/>
  <c r="O19"/>
  <c r="D3" i="25"/>
  <c r="D4"/>
  <c r="D5"/>
  <c r="D6"/>
  <c r="D7"/>
  <c r="D8"/>
  <c r="D9"/>
  <c r="D10"/>
  <c r="D11"/>
  <c r="D12"/>
  <c r="D13"/>
  <c r="D14"/>
  <c r="D15"/>
  <c r="P6" i="26"/>
  <c r="C18" i="25"/>
  <c r="C19"/>
  <c r="C20"/>
  <c r="C21"/>
  <c r="C22"/>
  <c r="C23"/>
  <c r="C24"/>
  <c r="C25"/>
  <c r="C26"/>
  <c r="C27"/>
  <c r="C28"/>
  <c r="C29"/>
  <c r="C30"/>
  <c r="C3"/>
  <c r="C4"/>
  <c r="C5"/>
  <c r="C6"/>
  <c r="C7"/>
  <c r="C8"/>
  <c r="C9"/>
  <c r="C10"/>
  <c r="C11"/>
  <c r="C12"/>
  <c r="C13"/>
  <c r="C14"/>
  <c r="C15"/>
  <c r="B18"/>
  <c r="B19"/>
  <c r="B20"/>
  <c r="B21"/>
  <c r="B22"/>
  <c r="B23"/>
  <c r="B24"/>
  <c r="B25"/>
  <c r="B26"/>
  <c r="B27"/>
  <c r="B28"/>
  <c r="B29"/>
  <c r="B30"/>
  <c r="B31"/>
  <c r="B17"/>
  <c r="B3"/>
  <c r="B4"/>
  <c r="B5"/>
  <c r="B6"/>
  <c r="B7"/>
  <c r="B8"/>
  <c r="B9"/>
  <c r="B10"/>
  <c r="B11"/>
  <c r="B12"/>
  <c r="B13"/>
  <c r="B14"/>
  <c r="B15"/>
  <c r="B16"/>
  <c r="B2"/>
  <c r="AC5" i="26"/>
  <c r="G6"/>
  <c r="J6"/>
  <c r="K6"/>
  <c r="L6"/>
  <c r="AC6"/>
  <c r="AA6"/>
  <c r="Z6"/>
  <c r="AD6"/>
  <c r="AE6"/>
  <c r="G7"/>
  <c r="J7"/>
  <c r="K7"/>
  <c r="L7"/>
  <c r="AC7"/>
  <c r="AA7"/>
  <c r="Z7"/>
  <c r="AD7"/>
  <c r="AE7"/>
  <c r="G8"/>
  <c r="J8"/>
  <c r="K8"/>
  <c r="L8"/>
  <c r="AC8"/>
  <c r="AA8"/>
  <c r="Z8"/>
  <c r="AD8"/>
  <c r="AE8"/>
  <c r="G9"/>
  <c r="J9"/>
  <c r="K9"/>
  <c r="L9"/>
  <c r="AC9"/>
  <c r="AA9"/>
  <c r="Z9"/>
  <c r="AD9"/>
  <c r="AE9"/>
  <c r="G10"/>
  <c r="J10"/>
  <c r="K10"/>
  <c r="L10"/>
  <c r="AC10"/>
  <c r="AA10"/>
  <c r="Z10"/>
  <c r="AD10"/>
  <c r="AE10"/>
  <c r="G11"/>
  <c r="J11"/>
  <c r="K11"/>
  <c r="L11"/>
  <c r="AC11"/>
  <c r="AA11"/>
  <c r="Z11"/>
  <c r="AD11"/>
  <c r="AE11"/>
  <c r="G12"/>
  <c r="J12"/>
  <c r="K12"/>
  <c r="L12"/>
  <c r="AC12"/>
  <c r="AA12"/>
  <c r="Z12"/>
  <c r="AD12"/>
  <c r="AE12"/>
  <c r="G13"/>
  <c r="J13"/>
  <c r="K13"/>
  <c r="L13"/>
  <c r="AC13"/>
  <c r="AA13"/>
  <c r="Z13"/>
  <c r="AD13"/>
  <c r="AE13"/>
  <c r="G14"/>
  <c r="J14"/>
  <c r="K14"/>
  <c r="L14"/>
  <c r="AC14"/>
  <c r="AA14"/>
  <c r="Z14"/>
  <c r="AD14"/>
  <c r="AE14"/>
  <c r="G15"/>
  <c r="J15"/>
  <c r="K15"/>
  <c r="L15"/>
  <c r="AC15"/>
  <c r="AA15"/>
  <c r="Z15"/>
  <c r="AD15"/>
  <c r="AE15"/>
  <c r="G16"/>
  <c r="J16"/>
  <c r="K16"/>
  <c r="L16"/>
  <c r="AC16"/>
  <c r="AA16"/>
  <c r="Z16"/>
  <c r="AD16"/>
  <c r="AE16"/>
  <c r="G17"/>
  <c r="J17"/>
  <c r="K17"/>
  <c r="L17"/>
  <c r="AC17"/>
  <c r="AA17"/>
  <c r="Z17"/>
  <c r="AD17"/>
  <c r="AE17"/>
  <c r="G18"/>
  <c r="J18"/>
  <c r="K18"/>
  <c r="L18"/>
  <c r="AC18"/>
  <c r="AA18"/>
  <c r="Z18"/>
  <c r="AD18"/>
  <c r="AE18"/>
  <c r="G19"/>
  <c r="J19"/>
  <c r="K19"/>
  <c r="L19"/>
  <c r="AC19"/>
  <c r="AA19"/>
  <c r="Z19"/>
  <c r="AD19"/>
  <c r="AE19"/>
  <c r="R6"/>
  <c r="V6"/>
  <c r="W6"/>
  <c r="S6"/>
  <c r="U6"/>
  <c r="R7"/>
  <c r="V7"/>
  <c r="W7"/>
  <c r="S7"/>
  <c r="U7"/>
  <c r="R8"/>
  <c r="V8"/>
  <c r="W8"/>
  <c r="S8"/>
  <c r="U8"/>
  <c r="R9"/>
  <c r="V9"/>
  <c r="W9"/>
  <c r="S9"/>
  <c r="U9"/>
  <c r="R10"/>
  <c r="V10"/>
  <c r="W10"/>
  <c r="S10"/>
  <c r="U10"/>
  <c r="R11"/>
  <c r="V11"/>
  <c r="W11"/>
  <c r="S11"/>
  <c r="U11"/>
  <c r="R12"/>
  <c r="V12"/>
  <c r="W12"/>
  <c r="S12"/>
  <c r="U12"/>
  <c r="R13"/>
  <c r="V13"/>
  <c r="W13"/>
  <c r="S13"/>
  <c r="U13"/>
  <c r="R14"/>
  <c r="V14"/>
  <c r="W14"/>
  <c r="S14"/>
  <c r="U14"/>
  <c r="R15"/>
  <c r="V15"/>
  <c r="W15"/>
  <c r="S15"/>
  <c r="U15"/>
  <c r="R16"/>
  <c r="V16"/>
  <c r="W16"/>
  <c r="S16"/>
  <c r="U16"/>
  <c r="R17"/>
  <c r="V17"/>
  <c r="W17"/>
  <c r="S17"/>
  <c r="U17"/>
  <c r="R18"/>
  <c r="V18"/>
  <c r="W18"/>
  <c r="S18"/>
  <c r="U18"/>
  <c r="R19"/>
  <c r="V19"/>
  <c r="W19"/>
  <c r="AE5"/>
  <c r="J5"/>
  <c r="K5"/>
  <c r="L5"/>
  <c r="W5"/>
  <c r="R5"/>
  <c r="S5"/>
  <c r="T5"/>
  <c r="U5"/>
  <c r="T6"/>
  <c r="T7"/>
  <c r="T8"/>
  <c r="T9"/>
  <c r="T10"/>
  <c r="T11"/>
  <c r="T12"/>
  <c r="T13"/>
  <c r="T14"/>
  <c r="T15"/>
  <c r="T16"/>
  <c r="T18"/>
  <c r="S19"/>
  <c r="T19"/>
  <c r="U19"/>
  <c r="O5"/>
  <c r="N19"/>
  <c r="AF17"/>
  <c r="T17"/>
  <c r="AF16"/>
  <c r="AF15"/>
  <c r="AF14"/>
  <c r="AF13"/>
  <c r="AF12"/>
  <c r="Y12"/>
  <c r="AF11"/>
  <c r="AF10"/>
  <c r="AF9"/>
  <c r="AF8"/>
  <c r="AF7"/>
  <c r="AF6"/>
  <c r="Q6"/>
  <c r="AA5"/>
  <c r="Z5"/>
  <c r="AC5" i="1"/>
  <c r="G6"/>
  <c r="J6"/>
  <c r="K6"/>
  <c r="L6"/>
  <c r="AC6"/>
  <c r="AA6"/>
  <c r="Z6"/>
  <c r="AD6"/>
  <c r="AE6"/>
  <c r="G7"/>
  <c r="J7"/>
  <c r="K7"/>
  <c r="L7"/>
  <c r="AC7"/>
  <c r="AA7"/>
  <c r="Z7"/>
  <c r="AD7"/>
  <c r="AE7"/>
  <c r="G8"/>
  <c r="J8"/>
  <c r="K8"/>
  <c r="L8"/>
  <c r="AC8"/>
  <c r="AA8"/>
  <c r="Z8"/>
  <c r="AD8"/>
  <c r="AE8"/>
  <c r="G9"/>
  <c r="J9"/>
  <c r="K9"/>
  <c r="L9"/>
  <c r="AC9"/>
  <c r="AA9"/>
  <c r="Z9"/>
  <c r="AD9"/>
  <c r="AE9"/>
  <c r="G10"/>
  <c r="J10"/>
  <c r="K10"/>
  <c r="L10"/>
  <c r="AC10"/>
  <c r="AA10"/>
  <c r="Z10"/>
  <c r="AD10"/>
  <c r="AE10"/>
  <c r="G11"/>
  <c r="J11"/>
  <c r="K11"/>
  <c r="L11"/>
  <c r="AC11"/>
  <c r="AA11"/>
  <c r="Z11"/>
  <c r="AD11"/>
  <c r="AE11"/>
  <c r="G12"/>
  <c r="J12"/>
  <c r="K12"/>
  <c r="L12"/>
  <c r="AC12"/>
  <c r="AA12"/>
  <c r="Z12"/>
  <c r="AD12"/>
  <c r="AE12"/>
  <c r="G13"/>
  <c r="J13"/>
  <c r="K13"/>
  <c r="L13"/>
  <c r="AC13"/>
  <c r="AA13"/>
  <c r="Z13"/>
  <c r="AD13"/>
  <c r="AE13"/>
  <c r="G14"/>
  <c r="J14"/>
  <c r="K14"/>
  <c r="L14"/>
  <c r="AC14"/>
  <c r="AA14"/>
  <c r="Z14"/>
  <c r="AD14"/>
  <c r="AE14"/>
  <c r="G15"/>
  <c r="J15"/>
  <c r="K15"/>
  <c r="L15"/>
  <c r="AC15"/>
  <c r="AA15"/>
  <c r="Z15"/>
  <c r="AD15"/>
  <c r="AE15"/>
  <c r="G16"/>
  <c r="J16"/>
  <c r="K16"/>
  <c r="L16"/>
  <c r="AC16"/>
  <c r="AA16"/>
  <c r="Z16"/>
  <c r="AD16"/>
  <c r="AE16"/>
  <c r="G17"/>
  <c r="J17"/>
  <c r="K17"/>
  <c r="L17"/>
  <c r="AC17"/>
  <c r="AA17"/>
  <c r="Z17"/>
  <c r="AD17"/>
  <c r="AE17"/>
  <c r="G18"/>
  <c r="J18"/>
  <c r="K18"/>
  <c r="L18"/>
  <c r="AC18"/>
  <c r="AA18"/>
  <c r="Z18"/>
  <c r="AD18"/>
  <c r="AE18"/>
  <c r="G19"/>
  <c r="J19"/>
  <c r="K19"/>
  <c r="L19"/>
  <c r="AC19"/>
  <c r="AA19"/>
  <c r="Z19"/>
  <c r="AD19"/>
  <c r="AE19"/>
  <c r="R6"/>
  <c r="V6"/>
  <c r="W6"/>
  <c r="S6"/>
  <c r="U6"/>
  <c r="R7"/>
  <c r="V7"/>
  <c r="W7"/>
  <c r="S7"/>
  <c r="U7"/>
  <c r="R8"/>
  <c r="V8"/>
  <c r="W8"/>
  <c r="S8"/>
  <c r="U8"/>
  <c r="R9"/>
  <c r="V9"/>
  <c r="W9"/>
  <c r="S9"/>
  <c r="U9"/>
  <c r="R10"/>
  <c r="V10"/>
  <c r="W10"/>
  <c r="S10"/>
  <c r="U10"/>
  <c r="R11"/>
  <c r="V11"/>
  <c r="W11"/>
  <c r="S11"/>
  <c r="U11"/>
  <c r="R12"/>
  <c r="V12"/>
  <c r="W12"/>
  <c r="S12"/>
  <c r="U12"/>
  <c r="R13"/>
  <c r="V13"/>
  <c r="W13"/>
  <c r="S13"/>
  <c r="U13"/>
  <c r="R14"/>
  <c r="V14"/>
  <c r="W14"/>
  <c r="S14"/>
  <c r="U14"/>
  <c r="R15"/>
  <c r="V15"/>
  <c r="W15"/>
  <c r="S15"/>
  <c r="U15"/>
  <c r="R16"/>
  <c r="V16"/>
  <c r="W16"/>
  <c r="S16"/>
  <c r="U16"/>
  <c r="R17"/>
  <c r="V17"/>
  <c r="W17"/>
  <c r="S17"/>
  <c r="U17"/>
  <c r="R18"/>
  <c r="V18"/>
  <c r="W18"/>
  <c r="S18"/>
  <c r="U18"/>
  <c r="R19"/>
  <c r="V19"/>
  <c r="W19"/>
  <c r="M17"/>
  <c r="N17"/>
  <c r="M18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O6"/>
  <c r="O7"/>
  <c r="O8"/>
  <c r="O9"/>
  <c r="O10"/>
  <c r="O11"/>
  <c r="O12"/>
  <c r="O13"/>
  <c r="O14"/>
  <c r="O15"/>
  <c r="O16"/>
  <c r="O17"/>
  <c r="O18"/>
  <c r="N18"/>
  <c r="M19"/>
  <c r="O19"/>
  <c r="J5"/>
  <c r="K5"/>
  <c r="L5"/>
  <c r="W5"/>
  <c r="R5"/>
  <c r="S5"/>
  <c r="T5"/>
  <c r="U5"/>
  <c r="T6"/>
  <c r="T7"/>
  <c r="T8"/>
  <c r="T9"/>
  <c r="T10"/>
  <c r="T11"/>
  <c r="T12"/>
  <c r="T13"/>
  <c r="T14"/>
  <c r="T15"/>
  <c r="T16"/>
  <c r="T17"/>
  <c r="M5"/>
  <c r="N5"/>
  <c r="O5"/>
  <c r="T18"/>
  <c r="S19"/>
  <c r="T19"/>
  <c r="U19"/>
  <c r="N19"/>
  <c r="Y14"/>
  <c r="AE5"/>
  <c r="AF18"/>
  <c r="AF19"/>
  <c r="AA5"/>
  <c r="Z5"/>
  <c r="P6"/>
  <c r="X6"/>
  <c r="AF6"/>
  <c r="AF7"/>
  <c r="AF8"/>
  <c r="AF9"/>
  <c r="AF10"/>
  <c r="AF11"/>
  <c r="AF12"/>
  <c r="AF13"/>
  <c r="AF14"/>
  <c r="AF15"/>
  <c r="AF16"/>
  <c r="AF17"/>
  <c r="Y8"/>
  <c r="Q6"/>
  <c r="Q13"/>
  <c r="D30" i="25"/>
  <c r="D29"/>
  <c r="D28"/>
  <c r="D27"/>
  <c r="D26"/>
  <c r="D25"/>
  <c r="D24"/>
  <c r="D23"/>
  <c r="D22"/>
  <c r="D21"/>
  <c r="D20"/>
  <c r="J6" i="35" l="1"/>
  <c r="AC5"/>
  <c r="J6" i="33"/>
  <c r="AC5"/>
  <c r="R5"/>
  <c r="S5" s="1"/>
  <c r="U5" s="1"/>
  <c r="K5" i="32"/>
  <c r="L5" s="1"/>
  <c r="R5" i="31"/>
  <c r="S5" s="1"/>
  <c r="U5" s="1"/>
  <c r="K5"/>
  <c r="L5" s="1"/>
  <c r="R5" i="30"/>
  <c r="S5" s="1"/>
  <c r="U5" s="1"/>
  <c r="M5"/>
  <c r="N5" s="1"/>
  <c r="K5"/>
  <c r="L5" s="1"/>
  <c r="J6" i="29"/>
  <c r="AC5"/>
  <c r="M5"/>
  <c r="N5" s="1"/>
  <c r="R5" i="28"/>
  <c r="S5" s="1"/>
  <c r="U5" s="1"/>
  <c r="M5"/>
  <c r="N5" s="1"/>
  <c r="K5"/>
  <c r="L5" s="1"/>
  <c r="M5" i="27"/>
  <c r="N5" s="1"/>
  <c r="K5"/>
  <c r="L5" s="1"/>
  <c r="J6"/>
  <c r="AC5"/>
  <c r="AA5" i="35" l="1"/>
  <c r="Z5" s="1"/>
  <c r="M6"/>
  <c r="R6"/>
  <c r="K6"/>
  <c r="L6" s="1"/>
  <c r="AA5" i="33"/>
  <c r="Z5" s="1"/>
  <c r="V6"/>
  <c r="W6" s="1"/>
  <c r="M6"/>
  <c r="R6"/>
  <c r="S6" s="1"/>
  <c r="U6" s="1"/>
  <c r="K6"/>
  <c r="L6" s="1"/>
  <c r="J6" i="32"/>
  <c r="AC5"/>
  <c r="J6" i="31"/>
  <c r="AC5"/>
  <c r="J6" i="30"/>
  <c r="AC5"/>
  <c r="O6" i="29"/>
  <c r="K6"/>
  <c r="L6" s="1"/>
  <c r="M6"/>
  <c r="N6" s="1"/>
  <c r="R6"/>
  <c r="AA5"/>
  <c r="Z5" s="1"/>
  <c r="J6" i="28"/>
  <c r="AC5"/>
  <c r="M6" i="27"/>
  <c r="R6"/>
  <c r="K6"/>
  <c r="L6" s="1"/>
  <c r="AA5"/>
  <c r="Z5" s="1"/>
  <c r="S6" i="35" l="1"/>
  <c r="U6" s="1"/>
  <c r="V6"/>
  <c r="W6" s="1"/>
  <c r="J7"/>
  <c r="AC6"/>
  <c r="N6"/>
  <c r="O6"/>
  <c r="N6" i="33"/>
  <c r="O6"/>
  <c r="J7"/>
  <c r="AC6"/>
  <c r="AA5" i="32"/>
  <c r="Z5" s="1"/>
  <c r="K6"/>
  <c r="L6" s="1"/>
  <c r="M6"/>
  <c r="R6"/>
  <c r="K6" i="31"/>
  <c r="L6" s="1"/>
  <c r="R6"/>
  <c r="M6"/>
  <c r="AA5"/>
  <c r="Z5" s="1"/>
  <c r="K6" i="30"/>
  <c r="L6" s="1"/>
  <c r="M6"/>
  <c r="R6"/>
  <c r="AA5"/>
  <c r="Z5" s="1"/>
  <c r="S6" i="29"/>
  <c r="U6" s="1"/>
  <c r="V6"/>
  <c r="W6" s="1"/>
  <c r="AC6"/>
  <c r="J7"/>
  <c r="AA5" i="28"/>
  <c r="Z5" s="1"/>
  <c r="K6"/>
  <c r="L6" s="1"/>
  <c r="M6"/>
  <c r="R6"/>
  <c r="AC6" i="27"/>
  <c r="J7"/>
  <c r="N6"/>
  <c r="O6"/>
  <c r="S6"/>
  <c r="U6" s="1"/>
  <c r="V6"/>
  <c r="W6" s="1"/>
  <c r="K7" i="35" l="1"/>
  <c r="L7" s="1"/>
  <c r="M7"/>
  <c r="N7" s="1"/>
  <c r="R7"/>
  <c r="S7" s="1"/>
  <c r="U7" s="1"/>
  <c r="V7"/>
  <c r="W7" s="1"/>
  <c r="AA6"/>
  <c r="Z6" s="1"/>
  <c r="AD6" s="1"/>
  <c r="AE6" s="1"/>
  <c r="R7" i="33"/>
  <c r="M7"/>
  <c r="N7" s="1"/>
  <c r="K7"/>
  <c r="L7" s="1"/>
  <c r="AA6"/>
  <c r="Z6" s="1"/>
  <c r="AD6" s="1"/>
  <c r="AE6" s="1"/>
  <c r="AC6" i="32"/>
  <c r="J7"/>
  <c r="S6"/>
  <c r="U6" s="1"/>
  <c r="V6"/>
  <c r="W6" s="1"/>
  <c r="N6"/>
  <c r="O6"/>
  <c r="S6" i="31"/>
  <c r="U6" s="1"/>
  <c r="V6"/>
  <c r="W6" s="1"/>
  <c r="N6"/>
  <c r="O6"/>
  <c r="AC6"/>
  <c r="J7"/>
  <c r="S6" i="30"/>
  <c r="U6" s="1"/>
  <c r="V6"/>
  <c r="W6" s="1"/>
  <c r="N6"/>
  <c r="O6"/>
  <c r="AC6"/>
  <c r="J7"/>
  <c r="V7" i="29"/>
  <c r="W7" s="1"/>
  <c r="AA6"/>
  <c r="Z6" s="1"/>
  <c r="AD6" s="1"/>
  <c r="AE6" s="1"/>
  <c r="R7"/>
  <c r="S7" s="1"/>
  <c r="U7" s="1"/>
  <c r="M7"/>
  <c r="K7"/>
  <c r="L7" s="1"/>
  <c r="AC6" i="28"/>
  <c r="J7"/>
  <c r="N6"/>
  <c r="O6"/>
  <c r="S6"/>
  <c r="U6" s="1"/>
  <c r="V6"/>
  <c r="W6" s="1"/>
  <c r="AA6" i="27"/>
  <c r="Z6" s="1"/>
  <c r="AD6" s="1"/>
  <c r="AE6" s="1"/>
  <c r="K7"/>
  <c r="L7" s="1"/>
  <c r="M7"/>
  <c r="N7" s="1"/>
  <c r="R7"/>
  <c r="S7" s="1"/>
  <c r="U7" s="1"/>
  <c r="O7" i="35" l="1"/>
  <c r="AC7"/>
  <c r="J8"/>
  <c r="O7" i="33"/>
  <c r="P6" s="1"/>
  <c r="AC7"/>
  <c r="J8"/>
  <c r="S7"/>
  <c r="U7" s="1"/>
  <c r="V7"/>
  <c r="W7" s="1"/>
  <c r="AA6" i="32"/>
  <c r="Z6" s="1"/>
  <c r="AD6" s="1"/>
  <c r="AE6" s="1"/>
  <c r="K7"/>
  <c r="L7" s="1"/>
  <c r="R7"/>
  <c r="S7" s="1"/>
  <c r="U7" s="1"/>
  <c r="M7"/>
  <c r="N7" s="1"/>
  <c r="AA6" i="31"/>
  <c r="Z6" s="1"/>
  <c r="AD6" s="1"/>
  <c r="AE6" s="1"/>
  <c r="K7"/>
  <c r="L7" s="1"/>
  <c r="R7"/>
  <c r="S7" s="1"/>
  <c r="U7" s="1"/>
  <c r="M7"/>
  <c r="N7" s="1"/>
  <c r="R7" i="30"/>
  <c r="S7" s="1"/>
  <c r="U7" s="1"/>
  <c r="M7"/>
  <c r="N7" s="1"/>
  <c r="K7"/>
  <c r="L7" s="1"/>
  <c r="AA6"/>
  <c r="Z6" s="1"/>
  <c r="AD6" s="1"/>
  <c r="AE6" s="1"/>
  <c r="J8" i="29"/>
  <c r="AC7"/>
  <c r="N7"/>
  <c r="O7"/>
  <c r="AA6" i="28"/>
  <c r="Z6" s="1"/>
  <c r="AD6" s="1"/>
  <c r="AE6" s="1"/>
  <c r="R7"/>
  <c r="S7" s="1"/>
  <c r="U7" s="1"/>
  <c r="M7"/>
  <c r="N7" s="1"/>
  <c r="K7"/>
  <c r="L7" s="1"/>
  <c r="O7"/>
  <c r="V7" i="27"/>
  <c r="W7" s="1"/>
  <c r="J8"/>
  <c r="AC7"/>
  <c r="O7"/>
  <c r="P6" s="1"/>
  <c r="C33" i="25" s="1"/>
  <c r="AA7" i="35" l="1"/>
  <c r="Z7" s="1"/>
  <c r="AD7" s="1"/>
  <c r="AE7" s="1"/>
  <c r="X6"/>
  <c r="R8"/>
  <c r="M8"/>
  <c r="K8"/>
  <c r="L8" s="1"/>
  <c r="P6"/>
  <c r="AA7" i="33"/>
  <c r="Z7" s="1"/>
  <c r="AD7" s="1"/>
  <c r="AE7" s="1"/>
  <c r="X6"/>
  <c r="K8"/>
  <c r="L8" s="1"/>
  <c r="R8"/>
  <c r="S8" s="1"/>
  <c r="U8" s="1"/>
  <c r="M8"/>
  <c r="V7" i="32"/>
  <c r="W7" s="1"/>
  <c r="J8"/>
  <c r="AC7"/>
  <c r="O7"/>
  <c r="O7" i="31"/>
  <c r="P6" s="1"/>
  <c r="V7"/>
  <c r="W7" s="1"/>
  <c r="J8"/>
  <c r="AC7"/>
  <c r="V7" i="30"/>
  <c r="W7" s="1"/>
  <c r="J8"/>
  <c r="AC7"/>
  <c r="O7"/>
  <c r="AA7" i="29"/>
  <c r="Z7" s="1"/>
  <c r="AD7" s="1"/>
  <c r="AE7" s="1"/>
  <c r="K8"/>
  <c r="L8" s="1"/>
  <c r="R8"/>
  <c r="M8"/>
  <c r="N8" s="1"/>
  <c r="P6"/>
  <c r="X6"/>
  <c r="V7" i="28"/>
  <c r="W7" s="1"/>
  <c r="X6" s="1"/>
  <c r="D48" i="25" s="1"/>
  <c r="P6" i="28"/>
  <c r="C48" i="25" s="1"/>
  <c r="J8" i="28"/>
  <c r="AC7"/>
  <c r="K8" i="27"/>
  <c r="L8" s="1"/>
  <c r="M8"/>
  <c r="R8"/>
  <c r="AA7"/>
  <c r="Z7" s="1"/>
  <c r="AD7" s="1"/>
  <c r="AE7" s="1"/>
  <c r="X6"/>
  <c r="D33" i="25" s="1"/>
  <c r="J9" i="35" l="1"/>
  <c r="AC8"/>
  <c r="S8"/>
  <c r="U8" s="1"/>
  <c r="V8"/>
  <c r="W8" s="1"/>
  <c r="AF7"/>
  <c r="AF6"/>
  <c r="N8"/>
  <c r="O8"/>
  <c r="J9" i="33"/>
  <c r="AC8"/>
  <c r="AF6"/>
  <c r="AF7"/>
  <c r="N8"/>
  <c r="O8"/>
  <c r="V8"/>
  <c r="W8" s="1"/>
  <c r="X6" i="32"/>
  <c r="K8"/>
  <c r="L8" s="1"/>
  <c r="R8"/>
  <c r="M8"/>
  <c r="P6"/>
  <c r="AA7"/>
  <c r="Z7" s="1"/>
  <c r="AD7" s="1"/>
  <c r="AE7" s="1"/>
  <c r="AA7" i="31"/>
  <c r="Z7" s="1"/>
  <c r="AD7" s="1"/>
  <c r="AE7" s="1"/>
  <c r="R8"/>
  <c r="M8"/>
  <c r="K8"/>
  <c r="L8" s="1"/>
  <c r="X6"/>
  <c r="X6" i="30"/>
  <c r="P6"/>
  <c r="K8"/>
  <c r="L8" s="1"/>
  <c r="M8"/>
  <c r="R8"/>
  <c r="AA7"/>
  <c r="Z7" s="1"/>
  <c r="AD7" s="1"/>
  <c r="AE7" s="1"/>
  <c r="P7" i="29"/>
  <c r="O8"/>
  <c r="AC8"/>
  <c r="J9"/>
  <c r="S8"/>
  <c r="U8" s="1"/>
  <c r="V8"/>
  <c r="W8" s="1"/>
  <c r="AF7"/>
  <c r="AF6"/>
  <c r="K8" i="28"/>
  <c r="L8" s="1"/>
  <c r="R8"/>
  <c r="M8"/>
  <c r="AA7"/>
  <c r="Z7" s="1"/>
  <c r="AD7" s="1"/>
  <c r="AE7" s="1"/>
  <c r="N8" i="27"/>
  <c r="O8"/>
  <c r="AF6"/>
  <c r="AF7"/>
  <c r="AC8"/>
  <c r="J9"/>
  <c r="S8"/>
  <c r="U8" s="1"/>
  <c r="V8"/>
  <c r="W8" s="1"/>
  <c r="P7" i="35" l="1"/>
  <c r="X7"/>
  <c r="AA8"/>
  <c r="Z8" s="1"/>
  <c r="AD8" s="1"/>
  <c r="AE8" s="1"/>
  <c r="K9"/>
  <c r="L9" s="1"/>
  <c r="R9"/>
  <c r="S9" s="1"/>
  <c r="U9" s="1"/>
  <c r="M9"/>
  <c r="N9" s="1"/>
  <c r="R9" i="33"/>
  <c r="M9"/>
  <c r="N9" s="1"/>
  <c r="K9"/>
  <c r="L9" s="1"/>
  <c r="X7"/>
  <c r="O9"/>
  <c r="P8" s="1"/>
  <c r="P7"/>
  <c r="AA8"/>
  <c r="Z8" s="1"/>
  <c r="AD8" s="1"/>
  <c r="AE8" s="1"/>
  <c r="AF6" i="32"/>
  <c r="AF7"/>
  <c r="N8"/>
  <c r="O8"/>
  <c r="AC8"/>
  <c r="J9"/>
  <c r="S8"/>
  <c r="U8" s="1"/>
  <c r="V8"/>
  <c r="W8" s="1"/>
  <c r="N8" i="31"/>
  <c r="O8"/>
  <c r="S8"/>
  <c r="U8" s="1"/>
  <c r="V8"/>
  <c r="W8" s="1"/>
  <c r="AC8"/>
  <c r="J9"/>
  <c r="AF7"/>
  <c r="AF6"/>
  <c r="S8" i="30"/>
  <c r="U8" s="1"/>
  <c r="V8"/>
  <c r="W8" s="1"/>
  <c r="N8"/>
  <c r="O8"/>
  <c r="AF6"/>
  <c r="AF7"/>
  <c r="AC8"/>
  <c r="J9"/>
  <c r="AA8" i="29"/>
  <c r="Z8" s="1"/>
  <c r="AD8" s="1"/>
  <c r="AE8" s="1"/>
  <c r="R9"/>
  <c r="S9" s="1"/>
  <c r="U9" s="1"/>
  <c r="M9"/>
  <c r="K9"/>
  <c r="L9" s="1"/>
  <c r="V9"/>
  <c r="W9" s="1"/>
  <c r="X7"/>
  <c r="N8" i="28"/>
  <c r="O8"/>
  <c r="S8"/>
  <c r="U8" s="1"/>
  <c r="V8"/>
  <c r="W8" s="1"/>
  <c r="AF6"/>
  <c r="AF7"/>
  <c r="AC8"/>
  <c r="J9"/>
  <c r="AA8" i="27"/>
  <c r="Z8" s="1"/>
  <c r="AD8" s="1"/>
  <c r="AE8" s="1"/>
  <c r="P7"/>
  <c r="C34" i="25" s="1"/>
  <c r="X7" i="27"/>
  <c r="D34" i="25" s="1"/>
  <c r="R9" i="27"/>
  <c r="S9" s="1"/>
  <c r="U9" s="1"/>
  <c r="M9"/>
  <c r="N9" s="1"/>
  <c r="K9"/>
  <c r="L9" s="1"/>
  <c r="AC9" i="35" l="1"/>
  <c r="J10"/>
  <c r="V9"/>
  <c r="W9" s="1"/>
  <c r="O9"/>
  <c r="P8" s="1"/>
  <c r="S9" i="33"/>
  <c r="U9" s="1"/>
  <c r="V9"/>
  <c r="W9" s="1"/>
  <c r="AC9"/>
  <c r="J10"/>
  <c r="AA8" i="32"/>
  <c r="Z8" s="1"/>
  <c r="AD8" s="1"/>
  <c r="AE8" s="1"/>
  <c r="M9"/>
  <c r="N9" s="1"/>
  <c r="K9"/>
  <c r="L9" s="1"/>
  <c r="R9"/>
  <c r="S9" s="1"/>
  <c r="U9" s="1"/>
  <c r="X7"/>
  <c r="O9"/>
  <c r="P7"/>
  <c r="K9" i="31"/>
  <c r="L9" s="1"/>
  <c r="R9"/>
  <c r="S9" s="1"/>
  <c r="U9" s="1"/>
  <c r="M9"/>
  <c r="N9" s="1"/>
  <c r="X7"/>
  <c r="P7"/>
  <c r="AA8"/>
  <c r="Z8" s="1"/>
  <c r="AD8" s="1"/>
  <c r="AE8" s="1"/>
  <c r="AA8" i="30"/>
  <c r="Z8" s="1"/>
  <c r="AD8" s="1"/>
  <c r="AE8" s="1"/>
  <c r="R9"/>
  <c r="S9" s="1"/>
  <c r="U9" s="1"/>
  <c r="M9"/>
  <c r="N9" s="1"/>
  <c r="K9"/>
  <c r="L9" s="1"/>
  <c r="P7"/>
  <c r="V9"/>
  <c r="W9" s="1"/>
  <c r="X7"/>
  <c r="J10" i="29"/>
  <c r="AC9"/>
  <c r="N9"/>
  <c r="O9"/>
  <c r="X8" s="1"/>
  <c r="R9" i="28"/>
  <c r="S9" s="1"/>
  <c r="U9" s="1"/>
  <c r="M9"/>
  <c r="N9" s="1"/>
  <c r="K9"/>
  <c r="L9" s="1"/>
  <c r="AA8"/>
  <c r="Z8" s="1"/>
  <c r="AD8" s="1"/>
  <c r="AE8" s="1"/>
  <c r="X7"/>
  <c r="D49" i="25" s="1"/>
  <c r="O9" i="28"/>
  <c r="P8" s="1"/>
  <c r="C50" i="25" s="1"/>
  <c r="P7" i="28"/>
  <c r="C49" i="25" s="1"/>
  <c r="O9" i="27"/>
  <c r="P8" s="1"/>
  <c r="C35" i="25" s="1"/>
  <c r="AC9" i="27"/>
  <c r="J10"/>
  <c r="V9"/>
  <c r="W9" s="1"/>
  <c r="R10" i="35" l="1"/>
  <c r="M10"/>
  <c r="K10"/>
  <c r="L10" s="1"/>
  <c r="AA9"/>
  <c r="Z9" s="1"/>
  <c r="AD9" s="1"/>
  <c r="AE9" s="1"/>
  <c r="X8"/>
  <c r="X8" i="33"/>
  <c r="K10"/>
  <c r="L10" s="1"/>
  <c r="R10"/>
  <c r="S10" s="1"/>
  <c r="U10" s="1"/>
  <c r="M10"/>
  <c r="AA9"/>
  <c r="Z9" s="1"/>
  <c r="AD9" s="1"/>
  <c r="AE9" s="1"/>
  <c r="V10"/>
  <c r="W10" s="1"/>
  <c r="P8" i="32"/>
  <c r="V9"/>
  <c r="W9" s="1"/>
  <c r="J10"/>
  <c r="AC9"/>
  <c r="O9" i="31"/>
  <c r="P8" s="1"/>
  <c r="V9"/>
  <c r="W9" s="1"/>
  <c r="J10"/>
  <c r="AC9"/>
  <c r="O9" i="30"/>
  <c r="X8" s="1"/>
  <c r="J10"/>
  <c r="AC9"/>
  <c r="P8" i="29"/>
  <c r="AA9"/>
  <c r="Z9" s="1"/>
  <c r="AD9" s="1"/>
  <c r="AE9" s="1"/>
  <c r="K10"/>
  <c r="L10" s="1"/>
  <c r="R10"/>
  <c r="M10"/>
  <c r="N10" s="1"/>
  <c r="J10" i="28"/>
  <c r="AC9"/>
  <c r="V9"/>
  <c r="W9" s="1"/>
  <c r="AA9" i="27"/>
  <c r="Z9" s="1"/>
  <c r="AD9" s="1"/>
  <c r="AE9" s="1"/>
  <c r="X8"/>
  <c r="D35" i="25" s="1"/>
  <c r="R10" i="27"/>
  <c r="M10"/>
  <c r="K10"/>
  <c r="L10" s="1"/>
  <c r="J11" i="35" l="1"/>
  <c r="AC10"/>
  <c r="AF8"/>
  <c r="S10"/>
  <c r="U10" s="1"/>
  <c r="V10"/>
  <c r="W10" s="1"/>
  <c r="N10"/>
  <c r="O10"/>
  <c r="J11" i="33"/>
  <c r="AC10"/>
  <c r="AF8"/>
  <c r="N10"/>
  <c r="O10"/>
  <c r="X9" s="1"/>
  <c r="AA9" i="32"/>
  <c r="Z9" s="1"/>
  <c r="AD9" s="1"/>
  <c r="AE9" s="1"/>
  <c r="R10"/>
  <c r="M10"/>
  <c r="K10"/>
  <c r="L10" s="1"/>
  <c r="X8"/>
  <c r="X8" i="31"/>
  <c r="R10"/>
  <c r="M10"/>
  <c r="K10"/>
  <c r="L10" s="1"/>
  <c r="AA9"/>
  <c r="Z9" s="1"/>
  <c r="AD9" s="1"/>
  <c r="AE9" s="1"/>
  <c r="P8" i="30"/>
  <c r="K10"/>
  <c r="L10" s="1"/>
  <c r="R10"/>
  <c r="M10"/>
  <c r="AA9"/>
  <c r="Z9" s="1"/>
  <c r="AD9" s="1"/>
  <c r="AE9" s="1"/>
  <c r="AC10" i="29"/>
  <c r="J11"/>
  <c r="O10"/>
  <c r="P9" s="1"/>
  <c r="AF8"/>
  <c r="S10"/>
  <c r="U10" s="1"/>
  <c r="V10"/>
  <c r="W10" s="1"/>
  <c r="X8" i="28"/>
  <c r="D50" i="25" s="1"/>
  <c r="K10" i="28"/>
  <c r="L10" s="1"/>
  <c r="R10"/>
  <c r="M10"/>
  <c r="AA9"/>
  <c r="Z9" s="1"/>
  <c r="AD9" s="1"/>
  <c r="AE9" s="1"/>
  <c r="N10" i="27"/>
  <c r="O10"/>
  <c r="J11"/>
  <c r="AC10"/>
  <c r="AF8"/>
  <c r="S10"/>
  <c r="U10" s="1"/>
  <c r="V10"/>
  <c r="W10" s="1"/>
  <c r="K11" i="35" l="1"/>
  <c r="L11" s="1"/>
  <c r="R11"/>
  <c r="S11" s="1"/>
  <c r="U11" s="1"/>
  <c r="M11"/>
  <c r="N11" s="1"/>
  <c r="P9"/>
  <c r="X9"/>
  <c r="AA10"/>
  <c r="Z10" s="1"/>
  <c r="AD10" s="1"/>
  <c r="AE10" s="1"/>
  <c r="V11"/>
  <c r="W11" s="1"/>
  <c r="P9" i="33"/>
  <c r="AA10"/>
  <c r="Z10" s="1"/>
  <c r="AD10" s="1"/>
  <c r="AE10" s="1"/>
  <c r="R11"/>
  <c r="M11"/>
  <c r="N11" s="1"/>
  <c r="K11"/>
  <c r="L11" s="1"/>
  <c r="AF8" i="32"/>
  <c r="AC10"/>
  <c r="J11"/>
  <c r="S10"/>
  <c r="U10" s="1"/>
  <c r="V10"/>
  <c r="W10" s="1"/>
  <c r="N10"/>
  <c r="O10"/>
  <c r="AC10" i="31"/>
  <c r="J11"/>
  <c r="AF8"/>
  <c r="S10"/>
  <c r="U10" s="1"/>
  <c r="V10"/>
  <c r="W10" s="1"/>
  <c r="N10"/>
  <c r="O10"/>
  <c r="N10" i="30"/>
  <c r="O10"/>
  <c r="AF8"/>
  <c r="AC10"/>
  <c r="J11"/>
  <c r="S10"/>
  <c r="U10" s="1"/>
  <c r="V10"/>
  <c r="W10" s="1"/>
  <c r="AA10" i="29"/>
  <c r="Z10" s="1"/>
  <c r="AD10" s="1"/>
  <c r="AE10" s="1"/>
  <c r="X9"/>
  <c r="R11"/>
  <c r="S11" s="1"/>
  <c r="U11" s="1"/>
  <c r="M11"/>
  <c r="K11"/>
  <c r="L11" s="1"/>
  <c r="N10" i="28"/>
  <c r="O10"/>
  <c r="S10"/>
  <c r="U10" s="1"/>
  <c r="V10"/>
  <c r="W10" s="1"/>
  <c r="AF8"/>
  <c r="AC10"/>
  <c r="J11"/>
  <c r="K11" i="27"/>
  <c r="L11" s="1"/>
  <c r="R11"/>
  <c r="S11" s="1"/>
  <c r="U11" s="1"/>
  <c r="M11"/>
  <c r="N11" s="1"/>
  <c r="P10" s="1"/>
  <c r="C37" i="25" s="1"/>
  <c r="O11" i="27"/>
  <c r="P9"/>
  <c r="C36" i="25" s="1"/>
  <c r="V11" i="27"/>
  <c r="W11"/>
  <c r="X9"/>
  <c r="D36" i="25" s="1"/>
  <c r="AA10" i="27"/>
  <c r="Z10" s="1"/>
  <c r="AD10" s="1"/>
  <c r="AE10" s="1"/>
  <c r="O11" i="35" l="1"/>
  <c r="P10" s="1"/>
  <c r="X10"/>
  <c r="Q6"/>
  <c r="AC11"/>
  <c r="J12"/>
  <c r="AF9"/>
  <c r="O11" i="33"/>
  <c r="P10" s="1"/>
  <c r="AC11"/>
  <c r="J12"/>
  <c r="S11"/>
  <c r="U11" s="1"/>
  <c r="V11"/>
  <c r="W11" s="1"/>
  <c r="AF9"/>
  <c r="Q6"/>
  <c r="M11" i="32"/>
  <c r="N11" s="1"/>
  <c r="K11"/>
  <c r="L11" s="1"/>
  <c r="R11"/>
  <c r="S11" s="1"/>
  <c r="U11" s="1"/>
  <c r="AA10"/>
  <c r="Z10" s="1"/>
  <c r="AD10" s="1"/>
  <c r="AE10" s="1"/>
  <c r="P9"/>
  <c r="X9"/>
  <c r="P9" i="31"/>
  <c r="X9"/>
  <c r="AA10"/>
  <c r="Z10" s="1"/>
  <c r="AD10" s="1"/>
  <c r="AE10" s="1"/>
  <c r="K11"/>
  <c r="L11" s="1"/>
  <c r="M11"/>
  <c r="N11" s="1"/>
  <c r="R11"/>
  <c r="S11" s="1"/>
  <c r="U11" s="1"/>
  <c r="P9" i="30"/>
  <c r="AA10"/>
  <c r="Z10" s="1"/>
  <c r="AD10" s="1"/>
  <c r="AE10" s="1"/>
  <c r="X9"/>
  <c r="R11"/>
  <c r="S11" s="1"/>
  <c r="U11" s="1"/>
  <c r="M11"/>
  <c r="N11" s="1"/>
  <c r="K11"/>
  <c r="L11" s="1"/>
  <c r="N11" i="29"/>
  <c r="O11"/>
  <c r="AF9"/>
  <c r="J12"/>
  <c r="AC11"/>
  <c r="V11"/>
  <c r="W11" s="1"/>
  <c r="P9" i="28"/>
  <c r="C51" i="25" s="1"/>
  <c r="AA10" i="28"/>
  <c r="Z10" s="1"/>
  <c r="AD10" s="1"/>
  <c r="AE10" s="1"/>
  <c r="R11"/>
  <c r="S11" s="1"/>
  <c r="U11" s="1"/>
  <c r="M11"/>
  <c r="N11" s="1"/>
  <c r="K11"/>
  <c r="L11" s="1"/>
  <c r="X9"/>
  <c r="D51" i="25" s="1"/>
  <c r="J12" i="27"/>
  <c r="AC11"/>
  <c r="Q6"/>
  <c r="AF9"/>
  <c r="X10"/>
  <c r="D37" i="25" s="1"/>
  <c r="AA11" i="35" l="1"/>
  <c r="Z11" s="1"/>
  <c r="AD11" s="1"/>
  <c r="AE11" s="1"/>
  <c r="R12"/>
  <c r="M12"/>
  <c r="K12"/>
  <c r="L12" s="1"/>
  <c r="K12" i="33"/>
  <c r="L12" s="1"/>
  <c r="R12"/>
  <c r="S12" s="1"/>
  <c r="U12" s="1"/>
  <c r="M12"/>
  <c r="X10"/>
  <c r="AA11"/>
  <c r="Z11" s="1"/>
  <c r="AD11" s="1"/>
  <c r="AE11" s="1"/>
  <c r="V12"/>
  <c r="W12" s="1"/>
  <c r="V11" i="32"/>
  <c r="W11" s="1"/>
  <c r="J12"/>
  <c r="AC11"/>
  <c r="AF9"/>
  <c r="Q6"/>
  <c r="O11"/>
  <c r="V11" i="31"/>
  <c r="W11" s="1"/>
  <c r="AF9"/>
  <c r="O11"/>
  <c r="J12"/>
  <c r="AC11"/>
  <c r="V11" i="30"/>
  <c r="W11" s="1"/>
  <c r="AF9"/>
  <c r="O11"/>
  <c r="Q6" s="1"/>
  <c r="J12"/>
  <c r="AC11"/>
  <c r="Q6" i="29"/>
  <c r="K12"/>
  <c r="L12" s="1"/>
  <c r="R12"/>
  <c r="M12"/>
  <c r="N12" s="1"/>
  <c r="P10"/>
  <c r="X10"/>
  <c r="AA11"/>
  <c r="Z11" s="1"/>
  <c r="AD11" s="1"/>
  <c r="AE11" s="1"/>
  <c r="V11" i="28"/>
  <c r="W11" s="1"/>
  <c r="X10" s="1"/>
  <c r="D52" i="25" s="1"/>
  <c r="O11" i="28"/>
  <c r="P10"/>
  <c r="C52" i="25" s="1"/>
  <c r="J12" i="28"/>
  <c r="AC11"/>
  <c r="AF9"/>
  <c r="Q6"/>
  <c r="K12" i="27"/>
  <c r="L12" s="1"/>
  <c r="R12"/>
  <c r="M12"/>
  <c r="AA11"/>
  <c r="Z11" s="1"/>
  <c r="AD11" s="1"/>
  <c r="AE11" s="1"/>
  <c r="J13" i="35" l="1"/>
  <c r="AC12"/>
  <c r="N12"/>
  <c r="O12"/>
  <c r="AF10"/>
  <c r="AF11"/>
  <c r="S12"/>
  <c r="U12" s="1"/>
  <c r="V12"/>
  <c r="W12" s="1"/>
  <c r="X11" i="33"/>
  <c r="AF11"/>
  <c r="AF10"/>
  <c r="N12"/>
  <c r="O12"/>
  <c r="AC12"/>
  <c r="J13"/>
  <c r="X10" i="32"/>
  <c r="R12"/>
  <c r="M12"/>
  <c r="K12"/>
  <c r="L12" s="1"/>
  <c r="AA11"/>
  <c r="Z11" s="1"/>
  <c r="AD11" s="1"/>
  <c r="AE11" s="1"/>
  <c r="P10"/>
  <c r="R12" i="31"/>
  <c r="M12"/>
  <c r="K12"/>
  <c r="L12" s="1"/>
  <c r="AA11"/>
  <c r="Z11" s="1"/>
  <c r="AD11" s="1"/>
  <c r="AE11" s="1"/>
  <c r="X10"/>
  <c r="P10"/>
  <c r="Q6"/>
  <c r="AA11" i="30"/>
  <c r="Z11" s="1"/>
  <c r="AD11" s="1"/>
  <c r="AE11" s="1"/>
  <c r="X10"/>
  <c r="K12"/>
  <c r="L12" s="1"/>
  <c r="R12"/>
  <c r="M12"/>
  <c r="P10"/>
  <c r="O12" i="29"/>
  <c r="P11" s="1"/>
  <c r="AC12"/>
  <c r="J13"/>
  <c r="AF11"/>
  <c r="AF10"/>
  <c r="S12"/>
  <c r="U12" s="1"/>
  <c r="V12"/>
  <c r="W12" s="1"/>
  <c r="K12" i="28"/>
  <c r="L12" s="1"/>
  <c r="M12"/>
  <c r="R12"/>
  <c r="AA11"/>
  <c r="Z11" s="1"/>
  <c r="AD11" s="1"/>
  <c r="AE11" s="1"/>
  <c r="N12" i="27"/>
  <c r="O12"/>
  <c r="AF10"/>
  <c r="AF11"/>
  <c r="S12"/>
  <c r="U12" s="1"/>
  <c r="V12"/>
  <c r="W12" s="1"/>
  <c r="AC12"/>
  <c r="J13"/>
  <c r="X11" i="35" l="1"/>
  <c r="P11"/>
  <c r="AA12"/>
  <c r="Z12" s="1"/>
  <c r="AD12" s="1"/>
  <c r="AE12" s="1"/>
  <c r="R13"/>
  <c r="S13" s="1"/>
  <c r="U13" s="1"/>
  <c r="M13"/>
  <c r="N13" s="1"/>
  <c r="K13"/>
  <c r="L13" s="1"/>
  <c r="R13" i="33"/>
  <c r="M13"/>
  <c r="N13" s="1"/>
  <c r="K13"/>
  <c r="L13" s="1"/>
  <c r="O13"/>
  <c r="P12" s="1"/>
  <c r="P11"/>
  <c r="AA12"/>
  <c r="Z12" s="1"/>
  <c r="AD12" s="1"/>
  <c r="AE12" s="1"/>
  <c r="S12" i="32"/>
  <c r="U12" s="1"/>
  <c r="V12"/>
  <c r="W12" s="1"/>
  <c r="N12"/>
  <c r="O12"/>
  <c r="AF10"/>
  <c r="AF11"/>
  <c r="J13"/>
  <c r="AC12"/>
  <c r="N12" i="31"/>
  <c r="O12"/>
  <c r="S12"/>
  <c r="U12" s="1"/>
  <c r="V12"/>
  <c r="W12" s="1"/>
  <c r="AF11"/>
  <c r="AF10"/>
  <c r="J13"/>
  <c r="AC12"/>
  <c r="N12" i="30"/>
  <c r="O12"/>
  <c r="AC12"/>
  <c r="J13"/>
  <c r="S12"/>
  <c r="U12" s="1"/>
  <c r="V12"/>
  <c r="W12" s="1"/>
  <c r="AF10"/>
  <c r="AF11"/>
  <c r="K13" i="29"/>
  <c r="L13" s="1"/>
  <c r="R13"/>
  <c r="S13" s="1"/>
  <c r="U13" s="1"/>
  <c r="M13"/>
  <c r="AA12"/>
  <c r="Z12" s="1"/>
  <c r="AD12" s="1"/>
  <c r="AE12" s="1"/>
  <c r="V13"/>
  <c r="W13" s="1"/>
  <c r="X11"/>
  <c r="N12" i="28"/>
  <c r="O12"/>
  <c r="AF10"/>
  <c r="AF11"/>
  <c r="S12"/>
  <c r="U12" s="1"/>
  <c r="V12"/>
  <c r="W12" s="1"/>
  <c r="AC12"/>
  <c r="J13"/>
  <c r="AA12" i="27"/>
  <c r="Z12" s="1"/>
  <c r="AD12" s="1"/>
  <c r="AE12" s="1"/>
  <c r="R13"/>
  <c r="S13" s="1"/>
  <c r="U13" s="1"/>
  <c r="M13"/>
  <c r="N13" s="1"/>
  <c r="K13"/>
  <c r="L13" s="1"/>
  <c r="X11"/>
  <c r="D38" i="25" s="1"/>
  <c r="O13" i="27"/>
  <c r="P11"/>
  <c r="C38" i="25" s="1"/>
  <c r="AC13" i="35" l="1"/>
  <c r="J14"/>
  <c r="O13"/>
  <c r="P12" s="1"/>
  <c r="V13"/>
  <c r="W13" s="1"/>
  <c r="S13" i="33"/>
  <c r="U13" s="1"/>
  <c r="V13"/>
  <c r="W13" s="1"/>
  <c r="J14"/>
  <c r="AC13"/>
  <c r="X11" i="32"/>
  <c r="P11"/>
  <c r="AA12"/>
  <c r="Z12" s="1"/>
  <c r="AD12" s="1"/>
  <c r="AE12" s="1"/>
  <c r="K13"/>
  <c r="L13" s="1"/>
  <c r="R13"/>
  <c r="S13" s="1"/>
  <c r="U13" s="1"/>
  <c r="M13"/>
  <c r="N13" s="1"/>
  <c r="AA12" i="31"/>
  <c r="Z12" s="1"/>
  <c r="AD12" s="1"/>
  <c r="AE12" s="1"/>
  <c r="X11"/>
  <c r="K13"/>
  <c r="L13" s="1"/>
  <c r="M13"/>
  <c r="N13" s="1"/>
  <c r="R13"/>
  <c r="S13" s="1"/>
  <c r="U13" s="1"/>
  <c r="P11"/>
  <c r="AA12" i="30"/>
  <c r="Z12" s="1"/>
  <c r="AD12" s="1"/>
  <c r="AE12" s="1"/>
  <c r="K13"/>
  <c r="L13" s="1"/>
  <c r="M13"/>
  <c r="N13" s="1"/>
  <c r="R13"/>
  <c r="S13" s="1"/>
  <c r="U13" s="1"/>
  <c r="X11"/>
  <c r="P11"/>
  <c r="V13"/>
  <c r="W13" s="1"/>
  <c r="J14" i="29"/>
  <c r="AC13"/>
  <c r="N13"/>
  <c r="O13"/>
  <c r="X11" i="28"/>
  <c r="D53" i="25" s="1"/>
  <c r="AA12" i="28"/>
  <c r="Z12" s="1"/>
  <c r="AD12" s="1"/>
  <c r="AE12" s="1"/>
  <c r="K13"/>
  <c r="L13" s="1"/>
  <c r="M13"/>
  <c r="N13" s="1"/>
  <c r="R13"/>
  <c r="S13" s="1"/>
  <c r="U13" s="1"/>
  <c r="P11"/>
  <c r="C53" i="25" s="1"/>
  <c r="V13" i="27"/>
  <c r="W13" s="1"/>
  <c r="P12"/>
  <c r="C39" i="25" s="1"/>
  <c r="AC13" i="27"/>
  <c r="J14"/>
  <c r="X12"/>
  <c r="D39" i="25" s="1"/>
  <c r="X12" i="35" l="1"/>
  <c r="K14"/>
  <c r="L14" s="1"/>
  <c r="M14"/>
  <c r="R14"/>
  <c r="AA13"/>
  <c r="Z13" s="1"/>
  <c r="AD13" s="1"/>
  <c r="AE13" s="1"/>
  <c r="V14" i="33"/>
  <c r="W14" s="1"/>
  <c r="K14"/>
  <c r="L14" s="1"/>
  <c r="R14"/>
  <c r="S14" s="1"/>
  <c r="U14" s="1"/>
  <c r="M14"/>
  <c r="AA13"/>
  <c r="Z13" s="1"/>
  <c r="AD13" s="1"/>
  <c r="AE13" s="1"/>
  <c r="X12"/>
  <c r="O13" i="32"/>
  <c r="P12" s="1"/>
  <c r="V13"/>
  <c r="W13" s="1"/>
  <c r="AC13"/>
  <c r="J14"/>
  <c r="O13" i="31"/>
  <c r="P12" s="1"/>
  <c r="AC13"/>
  <c r="J14"/>
  <c r="V13"/>
  <c r="W13" s="1"/>
  <c r="O13" i="30"/>
  <c r="P12" s="1"/>
  <c r="J14"/>
  <c r="AC13"/>
  <c r="R14" i="29"/>
  <c r="M14"/>
  <c r="N14" s="1"/>
  <c r="P13" s="1"/>
  <c r="K14"/>
  <c r="L14" s="1"/>
  <c r="X12"/>
  <c r="AA13"/>
  <c r="Z13" s="1"/>
  <c r="AD13" s="1"/>
  <c r="AE13" s="1"/>
  <c r="O14"/>
  <c r="P12"/>
  <c r="J14" i="28"/>
  <c r="AC13"/>
  <c r="V13"/>
  <c r="W13" s="1"/>
  <c r="O13"/>
  <c r="K14" i="27"/>
  <c r="L14" s="1"/>
  <c r="R14"/>
  <c r="M14"/>
  <c r="AA13"/>
  <c r="Z13" s="1"/>
  <c r="AD13" s="1"/>
  <c r="AE13" s="1"/>
  <c r="S14" i="35" l="1"/>
  <c r="U14" s="1"/>
  <c r="V14"/>
  <c r="W14" s="1"/>
  <c r="AF12"/>
  <c r="J15"/>
  <c r="AC14"/>
  <c r="N14"/>
  <c r="O14"/>
  <c r="AF12" i="33"/>
  <c r="AC14"/>
  <c r="J15"/>
  <c r="N14"/>
  <c r="O14"/>
  <c r="X13" s="1"/>
  <c r="AA13" i="32"/>
  <c r="Z13" s="1"/>
  <c r="AD13" s="1"/>
  <c r="AE13" s="1"/>
  <c r="X12"/>
  <c r="R14"/>
  <c r="M14"/>
  <c r="K14"/>
  <c r="L14" s="1"/>
  <c r="R14" i="31"/>
  <c r="M14"/>
  <c r="K14"/>
  <c r="L14" s="1"/>
  <c r="AA13"/>
  <c r="Z13" s="1"/>
  <c r="AD13" s="1"/>
  <c r="AE13" s="1"/>
  <c r="X12"/>
  <c r="X12" i="30"/>
  <c r="R14"/>
  <c r="M14"/>
  <c r="K14"/>
  <c r="L14" s="1"/>
  <c r="AA13"/>
  <c r="Z13" s="1"/>
  <c r="AD13" s="1"/>
  <c r="AE13" s="1"/>
  <c r="S14" i="29"/>
  <c r="U14" s="1"/>
  <c r="V14"/>
  <c r="W14" s="1"/>
  <c r="AF12"/>
  <c r="AC14"/>
  <c r="J15"/>
  <c r="X12" i="28"/>
  <c r="D54" i="25" s="1"/>
  <c r="P12" i="28"/>
  <c r="C54" i="25" s="1"/>
  <c r="R14" i="28"/>
  <c r="M14"/>
  <c r="K14"/>
  <c r="L14" s="1"/>
  <c r="AA13"/>
  <c r="Z13" s="1"/>
  <c r="AD13" s="1"/>
  <c r="AE13" s="1"/>
  <c r="AF12" i="27"/>
  <c r="J15"/>
  <c r="AC14"/>
  <c r="S14"/>
  <c r="U14" s="1"/>
  <c r="V14"/>
  <c r="W14" s="1"/>
  <c r="N14"/>
  <c r="O14"/>
  <c r="P13" i="35" l="1"/>
  <c r="X13"/>
  <c r="R15"/>
  <c r="S15" s="1"/>
  <c r="U15" s="1"/>
  <c r="M15"/>
  <c r="N15" s="1"/>
  <c r="K15"/>
  <c r="L15" s="1"/>
  <c r="AA14"/>
  <c r="Z14" s="1"/>
  <c r="AD14" s="1"/>
  <c r="AE14" s="1"/>
  <c r="P13" i="33"/>
  <c r="R15"/>
  <c r="M15"/>
  <c r="N15" s="1"/>
  <c r="K15"/>
  <c r="L15" s="1"/>
  <c r="AA14"/>
  <c r="Z14" s="1"/>
  <c r="AD14" s="1"/>
  <c r="AE14" s="1"/>
  <c r="J15" i="32"/>
  <c r="AC14"/>
  <c r="AF12"/>
  <c r="N14"/>
  <c r="O14"/>
  <c r="S14"/>
  <c r="U14" s="1"/>
  <c r="V14"/>
  <c r="W14" s="1"/>
  <c r="S14" i="31"/>
  <c r="U14" s="1"/>
  <c r="V14"/>
  <c r="W14" s="1"/>
  <c r="N14"/>
  <c r="O14"/>
  <c r="AF12"/>
  <c r="J15"/>
  <c r="AC14"/>
  <c r="N14" i="30"/>
  <c r="O14"/>
  <c r="AF12"/>
  <c r="AC14"/>
  <c r="J15"/>
  <c r="S14"/>
  <c r="U14" s="1"/>
  <c r="V14"/>
  <c r="W14" s="1"/>
  <c r="AA14" i="29"/>
  <c r="Z14" s="1"/>
  <c r="AD14" s="1"/>
  <c r="AE14" s="1"/>
  <c r="K15"/>
  <c r="L15" s="1"/>
  <c r="R15"/>
  <c r="S15" s="1"/>
  <c r="U15" s="1"/>
  <c r="M15"/>
  <c r="X13"/>
  <c r="V15"/>
  <c r="W15" s="1"/>
  <c r="AF12" i="28"/>
  <c r="S14"/>
  <c r="U14" s="1"/>
  <c r="V14"/>
  <c r="W14" s="1"/>
  <c r="N14"/>
  <c r="O14"/>
  <c r="AC14"/>
  <c r="J15"/>
  <c r="P13" i="27"/>
  <c r="C40" i="25" s="1"/>
  <c r="K15" i="27"/>
  <c r="L15" s="1"/>
  <c r="M15"/>
  <c r="N15" s="1"/>
  <c r="R15"/>
  <c r="S15" s="1"/>
  <c r="U15" s="1"/>
  <c r="AA14"/>
  <c r="Z14" s="1"/>
  <c r="AD14" s="1"/>
  <c r="AE14" s="1"/>
  <c r="X13"/>
  <c r="D40" i="25" s="1"/>
  <c r="V15" i="27"/>
  <c r="W15" s="1"/>
  <c r="AC15" i="35" l="1"/>
  <c r="J16"/>
  <c r="V15"/>
  <c r="W15" s="1"/>
  <c r="O15"/>
  <c r="P14" s="1"/>
  <c r="AF13"/>
  <c r="S15" i="33"/>
  <c r="U15" s="1"/>
  <c r="V15"/>
  <c r="W15" s="1"/>
  <c r="O15"/>
  <c r="AF13"/>
  <c r="J16"/>
  <c r="AC15"/>
  <c r="P14"/>
  <c r="AA14" i="32"/>
  <c r="Z14" s="1"/>
  <c r="AD14" s="1"/>
  <c r="AE14" s="1"/>
  <c r="K15"/>
  <c r="L15" s="1"/>
  <c r="R15"/>
  <c r="S15" s="1"/>
  <c r="U15" s="1"/>
  <c r="M15"/>
  <c r="N15" s="1"/>
  <c r="X13"/>
  <c r="P13"/>
  <c r="AA14" i="31"/>
  <c r="Z14" s="1"/>
  <c r="AD14" s="1"/>
  <c r="AE14" s="1"/>
  <c r="X13"/>
  <c r="K15"/>
  <c r="L15" s="1"/>
  <c r="R15"/>
  <c r="S15" s="1"/>
  <c r="U15" s="1"/>
  <c r="M15"/>
  <c r="N15" s="1"/>
  <c r="P13"/>
  <c r="P13" i="30"/>
  <c r="X13"/>
  <c r="AA14"/>
  <c r="Z14" s="1"/>
  <c r="AD14" s="1"/>
  <c r="AE14" s="1"/>
  <c r="K15"/>
  <c r="L15" s="1"/>
  <c r="M15"/>
  <c r="N15" s="1"/>
  <c r="R15"/>
  <c r="S15" s="1"/>
  <c r="U15" s="1"/>
  <c r="AF13" i="29"/>
  <c r="N15"/>
  <c r="O15"/>
  <c r="J16"/>
  <c r="AC15"/>
  <c r="O15" i="27"/>
  <c r="P14" s="1"/>
  <c r="C41" i="25" s="1"/>
  <c r="AA14" i="28"/>
  <c r="Z14" s="1"/>
  <c r="AD14" s="1"/>
  <c r="AE14" s="1"/>
  <c r="K15"/>
  <c r="L15" s="1"/>
  <c r="R15"/>
  <c r="S15" s="1"/>
  <c r="U15" s="1"/>
  <c r="M15"/>
  <c r="N15" s="1"/>
  <c r="X13"/>
  <c r="D55" i="25" s="1"/>
  <c r="P13" i="28"/>
  <c r="C55" i="25" s="1"/>
  <c r="V15" i="28"/>
  <c r="W15" s="1"/>
  <c r="AF13" i="27"/>
  <c r="AC15"/>
  <c r="J16"/>
  <c r="X14"/>
  <c r="D41" i="25" s="1"/>
  <c r="AA15" i="35" l="1"/>
  <c r="Z15" s="1"/>
  <c r="AD15" s="1"/>
  <c r="AE15" s="1"/>
  <c r="K16"/>
  <c r="L16" s="1"/>
  <c r="R16"/>
  <c r="M16"/>
  <c r="X14"/>
  <c r="K16" i="33"/>
  <c r="L16" s="1"/>
  <c r="R16"/>
  <c r="S16" s="1"/>
  <c r="U16" s="1"/>
  <c r="M16"/>
  <c r="X14"/>
  <c r="AA15"/>
  <c r="Z15" s="1"/>
  <c r="AD15" s="1"/>
  <c r="AE15" s="1"/>
  <c r="AF13" i="32"/>
  <c r="V15"/>
  <c r="W15" s="1"/>
  <c r="AC15"/>
  <c r="J16"/>
  <c r="O15"/>
  <c r="AC15" i="31"/>
  <c r="J16"/>
  <c r="AF13"/>
  <c r="O15"/>
  <c r="V15"/>
  <c r="W15" s="1"/>
  <c r="V15" i="30"/>
  <c r="W15" s="1"/>
  <c r="O15"/>
  <c r="X14" s="1"/>
  <c r="AF13"/>
  <c r="J16"/>
  <c r="AC15"/>
  <c r="P14" i="29"/>
  <c r="X14"/>
  <c r="AA15"/>
  <c r="Z15" s="1"/>
  <c r="AD15" s="1"/>
  <c r="AE15" s="1"/>
  <c r="R16"/>
  <c r="M16"/>
  <c r="N16" s="1"/>
  <c r="K16"/>
  <c r="L16" s="1"/>
  <c r="AF13" i="28"/>
  <c r="J16"/>
  <c r="AC15"/>
  <c r="O15"/>
  <c r="P14" s="1"/>
  <c r="C56" i="25" s="1"/>
  <c r="R16" i="27"/>
  <c r="M16"/>
  <c r="K16"/>
  <c r="L16" s="1"/>
  <c r="AA15"/>
  <c r="Z15" s="1"/>
  <c r="AD15" s="1"/>
  <c r="AE15" s="1"/>
  <c r="N16" i="35" l="1"/>
  <c r="O16"/>
  <c r="AF14"/>
  <c r="AF15"/>
  <c r="S16"/>
  <c r="U16" s="1"/>
  <c r="V16"/>
  <c r="W16" s="1"/>
  <c r="J17"/>
  <c r="AC16"/>
  <c r="AC16" i="33"/>
  <c r="J17"/>
  <c r="N16"/>
  <c r="O16"/>
  <c r="AF14"/>
  <c r="AF15"/>
  <c r="V16"/>
  <c r="W16" s="1"/>
  <c r="R16" i="32"/>
  <c r="M16"/>
  <c r="K16"/>
  <c r="L16" s="1"/>
  <c r="P14"/>
  <c r="X14"/>
  <c r="AA15"/>
  <c r="Z15" s="1"/>
  <c r="AD15" s="1"/>
  <c r="AE15" s="1"/>
  <c r="R16" i="31"/>
  <c r="M16"/>
  <c r="K16"/>
  <c r="L16" s="1"/>
  <c r="AA15"/>
  <c r="Z15" s="1"/>
  <c r="AD15" s="1"/>
  <c r="AE15" s="1"/>
  <c r="P14"/>
  <c r="X14"/>
  <c r="P14" i="30"/>
  <c r="AA15"/>
  <c r="Z15" s="1"/>
  <c r="AD15" s="1"/>
  <c r="AE15" s="1"/>
  <c r="R16"/>
  <c r="M16"/>
  <c r="K16"/>
  <c r="L16" s="1"/>
  <c r="AC16" i="29"/>
  <c r="J17"/>
  <c r="AF14"/>
  <c r="AF15"/>
  <c r="O16"/>
  <c r="P15" s="1"/>
  <c r="S16"/>
  <c r="U16" s="1"/>
  <c r="V16"/>
  <c r="W16" s="1"/>
  <c r="AA15" i="28"/>
  <c r="Z15" s="1"/>
  <c r="AD15" s="1"/>
  <c r="AE15" s="1"/>
  <c r="R16"/>
  <c r="M16"/>
  <c r="K16"/>
  <c r="L16" s="1"/>
  <c r="X14"/>
  <c r="D56" i="25" s="1"/>
  <c r="AF14" i="27"/>
  <c r="AF15"/>
  <c r="S16"/>
  <c r="U16" s="1"/>
  <c r="V16"/>
  <c r="W16" s="1"/>
  <c r="N16"/>
  <c r="O16"/>
  <c r="AC16"/>
  <c r="J17"/>
  <c r="O17" i="35" l="1"/>
  <c r="P15"/>
  <c r="X15"/>
  <c r="AA16"/>
  <c r="Z16" s="1"/>
  <c r="AD16" s="1"/>
  <c r="AE16" s="1"/>
  <c r="R17"/>
  <c r="S17" s="1"/>
  <c r="U17" s="1"/>
  <c r="M17"/>
  <c r="N17" s="1"/>
  <c r="K17"/>
  <c r="L17" s="1"/>
  <c r="AA16" i="33"/>
  <c r="Z16" s="1"/>
  <c r="AD16" s="1"/>
  <c r="AE16" s="1"/>
  <c r="R17"/>
  <c r="M17"/>
  <c r="N17" s="1"/>
  <c r="K17"/>
  <c r="L17" s="1"/>
  <c r="X15"/>
  <c r="P15"/>
  <c r="N16" i="32"/>
  <c r="O16"/>
  <c r="J17"/>
  <c r="AC16"/>
  <c r="S16"/>
  <c r="U16" s="1"/>
  <c r="V16"/>
  <c r="W16" s="1"/>
  <c r="AF15"/>
  <c r="AF14"/>
  <c r="N16" i="31"/>
  <c r="O16"/>
  <c r="S16"/>
  <c r="U16" s="1"/>
  <c r="V16"/>
  <c r="W16" s="1"/>
  <c r="J17"/>
  <c r="AC16"/>
  <c r="AF15"/>
  <c r="AF14"/>
  <c r="AF15" i="30"/>
  <c r="AF14"/>
  <c r="S16"/>
  <c r="U16" s="1"/>
  <c r="V16"/>
  <c r="W16" s="1"/>
  <c r="AC16"/>
  <c r="J17"/>
  <c r="N16"/>
  <c r="O16"/>
  <c r="AA16" i="29"/>
  <c r="Z16" s="1"/>
  <c r="AD16" s="1"/>
  <c r="AE16" s="1"/>
  <c r="X15"/>
  <c r="K17"/>
  <c r="L17" s="1"/>
  <c r="R17"/>
  <c r="S17" s="1"/>
  <c r="U17" s="1"/>
  <c r="M17"/>
  <c r="AF14" i="28"/>
  <c r="AF15"/>
  <c r="AC16"/>
  <c r="J17"/>
  <c r="S16"/>
  <c r="U16" s="1"/>
  <c r="V16"/>
  <c r="W16" s="1"/>
  <c r="N16"/>
  <c r="O16"/>
  <c r="R17" i="27"/>
  <c r="S17" s="1"/>
  <c r="U17" s="1"/>
  <c r="M17"/>
  <c r="N17" s="1"/>
  <c r="K17"/>
  <c r="L17" s="1"/>
  <c r="X15"/>
  <c r="D42" i="25" s="1"/>
  <c r="O17" i="27"/>
  <c r="P15"/>
  <c r="C42" i="25" s="1"/>
  <c r="AA16" i="27"/>
  <c r="Z16" s="1"/>
  <c r="AD16" s="1"/>
  <c r="AE16" s="1"/>
  <c r="AC17" i="35" l="1"/>
  <c r="J18"/>
  <c r="V17"/>
  <c r="W17" s="1"/>
  <c r="P16"/>
  <c r="O17" i="33"/>
  <c r="P16" s="1"/>
  <c r="S17"/>
  <c r="U17" s="1"/>
  <c r="V17"/>
  <c r="W17" s="1"/>
  <c r="J18"/>
  <c r="AC17"/>
  <c r="P15" i="32"/>
  <c r="X15"/>
  <c r="K17"/>
  <c r="L17" s="1"/>
  <c r="R17"/>
  <c r="S17" s="1"/>
  <c r="U17" s="1"/>
  <c r="M17"/>
  <c r="N17" s="1"/>
  <c r="AA16"/>
  <c r="Z16" s="1"/>
  <c r="AD16" s="1"/>
  <c r="AE16" s="1"/>
  <c r="K17" i="31"/>
  <c r="L17" s="1"/>
  <c r="R17"/>
  <c r="S17" s="1"/>
  <c r="U17" s="1"/>
  <c r="M17"/>
  <c r="N17" s="1"/>
  <c r="P15"/>
  <c r="AA16"/>
  <c r="Z16" s="1"/>
  <c r="AD16" s="1"/>
  <c r="AE16" s="1"/>
  <c r="X15"/>
  <c r="X15" i="30"/>
  <c r="AA16"/>
  <c r="Z16" s="1"/>
  <c r="AD16" s="1"/>
  <c r="AE16" s="1"/>
  <c r="K17"/>
  <c r="L17" s="1"/>
  <c r="R17"/>
  <c r="S17" s="1"/>
  <c r="U17" s="1"/>
  <c r="M17"/>
  <c r="N17" s="1"/>
  <c r="P15"/>
  <c r="N17" i="29"/>
  <c r="O17"/>
  <c r="V17"/>
  <c r="W17" s="1"/>
  <c r="J18"/>
  <c r="AC17"/>
  <c r="K17" i="28"/>
  <c r="L17" s="1"/>
  <c r="R17"/>
  <c r="S17" s="1"/>
  <c r="U17" s="1"/>
  <c r="M17"/>
  <c r="N17" s="1"/>
  <c r="X15"/>
  <c r="D57" i="25" s="1"/>
  <c r="P15" i="28"/>
  <c r="C57" i="25" s="1"/>
  <c r="AA16" i="28"/>
  <c r="Z16" s="1"/>
  <c r="AD16" s="1"/>
  <c r="AE16" s="1"/>
  <c r="AC17" i="27"/>
  <c r="J18"/>
  <c r="V17"/>
  <c r="W17" s="1"/>
  <c r="P16"/>
  <c r="C43" i="25" s="1"/>
  <c r="X16" i="35" l="1"/>
  <c r="K18"/>
  <c r="L18" s="1"/>
  <c r="R18"/>
  <c r="M18"/>
  <c r="AA17"/>
  <c r="Z17" s="1"/>
  <c r="AD17" s="1"/>
  <c r="AE17" s="1"/>
  <c r="W18" i="33"/>
  <c r="X16"/>
  <c r="K18"/>
  <c r="L18" s="1"/>
  <c r="R18"/>
  <c r="S18" s="1"/>
  <c r="U18" s="1"/>
  <c r="M18"/>
  <c r="AA17"/>
  <c r="Z17" s="1"/>
  <c r="AD17" s="1"/>
  <c r="AE17" s="1"/>
  <c r="V18"/>
  <c r="O17" i="32"/>
  <c r="P16" s="1"/>
  <c r="V17"/>
  <c r="W17" s="1"/>
  <c r="J18"/>
  <c r="AC17"/>
  <c r="AC17" i="31"/>
  <c r="J18"/>
  <c r="V17"/>
  <c r="W17" s="1"/>
  <c r="O17"/>
  <c r="O17" i="30"/>
  <c r="P16" s="1"/>
  <c r="V17"/>
  <c r="W17" s="1"/>
  <c r="J18"/>
  <c r="AC17"/>
  <c r="AA17" i="29"/>
  <c r="Z17" s="1"/>
  <c r="AD17" s="1"/>
  <c r="AE17" s="1"/>
  <c r="P16"/>
  <c r="X16"/>
  <c r="R18"/>
  <c r="M18"/>
  <c r="N18" s="1"/>
  <c r="K18"/>
  <c r="L18" s="1"/>
  <c r="V17" i="28"/>
  <c r="W17" s="1"/>
  <c r="X16" s="1"/>
  <c r="D58" i="25" s="1"/>
  <c r="P16" i="28"/>
  <c r="C58" i="25" s="1"/>
  <c r="O17" i="28"/>
  <c r="J18"/>
  <c r="AC17"/>
  <c r="X16" i="27"/>
  <c r="D43" i="25" s="1"/>
  <c r="AA17" i="27"/>
  <c r="Z17" s="1"/>
  <c r="AD17" s="1"/>
  <c r="AE17" s="1"/>
  <c r="K18"/>
  <c r="L18" s="1"/>
  <c r="R18"/>
  <c r="M18"/>
  <c r="S18" i="35" l="1"/>
  <c r="U18" s="1"/>
  <c r="V18"/>
  <c r="W18" s="1"/>
  <c r="J19"/>
  <c r="AC18"/>
  <c r="N18"/>
  <c r="O18"/>
  <c r="AF17"/>
  <c r="AF16"/>
  <c r="AF16" i="33"/>
  <c r="AF17"/>
  <c r="N18"/>
  <c r="O18"/>
  <c r="AC18"/>
  <c r="J19"/>
  <c r="X17"/>
  <c r="X16" i="32"/>
  <c r="AA17"/>
  <c r="Z17" s="1"/>
  <c r="AD17" s="1"/>
  <c r="AE17" s="1"/>
  <c r="R18"/>
  <c r="M18"/>
  <c r="K18"/>
  <c r="L18" s="1"/>
  <c r="P16" i="31"/>
  <c r="X16"/>
  <c r="AA17"/>
  <c r="Z17" s="1"/>
  <c r="AD17" s="1"/>
  <c r="AE17" s="1"/>
  <c r="R18"/>
  <c r="M18"/>
  <c r="K18"/>
  <c r="L18" s="1"/>
  <c r="X16" i="30"/>
  <c r="R18"/>
  <c r="M18"/>
  <c r="K18"/>
  <c r="L18" s="1"/>
  <c r="AA17"/>
  <c r="Z17" s="1"/>
  <c r="AD17" s="1"/>
  <c r="AE17" s="1"/>
  <c r="AC18" i="29"/>
  <c r="J19"/>
  <c r="AF16"/>
  <c r="AF17"/>
  <c r="S18"/>
  <c r="U18" s="1"/>
  <c r="V18"/>
  <c r="W18" s="1"/>
  <c r="O18"/>
  <c r="R18" i="28"/>
  <c r="M18"/>
  <c r="K18"/>
  <c r="L18" s="1"/>
  <c r="AA17"/>
  <c r="Z17" s="1"/>
  <c r="AD17" s="1"/>
  <c r="AE17" s="1"/>
  <c r="S18" i="27"/>
  <c r="U18" s="1"/>
  <c r="V18"/>
  <c r="W18" s="1"/>
  <c r="N18"/>
  <c r="O18"/>
  <c r="J19"/>
  <c r="AC18"/>
  <c r="AF17"/>
  <c r="AF16"/>
  <c r="X17" i="35" l="1"/>
  <c r="P17"/>
  <c r="K19"/>
  <c r="L19" s="1"/>
  <c r="AC19" s="1"/>
  <c r="AA19" s="1"/>
  <c r="Z19" s="1"/>
  <c r="R19"/>
  <c r="S19" s="1"/>
  <c r="U19" s="1"/>
  <c r="M19"/>
  <c r="N19" s="1"/>
  <c r="AA18"/>
  <c r="Z18" s="1"/>
  <c r="AD18" s="1"/>
  <c r="AE18" s="1"/>
  <c r="AE19" s="1"/>
  <c r="AD19"/>
  <c r="M19" i="33"/>
  <c r="N19" s="1"/>
  <c r="K19"/>
  <c r="L19" s="1"/>
  <c r="AC19" s="1"/>
  <c r="AA19" s="1"/>
  <c r="Z19" s="1"/>
  <c r="AD19" s="1"/>
  <c r="R19"/>
  <c r="P17"/>
  <c r="AA18"/>
  <c r="Z18" s="1"/>
  <c r="AD18" s="1"/>
  <c r="AE18" s="1"/>
  <c r="AF16" i="32"/>
  <c r="AF17"/>
  <c r="S18"/>
  <c r="U18" s="1"/>
  <c r="V18"/>
  <c r="W18" s="1"/>
  <c r="AC18"/>
  <c r="J19"/>
  <c r="N18"/>
  <c r="O18"/>
  <c r="S18" i="31"/>
  <c r="U18" s="1"/>
  <c r="V18"/>
  <c r="W18" s="1"/>
  <c r="AF16"/>
  <c r="AF17"/>
  <c r="N18"/>
  <c r="O18"/>
  <c r="AC18"/>
  <c r="J19"/>
  <c r="N18" i="30"/>
  <c r="O18"/>
  <c r="AC18"/>
  <c r="J19"/>
  <c r="S18"/>
  <c r="U18" s="1"/>
  <c r="V18"/>
  <c r="W18" s="1"/>
  <c r="AF16"/>
  <c r="AF17"/>
  <c r="AA18" i="29"/>
  <c r="Z18" s="1"/>
  <c r="AD18" s="1"/>
  <c r="AE18" s="1"/>
  <c r="R19"/>
  <c r="S19" s="1"/>
  <c r="U19" s="1"/>
  <c r="M19"/>
  <c r="K19"/>
  <c r="L19" s="1"/>
  <c r="AC19" s="1"/>
  <c r="AA19" s="1"/>
  <c r="Z19" s="1"/>
  <c r="AD19" s="1"/>
  <c r="P17"/>
  <c r="V19"/>
  <c r="W19" s="1"/>
  <c r="X17"/>
  <c r="S18" i="28"/>
  <c r="U18" s="1"/>
  <c r="V18"/>
  <c r="W18" s="1"/>
  <c r="N18"/>
  <c r="O18"/>
  <c r="AC18"/>
  <c r="J19"/>
  <c r="AF16"/>
  <c r="AF17"/>
  <c r="K19" i="27"/>
  <c r="L19" s="1"/>
  <c r="AC19" s="1"/>
  <c r="AA19" s="1"/>
  <c r="Z19" s="1"/>
  <c r="AD19" s="1"/>
  <c r="R19"/>
  <c r="S19" s="1"/>
  <c r="U19" s="1"/>
  <c r="M19"/>
  <c r="N19" s="1"/>
  <c r="AA18"/>
  <c r="Z18" s="1"/>
  <c r="AD18" s="1"/>
  <c r="AE18" s="1"/>
  <c r="X17"/>
  <c r="D44" i="25" s="1"/>
  <c r="P17" i="27"/>
  <c r="C44" i="25" s="1"/>
  <c r="O19" i="35" l="1"/>
  <c r="P18" s="1"/>
  <c r="V19"/>
  <c r="W19" s="1"/>
  <c r="S19" i="33"/>
  <c r="U19" s="1"/>
  <c r="V19"/>
  <c r="W19" s="1"/>
  <c r="AE19"/>
  <c r="O19"/>
  <c r="P18" s="1"/>
  <c r="X17" i="32"/>
  <c r="R19"/>
  <c r="S19" s="1"/>
  <c r="U19" s="1"/>
  <c r="M19"/>
  <c r="N19" s="1"/>
  <c r="K19"/>
  <c r="L19" s="1"/>
  <c r="AC19" s="1"/>
  <c r="AA19" s="1"/>
  <c r="Z19" s="1"/>
  <c r="AD19" s="1"/>
  <c r="AA18"/>
  <c r="Z18" s="1"/>
  <c r="AD18" s="1"/>
  <c r="AE18" s="1"/>
  <c r="P17"/>
  <c r="R19" i="31"/>
  <c r="S19" s="1"/>
  <c r="U19" s="1"/>
  <c r="K19"/>
  <c r="L19" s="1"/>
  <c r="AC19" s="1"/>
  <c r="AA19" s="1"/>
  <c r="Z19" s="1"/>
  <c r="AD19" s="1"/>
  <c r="M19"/>
  <c r="N19" s="1"/>
  <c r="P17"/>
  <c r="X17"/>
  <c r="AA18"/>
  <c r="Z18" s="1"/>
  <c r="AD18" s="1"/>
  <c r="AE18" s="1"/>
  <c r="X17" i="30"/>
  <c r="P17"/>
  <c r="AA18"/>
  <c r="Z18" s="1"/>
  <c r="AD18" s="1"/>
  <c r="AE18" s="1"/>
  <c r="AD19"/>
  <c r="R19"/>
  <c r="S19" s="1"/>
  <c r="U19" s="1"/>
  <c r="M19"/>
  <c r="N19" s="1"/>
  <c r="K19"/>
  <c r="L19" s="1"/>
  <c r="AC19" s="1"/>
  <c r="AA19" s="1"/>
  <c r="Z19" s="1"/>
  <c r="X18" i="29"/>
  <c r="AE19"/>
  <c r="N19"/>
  <c r="P18" s="1"/>
  <c r="O19"/>
  <c r="Y12"/>
  <c r="O19" i="27"/>
  <c r="P18" s="1"/>
  <c r="C45" i="25" s="1"/>
  <c r="AA18" i="28"/>
  <c r="Z18" s="1"/>
  <c r="AD18" s="1"/>
  <c r="AE18" s="1"/>
  <c r="R19"/>
  <c r="S19" s="1"/>
  <c r="U19" s="1"/>
  <c r="M19"/>
  <c r="N19" s="1"/>
  <c r="K19"/>
  <c r="L19" s="1"/>
  <c r="AC19" s="1"/>
  <c r="AA19" s="1"/>
  <c r="Z19" s="1"/>
  <c r="AD19" s="1"/>
  <c r="X17"/>
  <c r="D59" i="25" s="1"/>
  <c r="V19" i="28"/>
  <c r="W19" s="1"/>
  <c r="O19"/>
  <c r="P17"/>
  <c r="C59" i="25" s="1"/>
  <c r="V19" i="27"/>
  <c r="W19" s="1"/>
  <c r="Y12" s="1"/>
  <c r="AE19"/>
  <c r="Y12" i="35" l="1"/>
  <c r="X18"/>
  <c r="Y12" i="33"/>
  <c r="X18"/>
  <c r="V19" i="32"/>
  <c r="W19" s="1"/>
  <c r="Y12"/>
  <c r="P18"/>
  <c r="O19"/>
  <c r="AE19"/>
  <c r="X18"/>
  <c r="O19" i="31"/>
  <c r="P18" s="1"/>
  <c r="AE19"/>
  <c r="V19"/>
  <c r="W19" s="1"/>
  <c r="O19" i="30"/>
  <c r="P18" s="1"/>
  <c r="AE19"/>
  <c r="V19"/>
  <c r="W19" s="1"/>
  <c r="X18" i="27"/>
  <c r="D45" i="25" s="1"/>
  <c r="P18" i="28"/>
  <c r="C60" i="25" s="1"/>
  <c r="Y12" i="28"/>
  <c r="X18"/>
  <c r="D60" i="25" s="1"/>
  <c r="AE19" i="28"/>
  <c r="Y12" i="31" l="1"/>
  <c r="X18"/>
  <c r="Y12" i="30"/>
  <c r="X18"/>
</calcChain>
</file>

<file path=xl/sharedStrings.xml><?xml version="1.0" encoding="utf-8"?>
<sst xmlns="http://schemas.openxmlformats.org/spreadsheetml/2006/main" count="401" uniqueCount="59">
  <si>
    <t>%Viable</t>
  </si>
  <si>
    <t>Day</t>
  </si>
  <si>
    <t>sampling vol., ml</t>
  </si>
  <si>
    <t>feed vol., ml</t>
  </si>
  <si>
    <t>Working Volume, ml</t>
  </si>
  <si>
    <t>Cultuer Volume after Feeding, ml</t>
  </si>
  <si>
    <t>lac, mg/mL</t>
  </si>
  <si>
    <t>Glucose Con in Feed (mg/mL)</t>
  </si>
  <si>
    <t>Glucose Fed, mg</t>
  </si>
  <si>
    <t>Total Glucose(after feeding), mg</t>
  </si>
  <si>
    <t>Glucose consumed, mg</t>
  </si>
  <si>
    <t>Cumulative glucose consume, mg</t>
  </si>
  <si>
    <t>Culture Volume before Sampling and Feeding, ml</t>
  </si>
  <si>
    <t>Culture Volume after Sampling before feeding, ml</t>
  </si>
  <si>
    <t>Evaporation loss, ml</t>
  </si>
  <si>
    <t>Evaporation Loss, %/14days</t>
  </si>
  <si>
    <t>Total Glucose (after sampling before feeding), mg</t>
  </si>
  <si>
    <t>Total Glucose (before sampling and feeding), mg</t>
  </si>
  <si>
    <t>Total Lactate(after feeding), mg</t>
  </si>
  <si>
    <t>Lactate Fed, mg</t>
  </si>
  <si>
    <t>Total Lactate (before sampling and feeding), mg</t>
  </si>
  <si>
    <t>Total Lactate (after sampling before feeding), mg</t>
  </si>
  <si>
    <t>Lactate consumed, mg</t>
  </si>
  <si>
    <t>Cumulative Lactate consume, mg</t>
  </si>
  <si>
    <t>VCC(1e6 cell/mL)</t>
  </si>
  <si>
    <t>Total Cells(before sampling and feeding), x10^6cells</t>
  </si>
  <si>
    <t>Total Cells (after sampling, before feeding), x10^6cells</t>
  </si>
  <si>
    <t>Total IVCC (After sampling before feeding), x10^6 cell.days</t>
  </si>
  <si>
    <t>Glucose Uptake Rate, mg/(10^6 cells/day)</t>
  </si>
  <si>
    <t>Lactate Synthesis Rate, mg/(10^6 cells/day)</t>
  </si>
  <si>
    <t>gluc (before feeding), mg/mL</t>
  </si>
  <si>
    <t>Glucose Feed</t>
  </si>
  <si>
    <t>Glucose Stock (mg/mL)</t>
  </si>
  <si>
    <t>Growth rate, day-1</t>
  </si>
  <si>
    <t>Titer, mg/ml</t>
  </si>
  <si>
    <t>Phased Glucose Uptake Rate, mg/(10^6 cells/day)</t>
  </si>
  <si>
    <t>Phased growth rate, day-1</t>
  </si>
  <si>
    <t>B3D_041112_107</t>
  </si>
  <si>
    <t>B3D_041112_111</t>
  </si>
  <si>
    <t>Growth Rate, day-1</t>
  </si>
  <si>
    <t>Glucose Uptake Rate,  mg/(10^6 cells/day)</t>
  </si>
  <si>
    <t>B7_071312-01</t>
  </si>
  <si>
    <t>PCV, %</t>
  </si>
  <si>
    <t>071312-PR1</t>
  </si>
  <si>
    <t>B7_071312-05</t>
  </si>
  <si>
    <t>071312-PR5</t>
  </si>
  <si>
    <t>B7_071312-02</t>
  </si>
  <si>
    <t>071312-PR2</t>
  </si>
  <si>
    <t>B7_071312-06</t>
  </si>
  <si>
    <t/>
  </si>
  <si>
    <t>071312-PR6</t>
  </si>
  <si>
    <t>B7_071312-03</t>
  </si>
  <si>
    <t>071312-PR3</t>
  </si>
  <si>
    <t>B7_071312-07</t>
  </si>
  <si>
    <t>071312-PR7</t>
  </si>
  <si>
    <t>B7_071312-04</t>
  </si>
  <si>
    <t>071312-PR8</t>
  </si>
  <si>
    <t>071312-PR4</t>
  </si>
  <si>
    <t>B7_071312-08</t>
  </si>
</sst>
</file>

<file path=xl/styles.xml><?xml version="1.0" encoding="utf-8"?>
<styleSheet xmlns="http://schemas.openxmlformats.org/spreadsheetml/2006/main">
  <numFmts count="1">
    <numFmt numFmtId="164" formatCode="0.00000"/>
  </numFmts>
  <fonts count="6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color rgb="FFFF0000"/>
      <name val="Verdana"/>
      <family val="2"/>
    </font>
    <font>
      <sz val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  <xf numFmtId="0" fontId="1" fillId="0" borderId="0" xfId="0" applyFont="1"/>
    <xf numFmtId="2" fontId="0" fillId="4" borderId="0" xfId="0" applyNumberFormat="1" applyFill="1"/>
    <xf numFmtId="0" fontId="0" fillId="4" borderId="0" xfId="0" applyFill="1"/>
    <xf numFmtId="2" fontId="3" fillId="0" borderId="0" xfId="0" applyNumberFormat="1" applyFont="1"/>
    <xf numFmtId="0" fontId="1" fillId="0" borderId="0" xfId="0" applyFont="1" applyAlignment="1">
      <alignment wrapText="1"/>
    </xf>
    <xf numFmtId="2" fontId="1" fillId="3" borderId="0" xfId="0" applyNumberFormat="1" applyFont="1" applyFill="1"/>
    <xf numFmtId="164" fontId="0" fillId="3" borderId="0" xfId="0" applyNumberFormat="1" applyFill="1"/>
    <xf numFmtId="2" fontId="5" fillId="5" borderId="2" xfId="1" applyNumberFormat="1" applyFont="1" applyFill="1" applyBorder="1" applyAlignment="1" applyProtection="1">
      <alignment horizontal="center" vertical="center"/>
      <protection locked="0"/>
    </xf>
    <xf numFmtId="2" fontId="5" fillId="5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6" borderId="0" xfId="0" applyFill="1"/>
    <xf numFmtId="2" fontId="0" fillId="0" borderId="0" xfId="0" applyNumberFormat="1" applyFill="1"/>
    <xf numFmtId="2" fontId="5" fillId="4" borderId="2" xfId="1" applyNumberFormat="1" applyFont="1" applyFill="1" applyBorder="1" applyAlignment="1" applyProtection="1">
      <alignment horizontal="center" vertical="center"/>
      <protection locked="0"/>
    </xf>
    <xf numFmtId="2" fontId="5" fillId="4" borderId="1" xfId="1" applyNumberFormat="1" applyFont="1" applyFill="1" applyBorder="1" applyAlignment="1" applyProtection="1">
      <alignment horizontal="center" vertical="center"/>
      <protection locked="0"/>
    </xf>
    <xf numFmtId="2" fontId="0" fillId="7" borderId="0" xfId="0" applyNumberFormat="1" applyFill="1"/>
    <xf numFmtId="0" fontId="0" fillId="7" borderId="0" xfId="0" applyFill="1"/>
    <xf numFmtId="0" fontId="1" fillId="4" borderId="0" xfId="0" applyFont="1" applyFill="1"/>
    <xf numFmtId="2" fontId="1" fillId="4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2">
    <cellStyle name="Normal" xfId="0" builtinId="0"/>
    <cellStyle name="Normal_Book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845"/>
          <c:h val="0.557927659834195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'071312-08'!$O$5:$O$15</c:f>
              <c:numCache>
                <c:formatCode>0.00</c:formatCode>
                <c:ptCount val="11"/>
                <c:pt idx="0">
                  <c:v>0</c:v>
                </c:pt>
                <c:pt idx="1">
                  <c:v>1927.145074</c:v>
                </c:pt>
                <c:pt idx="2">
                  <c:v>4782.8746979015777</c:v>
                </c:pt>
                <c:pt idx="3">
                  <c:v>10977.17785187864</c:v>
                </c:pt>
                <c:pt idx="4">
                  <c:v>20365.493681854008</c:v>
                </c:pt>
                <c:pt idx="5">
                  <c:v>29993.289885636703</c:v>
                </c:pt>
                <c:pt idx="6">
                  <c:v>40168.336817814059</c:v>
                </c:pt>
                <c:pt idx="7">
                  <c:v>52130.33978196315</c:v>
                </c:pt>
                <c:pt idx="8">
                  <c:v>62110.574364505206</c:v>
                </c:pt>
                <c:pt idx="9">
                  <c:v>72630.851332610575</c:v>
                </c:pt>
                <c:pt idx="10">
                  <c:v>81046.389568863509</c:v>
                </c:pt>
              </c:numCache>
            </c:numRef>
          </c:xVal>
          <c:yVal>
            <c:numRef>
              <c:f>'071312-08'!$W$5:$W$15</c:f>
              <c:numCache>
                <c:formatCode>0.00</c:formatCode>
                <c:ptCount val="11"/>
                <c:pt idx="0">
                  <c:v>0</c:v>
                </c:pt>
                <c:pt idx="1">
                  <c:v>399.60000000000036</c:v>
                </c:pt>
                <c:pt idx="2">
                  <c:v>1027.4000000000015</c:v>
                </c:pt>
                <c:pt idx="3">
                  <c:v>3187.4000000000015</c:v>
                </c:pt>
                <c:pt idx="4">
                  <c:v>5374.0000000000009</c:v>
                </c:pt>
                <c:pt idx="5">
                  <c:v>6414.0000000000009</c:v>
                </c:pt>
                <c:pt idx="6">
                  <c:v>7698.0000000000009</c:v>
                </c:pt>
                <c:pt idx="7">
                  <c:v>9717.6</c:v>
                </c:pt>
                <c:pt idx="8">
                  <c:v>11246.400000000001</c:v>
                </c:pt>
                <c:pt idx="9">
                  <c:v>12956.400000000001</c:v>
                </c:pt>
                <c:pt idx="10">
                  <c:v>14861.000000000002</c:v>
                </c:pt>
              </c:numCache>
            </c:numRef>
          </c:yVal>
        </c:ser>
        <c:axId val="211585280"/>
        <c:axId val="211593856"/>
      </c:scatterChart>
      <c:valAx>
        <c:axId val="2115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247"/>
              <c:y val="0.88719640227898544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3856"/>
        <c:crosses val="autoZero"/>
        <c:crossBetween val="midCat"/>
      </c:valAx>
      <c:valAx>
        <c:axId val="21159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5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Sheet4!$D$1</c:f>
          <c:strCache>
            <c:ptCount val="1"/>
            <c:pt idx="0">
              <c:v>Glucose Uptake Rate,  mg/(10^6 cells/day)</c:v>
            </c:pt>
          </c:strCache>
        </c:strRef>
      </c:tx>
      <c:layout>
        <c:manualLayout>
          <c:xMode val="edge"/>
          <c:yMode val="edge"/>
          <c:x val="0.14632633420822405"/>
          <c:y val="3.7037037037037056E-2"/>
        </c:manualLayout>
      </c:layout>
    </c:title>
    <c:plotArea>
      <c:layout/>
      <c:scatterChart>
        <c:scatterStyle val="lineMarker"/>
        <c:ser>
          <c:idx val="8"/>
          <c:order val="0"/>
          <c:tx>
            <c:v>Entire 0713 Experiment</c:v>
          </c:tx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19643515588588811"/>
                  <c:y val="-0.28547446189109416"/>
                </c:manualLayout>
              </c:layout>
              <c:numFmt formatCode="General" sourceLinked="0"/>
            </c:trendlineLbl>
          </c:trendline>
          <c:xVal>
            <c:numRef>
              <c:f>Sheet4!$B$32:$B$151</c:f>
              <c:numCache>
                <c:formatCode>0.00</c:formatCode>
                <c:ptCount val="120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>
                  <c:v>3.9159722222175333</c:v>
                </c:pt>
                <c:pt idx="5">
                  <c:v>4.8965277777751908</c:v>
                </c:pt>
                <c:pt idx="6">
                  <c:v>5.8694444444408873</c:v>
                </c:pt>
                <c:pt idx="7">
                  <c:v>6.9562499999956344</c:v>
                </c:pt>
                <c:pt idx="8">
                  <c:v>7.8708333333343035</c:v>
                </c:pt>
                <c:pt idx="9">
                  <c:v>8.90625</c:v>
                </c:pt>
                <c:pt idx="10">
                  <c:v>9.8368055555547471</c:v>
                </c:pt>
                <c:pt idx="11">
                  <c:v>11.105555555550382</c:v>
                </c:pt>
                <c:pt idx="12">
                  <c:v>11.918055555550382</c:v>
                </c:pt>
                <c:pt idx="13">
                  <c:v>12.965972222220444</c:v>
                </c:pt>
                <c:pt idx="14">
                  <c:v>13.904166666667152</c:v>
                </c:pt>
                <c:pt idx="15">
                  <c:v>1.1111111110949423E-2</c:v>
                </c:pt>
                <c:pt idx="16">
                  <c:v>1.0166666666627862</c:v>
                </c:pt>
                <c:pt idx="17">
                  <c:v>1.9208333333299379</c:v>
                </c:pt>
                <c:pt idx="18">
                  <c:v>2.976388888884685</c:v>
                </c:pt>
                <c:pt idx="19">
                  <c:v>3.9986111111065838</c:v>
                </c:pt>
                <c:pt idx="20">
                  <c:v>4.9034722222204437</c:v>
                </c:pt>
                <c:pt idx="21">
                  <c:v>5.8756944444394321</c:v>
                </c:pt>
                <c:pt idx="22">
                  <c:v>6.9618055555547471</c:v>
                </c:pt>
                <c:pt idx="23">
                  <c:v>7.8819444444452529</c:v>
                </c:pt>
                <c:pt idx="24">
                  <c:v>8.9243055555562023</c:v>
                </c:pt>
                <c:pt idx="25">
                  <c:v>9.8451388888861402</c:v>
                </c:pt>
                <c:pt idx="26">
                  <c:v>11.113194444442343</c:v>
                </c:pt>
                <c:pt idx="27">
                  <c:v>11.92013888888323</c:v>
                </c:pt>
                <c:pt idx="28">
                  <c:v>12.967361111106584</c:v>
                </c:pt>
                <c:pt idx="29">
                  <c:v>13.908333333332848</c:v>
                </c:pt>
                <c:pt idx="30">
                  <c:v>6.9444444452528842E-3</c:v>
                </c:pt>
                <c:pt idx="31">
                  <c:v>1.0124999999970896</c:v>
                </c:pt>
                <c:pt idx="32">
                  <c:v>1.9166666666642413</c:v>
                </c:pt>
                <c:pt idx="33">
                  <c:v>2.9701388888861402</c:v>
                </c:pt>
                <c:pt idx="34">
                  <c:v>3.9194444444437977</c:v>
                </c:pt>
                <c:pt idx="35">
                  <c:v>4.9020833333343035</c:v>
                </c:pt>
                <c:pt idx="36">
                  <c:v>5.8680555555547471</c:v>
                </c:pt>
                <c:pt idx="37">
                  <c:v>6.961111111108039</c:v>
                </c:pt>
                <c:pt idx="38">
                  <c:v>7.875</c:v>
                </c:pt>
                <c:pt idx="39">
                  <c:v>8.9104166666656965</c:v>
                </c:pt>
                <c:pt idx="40">
                  <c:v>9.8347222222218988</c:v>
                </c:pt>
                <c:pt idx="41">
                  <c:v>11.10624999999709</c:v>
                </c:pt>
                <c:pt idx="42">
                  <c:v>11.92013888888323</c:v>
                </c:pt>
                <c:pt idx="43">
                  <c:v>12.968055555553292</c:v>
                </c:pt>
                <c:pt idx="44">
                  <c:v>13.905555555553292</c:v>
                </c:pt>
                <c:pt idx="45">
                  <c:v>9.7222222175332718E-3</c:v>
                </c:pt>
                <c:pt idx="46">
                  <c:v>1.0166666666627862</c:v>
                </c:pt>
                <c:pt idx="47">
                  <c:v>1.9256944444423425</c:v>
                </c:pt>
                <c:pt idx="48">
                  <c:v>2.976388888884685</c:v>
                </c:pt>
                <c:pt idx="49">
                  <c:v>3.9284722222218988</c:v>
                </c:pt>
                <c:pt idx="50">
                  <c:v>4.9034722222204437</c:v>
                </c:pt>
                <c:pt idx="51">
                  <c:v>5.8743055555532919</c:v>
                </c:pt>
                <c:pt idx="52">
                  <c:v>6.9645833333343035</c:v>
                </c:pt>
                <c:pt idx="53">
                  <c:v>7.8854166666642413</c:v>
                </c:pt>
                <c:pt idx="54">
                  <c:v>8.9208333333299379</c:v>
                </c:pt>
                <c:pt idx="55">
                  <c:v>9.8444444444394321</c:v>
                </c:pt>
                <c:pt idx="56">
                  <c:v>11.114583333328483</c:v>
                </c:pt>
                <c:pt idx="57">
                  <c:v>11.924305555556202</c:v>
                </c:pt>
                <c:pt idx="58">
                  <c:v>12.967361111106584</c:v>
                </c:pt>
                <c:pt idx="59">
                  <c:v>13.911111111105129</c:v>
                </c:pt>
                <c:pt idx="60">
                  <c:v>6.9444444452528842E-3</c:v>
                </c:pt>
                <c:pt idx="61">
                  <c:v>1.0131944444437977</c:v>
                </c:pt>
                <c:pt idx="62">
                  <c:v>1.9194444444437977</c:v>
                </c:pt>
                <c:pt idx="63">
                  <c:v>2.9729166666656965</c:v>
                </c:pt>
                <c:pt idx="64">
                  <c:v>3.9208333333299379</c:v>
                </c:pt>
                <c:pt idx="65">
                  <c:v>4.9048611111065838</c:v>
                </c:pt>
                <c:pt idx="66">
                  <c:v>5.8722222222204437</c:v>
                </c:pt>
                <c:pt idx="67">
                  <c:v>6.9638888888875954</c:v>
                </c:pt>
                <c:pt idx="68">
                  <c:v>7.8777777777722804</c:v>
                </c:pt>
                <c:pt idx="69">
                  <c:v>8.9124999999985448</c:v>
                </c:pt>
                <c:pt idx="70">
                  <c:v>9.8368055555547471</c:v>
                </c:pt>
                <c:pt idx="71">
                  <c:v>11.109722222223354</c:v>
                </c:pt>
                <c:pt idx="72">
                  <c:v>11.946527777778101</c:v>
                </c:pt>
                <c:pt idx="73">
                  <c:v>12.96875</c:v>
                </c:pt>
                <c:pt idx="74">
                  <c:v>13.905555555553292</c:v>
                </c:pt>
                <c:pt idx="75">
                  <c:v>1.8749999995634425E-2</c:v>
                </c:pt>
                <c:pt idx="76">
                  <c:v>1.0194444444423425</c:v>
                </c:pt>
                <c:pt idx="77">
                  <c:v>1.929166666661331</c:v>
                </c:pt>
                <c:pt idx="78">
                  <c:v>2.9784722222175333</c:v>
                </c:pt>
                <c:pt idx="79">
                  <c:v>3.9319444444408873</c:v>
                </c:pt>
                <c:pt idx="80">
                  <c:v>4.9083333333328483</c:v>
                </c:pt>
                <c:pt idx="81">
                  <c:v>5.8784722222189885</c:v>
                </c:pt>
                <c:pt idx="82">
                  <c:v>6.9680555555532919</c:v>
                </c:pt>
                <c:pt idx="83">
                  <c:v>7.8874999999970896</c:v>
                </c:pt>
                <c:pt idx="84">
                  <c:v>8.929861111108039</c:v>
                </c:pt>
                <c:pt idx="85">
                  <c:v>8.9909722222218988</c:v>
                </c:pt>
                <c:pt idx="86">
                  <c:v>9.8423611111065838</c:v>
                </c:pt>
                <c:pt idx="87">
                  <c:v>11.118055555554747</c:v>
                </c:pt>
                <c:pt idx="88">
                  <c:v>11.927777777775191</c:v>
                </c:pt>
                <c:pt idx="89">
                  <c:v>12.974305555551837</c:v>
                </c:pt>
                <c:pt idx="90">
                  <c:v>8.333333331393078E-3</c:v>
                </c:pt>
                <c:pt idx="91">
                  <c:v>1.015277777776646</c:v>
                </c:pt>
                <c:pt idx="92">
                  <c:v>1.9208333333299379</c:v>
                </c:pt>
                <c:pt idx="93">
                  <c:v>2.9743055555518367</c:v>
                </c:pt>
                <c:pt idx="94">
                  <c:v>3.9729166666656965</c:v>
                </c:pt>
                <c:pt idx="95">
                  <c:v>4.9006944444408873</c:v>
                </c:pt>
                <c:pt idx="96">
                  <c:v>5.875</c:v>
                </c:pt>
                <c:pt idx="97">
                  <c:v>6.9597222222218988</c:v>
                </c:pt>
                <c:pt idx="98">
                  <c:v>7.8791666666656965</c:v>
                </c:pt>
                <c:pt idx="99">
                  <c:v>8.9173611111109494</c:v>
                </c:pt>
                <c:pt idx="100">
                  <c:v>9.8388888888875954</c:v>
                </c:pt>
                <c:pt idx="101">
                  <c:v>11.138194444443798</c:v>
                </c:pt>
                <c:pt idx="102">
                  <c:v>11.93888888888614</c:v>
                </c:pt>
                <c:pt idx="103">
                  <c:v>12.964583333334303</c:v>
                </c:pt>
                <c:pt idx="104">
                  <c:v>13.908333333332848</c:v>
                </c:pt>
                <c:pt idx="105">
                  <c:v>2.0833333328482695E-2</c:v>
                </c:pt>
                <c:pt idx="106">
                  <c:v>1.0208333333284827</c:v>
                </c:pt>
                <c:pt idx="107">
                  <c:v>1.9305555555547471</c:v>
                </c:pt>
                <c:pt idx="108">
                  <c:v>2.9784722222175333</c:v>
                </c:pt>
                <c:pt idx="109">
                  <c:v>3.9756944444452529</c:v>
                </c:pt>
                <c:pt idx="110">
                  <c:v>4.9076388888861402</c:v>
                </c:pt>
                <c:pt idx="111">
                  <c:v>5.8805555555518367</c:v>
                </c:pt>
                <c:pt idx="112">
                  <c:v>6.9673611111065838</c:v>
                </c:pt>
                <c:pt idx="113">
                  <c:v>7.8881944444437977</c:v>
                </c:pt>
                <c:pt idx="114">
                  <c:v>8.9277777777751908</c:v>
                </c:pt>
                <c:pt idx="115">
                  <c:v>9.84375</c:v>
                </c:pt>
                <c:pt idx="116">
                  <c:v>11.119444444440887</c:v>
                </c:pt>
                <c:pt idx="117">
                  <c:v>11.939583333332848</c:v>
                </c:pt>
                <c:pt idx="118">
                  <c:v>12.979861111110949</c:v>
                </c:pt>
                <c:pt idx="119">
                  <c:v>13.914583333331393</c:v>
                </c:pt>
              </c:numCache>
            </c:numRef>
          </c:xVal>
          <c:yVal>
            <c:numRef>
              <c:f>Sheet4!$D$32:$D$151</c:f>
              <c:numCache>
                <c:formatCode>0.00</c:formatCode>
                <c:ptCount val="120"/>
                <c:pt idx="1">
                  <c:v>0.26156844937050738</c:v>
                </c:pt>
                <c:pt idx="2">
                  <c:v>0.33467341400690043</c:v>
                </c:pt>
                <c:pt idx="3">
                  <c:v>0.25280915302212231</c:v>
                </c:pt>
                <c:pt idx="4">
                  <c:v>0.15232642646129488</c:v>
                </c:pt>
                <c:pt idx="5">
                  <c:v>0.13365726431787089</c:v>
                </c:pt>
                <c:pt idx="6">
                  <c:v>0.15694242304642692</c:v>
                </c:pt>
                <c:pt idx="7">
                  <c:v>0.15073647574183793</c:v>
                </c:pt>
                <c:pt idx="8">
                  <c:v>0.14792208175313279</c:v>
                </c:pt>
                <c:pt idx="9">
                  <c:v>0.19720518033710902</c:v>
                </c:pt>
                <c:pt idx="10">
                  <c:v>0.2216368204984559</c:v>
                </c:pt>
                <c:pt idx="11">
                  <c:v>0.2122237323708929</c:v>
                </c:pt>
                <c:pt idx="12">
                  <c:v>0.19105658251432817</c:v>
                </c:pt>
                <c:pt idx="13">
                  <c:v>0.18140775560999003</c:v>
                </c:pt>
                <c:pt idx="16">
                  <c:v>0.63478897002720491</c:v>
                </c:pt>
                <c:pt idx="17">
                  <c:v>0.37667348873562179</c:v>
                </c:pt>
                <c:pt idx="18">
                  <c:v>0.28695686473354404</c:v>
                </c:pt>
                <c:pt idx="19">
                  <c:v>0.20287990518344343</c:v>
                </c:pt>
                <c:pt idx="20">
                  <c:v>0.16412940430946299</c:v>
                </c:pt>
                <c:pt idx="21">
                  <c:v>0.20760158662364611</c:v>
                </c:pt>
                <c:pt idx="22">
                  <c:v>0.15232183662095791</c:v>
                </c:pt>
                <c:pt idx="23">
                  <c:v>0.15373954478744134</c:v>
                </c:pt>
                <c:pt idx="24">
                  <c:v>0.26107976871986782</c:v>
                </c:pt>
                <c:pt idx="25">
                  <c:v>0.2382714847508538</c:v>
                </c:pt>
                <c:pt idx="26">
                  <c:v>0.18250661025403192</c:v>
                </c:pt>
                <c:pt idx="27">
                  <c:v>0.22372959823670929</c:v>
                </c:pt>
                <c:pt idx="28">
                  <c:v>0.2406873534697874</c:v>
                </c:pt>
                <c:pt idx="31">
                  <c:v>0.26522302698964401</c:v>
                </c:pt>
                <c:pt idx="32">
                  <c:v>0.29308597474249232</c:v>
                </c:pt>
                <c:pt idx="33">
                  <c:v>0.15299517080985572</c:v>
                </c:pt>
                <c:pt idx="34">
                  <c:v>0.11441737563143609</c:v>
                </c:pt>
                <c:pt idx="35">
                  <c:v>0.13960218139347633</c:v>
                </c:pt>
                <c:pt idx="36">
                  <c:v>0.16578133547228457</c:v>
                </c:pt>
                <c:pt idx="37">
                  <c:v>0.15073030843834698</c:v>
                </c:pt>
                <c:pt idx="38">
                  <c:v>0.16406996762229212</c:v>
                </c:pt>
                <c:pt idx="39">
                  <c:v>0.20969324351140828</c:v>
                </c:pt>
                <c:pt idx="40">
                  <c:v>0.22478610147491401</c:v>
                </c:pt>
                <c:pt idx="41">
                  <c:v>0.24229458669244427</c:v>
                </c:pt>
                <c:pt idx="42">
                  <c:v>0.25135781634955517</c:v>
                </c:pt>
                <c:pt idx="43">
                  <c:v>0.27208494405497602</c:v>
                </c:pt>
                <c:pt idx="46">
                  <c:v>0.33707024424603865</c:v>
                </c:pt>
                <c:pt idx="47">
                  <c:v>0.30110989494371709</c:v>
                </c:pt>
                <c:pt idx="48">
                  <c:v>0.26008441978705027</c:v>
                </c:pt>
                <c:pt idx="49">
                  <c:v>0.22946593708746571</c:v>
                </c:pt>
                <c:pt idx="50">
                  <c:v>0.14830144727033881</c:v>
                </c:pt>
                <c:pt idx="51">
                  <c:v>7.7546939939847334E-2</c:v>
                </c:pt>
                <c:pt idx="52">
                  <c:v>0.11135278386809784</c:v>
                </c:pt>
                <c:pt idx="53">
                  <c:v>0.18880692199682736</c:v>
                </c:pt>
                <c:pt idx="54">
                  <c:v>0.19741544117833895</c:v>
                </c:pt>
                <c:pt idx="55">
                  <c:v>0.21794319163251319</c:v>
                </c:pt>
                <c:pt idx="56">
                  <c:v>0.1837131659232106</c:v>
                </c:pt>
                <c:pt idx="57">
                  <c:v>0.20843944812861287</c:v>
                </c:pt>
                <c:pt idx="58">
                  <c:v>0.23691841565934632</c:v>
                </c:pt>
                <c:pt idx="61">
                  <c:v>0.41248516450055245</c:v>
                </c:pt>
                <c:pt idx="62">
                  <c:v>0.24161149316844438</c:v>
                </c:pt>
                <c:pt idx="63">
                  <c:v>0.19217439383143151</c:v>
                </c:pt>
                <c:pt idx="64">
                  <c:v>0.14082284757632199</c:v>
                </c:pt>
                <c:pt idx="65">
                  <c:v>0.11015373793693195</c:v>
                </c:pt>
                <c:pt idx="66">
                  <c:v>0.14977400483742609</c:v>
                </c:pt>
                <c:pt idx="67">
                  <c:v>0.15966702275507574</c:v>
                </c:pt>
                <c:pt idx="68">
                  <c:v>0.11857906044251115</c:v>
                </c:pt>
                <c:pt idx="69">
                  <c:v>0.13805823908490991</c:v>
                </c:pt>
                <c:pt idx="70">
                  <c:v>0.14577227506401758</c:v>
                </c:pt>
                <c:pt idx="71">
                  <c:v>0.14066340026985494</c:v>
                </c:pt>
                <c:pt idx="72">
                  <c:v>0.14039752302879874</c:v>
                </c:pt>
                <c:pt idx="73">
                  <c:v>0.12876373888603676</c:v>
                </c:pt>
                <c:pt idx="76">
                  <c:v>0.38199190099713992</c:v>
                </c:pt>
                <c:pt idx="77">
                  <c:v>0.32905122829893074</c:v>
                </c:pt>
                <c:pt idx="78">
                  <c:v>0.26408961258259778</c:v>
                </c:pt>
                <c:pt idx="79">
                  <c:v>0.17430925568243721</c:v>
                </c:pt>
                <c:pt idx="80">
                  <c:v>0.11674762044645304</c:v>
                </c:pt>
                <c:pt idx="81">
                  <c:v>0.17595812217040877</c:v>
                </c:pt>
                <c:pt idx="82">
                  <c:v>0.20329483656721797</c:v>
                </c:pt>
                <c:pt idx="83">
                  <c:v>0.2047501938005532</c:v>
                </c:pt>
                <c:pt idx="84">
                  <c:v>0.23703597577335445</c:v>
                </c:pt>
                <c:pt idx="85">
                  <c:v>0.11184071649343016</c:v>
                </c:pt>
                <c:pt idx="86">
                  <c:v>0.28468072659452981</c:v>
                </c:pt>
                <c:pt idx="87">
                  <c:v>0.34621536271122383</c:v>
                </c:pt>
                <c:pt idx="88">
                  <c:v>0.21194390947645786</c:v>
                </c:pt>
                <c:pt idx="91">
                  <c:v>0.3384360459543847</c:v>
                </c:pt>
                <c:pt idx="92">
                  <c:v>0.25241446362498993</c:v>
                </c:pt>
                <c:pt idx="93">
                  <c:v>0.20341230830392273</c:v>
                </c:pt>
                <c:pt idx="94">
                  <c:v>0.14260765322133712</c:v>
                </c:pt>
                <c:pt idx="95">
                  <c:v>0.13160642510590131</c:v>
                </c:pt>
                <c:pt idx="96">
                  <c:v>0.15028846158229109</c:v>
                </c:pt>
                <c:pt idx="97">
                  <c:v>0.17431587454350253</c:v>
                </c:pt>
                <c:pt idx="98">
                  <c:v>0.21063048456182379</c:v>
                </c:pt>
                <c:pt idx="99">
                  <c:v>0.20121115021537517</c:v>
                </c:pt>
                <c:pt idx="100">
                  <c:v>0.18359010128717546</c:v>
                </c:pt>
                <c:pt idx="101">
                  <c:v>0.19005853251015589</c:v>
                </c:pt>
                <c:pt idx="102">
                  <c:v>0.1720600722824594</c:v>
                </c:pt>
                <c:pt idx="103">
                  <c:v>0.13882732071579071</c:v>
                </c:pt>
                <c:pt idx="106">
                  <c:v>0.21519200194183197</c:v>
                </c:pt>
                <c:pt idx="107">
                  <c:v>0.31459109391861895</c:v>
                </c:pt>
                <c:pt idx="108">
                  <c:v>0.27520153057077062</c:v>
                </c:pt>
                <c:pt idx="109">
                  <c:v>0.16941509524582302</c:v>
                </c:pt>
                <c:pt idx="110">
                  <c:v>0.11744049073750756</c:v>
                </c:pt>
                <c:pt idx="111">
                  <c:v>0.14980271836021661</c:v>
                </c:pt>
                <c:pt idx="112">
                  <c:v>0.16194855396953023</c:v>
                </c:pt>
                <c:pt idx="113">
                  <c:v>0.15802736052155625</c:v>
                </c:pt>
                <c:pt idx="114">
                  <c:v>0.18972486470779484</c:v>
                </c:pt>
                <c:pt idx="115">
                  <c:v>0.21973096362073824</c:v>
                </c:pt>
                <c:pt idx="116">
                  <c:v>0.22800319282190878</c:v>
                </c:pt>
                <c:pt idx="117">
                  <c:v>0.27219437833341192</c:v>
                </c:pt>
                <c:pt idx="118">
                  <c:v>0.19769664625017913</c:v>
                </c:pt>
              </c:numCache>
            </c:numRef>
          </c:yVal>
        </c:ser>
        <c:axId val="225292288"/>
        <c:axId val="225295360"/>
      </c:scatterChart>
      <c:valAx>
        <c:axId val="22529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25295360"/>
        <c:crosses val="autoZero"/>
        <c:crossBetween val="midCat"/>
      </c:valAx>
      <c:valAx>
        <c:axId val="225295360"/>
        <c:scaling>
          <c:orientation val="minMax"/>
        </c:scaling>
        <c:axPos val="l"/>
        <c:majorGridlines/>
        <c:title>
          <c:tx>
            <c:strRef>
              <c:f>Sheet4!$D$1</c:f>
              <c:strCache>
                <c:ptCount val="1"/>
                <c:pt idx="0">
                  <c:v>Glucose Uptake Rate,  mg/(10^6 cells/day)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22529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822"/>
          <c:h val="0.5579276598341947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'071312-04'!$O$5:$O$15</c:f>
              <c:numCache>
                <c:formatCode>0.00</c:formatCode>
                <c:ptCount val="11"/>
                <c:pt idx="0">
                  <c:v>0</c:v>
                </c:pt>
                <c:pt idx="1">
                  <c:v>2342.9212072935479</c:v>
                </c:pt>
                <c:pt idx="2">
                  <c:v>6750.784123060308</c:v>
                </c:pt>
                <c:pt idx="3">
                  <c:v>16990.959641557165</c:v>
                </c:pt>
                <c:pt idx="4">
                  <c:v>31669.460700180902</c:v>
                </c:pt>
                <c:pt idx="5">
                  <c:v>46161.254317848827</c:v>
                </c:pt>
                <c:pt idx="6">
                  <c:v>60852.523848256635</c:v>
                </c:pt>
                <c:pt idx="7">
                  <c:v>78271.044488872969</c:v>
                </c:pt>
                <c:pt idx="8">
                  <c:v>91893.733931755603</c:v>
                </c:pt>
                <c:pt idx="9">
                  <c:v>105204.89726709513</c:v>
                </c:pt>
                <c:pt idx="10">
                  <c:v>117113.33593543606</c:v>
                </c:pt>
              </c:numCache>
            </c:numRef>
          </c:xVal>
          <c:yVal>
            <c:numRef>
              <c:f>'071312-04'!$W$5:$W$15</c:f>
              <c:numCache>
                <c:formatCode>0.00</c:formatCode>
                <c:ptCount val="11"/>
                <c:pt idx="0">
                  <c:v>0</c:v>
                </c:pt>
                <c:pt idx="1">
                  <c:v>1154.4000000000015</c:v>
                </c:pt>
                <c:pt idx="2">
                  <c:v>2351.6000000000004</c:v>
                </c:pt>
                <c:pt idx="3">
                  <c:v>4871.6000000000013</c:v>
                </c:pt>
                <c:pt idx="4">
                  <c:v>7469.3500000000031</c:v>
                </c:pt>
                <c:pt idx="5">
                  <c:v>9029.3500000000022</c:v>
                </c:pt>
                <c:pt idx="6">
                  <c:v>11308.450000000003</c:v>
                </c:pt>
                <c:pt idx="7">
                  <c:v>13859.000000000002</c:v>
                </c:pt>
                <c:pt idx="8">
                  <c:v>16760.71</c:v>
                </c:pt>
                <c:pt idx="9">
                  <c:v>19531.84</c:v>
                </c:pt>
                <c:pt idx="10">
                  <c:v>21831.670000000002</c:v>
                </c:pt>
              </c:numCache>
            </c:numRef>
          </c:yVal>
        </c:ser>
        <c:axId val="225592064"/>
        <c:axId val="225705344"/>
      </c:scatterChart>
      <c:valAx>
        <c:axId val="22559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219"/>
              <c:y val="0.8871964022789852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05344"/>
        <c:crosses val="autoZero"/>
        <c:crossBetween val="midCat"/>
      </c:valAx>
      <c:valAx>
        <c:axId val="225705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92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6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3"/>
          <c:w val="0.8189863130051247"/>
          <c:h val="0.5802486624971762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'071312-04'!$A$5:$A$28</c:f>
              <c:numCache>
                <c:formatCode>0.00</c:formatCode>
                <c:ptCount val="24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 formatCode="General">
                  <c:v>3.9729166666656965</c:v>
                </c:pt>
                <c:pt idx="5" formatCode="General">
                  <c:v>4.9006944444408873</c:v>
                </c:pt>
                <c:pt idx="6" formatCode="General">
                  <c:v>5.875</c:v>
                </c:pt>
                <c:pt idx="7" formatCode="General">
                  <c:v>6.9597222222218988</c:v>
                </c:pt>
                <c:pt idx="8" formatCode="General">
                  <c:v>7.8791666666656965</c:v>
                </c:pt>
                <c:pt idx="9" formatCode="General">
                  <c:v>8.9173611111109494</c:v>
                </c:pt>
                <c:pt idx="10" formatCode="General">
                  <c:v>9.8388888888875954</c:v>
                </c:pt>
                <c:pt idx="11" formatCode="General">
                  <c:v>11.138194444443798</c:v>
                </c:pt>
                <c:pt idx="12" formatCode="General">
                  <c:v>11.93888888888614</c:v>
                </c:pt>
                <c:pt idx="13" formatCode="General">
                  <c:v>12.964583333334303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'071312-04'!$X$5:$X$28</c:f>
              <c:numCache>
                <c:formatCode>0.00</c:formatCode>
                <c:ptCount val="24"/>
                <c:pt idx="1">
                  <c:v>0.3384360459543847</c:v>
                </c:pt>
                <c:pt idx="2">
                  <c:v>0.25241446362498993</c:v>
                </c:pt>
                <c:pt idx="3">
                  <c:v>0.20341230830392273</c:v>
                </c:pt>
                <c:pt idx="4">
                  <c:v>0.14260765322133712</c:v>
                </c:pt>
                <c:pt idx="5">
                  <c:v>0.13160642510590131</c:v>
                </c:pt>
                <c:pt idx="6">
                  <c:v>0.15028846158229109</c:v>
                </c:pt>
                <c:pt idx="7">
                  <c:v>0.17431587454350253</c:v>
                </c:pt>
                <c:pt idx="8">
                  <c:v>0.21063048456182379</c:v>
                </c:pt>
                <c:pt idx="9">
                  <c:v>0.20121115021537517</c:v>
                </c:pt>
                <c:pt idx="10">
                  <c:v>0.18359010128717546</c:v>
                </c:pt>
                <c:pt idx="11">
                  <c:v>0.19005853251015589</c:v>
                </c:pt>
                <c:pt idx="12">
                  <c:v>0.1720600722824594</c:v>
                </c:pt>
                <c:pt idx="13">
                  <c:v>0.13882732071579071</c:v>
                </c:pt>
              </c:numCache>
            </c:numRef>
          </c:yVal>
        </c:ser>
        <c:axId val="225758208"/>
        <c:axId val="225762304"/>
      </c:scatterChart>
      <c:valAx>
        <c:axId val="225758208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62304"/>
        <c:crosses val="autoZero"/>
        <c:crossBetween val="midCat"/>
      </c:valAx>
      <c:valAx>
        <c:axId val="225762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58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68"/>
          <c:y val="0.20000024414092382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'071312-04'!$O$5:$O$28</c:f>
              <c:numCache>
                <c:formatCode>0.00</c:formatCode>
                <c:ptCount val="24"/>
                <c:pt idx="0">
                  <c:v>0</c:v>
                </c:pt>
                <c:pt idx="1">
                  <c:v>2342.9212072935479</c:v>
                </c:pt>
                <c:pt idx="2">
                  <c:v>6750.784123060308</c:v>
                </c:pt>
                <c:pt idx="3">
                  <c:v>16990.959641557165</c:v>
                </c:pt>
                <c:pt idx="4">
                  <c:v>31669.460700180902</c:v>
                </c:pt>
                <c:pt idx="5">
                  <c:v>46161.254317848827</c:v>
                </c:pt>
                <c:pt idx="6">
                  <c:v>60852.523848256635</c:v>
                </c:pt>
                <c:pt idx="7">
                  <c:v>78271.044488872969</c:v>
                </c:pt>
                <c:pt idx="8">
                  <c:v>91893.733931755603</c:v>
                </c:pt>
                <c:pt idx="9">
                  <c:v>105204.89726709513</c:v>
                </c:pt>
                <c:pt idx="10">
                  <c:v>117113.33593543606</c:v>
                </c:pt>
                <c:pt idx="11">
                  <c:v>133781.24302128048</c:v>
                </c:pt>
                <c:pt idx="12">
                  <c:v>143165.9062403377</c:v>
                </c:pt>
                <c:pt idx="13">
                  <c:v>154124.73755316675</c:v>
                </c:pt>
                <c:pt idx="14">
                  <c:v>164681.05325044174</c:v>
                </c:pt>
              </c:numCache>
            </c:numRef>
          </c:xVal>
          <c:yVal>
            <c:numRef>
              <c:f>'071312-04'!$N$5:$N$28</c:f>
              <c:numCache>
                <c:formatCode>0.00</c:formatCode>
                <c:ptCount val="24"/>
                <c:pt idx="0">
                  <c:v>1444.1507000000001</c:v>
                </c:pt>
                <c:pt idx="1">
                  <c:v>3166.0056199999999</c:v>
                </c:pt>
                <c:pt idx="2">
                  <c:v>6479.1633600000014</c:v>
                </c:pt>
                <c:pt idx="3">
                  <c:v>12781.621639999999</c:v>
                </c:pt>
                <c:pt idx="4">
                  <c:v>16414.190000000002</c:v>
                </c:pt>
                <c:pt idx="5">
                  <c:v>14643.135644999998</c:v>
                </c:pt>
                <c:pt idx="6">
                  <c:v>15320.957114999999</c:v>
                </c:pt>
                <c:pt idx="7">
                  <c:v>16612.581439999998</c:v>
                </c:pt>
                <c:pt idx="8">
                  <c:v>12877.670090400001</c:v>
                </c:pt>
                <c:pt idx="9">
                  <c:v>12625.131879999999</c:v>
                </c:pt>
                <c:pt idx="10">
                  <c:v>13074.025271999999</c:v>
                </c:pt>
                <c:pt idx="11">
                  <c:v>12442.261536000002</c:v>
                </c:pt>
                <c:pt idx="12">
                  <c:v>10875.726612599998</c:v>
                </c:pt>
                <c:pt idx="13">
                  <c:v>10374.625198999998</c:v>
                </c:pt>
                <c:pt idx="14">
                  <c:v>11860.469494199999</c:v>
                </c:pt>
              </c:numCache>
            </c:numRef>
          </c:yVal>
        </c:ser>
        <c:axId val="228698752"/>
        <c:axId val="230438016"/>
      </c:scatterChart>
      <c:valAx>
        <c:axId val="22869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38016"/>
        <c:crosses val="autoZero"/>
        <c:crossBetween val="midCat"/>
      </c:valAx>
      <c:valAx>
        <c:axId val="23043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208E-3"/>
              <c:y val="0.3958742782152253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9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91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081"/>
          <c:h val="0.666668298354038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'071312-04'!$A$5:$A$30</c:f>
              <c:numCache>
                <c:formatCode>0.00</c:formatCode>
                <c:ptCount val="26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 formatCode="General">
                  <c:v>3.9729166666656965</c:v>
                </c:pt>
                <c:pt idx="5" formatCode="General">
                  <c:v>4.9006944444408873</c:v>
                </c:pt>
                <c:pt idx="6" formatCode="General">
                  <c:v>5.875</c:v>
                </c:pt>
                <c:pt idx="7" formatCode="General">
                  <c:v>6.9597222222218988</c:v>
                </c:pt>
                <c:pt idx="8" formatCode="General">
                  <c:v>7.8791666666656965</c:v>
                </c:pt>
                <c:pt idx="9" formatCode="General">
                  <c:v>8.9173611111109494</c:v>
                </c:pt>
                <c:pt idx="10" formatCode="General">
                  <c:v>9.8388888888875954</c:v>
                </c:pt>
                <c:pt idx="11" formatCode="General">
                  <c:v>11.138194444443798</c:v>
                </c:pt>
                <c:pt idx="12" formatCode="General">
                  <c:v>11.93888888888614</c:v>
                </c:pt>
                <c:pt idx="13" formatCode="General">
                  <c:v>12.964583333334303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'071312-04'!$P$5:$P$30</c:f>
              <c:numCache>
                <c:formatCode>0.00</c:formatCode>
                <c:ptCount val="26"/>
                <c:pt idx="1">
                  <c:v>0.74659084180539359</c:v>
                </c:pt>
                <c:pt idx="2">
                  <c:v>0.6492211283790883</c:v>
                </c:pt>
                <c:pt idx="3">
                  <c:v>0.38823135090632582</c:v>
                </c:pt>
                <c:pt idx="4">
                  <c:v>6.4209746952971325E-2</c:v>
                </c:pt>
                <c:pt idx="5">
                  <c:v>-3.7269436544233404E-2</c:v>
                </c:pt>
                <c:pt idx="6">
                  <c:v>6.1727511346586564E-2</c:v>
                </c:pt>
                <c:pt idx="7">
                  <c:v>-7.1752923784427602E-2</c:v>
                </c:pt>
                <c:pt idx="8">
                  <c:v>-0.14853787508612468</c:v>
                </c:pt>
                <c:pt idx="9">
                  <c:v>7.2626707215803681E-3</c:v>
                </c:pt>
                <c:pt idx="10">
                  <c:v>-8.4209752357594717E-3</c:v>
                </c:pt>
                <c:pt idx="11">
                  <c:v>-7.8978311661200618E-2</c:v>
                </c:pt>
                <c:pt idx="12">
                  <c:v>-0.10008564169279198</c:v>
                </c:pt>
                <c:pt idx="13">
                  <c:v>4.5188561444215333E-2</c:v>
                </c:pt>
              </c:numCache>
            </c:numRef>
          </c:yVal>
        </c:ser>
        <c:axId val="349259648"/>
        <c:axId val="349283072"/>
      </c:scatterChart>
      <c:valAx>
        <c:axId val="349259648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44"/>
              <c:y val="0.889726397836631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283072"/>
        <c:crosses val="autoZero"/>
        <c:crossBetween val="midCat"/>
      </c:valAx>
      <c:valAx>
        <c:axId val="349283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259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8"/>
          <c:h val="0.5579276598341944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'071312-07'!$O$5:$O$15</c:f>
              <c:numCache>
                <c:formatCode>0.00</c:formatCode>
                <c:ptCount val="11"/>
                <c:pt idx="0">
                  <c:v>0</c:v>
                </c:pt>
                <c:pt idx="1">
                  <c:v>1681.5248752538037</c:v>
                </c:pt>
                <c:pt idx="2">
                  <c:v>4751.7452840623346</c:v>
                </c:pt>
                <c:pt idx="3">
                  <c:v>11390.304141066426</c:v>
                </c:pt>
                <c:pt idx="4">
                  <c:v>20107.809762429206</c:v>
                </c:pt>
                <c:pt idx="5">
                  <c:v>30760.15279744536</c:v>
                </c:pt>
                <c:pt idx="6">
                  <c:v>42093.677047652833</c:v>
                </c:pt>
                <c:pt idx="7">
                  <c:v>54361.301354538751</c:v>
                </c:pt>
                <c:pt idx="8">
                  <c:v>63537.910829393411</c:v>
                </c:pt>
                <c:pt idx="9">
                  <c:v>73671.38791751684</c:v>
                </c:pt>
                <c:pt idx="10">
                  <c:v>74305.553496600915</c:v>
                </c:pt>
              </c:numCache>
            </c:numRef>
          </c:xVal>
          <c:yVal>
            <c:numRef>
              <c:f>'071312-07'!$W$5:$W$15</c:f>
              <c:numCache>
                <c:formatCode>0.00</c:formatCode>
                <c:ptCount val="11"/>
                <c:pt idx="0">
                  <c:v>0</c:v>
                </c:pt>
                <c:pt idx="1">
                  <c:v>488.40000000000146</c:v>
                </c:pt>
                <c:pt idx="2">
                  <c:v>1787.7999999999993</c:v>
                </c:pt>
                <c:pt idx="3">
                  <c:v>3746.2000000000007</c:v>
                </c:pt>
                <c:pt idx="4">
                  <c:v>5860.9000000000015</c:v>
                </c:pt>
                <c:pt idx="5">
                  <c:v>7160.9000000000015</c:v>
                </c:pt>
                <c:pt idx="6">
                  <c:v>8428.8500000000022</c:v>
                </c:pt>
                <c:pt idx="7">
                  <c:v>11294.800000000003</c:v>
                </c:pt>
                <c:pt idx="8">
                  <c:v>12750.800000000003</c:v>
                </c:pt>
                <c:pt idx="9">
                  <c:v>15234.800000000003</c:v>
                </c:pt>
                <c:pt idx="10">
                  <c:v>15234.800000000003</c:v>
                </c:pt>
              </c:numCache>
            </c:numRef>
          </c:yVal>
        </c:ser>
        <c:axId val="350660096"/>
        <c:axId val="350765824"/>
      </c:scatterChart>
      <c:valAx>
        <c:axId val="35066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97"/>
              <c:y val="0.88719640227898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765824"/>
        <c:crosses val="autoZero"/>
        <c:crossBetween val="midCat"/>
      </c:valAx>
      <c:valAx>
        <c:axId val="350765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660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5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95"/>
          <c:w val="0.8189863130051247"/>
          <c:h val="0.5802486624971759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'071312-07'!$A$5:$A$28</c:f>
              <c:numCache>
                <c:formatCode>0.00</c:formatCode>
                <c:ptCount val="24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 formatCode="General">
                  <c:v>3.9319444444408873</c:v>
                </c:pt>
                <c:pt idx="5" formatCode="General">
                  <c:v>4.9083333333328483</c:v>
                </c:pt>
                <c:pt idx="6" formatCode="General">
                  <c:v>5.8784722222189885</c:v>
                </c:pt>
                <c:pt idx="7" formatCode="General">
                  <c:v>6.9680555555532919</c:v>
                </c:pt>
                <c:pt idx="8" formatCode="General">
                  <c:v>7.8874999999970896</c:v>
                </c:pt>
                <c:pt idx="9" formatCode="General">
                  <c:v>8.929861111108039</c:v>
                </c:pt>
                <c:pt idx="10" formatCode="General">
                  <c:v>8.9909722222218988</c:v>
                </c:pt>
                <c:pt idx="11" formatCode="General">
                  <c:v>9.8423611111065838</c:v>
                </c:pt>
                <c:pt idx="12" formatCode="General">
                  <c:v>11.118055555554747</c:v>
                </c:pt>
                <c:pt idx="13" formatCode="General">
                  <c:v>11.927777777775191</c:v>
                </c:pt>
                <c:pt idx="14" formatCode="General">
                  <c:v>12.974305555551837</c:v>
                </c:pt>
                <c:pt idx="15" formatCode="General">
                  <c:v>13.910416666665697</c:v>
                </c:pt>
              </c:numCache>
            </c:numRef>
          </c:xVal>
          <c:yVal>
            <c:numRef>
              <c:f>'071312-07'!$X$5:$X$28</c:f>
              <c:numCache>
                <c:formatCode>0.00</c:formatCode>
                <c:ptCount val="24"/>
                <c:pt idx="1">
                  <c:v>0.38199190099713992</c:v>
                </c:pt>
                <c:pt idx="2">
                  <c:v>0.32905122829893074</c:v>
                </c:pt>
                <c:pt idx="3">
                  <c:v>0.26408961258259778</c:v>
                </c:pt>
                <c:pt idx="4">
                  <c:v>0.17430925568243721</c:v>
                </c:pt>
                <c:pt idx="5">
                  <c:v>0.11674762044645304</c:v>
                </c:pt>
                <c:pt idx="6">
                  <c:v>0.17595812217040877</c:v>
                </c:pt>
                <c:pt idx="7">
                  <c:v>0.20329483656721797</c:v>
                </c:pt>
                <c:pt idx="8">
                  <c:v>0.2047501938005532</c:v>
                </c:pt>
                <c:pt idx="9">
                  <c:v>0.23703597577335445</c:v>
                </c:pt>
                <c:pt idx="10">
                  <c:v>0.11184071649343016</c:v>
                </c:pt>
                <c:pt idx="11">
                  <c:v>0.28468072659452981</c:v>
                </c:pt>
                <c:pt idx="12">
                  <c:v>0.34621536271122383</c:v>
                </c:pt>
                <c:pt idx="13">
                  <c:v>0.21194390947645786</c:v>
                </c:pt>
              </c:numCache>
            </c:numRef>
          </c:yVal>
        </c:ser>
        <c:axId val="354260864"/>
        <c:axId val="354462720"/>
      </c:scatterChart>
      <c:valAx>
        <c:axId val="35426086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462720"/>
        <c:crosses val="autoZero"/>
        <c:crossBetween val="midCat"/>
      </c:valAx>
      <c:valAx>
        <c:axId val="354462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260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57"/>
          <c:y val="0.20000024414092374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'071312-07'!$O$5:$O$28</c:f>
              <c:numCache>
                <c:formatCode>0.00</c:formatCode>
                <c:ptCount val="24"/>
                <c:pt idx="0">
                  <c:v>0</c:v>
                </c:pt>
                <c:pt idx="1">
                  <c:v>1681.5248752538037</c:v>
                </c:pt>
                <c:pt idx="2">
                  <c:v>4751.7452840623346</c:v>
                </c:pt>
                <c:pt idx="3">
                  <c:v>11390.304141066426</c:v>
                </c:pt>
                <c:pt idx="4">
                  <c:v>20107.809762429206</c:v>
                </c:pt>
                <c:pt idx="5">
                  <c:v>30760.15279744536</c:v>
                </c:pt>
                <c:pt idx="6">
                  <c:v>42093.677047652833</c:v>
                </c:pt>
                <c:pt idx="7">
                  <c:v>54361.301354538751</c:v>
                </c:pt>
                <c:pt idx="8">
                  <c:v>63537.910829393411</c:v>
                </c:pt>
                <c:pt idx="9">
                  <c:v>73671.38791751684</c:v>
                </c:pt>
                <c:pt idx="10">
                  <c:v>74305.553496600915</c:v>
                </c:pt>
                <c:pt idx="11">
                  <c:v>82766.642924559143</c:v>
                </c:pt>
                <c:pt idx="12">
                  <c:v>94951.142565938004</c:v>
                </c:pt>
                <c:pt idx="13">
                  <c:v>102877.9510201067</c:v>
                </c:pt>
                <c:pt idx="14">
                  <c:v>112883.02847178334</c:v>
                </c:pt>
              </c:numCache>
            </c:numRef>
          </c:xVal>
          <c:yVal>
            <c:numRef>
              <c:f>'071312-07'!$N$5:$N$28</c:f>
              <c:numCache>
                <c:formatCode>0.00</c:formatCode>
                <c:ptCount val="24"/>
                <c:pt idx="0">
                  <c:v>1194.4265999999998</c:v>
                </c:pt>
                <c:pt idx="1">
                  <c:v>2137.0151400000004</c:v>
                </c:pt>
                <c:pt idx="2">
                  <c:v>4549.5936000000002</c:v>
                </c:pt>
                <c:pt idx="3">
                  <c:v>7991.0982799999992</c:v>
                </c:pt>
                <c:pt idx="4">
                  <c:v>10169.547375</c:v>
                </c:pt>
                <c:pt idx="5">
                  <c:v>11506.941569999999</c:v>
                </c:pt>
                <c:pt idx="6">
                  <c:v>11710.043399999999</c:v>
                </c:pt>
                <c:pt idx="7">
                  <c:v>10690.4889</c:v>
                </c:pt>
                <c:pt idx="8">
                  <c:v>9168.84</c:v>
                </c:pt>
                <c:pt idx="9">
                  <c:v>10160.312980000001</c:v>
                </c:pt>
                <c:pt idx="10">
                  <c:v>10475.160959999999</c:v>
                </c:pt>
                <c:pt idx="11">
                  <c:v>9293.9803200000006</c:v>
                </c:pt>
                <c:pt idx="12">
                  <c:v>9696.5093023999998</c:v>
                </c:pt>
                <c:pt idx="13">
                  <c:v>9769.0831936000013</c:v>
                </c:pt>
                <c:pt idx="14">
                  <c:v>9243.4584020999991</c:v>
                </c:pt>
              </c:numCache>
            </c:numRef>
          </c:yVal>
        </c:ser>
        <c:axId val="354889728"/>
        <c:axId val="354892032"/>
      </c:scatterChart>
      <c:valAx>
        <c:axId val="35488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892032"/>
        <c:crosses val="autoZero"/>
        <c:crossBetween val="midCat"/>
      </c:valAx>
      <c:valAx>
        <c:axId val="35489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173E-3"/>
              <c:y val="0.3958742782152250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889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90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048"/>
          <c:h val="0.666668298354038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'071312-07'!$A$5:$A$30</c:f>
              <c:numCache>
                <c:formatCode>0.00</c:formatCode>
                <c:ptCount val="26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 formatCode="General">
                  <c:v>3.9319444444408873</c:v>
                </c:pt>
                <c:pt idx="5" formatCode="General">
                  <c:v>4.9083333333328483</c:v>
                </c:pt>
                <c:pt idx="6" formatCode="General">
                  <c:v>5.8784722222189885</c:v>
                </c:pt>
                <c:pt idx="7" formatCode="General">
                  <c:v>6.9680555555532919</c:v>
                </c:pt>
                <c:pt idx="8" formatCode="General">
                  <c:v>7.8874999999970896</c:v>
                </c:pt>
                <c:pt idx="9" formatCode="General">
                  <c:v>8.929861111108039</c:v>
                </c:pt>
                <c:pt idx="10" formatCode="General">
                  <c:v>8.9909722222218988</c:v>
                </c:pt>
                <c:pt idx="11" formatCode="General">
                  <c:v>9.8423611111065838</c:v>
                </c:pt>
                <c:pt idx="12" formatCode="General">
                  <c:v>11.118055555554747</c:v>
                </c:pt>
                <c:pt idx="13" formatCode="General">
                  <c:v>11.927777777775191</c:v>
                </c:pt>
                <c:pt idx="14" formatCode="General">
                  <c:v>12.974305555551837</c:v>
                </c:pt>
                <c:pt idx="15" formatCode="General">
                  <c:v>13.910416666665697</c:v>
                </c:pt>
              </c:numCache>
            </c:numRef>
          </c:xVal>
          <c:yVal>
            <c:numRef>
              <c:f>'071312-07'!$P$5:$P$30</c:f>
              <c:numCache>
                <c:formatCode>0.00</c:formatCode>
                <c:ptCount val="26"/>
                <c:pt idx="1">
                  <c:v>0.715847934279499</c:v>
                </c:pt>
                <c:pt idx="2">
                  <c:v>0.58941176432894959</c:v>
                </c:pt>
                <c:pt idx="3">
                  <c:v>0.36006456165945394</c:v>
                </c:pt>
                <c:pt idx="4">
                  <c:v>0.17946847999785576</c:v>
                </c:pt>
                <c:pt idx="5">
                  <c:v>6.9512497016734634E-2</c:v>
                </c:pt>
                <c:pt idx="6">
                  <c:v>-3.5258813500623078E-2</c:v>
                </c:pt>
                <c:pt idx="7">
                  <c:v>-0.11657057306396522</c:v>
                </c:pt>
                <c:pt idx="8">
                  <c:v>-2.52855205660018E-2</c:v>
                </c:pt>
                <c:pt idx="9">
                  <c:v>0.11100099692401236</c:v>
                </c:pt>
                <c:pt idx="10">
                  <c:v>-0.11423473513593065</c:v>
                </c:pt>
                <c:pt idx="11">
                  <c:v>-3.2748617315766518E-2</c:v>
                </c:pt>
                <c:pt idx="12">
                  <c:v>2.4416669679232849E-2</c:v>
                </c:pt>
                <c:pt idx="13">
                  <c:v>-2.6435502871509805E-2</c:v>
                </c:pt>
              </c:numCache>
            </c:numRef>
          </c:yVal>
        </c:ser>
        <c:axId val="356760576"/>
        <c:axId val="359277696"/>
      </c:scatterChart>
      <c:valAx>
        <c:axId val="356760576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33"/>
              <c:y val="0.889726397836632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9277696"/>
        <c:crosses val="autoZero"/>
        <c:crossBetween val="midCat"/>
      </c:valAx>
      <c:valAx>
        <c:axId val="35927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760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78"/>
          <c:h val="0.5579276598341942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'071312-03'!$O$5:$O$15</c:f>
              <c:numCache>
                <c:formatCode>0.00</c:formatCode>
                <c:ptCount val="11"/>
                <c:pt idx="0">
                  <c:v>0</c:v>
                </c:pt>
                <c:pt idx="1">
                  <c:v>2456.1850276214482</c:v>
                </c:pt>
                <c:pt idx="2">
                  <c:v>7391.9387726214482</c:v>
                </c:pt>
                <c:pt idx="3">
                  <c:v>18398.279692118071</c:v>
                </c:pt>
                <c:pt idx="4">
                  <c:v>33101.627972913782</c:v>
                </c:pt>
                <c:pt idx="5">
                  <c:v>50872.672090514869</c:v>
                </c:pt>
                <c:pt idx="6">
                  <c:v>68126.047306345135</c:v>
                </c:pt>
                <c:pt idx="7">
                  <c:v>86489.417018603301</c:v>
                </c:pt>
                <c:pt idx="8">
                  <c:v>100620.90361756607</c:v>
                </c:pt>
                <c:pt idx="9">
                  <c:v>115322.74961029018</c:v>
                </c:pt>
                <c:pt idx="10">
                  <c:v>129010.40682176212</c:v>
                </c:pt>
              </c:numCache>
            </c:numRef>
          </c:xVal>
          <c:yVal>
            <c:numRef>
              <c:f>'071312-03'!$W$5:$W$15</c:f>
              <c:numCache>
                <c:formatCode>0.00</c:formatCode>
                <c:ptCount val="11"/>
                <c:pt idx="0">
                  <c:v>0</c:v>
                </c:pt>
                <c:pt idx="1">
                  <c:v>1332</c:v>
                </c:pt>
                <c:pt idx="2">
                  <c:v>3113.1999999999989</c:v>
                </c:pt>
                <c:pt idx="3">
                  <c:v>5316.4</c:v>
                </c:pt>
                <c:pt idx="4">
                  <c:v>8061.9999999999982</c:v>
                </c:pt>
                <c:pt idx="5">
                  <c:v>9930.7499999999982</c:v>
                </c:pt>
                <c:pt idx="6">
                  <c:v>11920.949999999997</c:v>
                </c:pt>
                <c:pt idx="7">
                  <c:v>15252.999999999996</c:v>
                </c:pt>
                <c:pt idx="8">
                  <c:v>17072.999999999996</c:v>
                </c:pt>
                <c:pt idx="9">
                  <c:v>18673.919999999995</c:v>
                </c:pt>
                <c:pt idx="10">
                  <c:v>21002.739999999994</c:v>
                </c:pt>
              </c:numCache>
            </c:numRef>
          </c:yVal>
        </c:ser>
        <c:axId val="360483072"/>
        <c:axId val="360958208"/>
      </c:scatterChart>
      <c:valAx>
        <c:axId val="36048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69"/>
              <c:y val="0.88719640227898477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0958208"/>
        <c:crosses val="autoZero"/>
        <c:crossBetween val="midCat"/>
      </c:valAx>
      <c:valAx>
        <c:axId val="360958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0483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7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306"/>
          <c:w val="0.8189863130051247"/>
          <c:h val="0.5802486624971764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'071312-08'!$A$5:$A$28</c:f>
              <c:numCache>
                <c:formatCode>0.00</c:formatCode>
                <c:ptCount val="24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 formatCode="General">
                  <c:v>3.9756944444452529</c:v>
                </c:pt>
                <c:pt idx="5" formatCode="General">
                  <c:v>4.9076388888861402</c:v>
                </c:pt>
                <c:pt idx="6" formatCode="General">
                  <c:v>5.8805555555518367</c:v>
                </c:pt>
                <c:pt idx="7" formatCode="General">
                  <c:v>6.9673611111065838</c:v>
                </c:pt>
                <c:pt idx="8" formatCode="General">
                  <c:v>7.8881944444437977</c:v>
                </c:pt>
                <c:pt idx="9" formatCode="General">
                  <c:v>8.9277777777751908</c:v>
                </c:pt>
                <c:pt idx="10" formatCode="General">
                  <c:v>9.84375</c:v>
                </c:pt>
                <c:pt idx="11" formatCode="General">
                  <c:v>11.119444444440887</c:v>
                </c:pt>
                <c:pt idx="12" formatCode="General">
                  <c:v>11.939583333332848</c:v>
                </c:pt>
                <c:pt idx="13" formatCode="General">
                  <c:v>12.979861111110949</c:v>
                </c:pt>
                <c:pt idx="14" formatCode="General">
                  <c:v>13.914583333331393</c:v>
                </c:pt>
              </c:numCache>
            </c:numRef>
          </c:xVal>
          <c:yVal>
            <c:numRef>
              <c:f>'071312-08'!$X$5:$X$28</c:f>
              <c:numCache>
                <c:formatCode>0.00</c:formatCode>
                <c:ptCount val="24"/>
                <c:pt idx="1">
                  <c:v>0.21519200194183197</c:v>
                </c:pt>
                <c:pt idx="2">
                  <c:v>0.31459109391861895</c:v>
                </c:pt>
                <c:pt idx="3">
                  <c:v>0.27520153057077062</c:v>
                </c:pt>
                <c:pt idx="4">
                  <c:v>0.16941509524582302</c:v>
                </c:pt>
                <c:pt idx="5">
                  <c:v>0.11744049073750756</c:v>
                </c:pt>
                <c:pt idx="6">
                  <c:v>0.14980271836021661</c:v>
                </c:pt>
                <c:pt idx="7">
                  <c:v>0.16194855396953023</c:v>
                </c:pt>
                <c:pt idx="8">
                  <c:v>0.15802736052155625</c:v>
                </c:pt>
                <c:pt idx="9">
                  <c:v>0.18972486470779484</c:v>
                </c:pt>
                <c:pt idx="10">
                  <c:v>0.21973096362073824</c:v>
                </c:pt>
                <c:pt idx="11">
                  <c:v>0.22800319282190878</c:v>
                </c:pt>
                <c:pt idx="12">
                  <c:v>0.27219437833341192</c:v>
                </c:pt>
                <c:pt idx="13">
                  <c:v>0.19769664625017913</c:v>
                </c:pt>
              </c:numCache>
            </c:numRef>
          </c:yVal>
        </c:ser>
        <c:axId val="212018688"/>
        <c:axId val="212161280"/>
      </c:scatterChart>
      <c:valAx>
        <c:axId val="212018688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61280"/>
        <c:crosses val="autoZero"/>
        <c:crossBetween val="midCat"/>
      </c:valAx>
      <c:valAx>
        <c:axId val="21216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8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4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89"/>
          <c:w val="0.8189863130051247"/>
          <c:h val="0.5802486624971757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strRef>
              <c:f>'071312-03'!$A$5:$A$28</c:f>
              <c:strCache>
                <c:ptCount val="15"/>
                <c:pt idx="0">
                  <c:v>0.01</c:v>
                </c:pt>
                <c:pt idx="1">
                  <c:v>1.01</c:v>
                </c:pt>
                <c:pt idx="2">
                  <c:v>1.92</c:v>
                </c:pt>
                <c:pt idx="3">
                  <c:v>2.97</c:v>
                </c:pt>
                <c:pt idx="4">
                  <c:v>3.920833333</c:v>
                </c:pt>
                <c:pt idx="5">
                  <c:v>4.904861111</c:v>
                </c:pt>
                <c:pt idx="6">
                  <c:v>5.872222222</c:v>
                </c:pt>
                <c:pt idx="7">
                  <c:v>6.963888889</c:v>
                </c:pt>
                <c:pt idx="8">
                  <c:v>7.877777778</c:v>
                </c:pt>
                <c:pt idx="9">
                  <c:v>8.9125</c:v>
                </c:pt>
                <c:pt idx="10">
                  <c:v>9.836805556</c:v>
                </c:pt>
                <c:pt idx="11">
                  <c:v>11.10972222</c:v>
                </c:pt>
                <c:pt idx="12">
                  <c:v>11.94652778</c:v>
                </c:pt>
                <c:pt idx="13">
                  <c:v>12.96875</c:v>
                </c:pt>
                <c:pt idx="14">
                  <c:v>13.90555556</c:v>
                </c:pt>
              </c:strCache>
            </c:strRef>
          </c:xVal>
          <c:yVal>
            <c:numRef>
              <c:f>'071312-03'!$X$5:$X$28</c:f>
              <c:numCache>
                <c:formatCode>0.00</c:formatCode>
                <c:ptCount val="24"/>
                <c:pt idx="1">
                  <c:v>0.41248516450055245</c:v>
                </c:pt>
                <c:pt idx="2">
                  <c:v>0.24161149316844438</c:v>
                </c:pt>
                <c:pt idx="3">
                  <c:v>0.19217439383143151</c:v>
                </c:pt>
                <c:pt idx="4">
                  <c:v>0.14082284757632199</c:v>
                </c:pt>
                <c:pt idx="5">
                  <c:v>0.11015373793693195</c:v>
                </c:pt>
                <c:pt idx="6">
                  <c:v>0.14977400483742609</c:v>
                </c:pt>
                <c:pt idx="7">
                  <c:v>0.15966702275507574</c:v>
                </c:pt>
                <c:pt idx="8">
                  <c:v>0.11857906044251115</c:v>
                </c:pt>
                <c:pt idx="9">
                  <c:v>0.13805823908490991</c:v>
                </c:pt>
                <c:pt idx="10">
                  <c:v>0.14577227506401758</c:v>
                </c:pt>
                <c:pt idx="11">
                  <c:v>0.14066340026985494</c:v>
                </c:pt>
                <c:pt idx="12">
                  <c:v>0.14039752302879874</c:v>
                </c:pt>
                <c:pt idx="13">
                  <c:v>0.12876373888603676</c:v>
                </c:pt>
              </c:numCache>
            </c:numRef>
          </c:yVal>
        </c:ser>
        <c:axId val="362234624"/>
        <c:axId val="362480000"/>
      </c:scatterChart>
      <c:valAx>
        <c:axId val="36223462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480000"/>
        <c:crosses val="autoZero"/>
        <c:crossBetween val="midCat"/>
      </c:valAx>
      <c:valAx>
        <c:axId val="362480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234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49"/>
          <c:y val="0.20000024414092363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'071312-03'!$O$5:$O$28</c:f>
              <c:numCache>
                <c:formatCode>0.00</c:formatCode>
                <c:ptCount val="24"/>
                <c:pt idx="0">
                  <c:v>0</c:v>
                </c:pt>
                <c:pt idx="1">
                  <c:v>2456.1850276214482</c:v>
                </c:pt>
                <c:pt idx="2">
                  <c:v>7391.9387726214482</c:v>
                </c:pt>
                <c:pt idx="3">
                  <c:v>18398.279692118071</c:v>
                </c:pt>
                <c:pt idx="4">
                  <c:v>33101.627972913782</c:v>
                </c:pt>
                <c:pt idx="5">
                  <c:v>50872.672090514869</c:v>
                </c:pt>
                <c:pt idx="6">
                  <c:v>68126.047306345135</c:v>
                </c:pt>
                <c:pt idx="7">
                  <c:v>86489.417018603301</c:v>
                </c:pt>
                <c:pt idx="8">
                  <c:v>100620.90361756607</c:v>
                </c:pt>
                <c:pt idx="9">
                  <c:v>115322.74961029018</c:v>
                </c:pt>
                <c:pt idx="10">
                  <c:v>129010.40682176212</c:v>
                </c:pt>
                <c:pt idx="11">
                  <c:v>147814.01789094225</c:v>
                </c:pt>
                <c:pt idx="12">
                  <c:v>158768.98934727855</c:v>
                </c:pt>
                <c:pt idx="13">
                  <c:v>171484.22455419676</c:v>
                </c:pt>
                <c:pt idx="14">
                  <c:v>185042.95935511347</c:v>
                </c:pt>
              </c:numCache>
            </c:numRef>
          </c:xVal>
          <c:yVal>
            <c:numRef>
              <c:f>'071312-03'!$N$5:$N$28</c:f>
              <c:numCache>
                <c:formatCode>0.00</c:formatCode>
                <c:ptCount val="24"/>
                <c:pt idx="0">
                  <c:v>1502.30656</c:v>
                </c:pt>
                <c:pt idx="1">
                  <c:v>3333.8822599999999</c:v>
                </c:pt>
                <c:pt idx="2">
                  <c:v>7455.2702399999989</c:v>
                </c:pt>
                <c:pt idx="3">
                  <c:v>13253.422320000001</c:v>
                </c:pt>
                <c:pt idx="4">
                  <c:v>17552.989999999998</c:v>
                </c:pt>
                <c:pt idx="5">
                  <c:v>18337.494150000002</c:v>
                </c:pt>
                <c:pt idx="6">
                  <c:v>17117.5245</c:v>
                </c:pt>
                <c:pt idx="7">
                  <c:v>16345.667519999999</c:v>
                </c:pt>
                <c:pt idx="8">
                  <c:v>14420.158200000002</c:v>
                </c:pt>
                <c:pt idx="9">
                  <c:v>13842.291111999999</c:v>
                </c:pt>
                <c:pt idx="10">
                  <c:v>15598.760631600002</c:v>
                </c:pt>
                <c:pt idx="11">
                  <c:v>13788.878419800001</c:v>
                </c:pt>
                <c:pt idx="12">
                  <c:v>12254.150164000001</c:v>
                </c:pt>
                <c:pt idx="13">
                  <c:v>12480.319956500001</c:v>
                </c:pt>
                <c:pt idx="14">
                  <c:v>16277.533704000001</c:v>
                </c:pt>
              </c:numCache>
            </c:numRef>
          </c:yVal>
        </c:ser>
        <c:axId val="362553728"/>
        <c:axId val="362556416"/>
      </c:scatterChart>
      <c:valAx>
        <c:axId val="36255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556416"/>
        <c:crosses val="autoZero"/>
        <c:crossBetween val="midCat"/>
      </c:valAx>
      <c:valAx>
        <c:axId val="362556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121E-3"/>
              <c:y val="0.3958742782152248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55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89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015"/>
          <c:h val="0.66666829835403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strRef>
              <c:f>'071312-03'!$A$5:$A$30</c:f>
              <c:strCache>
                <c:ptCount val="15"/>
                <c:pt idx="0">
                  <c:v>0.01</c:v>
                </c:pt>
                <c:pt idx="1">
                  <c:v>1.01</c:v>
                </c:pt>
                <c:pt idx="2">
                  <c:v>1.92</c:v>
                </c:pt>
                <c:pt idx="3">
                  <c:v>2.97</c:v>
                </c:pt>
                <c:pt idx="4">
                  <c:v>3.920833333</c:v>
                </c:pt>
                <c:pt idx="5">
                  <c:v>4.904861111</c:v>
                </c:pt>
                <c:pt idx="6">
                  <c:v>5.872222222</c:v>
                </c:pt>
                <c:pt idx="7">
                  <c:v>6.963888889</c:v>
                </c:pt>
                <c:pt idx="8">
                  <c:v>7.877777778</c:v>
                </c:pt>
                <c:pt idx="9">
                  <c:v>8.9125</c:v>
                </c:pt>
                <c:pt idx="10">
                  <c:v>9.836805556</c:v>
                </c:pt>
                <c:pt idx="11">
                  <c:v>11.10972222</c:v>
                </c:pt>
                <c:pt idx="12">
                  <c:v>11.94652778</c:v>
                </c:pt>
                <c:pt idx="13">
                  <c:v>12.96875</c:v>
                </c:pt>
                <c:pt idx="14">
                  <c:v>13.90555556</c:v>
                </c:pt>
              </c:strCache>
            </c:strRef>
          </c:xVal>
          <c:yVal>
            <c:numRef>
              <c:f>'071312-03'!$P$5:$P$30</c:f>
              <c:numCache>
                <c:formatCode>0.00</c:formatCode>
                <c:ptCount val="26"/>
                <c:pt idx="1">
                  <c:v>0.80960275691464123</c:v>
                </c:pt>
                <c:pt idx="2">
                  <c:v>0.60627018317566206</c:v>
                </c:pt>
                <c:pt idx="3">
                  <c:v>0.38729587991912445</c:v>
                </c:pt>
                <c:pt idx="4">
                  <c:v>0.15269380482224348</c:v>
                </c:pt>
                <c:pt idx="5">
                  <c:v>-1.2150350898549772E-2</c:v>
                </c:pt>
                <c:pt idx="6">
                  <c:v>-5.5775123587573208E-2</c:v>
                </c:pt>
                <c:pt idx="7">
                  <c:v>-8.1009838376176521E-2</c:v>
                </c:pt>
                <c:pt idx="8">
                  <c:v>-8.6502837057238158E-2</c:v>
                </c:pt>
                <c:pt idx="9">
                  <c:v>4.0519051550436856E-2</c:v>
                </c:pt>
                <c:pt idx="10">
                  <c:v>-7.3441934351443829E-3</c:v>
                </c:pt>
                <c:pt idx="11">
                  <c:v>-0.11063895734666132</c:v>
                </c:pt>
                <c:pt idx="12">
                  <c:v>-5.3340494276659413E-2</c:v>
                </c:pt>
                <c:pt idx="13">
                  <c:v>0.15453331062497158</c:v>
                </c:pt>
              </c:numCache>
            </c:numRef>
          </c:yVal>
        </c:ser>
        <c:axId val="362995712"/>
        <c:axId val="362998016"/>
      </c:scatterChart>
      <c:valAx>
        <c:axId val="362995712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22"/>
              <c:y val="0.8897263978366323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998016"/>
        <c:crosses val="autoZero"/>
        <c:crossBetween val="midCat"/>
      </c:valAx>
      <c:valAx>
        <c:axId val="36299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995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45"/>
          <c:h val="0.557927659834194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'071312-06'!$O$5:$O$15</c:f>
              <c:numCache>
                <c:formatCode>0.00</c:formatCode>
                <c:ptCount val="11"/>
                <c:pt idx="0">
                  <c:v>0</c:v>
                </c:pt>
                <c:pt idx="1">
                  <c:v>1705.8426581263695</c:v>
                </c:pt>
                <c:pt idx="2">
                  <c:v>4319.6982186870391</c:v>
                </c:pt>
                <c:pt idx="3">
                  <c:v>9551.6370886765726</c:v>
                </c:pt>
                <c:pt idx="4">
                  <c:v>16406.608485740973</c:v>
                </c:pt>
                <c:pt idx="5">
                  <c:v>24179.827916979371</c:v>
                </c:pt>
                <c:pt idx="6">
                  <c:v>32699.019404318864</c:v>
                </c:pt>
                <c:pt idx="7">
                  <c:v>42933.71540921033</c:v>
                </c:pt>
                <c:pt idx="8">
                  <c:v>50594.391663473754</c:v>
                </c:pt>
                <c:pt idx="9">
                  <c:v>58276.926650341557</c:v>
                </c:pt>
                <c:pt idx="10">
                  <c:v>64114.705708456335</c:v>
                </c:pt>
              </c:numCache>
            </c:numRef>
          </c:xVal>
          <c:yVal>
            <c:numRef>
              <c:f>'071312-06'!$W$5:$W$15</c:f>
              <c:numCache>
                <c:formatCode>0.00</c:formatCode>
                <c:ptCount val="11"/>
                <c:pt idx="0">
                  <c:v>0</c:v>
                </c:pt>
                <c:pt idx="1">
                  <c:v>177.60000000000036</c:v>
                </c:pt>
                <c:pt idx="2">
                  <c:v>1403.9999999999982</c:v>
                </c:pt>
                <c:pt idx="3">
                  <c:v>2627.9999999999991</c:v>
                </c:pt>
                <c:pt idx="4">
                  <c:v>4535.9000000000005</c:v>
                </c:pt>
                <c:pt idx="5">
                  <c:v>5998.4000000000005</c:v>
                </c:pt>
                <c:pt idx="6">
                  <c:v>6961.4000000000005</c:v>
                </c:pt>
                <c:pt idx="7">
                  <c:v>7470.6000000000013</c:v>
                </c:pt>
                <c:pt idx="8">
                  <c:v>9017.6000000000022</c:v>
                </c:pt>
                <c:pt idx="9">
                  <c:v>10367.600000000002</c:v>
                </c:pt>
                <c:pt idx="10">
                  <c:v>11702.600000000002</c:v>
                </c:pt>
              </c:numCache>
            </c:numRef>
          </c:yVal>
        </c:ser>
        <c:axId val="363167744"/>
        <c:axId val="363170048"/>
      </c:scatterChart>
      <c:valAx>
        <c:axId val="36316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47"/>
              <c:y val="0.8871964022789845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170048"/>
        <c:crosses val="autoZero"/>
        <c:crossBetween val="midCat"/>
      </c:valAx>
      <c:valAx>
        <c:axId val="363170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167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3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84"/>
          <c:w val="0.8189863130051247"/>
          <c:h val="0.5802486624971755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strRef>
              <c:f>'071312-06'!$A$5:$A$28</c:f>
              <c:strCache>
                <c:ptCount val="15"/>
                <c:pt idx="0">
                  <c:v>0.01</c:v>
                </c:pt>
                <c:pt idx="1">
                  <c:v>1.02</c:v>
                </c:pt>
                <c:pt idx="2">
                  <c:v>1.93</c:v>
                </c:pt>
                <c:pt idx="3">
                  <c:v>2.98</c:v>
                </c:pt>
                <c:pt idx="4">
                  <c:v>3.928472222</c:v>
                </c:pt>
                <c:pt idx="5">
                  <c:v>4.903472222</c:v>
                </c:pt>
                <c:pt idx="6">
                  <c:v>5.874305556</c:v>
                </c:pt>
                <c:pt idx="7">
                  <c:v>6.964583333</c:v>
                </c:pt>
                <c:pt idx="8">
                  <c:v>7.885416667</c:v>
                </c:pt>
                <c:pt idx="9">
                  <c:v>8.920833333</c:v>
                </c:pt>
                <c:pt idx="10">
                  <c:v>9.844444444</c:v>
                </c:pt>
                <c:pt idx="11">
                  <c:v>11.11458333</c:v>
                </c:pt>
                <c:pt idx="12">
                  <c:v>11.92430556</c:v>
                </c:pt>
                <c:pt idx="13">
                  <c:v>12.96736111</c:v>
                </c:pt>
                <c:pt idx="14">
                  <c:v>13.91111111</c:v>
                </c:pt>
              </c:strCache>
            </c:strRef>
          </c:xVal>
          <c:yVal>
            <c:numRef>
              <c:f>'071312-06'!$X$5:$X$28</c:f>
              <c:numCache>
                <c:formatCode>0.00</c:formatCode>
                <c:ptCount val="24"/>
                <c:pt idx="1">
                  <c:v>0.33707024424603865</c:v>
                </c:pt>
                <c:pt idx="2">
                  <c:v>0.30110989494371709</c:v>
                </c:pt>
                <c:pt idx="3">
                  <c:v>0.26008441978705027</c:v>
                </c:pt>
                <c:pt idx="4">
                  <c:v>0.22946593708746571</c:v>
                </c:pt>
                <c:pt idx="5">
                  <c:v>0.14830144727033881</c:v>
                </c:pt>
                <c:pt idx="6">
                  <c:v>7.7546939939847334E-2</c:v>
                </c:pt>
                <c:pt idx="7">
                  <c:v>0.11135278386809784</c:v>
                </c:pt>
                <c:pt idx="8">
                  <c:v>0.18880692199682736</c:v>
                </c:pt>
                <c:pt idx="9">
                  <c:v>0.19741544117833895</c:v>
                </c:pt>
                <c:pt idx="10">
                  <c:v>0.21794319163251319</c:v>
                </c:pt>
                <c:pt idx="11">
                  <c:v>0.1837131659232106</c:v>
                </c:pt>
                <c:pt idx="12">
                  <c:v>0.20843944812861287</c:v>
                </c:pt>
                <c:pt idx="13">
                  <c:v>0.23691841565934632</c:v>
                </c:pt>
              </c:numCache>
            </c:numRef>
          </c:yVal>
        </c:ser>
        <c:axId val="211287040"/>
        <c:axId val="211383808"/>
      </c:scatterChart>
      <c:valAx>
        <c:axId val="211287040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83808"/>
        <c:crosses val="autoZero"/>
        <c:crossBetween val="midCat"/>
      </c:valAx>
      <c:valAx>
        <c:axId val="211383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7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43"/>
          <c:y val="0.20000024414092352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'071312-06'!$O$5:$O$28</c:f>
              <c:numCache>
                <c:formatCode>0.00</c:formatCode>
                <c:ptCount val="24"/>
                <c:pt idx="0">
                  <c:v>0</c:v>
                </c:pt>
                <c:pt idx="1">
                  <c:v>1705.8426581263695</c:v>
                </c:pt>
                <c:pt idx="2">
                  <c:v>4319.6982186870391</c:v>
                </c:pt>
                <c:pt idx="3">
                  <c:v>9551.6370886765726</c:v>
                </c:pt>
                <c:pt idx="4">
                  <c:v>16406.608485740973</c:v>
                </c:pt>
                <c:pt idx="5">
                  <c:v>24179.827916979371</c:v>
                </c:pt>
                <c:pt idx="6">
                  <c:v>32699.019404318864</c:v>
                </c:pt>
                <c:pt idx="7">
                  <c:v>42933.71540921033</c:v>
                </c:pt>
                <c:pt idx="8">
                  <c:v>50594.391663473754</c:v>
                </c:pt>
                <c:pt idx="9">
                  <c:v>58276.926650341557</c:v>
                </c:pt>
                <c:pt idx="10">
                  <c:v>64114.705708456335</c:v>
                </c:pt>
                <c:pt idx="11">
                  <c:v>71487.363555957272</c:v>
                </c:pt>
                <c:pt idx="12">
                  <c:v>76743.110912284625</c:v>
                </c:pt>
                <c:pt idx="13">
                  <c:v>83658.652302793722</c:v>
                </c:pt>
                <c:pt idx="14">
                  <c:v>89536.637033276842</c:v>
                </c:pt>
              </c:numCache>
            </c:numRef>
          </c:xVal>
          <c:yVal>
            <c:numRef>
              <c:f>'071312-06'!$N$5:$N$28</c:f>
              <c:numCache>
                <c:formatCode>0.00</c:formatCode>
                <c:ptCount val="24"/>
                <c:pt idx="0">
                  <c:v>1060.7010520000001</c:v>
                </c:pt>
                <c:pt idx="1">
                  <c:v>2296.0032999999999</c:v>
                </c:pt>
                <c:pt idx="2">
                  <c:v>3407.5511999999999</c:v>
                </c:pt>
                <c:pt idx="3">
                  <c:v>6460.4675000000007</c:v>
                </c:pt>
                <c:pt idx="4">
                  <c:v>7842.9438750000008</c:v>
                </c:pt>
                <c:pt idx="5">
                  <c:v>8002.4032049999987</c:v>
                </c:pt>
                <c:pt idx="6">
                  <c:v>9428.8860400000012</c:v>
                </c:pt>
                <c:pt idx="7">
                  <c:v>9244.005680000002</c:v>
                </c:pt>
                <c:pt idx="8">
                  <c:v>7313.3081999999995</c:v>
                </c:pt>
                <c:pt idx="9">
                  <c:v>7442.5716000000002</c:v>
                </c:pt>
                <c:pt idx="10">
                  <c:v>5140.2225600000002</c:v>
                </c:pt>
                <c:pt idx="11">
                  <c:v>6395.4813600000007</c:v>
                </c:pt>
                <c:pt idx="12">
                  <c:v>6510.4218799999999</c:v>
                </c:pt>
                <c:pt idx="13">
                  <c:v>6671.7282774999994</c:v>
                </c:pt>
                <c:pt idx="14">
                  <c:v>5717.2879050000001</c:v>
                </c:pt>
              </c:numCache>
            </c:numRef>
          </c:yVal>
        </c:ser>
        <c:axId val="212058880"/>
        <c:axId val="212061184"/>
      </c:scatterChart>
      <c:valAx>
        <c:axId val="21205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1184"/>
        <c:crosses val="autoZero"/>
        <c:crossBetween val="midCat"/>
      </c:valAx>
      <c:valAx>
        <c:axId val="212061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87E-3"/>
              <c:y val="0.3958742782152245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89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92"/>
          <c:h val="0.666668298354037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strRef>
              <c:f>'071312-06'!$A$5:$A$30</c:f>
              <c:strCache>
                <c:ptCount val="15"/>
                <c:pt idx="0">
                  <c:v>0.01</c:v>
                </c:pt>
                <c:pt idx="1">
                  <c:v>1.02</c:v>
                </c:pt>
                <c:pt idx="2">
                  <c:v>1.93</c:v>
                </c:pt>
                <c:pt idx="3">
                  <c:v>2.98</c:v>
                </c:pt>
                <c:pt idx="4">
                  <c:v>3.928472222</c:v>
                </c:pt>
                <c:pt idx="5">
                  <c:v>4.903472222</c:v>
                </c:pt>
                <c:pt idx="6">
                  <c:v>5.874305556</c:v>
                </c:pt>
                <c:pt idx="7">
                  <c:v>6.964583333</c:v>
                </c:pt>
                <c:pt idx="8">
                  <c:v>7.885416667</c:v>
                </c:pt>
                <c:pt idx="9">
                  <c:v>8.920833333</c:v>
                </c:pt>
                <c:pt idx="10">
                  <c:v>9.844444444</c:v>
                </c:pt>
                <c:pt idx="11">
                  <c:v>11.11458333</c:v>
                </c:pt>
                <c:pt idx="12">
                  <c:v>11.92430556</c:v>
                </c:pt>
                <c:pt idx="13">
                  <c:v>12.96736111</c:v>
                </c:pt>
                <c:pt idx="14">
                  <c:v>13.91111111</c:v>
                </c:pt>
              </c:strCache>
            </c:strRef>
          </c:xVal>
          <c:yVal>
            <c:numRef>
              <c:f>'071312-06'!$P$5:$P$30</c:f>
              <c:numCache>
                <c:formatCode>0.00</c:formatCode>
                <c:ptCount val="26"/>
                <c:pt idx="1">
                  <c:v>0.53342642059161294</c:v>
                </c:pt>
                <c:pt idx="2">
                  <c:v>0.53833120281392655</c:v>
                </c:pt>
                <c:pt idx="3">
                  <c:v>0.35861697704021112</c:v>
                </c:pt>
                <c:pt idx="4">
                  <c:v>0.10352312621492839</c:v>
                </c:pt>
                <c:pt idx="5">
                  <c:v>9.8460485643808854E-2</c:v>
                </c:pt>
                <c:pt idx="6">
                  <c:v>6.3408333332310288E-2</c:v>
                </c:pt>
                <c:pt idx="7">
                  <c:v>-0.11276416902530127</c:v>
                </c:pt>
                <c:pt idx="8">
                  <c:v>-0.11734535823907291</c:v>
                </c:pt>
                <c:pt idx="9">
                  <c:v>-0.151606922336467</c:v>
                </c:pt>
                <c:pt idx="10">
                  <c:v>-6.8524189312345885E-2</c:v>
                </c:pt>
                <c:pt idx="11">
                  <c:v>0.11249325434663851</c:v>
                </c:pt>
                <c:pt idx="12">
                  <c:v>2.2728874180644187E-2</c:v>
                </c:pt>
                <c:pt idx="13">
                  <c:v>-5.9506853445169337E-2</c:v>
                </c:pt>
              </c:numCache>
            </c:numRef>
          </c:yVal>
        </c:ser>
        <c:axId val="212609664"/>
        <c:axId val="216908544"/>
      </c:scatterChart>
      <c:valAx>
        <c:axId val="212609664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11"/>
              <c:y val="0.8897263978366326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08544"/>
        <c:crosses val="autoZero"/>
        <c:crossBetween val="midCat"/>
      </c:valAx>
      <c:valAx>
        <c:axId val="216908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09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22"/>
          <c:h val="0.5579276598341937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'071312-02'!$O$5:$O$15</c:f>
              <c:numCache>
                <c:formatCode>0.00</c:formatCode>
                <c:ptCount val="11"/>
                <c:pt idx="0">
                  <c:v>0</c:v>
                </c:pt>
                <c:pt idx="1">
                  <c:v>2369.2188227467936</c:v>
                </c:pt>
                <c:pt idx="2">
                  <c:v>6284.3998576655604</c:v>
                </c:pt>
                <c:pt idx="3">
                  <c:v>15092.606260162858</c:v>
                </c:pt>
                <c:pt idx="4">
                  <c:v>26768.888770266836</c:v>
                </c:pt>
                <c:pt idx="5">
                  <c:v>40916.737159613032</c:v>
                </c:pt>
                <c:pt idx="6">
                  <c:v>55330.860300550034</c:v>
                </c:pt>
                <c:pt idx="7">
                  <c:v>70460.41658553954</c:v>
                </c:pt>
                <c:pt idx="8">
                  <c:v>81274.918961020332</c:v>
                </c:pt>
                <c:pt idx="9">
                  <c:v>92038.378070385254</c:v>
                </c:pt>
                <c:pt idx="10">
                  <c:v>101442.31052222784</c:v>
                </c:pt>
              </c:numCache>
            </c:numRef>
          </c:xVal>
          <c:yVal>
            <c:numRef>
              <c:f>'071312-02'!$W$5:$W$15</c:f>
              <c:numCache>
                <c:formatCode>0.00</c:formatCode>
                <c:ptCount val="11"/>
                <c:pt idx="0">
                  <c:v>0</c:v>
                </c:pt>
                <c:pt idx="1">
                  <c:v>-384.79999999999927</c:v>
                </c:pt>
                <c:pt idx="2">
                  <c:v>1513.1999999999989</c:v>
                </c:pt>
                <c:pt idx="3">
                  <c:v>3514.8</c:v>
                </c:pt>
                <c:pt idx="4">
                  <c:v>4705.55</c:v>
                </c:pt>
                <c:pt idx="5">
                  <c:v>6460.55</c:v>
                </c:pt>
                <c:pt idx="6">
                  <c:v>8691.5</c:v>
                </c:pt>
                <c:pt idx="7">
                  <c:v>11355.8</c:v>
                </c:pt>
                <c:pt idx="8">
                  <c:v>12557</c:v>
                </c:pt>
                <c:pt idx="9">
                  <c:v>14897</c:v>
                </c:pt>
                <c:pt idx="10">
                  <c:v>16782.150999999998</c:v>
                </c:pt>
              </c:numCache>
            </c:numRef>
          </c:yVal>
        </c:ser>
        <c:axId val="217899008"/>
        <c:axId val="217901312"/>
      </c:scatterChart>
      <c:valAx>
        <c:axId val="21789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2"/>
              <c:y val="0.8871964022789843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01312"/>
        <c:crosses val="autoZero"/>
        <c:crossBetween val="midCat"/>
      </c:valAx>
      <c:valAx>
        <c:axId val="217901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99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2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78"/>
          <c:w val="0.8189863130051247"/>
          <c:h val="0.5802486624971753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'071312-02'!$A$5:$A$28</c:f>
              <c:numCache>
                <c:formatCode>0.00</c:formatCode>
                <c:ptCount val="24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 formatCode="General">
                  <c:v>3.9194444444437977</c:v>
                </c:pt>
                <c:pt idx="5" formatCode="General">
                  <c:v>4.9020833333343035</c:v>
                </c:pt>
                <c:pt idx="6" formatCode="General">
                  <c:v>5.8680555555547471</c:v>
                </c:pt>
                <c:pt idx="7" formatCode="General">
                  <c:v>6.961111111108039</c:v>
                </c:pt>
                <c:pt idx="8" formatCode="General">
                  <c:v>7.875</c:v>
                </c:pt>
                <c:pt idx="9" formatCode="General">
                  <c:v>8.9104166666656965</c:v>
                </c:pt>
                <c:pt idx="10" formatCode="General">
                  <c:v>9.8347222222218988</c:v>
                </c:pt>
                <c:pt idx="11" formatCode="General">
                  <c:v>11.10624999999709</c:v>
                </c:pt>
                <c:pt idx="12" formatCode="General">
                  <c:v>11.92013888888323</c:v>
                </c:pt>
                <c:pt idx="13" formatCode="General">
                  <c:v>12.968055555553292</c:v>
                </c:pt>
                <c:pt idx="14" formatCode="General">
                  <c:v>13.905555555553292</c:v>
                </c:pt>
              </c:numCache>
            </c:numRef>
          </c:xVal>
          <c:yVal>
            <c:numRef>
              <c:f>'071312-02'!$X$5:$X$28</c:f>
              <c:numCache>
                <c:formatCode>0.00</c:formatCode>
                <c:ptCount val="24"/>
                <c:pt idx="1">
                  <c:v>0.26522302698964401</c:v>
                </c:pt>
                <c:pt idx="2">
                  <c:v>0.29308597474249232</c:v>
                </c:pt>
                <c:pt idx="3">
                  <c:v>0.15299517080985572</c:v>
                </c:pt>
                <c:pt idx="4">
                  <c:v>0.11441737563143609</c:v>
                </c:pt>
                <c:pt idx="5">
                  <c:v>0.13960218139347633</c:v>
                </c:pt>
                <c:pt idx="6">
                  <c:v>0.16578133547228457</c:v>
                </c:pt>
                <c:pt idx="7">
                  <c:v>0.15073030843834698</c:v>
                </c:pt>
                <c:pt idx="8">
                  <c:v>0.16406996762229212</c:v>
                </c:pt>
                <c:pt idx="9">
                  <c:v>0.20969324351140828</c:v>
                </c:pt>
                <c:pt idx="10">
                  <c:v>0.22478610147491401</c:v>
                </c:pt>
                <c:pt idx="11">
                  <c:v>0.24229458669244427</c:v>
                </c:pt>
                <c:pt idx="12">
                  <c:v>0.25135781634955517</c:v>
                </c:pt>
                <c:pt idx="13">
                  <c:v>0.27208494405497602</c:v>
                </c:pt>
              </c:numCache>
            </c:numRef>
          </c:yVal>
        </c:ser>
        <c:axId val="217999616"/>
        <c:axId val="218096384"/>
      </c:scatterChart>
      <c:valAx>
        <c:axId val="217999616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096384"/>
        <c:crosses val="autoZero"/>
        <c:crossBetween val="midCat"/>
      </c:valAx>
      <c:valAx>
        <c:axId val="218096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99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32"/>
          <c:y val="0.20000024414092346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'071312-02'!$O$5:$O$28</c:f>
              <c:numCache>
                <c:formatCode>0.00</c:formatCode>
                <c:ptCount val="24"/>
                <c:pt idx="0">
                  <c:v>0</c:v>
                </c:pt>
                <c:pt idx="1">
                  <c:v>2369.2188227467936</c:v>
                </c:pt>
                <c:pt idx="2">
                  <c:v>6284.3998576655604</c:v>
                </c:pt>
                <c:pt idx="3">
                  <c:v>15092.606260162858</c:v>
                </c:pt>
                <c:pt idx="4">
                  <c:v>26768.888770266836</c:v>
                </c:pt>
                <c:pt idx="5">
                  <c:v>40916.737159613032</c:v>
                </c:pt>
                <c:pt idx="6">
                  <c:v>55330.860300550034</c:v>
                </c:pt>
                <c:pt idx="7">
                  <c:v>70460.41658553954</c:v>
                </c:pt>
                <c:pt idx="8">
                  <c:v>81274.918961020332</c:v>
                </c:pt>
                <c:pt idx="9">
                  <c:v>92038.378070385254</c:v>
                </c:pt>
                <c:pt idx="10">
                  <c:v>101442.31052222784</c:v>
                </c:pt>
                <c:pt idx="11">
                  <c:v>114039.14693079118</c:v>
                </c:pt>
                <c:pt idx="12">
                  <c:v>121765.64811541716</c:v>
                </c:pt>
                <c:pt idx="13">
                  <c:v>130959.45848152039</c:v>
                </c:pt>
                <c:pt idx="14">
                  <c:v>139143.96263128601</c:v>
                </c:pt>
              </c:numCache>
            </c:numRef>
          </c:xVal>
          <c:yVal>
            <c:numRef>
              <c:f>'071312-02'!$N$5:$N$28</c:f>
              <c:numCache>
                <c:formatCode>0.00</c:formatCode>
                <c:ptCount val="24"/>
                <c:pt idx="0">
                  <c:v>1463.272152</c:v>
                </c:pt>
                <c:pt idx="1">
                  <c:v>3205.08106</c:v>
                </c:pt>
                <c:pt idx="2">
                  <c:v>5380.4980799999994</c:v>
                </c:pt>
                <c:pt idx="3">
                  <c:v>11184.21536</c:v>
                </c:pt>
                <c:pt idx="4">
                  <c:v>13252.308875000001</c:v>
                </c:pt>
                <c:pt idx="5">
                  <c:v>15352.009575000002</c:v>
                </c:pt>
                <c:pt idx="6">
                  <c:v>14311.171050000001</c:v>
                </c:pt>
                <c:pt idx="7">
                  <c:v>13226.53332</c:v>
                </c:pt>
                <c:pt idx="8">
                  <c:v>10325.732400000001</c:v>
                </c:pt>
                <c:pt idx="9">
                  <c:v>10348.57646</c:v>
                </c:pt>
                <c:pt idx="10">
                  <c:v>9887.8688767000003</c:v>
                </c:pt>
                <c:pt idx="11">
                  <c:v>9814.4260935000002</c:v>
                </c:pt>
                <c:pt idx="12">
                  <c:v>9068.7151779999986</c:v>
                </c:pt>
                <c:pt idx="13">
                  <c:v>8381.9686554999989</c:v>
                </c:pt>
                <c:pt idx="14">
                  <c:v>8974.1679839999979</c:v>
                </c:pt>
              </c:numCache>
            </c:numRef>
          </c:yVal>
        </c:ser>
        <c:axId val="222416256"/>
        <c:axId val="222517120"/>
      </c:scatterChart>
      <c:valAx>
        <c:axId val="22241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17120"/>
        <c:crosses val="autoZero"/>
        <c:crossBetween val="midCat"/>
      </c:valAx>
      <c:valAx>
        <c:axId val="22251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52E-3"/>
              <c:y val="0.3958742782152243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416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77"/>
          <c:y val="0.20000024414092393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'071312-08'!$O$5:$O$28</c:f>
              <c:numCache>
                <c:formatCode>0.00</c:formatCode>
                <c:ptCount val="24"/>
                <c:pt idx="0">
                  <c:v>0</c:v>
                </c:pt>
                <c:pt idx="1">
                  <c:v>1927.145074</c:v>
                </c:pt>
                <c:pt idx="2">
                  <c:v>4782.8746979015777</c:v>
                </c:pt>
                <c:pt idx="3">
                  <c:v>10977.17785187864</c:v>
                </c:pt>
                <c:pt idx="4">
                  <c:v>20365.493681854008</c:v>
                </c:pt>
                <c:pt idx="5">
                  <c:v>29993.289885636703</c:v>
                </c:pt>
                <c:pt idx="6">
                  <c:v>40168.336817814059</c:v>
                </c:pt>
                <c:pt idx="7">
                  <c:v>52130.33978196315</c:v>
                </c:pt>
                <c:pt idx="8">
                  <c:v>62110.574364505206</c:v>
                </c:pt>
                <c:pt idx="9">
                  <c:v>72630.851332610575</c:v>
                </c:pt>
                <c:pt idx="10">
                  <c:v>81046.389568863509</c:v>
                </c:pt>
                <c:pt idx="11">
                  <c:v>92302.84925202337</c:v>
                </c:pt>
                <c:pt idx="12">
                  <c:v>99336.139844708465</c:v>
                </c:pt>
                <c:pt idx="13">
                  <c:v>108626.28504064844</c:v>
                </c:pt>
                <c:pt idx="14">
                  <c:v>117169.24229547301</c:v>
                </c:pt>
              </c:numCache>
            </c:numRef>
          </c:xVal>
          <c:yVal>
            <c:numRef>
              <c:f>'071312-08'!$N$5:$N$28</c:f>
              <c:numCache>
                <c:formatCode>0.00</c:formatCode>
                <c:ptCount val="24"/>
                <c:pt idx="0">
                  <c:v>1403.8423080000002</c:v>
                </c:pt>
                <c:pt idx="1">
                  <c:v>2417.3336799999997</c:v>
                </c:pt>
                <c:pt idx="2">
                  <c:v>3808.0223999999998</c:v>
                </c:pt>
                <c:pt idx="3">
                  <c:v>7902.7998399999997</c:v>
                </c:pt>
                <c:pt idx="4">
                  <c:v>10793.293875000001</c:v>
                </c:pt>
                <c:pt idx="5">
                  <c:v>9746.9868449999994</c:v>
                </c:pt>
                <c:pt idx="6">
                  <c:v>11030.412834999999</c:v>
                </c:pt>
                <c:pt idx="7">
                  <c:v>10863.352499999999</c:v>
                </c:pt>
                <c:pt idx="8">
                  <c:v>10694.349</c:v>
                </c:pt>
                <c:pt idx="9">
                  <c:v>9439.005360000001</c:v>
                </c:pt>
                <c:pt idx="10">
                  <c:v>8835.6839999999993</c:v>
                </c:pt>
                <c:pt idx="11">
                  <c:v>8712.3712283999994</c:v>
                </c:pt>
                <c:pt idx="12">
                  <c:v>8343.2793528000002</c:v>
                </c:pt>
                <c:pt idx="13">
                  <c:v>9408.9715877999988</c:v>
                </c:pt>
                <c:pt idx="14">
                  <c:v>8768.3429718000007</c:v>
                </c:pt>
              </c:numCache>
            </c:numRef>
          </c:yVal>
        </c:ser>
        <c:axId val="212660608"/>
        <c:axId val="212663680"/>
      </c:scatterChart>
      <c:valAx>
        <c:axId val="21266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63680"/>
        <c:crosses val="autoZero"/>
        <c:crossBetween val="midCat"/>
      </c:valAx>
      <c:valAx>
        <c:axId val="2126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208E-3"/>
              <c:y val="0.3958742782152255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60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3"/>
          <c:y val="0.1072999284180388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7"/>
          <c:h val="0.666668298354037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'071312-02'!$A$5:$A$30</c:f>
              <c:numCache>
                <c:formatCode>0.00</c:formatCode>
                <c:ptCount val="26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 formatCode="General">
                  <c:v>3.9194444444437977</c:v>
                </c:pt>
                <c:pt idx="5" formatCode="General">
                  <c:v>4.9020833333343035</c:v>
                </c:pt>
                <c:pt idx="6" formatCode="General">
                  <c:v>5.8680555555547471</c:v>
                </c:pt>
                <c:pt idx="7" formatCode="General">
                  <c:v>6.961111111108039</c:v>
                </c:pt>
                <c:pt idx="8" formatCode="General">
                  <c:v>7.875</c:v>
                </c:pt>
                <c:pt idx="9" formatCode="General">
                  <c:v>8.9104166666656965</c:v>
                </c:pt>
                <c:pt idx="10" formatCode="General">
                  <c:v>9.8347222222218988</c:v>
                </c:pt>
                <c:pt idx="11" formatCode="General">
                  <c:v>11.10624999999709</c:v>
                </c:pt>
                <c:pt idx="12" formatCode="General">
                  <c:v>11.92013888888323</c:v>
                </c:pt>
                <c:pt idx="13" formatCode="General">
                  <c:v>12.968055555553292</c:v>
                </c:pt>
                <c:pt idx="14" formatCode="General">
                  <c:v>13.905555555553292</c:v>
                </c:pt>
              </c:numCache>
            </c:numRef>
          </c:xVal>
          <c:yVal>
            <c:numRef>
              <c:f>'071312-02'!$P$5:$P$30</c:f>
              <c:numCache>
                <c:formatCode>0.00</c:formatCode>
                <c:ptCount val="26"/>
                <c:pt idx="1">
                  <c:v>0.61654620958261519</c:v>
                </c:pt>
                <c:pt idx="2">
                  <c:v>0.63249820944079815</c:v>
                </c:pt>
                <c:pt idx="3">
                  <c:v>0.37333098248659446</c:v>
                </c:pt>
                <c:pt idx="4">
                  <c:v>0.16093910989527158</c:v>
                </c:pt>
                <c:pt idx="5">
                  <c:v>3.6729689478758203E-2</c:v>
                </c:pt>
                <c:pt idx="6">
                  <c:v>-7.1941423112207858E-2</c:v>
                </c:pt>
                <c:pt idx="7">
                  <c:v>-0.14836753005542766</c:v>
                </c:pt>
                <c:pt idx="8">
                  <c:v>-0.13348141392949375</c:v>
                </c:pt>
                <c:pt idx="9">
                  <c:v>-2.1140658546873428E-2</c:v>
                </c:pt>
                <c:pt idx="10">
                  <c:v>-2.326386311841043E-2</c:v>
                </c:pt>
                <c:pt idx="11">
                  <c:v>-3.6956265480954591E-2</c:v>
                </c:pt>
                <c:pt idx="12">
                  <c:v>-8.434687908485107E-2</c:v>
                </c:pt>
                <c:pt idx="13">
                  <c:v>-6.857566428796963E-3</c:v>
                </c:pt>
              </c:numCache>
            </c:numRef>
          </c:yVal>
        </c:ser>
        <c:axId val="224302592"/>
        <c:axId val="224304512"/>
      </c:scatterChart>
      <c:valAx>
        <c:axId val="224302592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"/>
              <c:y val="0.889726397836632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04512"/>
        <c:crosses val="autoZero"/>
        <c:crossBetween val="midCat"/>
      </c:valAx>
      <c:valAx>
        <c:axId val="22430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02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22"/>
          <c:h val="0.5579276598341937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'071312-05'!$O$5:$O$15</c:f>
              <c:numCache>
                <c:formatCode>0.00</c:formatCode>
                <c:ptCount val="11"/>
                <c:pt idx="0">
                  <c:v>0</c:v>
                </c:pt>
                <c:pt idx="1">
                  <c:v>1823.9846512599213</c:v>
                </c:pt>
                <c:pt idx="2">
                  <c:v>4403.9535378029723</c:v>
                </c:pt>
                <c:pt idx="3">
                  <c:v>9779.512577798856</c:v>
                </c:pt>
                <c:pt idx="4">
                  <c:v>17167.733406574298</c:v>
                </c:pt>
                <c:pt idx="5">
                  <c:v>23928.189764146919</c:v>
                </c:pt>
                <c:pt idx="6">
                  <c:v>31277.040714122475</c:v>
                </c:pt>
                <c:pt idx="7">
                  <c:v>40516.293040922123</c:v>
                </c:pt>
                <c:pt idx="8">
                  <c:v>48018.130582471764</c:v>
                </c:pt>
                <c:pt idx="9">
                  <c:v>55416.854239715409</c:v>
                </c:pt>
                <c:pt idx="10">
                  <c:v>62099.477887201181</c:v>
                </c:pt>
              </c:numCache>
            </c:numRef>
          </c:xVal>
          <c:yVal>
            <c:numRef>
              <c:f>'071312-05'!$W$5:$W$15</c:f>
              <c:numCache>
                <c:formatCode>0.00</c:formatCode>
                <c:ptCount val="11"/>
                <c:pt idx="0">
                  <c:v>0</c:v>
                </c:pt>
                <c:pt idx="1">
                  <c:v>1095.2000000000007</c:v>
                </c:pt>
                <c:pt idx="2">
                  <c:v>2788.7999999999993</c:v>
                </c:pt>
                <c:pt idx="3">
                  <c:v>4243.2000000000016</c:v>
                </c:pt>
                <c:pt idx="4">
                  <c:v>6442.6500000000005</c:v>
                </c:pt>
                <c:pt idx="5">
                  <c:v>7092.6500000000005</c:v>
                </c:pt>
                <c:pt idx="6">
                  <c:v>8745.7999999999993</c:v>
                </c:pt>
                <c:pt idx="7">
                  <c:v>10545.7</c:v>
                </c:pt>
                <c:pt idx="8">
                  <c:v>11267.7</c:v>
                </c:pt>
                <c:pt idx="9">
                  <c:v>12838.5</c:v>
                </c:pt>
                <c:pt idx="10">
                  <c:v>14956.5</c:v>
                </c:pt>
              </c:numCache>
            </c:numRef>
          </c:yVal>
        </c:ser>
        <c:axId val="224619136"/>
        <c:axId val="225322112"/>
      </c:scatterChart>
      <c:valAx>
        <c:axId val="22461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12"/>
              <c:y val="0.8871964022789843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22112"/>
        <c:crosses val="autoZero"/>
        <c:crossBetween val="midCat"/>
      </c:valAx>
      <c:valAx>
        <c:axId val="22532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19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4"/>
          <c:y val="0.1547085318038952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78"/>
          <c:w val="0.8189863130051247"/>
          <c:h val="0.5802486624971753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'071312-05'!$A$5:$A$28</c:f>
              <c:numCache>
                <c:formatCode>0.00</c:formatCode>
                <c:ptCount val="24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 formatCode="General">
                  <c:v>3.9986111111065838</c:v>
                </c:pt>
                <c:pt idx="5" formatCode="General">
                  <c:v>4.9034722222204437</c:v>
                </c:pt>
                <c:pt idx="6" formatCode="General">
                  <c:v>5.8756944444394321</c:v>
                </c:pt>
                <c:pt idx="7" formatCode="General">
                  <c:v>6.9618055555547471</c:v>
                </c:pt>
                <c:pt idx="8" formatCode="General">
                  <c:v>7.8819444444452529</c:v>
                </c:pt>
                <c:pt idx="9" formatCode="General">
                  <c:v>8.9243055555562023</c:v>
                </c:pt>
                <c:pt idx="10" formatCode="General">
                  <c:v>9.8451388888861402</c:v>
                </c:pt>
                <c:pt idx="11" formatCode="General">
                  <c:v>11.113194444442343</c:v>
                </c:pt>
                <c:pt idx="12" formatCode="General">
                  <c:v>11.92013888888323</c:v>
                </c:pt>
                <c:pt idx="13" formatCode="General">
                  <c:v>12.967361111106584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'071312-05'!$X$5:$X$28</c:f>
              <c:numCache>
                <c:formatCode>0.00</c:formatCode>
                <c:ptCount val="24"/>
                <c:pt idx="1">
                  <c:v>0.63478897002720491</c:v>
                </c:pt>
                <c:pt idx="2">
                  <c:v>0.37667348873562179</c:v>
                </c:pt>
                <c:pt idx="3">
                  <c:v>0.28695686473354404</c:v>
                </c:pt>
                <c:pt idx="4">
                  <c:v>0.20287990518344343</c:v>
                </c:pt>
                <c:pt idx="5">
                  <c:v>0.16412940430946299</c:v>
                </c:pt>
                <c:pt idx="6">
                  <c:v>0.20760158662364611</c:v>
                </c:pt>
                <c:pt idx="7">
                  <c:v>0.15232183662095791</c:v>
                </c:pt>
                <c:pt idx="8">
                  <c:v>0.15373954478744134</c:v>
                </c:pt>
                <c:pt idx="9">
                  <c:v>0.26107976871986782</c:v>
                </c:pt>
                <c:pt idx="10">
                  <c:v>0.2382714847508538</c:v>
                </c:pt>
                <c:pt idx="11">
                  <c:v>0.18250661025403192</c:v>
                </c:pt>
                <c:pt idx="12">
                  <c:v>0.22372959823670929</c:v>
                </c:pt>
                <c:pt idx="13">
                  <c:v>0.2406873534697874</c:v>
                </c:pt>
              </c:numCache>
            </c:numRef>
          </c:yVal>
        </c:ser>
        <c:axId val="225354880"/>
        <c:axId val="225357184"/>
      </c:scatterChart>
      <c:valAx>
        <c:axId val="225354880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57184"/>
        <c:crosses val="autoZero"/>
        <c:crossBetween val="midCat"/>
      </c:valAx>
      <c:valAx>
        <c:axId val="225357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54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32"/>
          <c:y val="0.20000024414092346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'071312-05'!$O$5:$O$28</c:f>
              <c:numCache>
                <c:formatCode>0.00</c:formatCode>
                <c:ptCount val="24"/>
                <c:pt idx="0">
                  <c:v>0</c:v>
                </c:pt>
                <c:pt idx="1">
                  <c:v>1823.9846512599213</c:v>
                </c:pt>
                <c:pt idx="2">
                  <c:v>4403.9535378029723</c:v>
                </c:pt>
                <c:pt idx="3">
                  <c:v>9779.512577798856</c:v>
                </c:pt>
                <c:pt idx="4">
                  <c:v>17167.733406574298</c:v>
                </c:pt>
                <c:pt idx="5">
                  <c:v>23928.189764146919</c:v>
                </c:pt>
                <c:pt idx="6">
                  <c:v>31277.040714122475</c:v>
                </c:pt>
                <c:pt idx="7">
                  <c:v>40516.293040922123</c:v>
                </c:pt>
                <c:pt idx="8">
                  <c:v>48018.130582471764</c:v>
                </c:pt>
                <c:pt idx="9">
                  <c:v>55416.854239715409</c:v>
                </c:pt>
                <c:pt idx="10">
                  <c:v>62099.477887201181</c:v>
                </c:pt>
                <c:pt idx="11">
                  <c:v>71332.462917705896</c:v>
                </c:pt>
                <c:pt idx="12">
                  <c:v>76806.940198827593</c:v>
                </c:pt>
                <c:pt idx="13">
                  <c:v>83831.961414488105</c:v>
                </c:pt>
                <c:pt idx="14">
                  <c:v>89995.581328483851</c:v>
                </c:pt>
              </c:numCache>
            </c:numRef>
          </c:xVal>
          <c:yVal>
            <c:numRef>
              <c:f>'071312-05'!$N$5:$N$28</c:f>
              <c:numCache>
                <c:formatCode>0.00</c:formatCode>
                <c:ptCount val="24"/>
                <c:pt idx="0">
                  <c:v>1390.8554560000002</c:v>
                </c:pt>
                <c:pt idx="1">
                  <c:v>2206.7301400000001</c:v>
                </c:pt>
                <c:pt idx="2">
                  <c:v>3452.1667200000002</c:v>
                </c:pt>
                <c:pt idx="3">
                  <c:v>6639.5877200000004</c:v>
                </c:pt>
                <c:pt idx="4">
                  <c:v>7720.6041249999989</c:v>
                </c:pt>
                <c:pt idx="5">
                  <c:v>7133.0389050000003</c:v>
                </c:pt>
                <c:pt idx="6">
                  <c:v>7885.1007949999994</c:v>
                </c:pt>
                <c:pt idx="7">
                  <c:v>9028.3193949999986</c:v>
                </c:pt>
                <c:pt idx="8">
                  <c:v>7196.9236499999988</c:v>
                </c:pt>
                <c:pt idx="9">
                  <c:v>6920.7397350000001</c:v>
                </c:pt>
                <c:pt idx="10">
                  <c:v>7507.5100099999991</c:v>
                </c:pt>
                <c:pt idx="11">
                  <c:v>6974.0611500000014</c:v>
                </c:pt>
                <c:pt idx="12">
                  <c:v>6517.8944599999995</c:v>
                </c:pt>
                <c:pt idx="13">
                  <c:v>6818.1369413000002</c:v>
                </c:pt>
                <c:pt idx="14">
                  <c:v>6208.6829340000004</c:v>
                </c:pt>
              </c:numCache>
            </c:numRef>
          </c:yVal>
        </c:ser>
        <c:axId val="225380608"/>
        <c:axId val="228090624"/>
      </c:scatterChart>
      <c:valAx>
        <c:axId val="22538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90624"/>
        <c:crosses val="autoZero"/>
        <c:crossBetween val="midCat"/>
      </c:valAx>
      <c:valAx>
        <c:axId val="228090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52E-3"/>
              <c:y val="0.3958742782152243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0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03893263342109"/>
                  <c:y val="-5.6353893263342079E-2"/>
                </c:manualLayout>
              </c:layout>
              <c:numFmt formatCode="General" sourceLinked="0"/>
            </c:trendlineLbl>
          </c:trendline>
          <c:xVal>
            <c:numRef>
              <c:f>'071312-05'!$AM$21:$AM$28</c:f>
              <c:numCache>
                <c:formatCode>0.00</c:formatCode>
                <c:ptCount val="8"/>
              </c:numCache>
            </c:numRef>
          </c:xVal>
          <c:yVal>
            <c:numRef>
              <c:f>'071312-05'!$AN$21:$AN$28</c:f>
              <c:numCache>
                <c:formatCode>General</c:formatCode>
                <c:ptCount val="8"/>
              </c:numCache>
            </c:numRef>
          </c:yVal>
        </c:ser>
        <c:axId val="228397440"/>
        <c:axId val="228398976"/>
      </c:scatterChart>
      <c:valAx>
        <c:axId val="228397440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398976"/>
        <c:crosses val="autoZero"/>
        <c:crossBetween val="midCat"/>
      </c:valAx>
      <c:valAx>
        <c:axId val="228398976"/>
        <c:scaling>
          <c:orientation val="minMax"/>
        </c:scaling>
        <c:axPos val="l"/>
        <c:majorGridlines/>
        <c:numFmt formatCode="General" sourceLinked="1"/>
        <c:tickLblPos val="nextTo"/>
        <c:crossAx val="2283974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3"/>
          <c:y val="0.1072999284180388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7"/>
          <c:h val="0.666668298354037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'071312-05'!$A$5:$A$30</c:f>
              <c:numCache>
                <c:formatCode>0.00</c:formatCode>
                <c:ptCount val="26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 formatCode="General">
                  <c:v>3.9986111111065838</c:v>
                </c:pt>
                <c:pt idx="5" formatCode="General">
                  <c:v>4.9034722222204437</c:v>
                </c:pt>
                <c:pt idx="6" formatCode="General">
                  <c:v>5.8756944444394321</c:v>
                </c:pt>
                <c:pt idx="7" formatCode="General">
                  <c:v>6.9618055555547471</c:v>
                </c:pt>
                <c:pt idx="8" formatCode="General">
                  <c:v>7.8819444444452529</c:v>
                </c:pt>
                <c:pt idx="9" formatCode="General">
                  <c:v>8.9243055555562023</c:v>
                </c:pt>
                <c:pt idx="10" formatCode="General">
                  <c:v>9.8451388888861402</c:v>
                </c:pt>
                <c:pt idx="11" formatCode="General">
                  <c:v>11.113194444442343</c:v>
                </c:pt>
                <c:pt idx="12" formatCode="General">
                  <c:v>11.92013888888323</c:v>
                </c:pt>
                <c:pt idx="13" formatCode="General">
                  <c:v>12.967361111106584</c:v>
                </c:pt>
                <c:pt idx="14" formatCode="General">
                  <c:v>13.908333333332848</c:v>
                </c:pt>
              </c:numCache>
            </c:numRef>
          </c:xVal>
          <c:yVal>
            <c:numRef>
              <c:f>'071312-05'!$P$5:$P$30</c:f>
              <c:numCache>
                <c:formatCode>0.00</c:formatCode>
                <c:ptCount val="26"/>
                <c:pt idx="1">
                  <c:v>0.46903347409453666</c:v>
                </c:pt>
                <c:pt idx="2">
                  <c:v>0.56263884563476108</c:v>
                </c:pt>
                <c:pt idx="3">
                  <c:v>0.32306606270811372</c:v>
                </c:pt>
                <c:pt idx="4">
                  <c:v>3.6596300758084795E-2</c:v>
                </c:pt>
                <c:pt idx="5">
                  <c:v>1.2971051278151799E-2</c:v>
                </c:pt>
                <c:pt idx="6">
                  <c:v>0.11465481641383585</c:v>
                </c:pt>
                <c:pt idx="7">
                  <c:v>-3.4835255197567881E-2</c:v>
                </c:pt>
                <c:pt idx="8">
                  <c:v>-0.14168146804889845</c:v>
                </c:pt>
                <c:pt idx="9">
                  <c:v>2.0999629440433921E-2</c:v>
                </c:pt>
                <c:pt idx="10">
                  <c:v>-4.0582659066363435E-4</c:v>
                </c:pt>
                <c:pt idx="11">
                  <c:v>-6.6291158624546584E-2</c:v>
                </c:pt>
                <c:pt idx="12">
                  <c:v>-9.9212760431620483E-3</c:v>
                </c:pt>
                <c:pt idx="13">
                  <c:v>-2.1912440607938035E-2</c:v>
                </c:pt>
              </c:numCache>
            </c:numRef>
          </c:yVal>
        </c:ser>
        <c:axId val="228448128"/>
        <c:axId val="229117952"/>
      </c:scatterChart>
      <c:valAx>
        <c:axId val="228448128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"/>
              <c:y val="0.889726397836632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17952"/>
        <c:crosses val="autoZero"/>
        <c:crossBetween val="midCat"/>
      </c:valAx>
      <c:valAx>
        <c:axId val="229117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48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7"/>
          <c:h val="0.5579276598341934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'071312-01'!$O$5:$O$15</c:f>
              <c:numCache>
                <c:formatCode>0.00</c:formatCode>
                <c:ptCount val="11"/>
                <c:pt idx="0">
                  <c:v>0</c:v>
                </c:pt>
                <c:pt idx="1">
                  <c:v>2036.9595021146986</c:v>
                </c:pt>
                <c:pt idx="2">
                  <c:v>5306.9577993222792</c:v>
                </c:pt>
                <c:pt idx="3">
                  <c:v>13285.841653833271</c:v>
                </c:pt>
                <c:pt idx="4">
                  <c:v>25251.218606871225</c:v>
                </c:pt>
                <c:pt idx="5">
                  <c:v>39768.261975652349</c:v>
                </c:pt>
                <c:pt idx="6">
                  <c:v>54222.439357278563</c:v>
                </c:pt>
                <c:pt idx="7">
                  <c:v>68941.831482293652</c:v>
                </c:pt>
                <c:pt idx="8">
                  <c:v>79779.772133773542</c:v>
                </c:pt>
                <c:pt idx="9">
                  <c:v>91339.628391887716</c:v>
                </c:pt>
                <c:pt idx="10">
                  <c:v>101407.12229990466</c:v>
                </c:pt>
              </c:numCache>
            </c:numRef>
          </c:xVal>
          <c:yVal>
            <c:numRef>
              <c:f>'071312-01'!$W$5:$W$15</c:f>
              <c:numCache>
                <c:formatCode>0.00</c:formatCode>
                <c:ptCount val="11"/>
                <c:pt idx="0">
                  <c:v>0</c:v>
                </c:pt>
                <c:pt idx="1">
                  <c:v>355.19999999999891</c:v>
                </c:pt>
                <c:pt idx="2">
                  <c:v>1362.5999999999985</c:v>
                </c:pt>
                <c:pt idx="3">
                  <c:v>4098.5999999999995</c:v>
                </c:pt>
                <c:pt idx="4">
                  <c:v>6494.4999999999991</c:v>
                </c:pt>
                <c:pt idx="5">
                  <c:v>8168.2499999999973</c:v>
                </c:pt>
                <c:pt idx="6">
                  <c:v>10367.099999999997</c:v>
                </c:pt>
                <c:pt idx="7">
                  <c:v>12746.399999999998</c:v>
                </c:pt>
                <c:pt idx="8">
                  <c:v>14202.399999999998</c:v>
                </c:pt>
                <c:pt idx="9">
                  <c:v>16056.399999999998</c:v>
                </c:pt>
                <c:pt idx="10">
                  <c:v>18487.467999999997</c:v>
                </c:pt>
              </c:numCache>
            </c:numRef>
          </c:yVal>
        </c:ser>
        <c:axId val="349899776"/>
        <c:axId val="349910528"/>
      </c:scatterChart>
      <c:valAx>
        <c:axId val="34989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97"/>
              <c:y val="0.8871964022789841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10528"/>
        <c:crosses val="autoZero"/>
        <c:crossBetween val="midCat"/>
      </c:valAx>
      <c:valAx>
        <c:axId val="349910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89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42"/>
          <c:y val="0.1547085318038951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72"/>
          <c:w val="0.8189863130051247"/>
          <c:h val="0.580248662497175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'071312-01'!$A$5:$A$28</c:f>
              <c:numCache>
                <c:formatCode>0.00</c:formatCode>
                <c:ptCount val="24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 formatCode="General">
                  <c:v>3.9159722222175333</c:v>
                </c:pt>
                <c:pt idx="5" formatCode="General">
                  <c:v>4.8965277777751908</c:v>
                </c:pt>
                <c:pt idx="6" formatCode="General">
                  <c:v>5.8694444444408873</c:v>
                </c:pt>
                <c:pt idx="7" formatCode="General">
                  <c:v>6.9562499999956344</c:v>
                </c:pt>
                <c:pt idx="8" formatCode="General">
                  <c:v>7.8708333333343035</c:v>
                </c:pt>
                <c:pt idx="9" formatCode="General">
                  <c:v>8.90625</c:v>
                </c:pt>
                <c:pt idx="10" formatCode="General">
                  <c:v>9.8368055555547471</c:v>
                </c:pt>
                <c:pt idx="11" formatCode="General">
                  <c:v>11.105555555550382</c:v>
                </c:pt>
                <c:pt idx="12" formatCode="General">
                  <c:v>11.918055555550382</c:v>
                </c:pt>
                <c:pt idx="13" formatCode="General">
                  <c:v>12.965972222220444</c:v>
                </c:pt>
                <c:pt idx="14" formatCode="General">
                  <c:v>13.904166666667152</c:v>
                </c:pt>
              </c:numCache>
            </c:numRef>
          </c:xVal>
          <c:yVal>
            <c:numRef>
              <c:f>'071312-01'!$X$5:$X$28</c:f>
              <c:numCache>
                <c:formatCode>0.00</c:formatCode>
                <c:ptCount val="24"/>
                <c:pt idx="1">
                  <c:v>0.26156844937050738</c:v>
                </c:pt>
                <c:pt idx="2">
                  <c:v>0.33467341400690043</c:v>
                </c:pt>
                <c:pt idx="3">
                  <c:v>0.25280915302212231</c:v>
                </c:pt>
                <c:pt idx="4">
                  <c:v>0.15232642646129488</c:v>
                </c:pt>
                <c:pt idx="5">
                  <c:v>0.13365726431787089</c:v>
                </c:pt>
                <c:pt idx="6">
                  <c:v>0.15694242304642692</c:v>
                </c:pt>
                <c:pt idx="7">
                  <c:v>0.15073647574183793</c:v>
                </c:pt>
                <c:pt idx="8">
                  <c:v>0.14792208175313279</c:v>
                </c:pt>
                <c:pt idx="9">
                  <c:v>0.19720518033710902</c:v>
                </c:pt>
                <c:pt idx="10">
                  <c:v>0.2216368204984559</c:v>
                </c:pt>
                <c:pt idx="11">
                  <c:v>0.2122237323708929</c:v>
                </c:pt>
                <c:pt idx="12">
                  <c:v>0.19105658251432817</c:v>
                </c:pt>
                <c:pt idx="13">
                  <c:v>0.18140775560999003</c:v>
                </c:pt>
              </c:numCache>
            </c:numRef>
          </c:yVal>
        </c:ser>
        <c:axId val="349906432"/>
        <c:axId val="349941760"/>
      </c:scatterChart>
      <c:valAx>
        <c:axId val="349906432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41760"/>
        <c:crosses val="autoZero"/>
        <c:crossBetween val="midCat"/>
      </c:valAx>
      <c:valAx>
        <c:axId val="349941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06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24"/>
          <c:y val="0.20000024414092338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'071312-01'!$O$5:$O$28</c:f>
              <c:numCache>
                <c:formatCode>0.00</c:formatCode>
                <c:ptCount val="24"/>
                <c:pt idx="0">
                  <c:v>0</c:v>
                </c:pt>
                <c:pt idx="1">
                  <c:v>2036.9595021146986</c:v>
                </c:pt>
                <c:pt idx="2">
                  <c:v>5306.9577993222792</c:v>
                </c:pt>
                <c:pt idx="3">
                  <c:v>13285.841653833271</c:v>
                </c:pt>
                <c:pt idx="4">
                  <c:v>25251.218606871225</c:v>
                </c:pt>
                <c:pt idx="5">
                  <c:v>39768.261975652349</c:v>
                </c:pt>
                <c:pt idx="6">
                  <c:v>54222.439357278563</c:v>
                </c:pt>
                <c:pt idx="7">
                  <c:v>68941.831482293652</c:v>
                </c:pt>
                <c:pt idx="8">
                  <c:v>79779.772133773542</c:v>
                </c:pt>
                <c:pt idx="9">
                  <c:v>91339.628391887716</c:v>
                </c:pt>
                <c:pt idx="10">
                  <c:v>101407.12229990466</c:v>
                </c:pt>
                <c:pt idx="11">
                  <c:v>114225.39788415087</c:v>
                </c:pt>
                <c:pt idx="12">
                  <c:v>122165.02295549148</c:v>
                </c:pt>
                <c:pt idx="13">
                  <c:v>132090.15482784406</c:v>
                </c:pt>
                <c:pt idx="14">
                  <c:v>140491.33526927658</c:v>
                </c:pt>
              </c:numCache>
            </c:numRef>
          </c:xVal>
          <c:yVal>
            <c:numRef>
              <c:f>'071312-01'!$N$5:$N$28</c:f>
              <c:numCache>
                <c:formatCode>0.00</c:formatCode>
                <c:ptCount val="24"/>
                <c:pt idx="0">
                  <c:v>1454.8713760000001</c:v>
                </c:pt>
                <c:pt idx="1">
                  <c:v>2566.9792999999995</c:v>
                </c:pt>
                <c:pt idx="2">
                  <c:v>4613.2516800000003</c:v>
                </c:pt>
                <c:pt idx="3">
                  <c:v>10348.934439999999</c:v>
                </c:pt>
                <c:pt idx="4">
                  <c:v>14770.512250000002</c:v>
                </c:pt>
                <c:pt idx="5">
                  <c:v>14656.68345</c:v>
                </c:pt>
                <c:pt idx="6">
                  <c:v>14868.781974999998</c:v>
                </c:pt>
                <c:pt idx="7">
                  <c:v>12085.85014</c:v>
                </c:pt>
                <c:pt idx="8">
                  <c:v>11486.799000000001</c:v>
                </c:pt>
                <c:pt idx="9">
                  <c:v>10721.630639999999</c:v>
                </c:pt>
                <c:pt idx="10">
                  <c:v>10794.076987100001</c:v>
                </c:pt>
                <c:pt idx="11">
                  <c:v>9305.7866771999979</c:v>
                </c:pt>
                <c:pt idx="12">
                  <c:v>10121.6914261</c:v>
                </c:pt>
                <c:pt idx="13">
                  <c:v>8720.2511231000008</c:v>
                </c:pt>
                <c:pt idx="14">
                  <c:v>9083.5560791999978</c:v>
                </c:pt>
              </c:numCache>
            </c:numRef>
          </c:yVal>
        </c:ser>
        <c:axId val="349948544"/>
        <c:axId val="349979776"/>
      </c:scatterChart>
      <c:valAx>
        <c:axId val="34994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79776"/>
        <c:crosses val="autoZero"/>
        <c:crossBetween val="midCat"/>
      </c:valAx>
      <c:valAx>
        <c:axId val="349979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5017E-3"/>
              <c:y val="0.3958742782152240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94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03893263342103"/>
                  <c:y val="-5.6353893263342079E-2"/>
                </c:manualLayout>
              </c:layout>
              <c:numFmt formatCode="General" sourceLinked="0"/>
            </c:trendlineLbl>
          </c:trendline>
          <c:xVal>
            <c:numRef>
              <c:f>'071312-01'!$AM$21:$AM$28</c:f>
              <c:numCache>
                <c:formatCode>0.00</c:formatCode>
                <c:ptCount val="8"/>
              </c:numCache>
            </c:numRef>
          </c:xVal>
          <c:yVal>
            <c:numRef>
              <c:f>'071312-01'!$AN$21:$AN$28</c:f>
              <c:numCache>
                <c:formatCode>General</c:formatCode>
                <c:ptCount val="8"/>
              </c:numCache>
            </c:numRef>
          </c:yVal>
        </c:ser>
        <c:axId val="349991680"/>
        <c:axId val="349993216"/>
      </c:scatterChart>
      <c:valAx>
        <c:axId val="349991680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9993216"/>
        <c:crosses val="autoZero"/>
        <c:crossBetween val="midCat"/>
      </c:valAx>
      <c:valAx>
        <c:axId val="349993216"/>
        <c:scaling>
          <c:orientation val="minMax"/>
        </c:scaling>
        <c:axPos val="l"/>
        <c:majorGridlines/>
        <c:numFmt formatCode="General" sourceLinked="1"/>
        <c:tickLblPos val="nextTo"/>
        <c:crossAx val="349991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88"/>
          <c:y val="0.1072999284180391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8103"/>
          <c:h val="0.666668298354038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'071312-08'!$A$5:$A$30</c:f>
              <c:numCache>
                <c:formatCode>0.00</c:formatCode>
                <c:ptCount val="26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 formatCode="General">
                  <c:v>3.9756944444452529</c:v>
                </c:pt>
                <c:pt idx="5" formatCode="General">
                  <c:v>4.9076388888861402</c:v>
                </c:pt>
                <c:pt idx="6" formatCode="General">
                  <c:v>5.8805555555518367</c:v>
                </c:pt>
                <c:pt idx="7" formatCode="General">
                  <c:v>6.9673611111065838</c:v>
                </c:pt>
                <c:pt idx="8" formatCode="General">
                  <c:v>7.8881944444437977</c:v>
                </c:pt>
                <c:pt idx="9" formatCode="General">
                  <c:v>8.9277777777751908</c:v>
                </c:pt>
                <c:pt idx="10" formatCode="General">
                  <c:v>9.84375</c:v>
                </c:pt>
                <c:pt idx="11" formatCode="General">
                  <c:v>11.119444444440887</c:v>
                </c:pt>
                <c:pt idx="12" formatCode="General">
                  <c:v>11.939583333332848</c:v>
                </c:pt>
                <c:pt idx="13" formatCode="General">
                  <c:v>12.979861111110949</c:v>
                </c:pt>
                <c:pt idx="14" formatCode="General">
                  <c:v>13.914583333331393</c:v>
                </c:pt>
              </c:numCache>
            </c:numRef>
          </c:xVal>
          <c:yVal>
            <c:numRef>
              <c:f>'071312-08'!$P$5:$P$30</c:f>
              <c:numCache>
                <c:formatCode>0.00</c:formatCode>
                <c:ptCount val="26"/>
                <c:pt idx="1">
                  <c:v>0.50146734658019054</c:v>
                </c:pt>
                <c:pt idx="2">
                  <c:v>0.61497158923482842</c:v>
                </c:pt>
                <c:pt idx="3">
                  <c:v>0.43687464800542886</c:v>
                </c:pt>
                <c:pt idx="4">
                  <c:v>9.6106095955396625E-2</c:v>
                </c:pt>
                <c:pt idx="5">
                  <c:v>1.3054380171589443E-2</c:v>
                </c:pt>
                <c:pt idx="6">
                  <c:v>4.856120395466125E-2</c:v>
                </c:pt>
                <c:pt idx="7">
                  <c:v>-1.527165058974741E-2</c:v>
                </c:pt>
                <c:pt idx="8">
                  <c:v>-6.9927749843254949E-2</c:v>
                </c:pt>
                <c:pt idx="9">
                  <c:v>-9.9024025839990107E-2</c:v>
                </c:pt>
                <c:pt idx="10">
                  <c:v>-3.5515983353197542E-2</c:v>
                </c:pt>
                <c:pt idx="11">
                  <c:v>-2.5436082596279525E-2</c:v>
                </c:pt>
                <c:pt idx="12">
                  <c:v>4.6429865145045712E-2</c:v>
                </c:pt>
                <c:pt idx="13">
                  <c:v>2.5157265795093139E-2</c:v>
                </c:pt>
              </c:numCache>
            </c:numRef>
          </c:yVal>
        </c:ser>
        <c:axId val="216865408"/>
        <c:axId val="217012480"/>
      </c:scatterChart>
      <c:valAx>
        <c:axId val="216865408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355"/>
              <c:y val="0.8897263978366316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12480"/>
        <c:crosses val="autoZero"/>
        <c:crossBetween val="midCat"/>
      </c:valAx>
      <c:valAx>
        <c:axId val="217012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65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72"/>
          <c:y val="0.107299928418038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26"/>
          <c:h val="0.666668298354036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'071312-01'!$A$5:$A$30</c:f>
              <c:numCache>
                <c:formatCode>0.00</c:formatCode>
                <c:ptCount val="26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 formatCode="General">
                  <c:v>3.9159722222175333</c:v>
                </c:pt>
                <c:pt idx="5" formatCode="General">
                  <c:v>4.8965277777751908</c:v>
                </c:pt>
                <c:pt idx="6" formatCode="General">
                  <c:v>5.8694444444408873</c:v>
                </c:pt>
                <c:pt idx="7" formatCode="General">
                  <c:v>6.9562499999956344</c:v>
                </c:pt>
                <c:pt idx="8" formatCode="General">
                  <c:v>7.8708333333343035</c:v>
                </c:pt>
                <c:pt idx="9" formatCode="General">
                  <c:v>8.90625</c:v>
                </c:pt>
                <c:pt idx="10" formatCode="General">
                  <c:v>9.8368055555547471</c:v>
                </c:pt>
                <c:pt idx="11" formatCode="General">
                  <c:v>11.105555555550382</c:v>
                </c:pt>
                <c:pt idx="12" formatCode="General">
                  <c:v>11.918055555550382</c:v>
                </c:pt>
                <c:pt idx="13" formatCode="General">
                  <c:v>12.965972222220444</c:v>
                </c:pt>
                <c:pt idx="14" formatCode="General">
                  <c:v>13.904166666667152</c:v>
                </c:pt>
              </c:numCache>
            </c:numRef>
          </c:xVal>
          <c:yVal>
            <c:numRef>
              <c:f>'071312-01'!$P$5:$P$30</c:f>
              <c:numCache>
                <c:formatCode>0.00</c:formatCode>
                <c:ptCount val="26"/>
                <c:pt idx="1">
                  <c:v>0.59801144960228936</c:v>
                </c:pt>
                <c:pt idx="2">
                  <c:v>0.69685888127807571</c:v>
                </c:pt>
                <c:pt idx="3">
                  <c:v>0.49825681545302136</c:v>
                </c:pt>
                <c:pt idx="4">
                  <c:v>0.15667909172554317</c:v>
                </c:pt>
                <c:pt idx="5">
                  <c:v>3.3838347280459734E-3</c:v>
                </c:pt>
                <c:pt idx="6">
                  <c:v>-8.8430663415166033E-2</c:v>
                </c:pt>
                <c:pt idx="7">
                  <c:v>-0.13561246172259495</c:v>
                </c:pt>
                <c:pt idx="8">
                  <c:v>-6.0967218014609199E-2</c:v>
                </c:pt>
                <c:pt idx="9">
                  <c:v>-3.2868560783897174E-2</c:v>
                </c:pt>
                <c:pt idx="10">
                  <c:v>-6.4288429614636766E-2</c:v>
                </c:pt>
                <c:pt idx="11">
                  <c:v>-4.0345163634189288E-2</c:v>
                </c:pt>
                <c:pt idx="12">
                  <c:v>-3.7220974596235121E-2</c:v>
                </c:pt>
                <c:pt idx="13">
                  <c:v>-5.9180052049888722E-2</c:v>
                </c:pt>
              </c:numCache>
            </c:numRef>
          </c:yVal>
        </c:ser>
        <c:axId val="350136576"/>
        <c:axId val="350151040"/>
      </c:scatterChart>
      <c:valAx>
        <c:axId val="350136576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89"/>
              <c:y val="0.889726397836633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151040"/>
        <c:crosses val="autoZero"/>
        <c:crossBetween val="midCat"/>
      </c:valAx>
      <c:valAx>
        <c:axId val="350151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13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645"/>
          <c:h val="0.557927659834193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'041112-107'!$O$5:$O$17</c:f>
              <c:numCache>
                <c:formatCode>0.00</c:formatCode>
                <c:ptCount val="13"/>
                <c:pt idx="0">
                  <c:v>0</c:v>
                </c:pt>
                <c:pt idx="1">
                  <c:v>2104.3381249841946</c:v>
                </c:pt>
                <c:pt idx="2">
                  <c:v>7688.9337500082729</c:v>
                </c:pt>
                <c:pt idx="3">
                  <c:v>21559.559322935474</c:v>
                </c:pt>
                <c:pt idx="4">
                  <c:v>37340.635211719229</c:v>
                </c:pt>
                <c:pt idx="5">
                  <c:v>52525.717356892565</c:v>
                </c:pt>
                <c:pt idx="6">
                  <c:v>71436.730556971655</c:v>
                </c:pt>
                <c:pt idx="7">
                  <c:v>89792.661079190933</c:v>
                </c:pt>
                <c:pt idx="8">
                  <c:v>108291.69974239115</c:v>
                </c:pt>
                <c:pt idx="9">
                  <c:v>125350.95899236793</c:v>
                </c:pt>
                <c:pt idx="10">
                  <c:v>141318.17115063342</c:v>
                </c:pt>
                <c:pt idx="11">
                  <c:v>155745.50846629965</c:v>
                </c:pt>
                <c:pt idx="12">
                  <c:v>168001.96571773913</c:v>
                </c:pt>
              </c:numCache>
            </c:numRef>
          </c:xVal>
          <c:yVal>
            <c:numRef>
              <c:f>'041112-107'!$W$5:$W$17</c:f>
              <c:numCache>
                <c:formatCode>0.00</c:formatCode>
                <c:ptCount val="13"/>
                <c:pt idx="0">
                  <c:v>0</c:v>
                </c:pt>
                <c:pt idx="1">
                  <c:v>1658.8999999999996</c:v>
                </c:pt>
                <c:pt idx="2">
                  <c:v>4015.0999999999985</c:v>
                </c:pt>
                <c:pt idx="3">
                  <c:v>7917.0499999999993</c:v>
                </c:pt>
                <c:pt idx="4">
                  <c:v>9571.0299999999988</c:v>
                </c:pt>
                <c:pt idx="5">
                  <c:v>11532.329999999998</c:v>
                </c:pt>
                <c:pt idx="6">
                  <c:v>14074.635999999999</c:v>
                </c:pt>
                <c:pt idx="7">
                  <c:v>15755.516</c:v>
                </c:pt>
                <c:pt idx="8">
                  <c:v>18275.946</c:v>
                </c:pt>
                <c:pt idx="9">
                  <c:v>20361.257000000001</c:v>
                </c:pt>
                <c:pt idx="10">
                  <c:v>22788.137000000002</c:v>
                </c:pt>
                <c:pt idx="11">
                  <c:v>25568.653000000002</c:v>
                </c:pt>
                <c:pt idx="12">
                  <c:v>27335.435000000001</c:v>
                </c:pt>
              </c:numCache>
            </c:numRef>
          </c:yVal>
        </c:ser>
        <c:axId val="350219648"/>
        <c:axId val="350640000"/>
      </c:scatterChart>
      <c:valAx>
        <c:axId val="35021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47"/>
              <c:y val="0.8871964022789836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640000"/>
        <c:crosses val="autoZero"/>
        <c:crossBetween val="midCat"/>
      </c:valAx>
      <c:valAx>
        <c:axId val="350640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219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31"/>
          <c:y val="0.1547085318038949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59"/>
          <c:w val="0.81898631300512459"/>
          <c:h val="0.5802486624971746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7000000000000004"/>
            <c:dispEq val="1"/>
            <c:trendlineLbl>
              <c:layout>
                <c:manualLayout>
                  <c:x val="8.214678463205341E-2"/>
                  <c:y val="-0.241452766561581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'041112-107'!$A$5:$A$31</c:f>
              <c:numCache>
                <c:formatCode>0.00</c:formatCode>
                <c:ptCount val="27"/>
                <c:pt idx="0">
                  <c:v>0.27166666667006212</c:v>
                </c:pt>
                <c:pt idx="1">
                  <c:v>1.0466666666642412</c:v>
                </c:pt>
                <c:pt idx="2">
                  <c:v>2.0591666666686068</c:v>
                </c:pt>
                <c:pt idx="3">
                  <c:v>3.3362500000029103</c:v>
                </c:pt>
                <c:pt idx="4">
                  <c:v>4.2584722222189884</c:v>
                </c:pt>
                <c:pt idx="5" formatCode="General">
                  <c:v>5.0424999999985447</c:v>
                </c:pt>
                <c:pt idx="6" formatCode="General">
                  <c:v>6.0862500000029103</c:v>
                </c:pt>
                <c:pt idx="7" formatCode="General">
                  <c:v>7.0973611111138597</c:v>
                </c:pt>
                <c:pt idx="8" formatCode="General">
                  <c:v>8.1376388888919617</c:v>
                </c:pt>
                <c:pt idx="9" formatCode="General">
                  <c:v>9.2063888888905065</c:v>
                </c:pt>
                <c:pt idx="10" formatCode="General">
                  <c:v>10.30986111110804</c:v>
                </c:pt>
                <c:pt idx="11" formatCode="General">
                  <c:v>11.32861111111095</c:v>
                </c:pt>
                <c:pt idx="12" formatCode="General">
                  <c:v>12.229305555559113</c:v>
                </c:pt>
                <c:pt idx="13" formatCode="General">
                  <c:v>13.252222222220444</c:v>
                </c:pt>
                <c:pt idx="14" formatCode="General">
                  <c:v>14.008472222218989</c:v>
                </c:pt>
              </c:numCache>
            </c:numRef>
          </c:xVal>
          <c:yVal>
            <c:numRef>
              <c:f>'041112-107'!$X$5:$X$31</c:f>
              <c:numCache>
                <c:formatCode>0.00</c:formatCode>
                <c:ptCount val="27"/>
                <c:pt idx="1">
                  <c:v>0.50161843933203654</c:v>
                </c:pt>
                <c:pt idx="2">
                  <c:v>0.31396528695885334</c:v>
                </c:pt>
                <c:pt idx="3">
                  <c:v>0.18548820080909323</c:v>
                </c:pt>
                <c:pt idx="4">
                  <c:v>0.11667131149644075</c:v>
                </c:pt>
                <c:pt idx="5">
                  <c:v>0.13218024106441711</c:v>
                </c:pt>
                <c:pt idx="6">
                  <c:v>0.11342895040459297</c:v>
                </c:pt>
                <c:pt idx="7">
                  <c:v>0.11402466565258432</c:v>
                </c:pt>
                <c:pt idx="8">
                  <c:v>0.12962079633021753</c:v>
                </c:pt>
                <c:pt idx="9">
                  <c:v>0.13645974158056115</c:v>
                </c:pt>
                <c:pt idx="10">
                  <c:v>0.17098386436015361</c:v>
                </c:pt>
                <c:pt idx="11">
                  <c:v>0.17106705332713604</c:v>
                </c:pt>
                <c:pt idx="12">
                  <c:v>0.10444996321483638</c:v>
                </c:pt>
                <c:pt idx="13">
                  <c:v>8.5160686528471141E-2</c:v>
                </c:pt>
              </c:numCache>
            </c:numRef>
          </c:yVal>
        </c:ser>
        <c:axId val="350804224"/>
        <c:axId val="350847360"/>
      </c:scatterChart>
      <c:valAx>
        <c:axId val="350804224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7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847360"/>
        <c:crosses val="autoZero"/>
        <c:crossBetween val="midCat"/>
      </c:valAx>
      <c:valAx>
        <c:axId val="350847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804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02"/>
          <c:y val="0.20000024414092318"/>
          <c:w val="0.69295302013422821"/>
          <c:h val="0.6000007324227694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'041112-107'!$O$5:$O$31</c:f>
              <c:numCache>
                <c:formatCode>0.00</c:formatCode>
                <c:ptCount val="27"/>
                <c:pt idx="0">
                  <c:v>0</c:v>
                </c:pt>
                <c:pt idx="1">
                  <c:v>2104.3381249841946</c:v>
                </c:pt>
                <c:pt idx="2">
                  <c:v>7688.9337500082729</c:v>
                </c:pt>
                <c:pt idx="3">
                  <c:v>21559.559322935474</c:v>
                </c:pt>
                <c:pt idx="4">
                  <c:v>37340.635211719229</c:v>
                </c:pt>
                <c:pt idx="5">
                  <c:v>52525.717356892565</c:v>
                </c:pt>
                <c:pt idx="6">
                  <c:v>71436.730556971655</c:v>
                </c:pt>
                <c:pt idx="7">
                  <c:v>89792.661079190933</c:v>
                </c:pt>
                <c:pt idx="8">
                  <c:v>108291.69974239115</c:v>
                </c:pt>
                <c:pt idx="9">
                  <c:v>125350.95899236793</c:v>
                </c:pt>
                <c:pt idx="10">
                  <c:v>141318.17115063342</c:v>
                </c:pt>
                <c:pt idx="11">
                  <c:v>155745.50846629965</c:v>
                </c:pt>
                <c:pt idx="12">
                  <c:v>168001.96571773913</c:v>
                </c:pt>
                <c:pt idx="13">
                  <c:v>180265.12750309185</c:v>
                </c:pt>
                <c:pt idx="14">
                  <c:v>189591.0909561989</c:v>
                </c:pt>
              </c:numCache>
            </c:numRef>
          </c:xVal>
          <c:yVal>
            <c:numRef>
              <c:f>'041112-107'!$N$5:$N$31</c:f>
              <c:numCache>
                <c:formatCode>0.00</c:formatCode>
                <c:ptCount val="27"/>
                <c:pt idx="0">
                  <c:v>1971.9</c:v>
                </c:pt>
                <c:pt idx="1">
                  <c:v>3381.3</c:v>
                </c:pt>
                <c:pt idx="2">
                  <c:v>7475</c:v>
                </c:pt>
                <c:pt idx="3">
                  <c:v>13913.8</c:v>
                </c:pt>
                <c:pt idx="4">
                  <c:v>19946.02</c:v>
                </c:pt>
                <c:pt idx="5">
                  <c:v>18448.962000000003</c:v>
                </c:pt>
                <c:pt idx="6">
                  <c:v>17460.71</c:v>
                </c:pt>
                <c:pt idx="7">
                  <c:v>18541.124</c:v>
                </c:pt>
                <c:pt idx="8">
                  <c:v>16744.550999999996</c:v>
                </c:pt>
                <c:pt idx="9">
                  <c:v>14926.909</c:v>
                </c:pt>
                <c:pt idx="10">
                  <c:v>13777.534999999998</c:v>
                </c:pt>
                <c:pt idx="11">
                  <c:v>14298.871999999999</c:v>
                </c:pt>
                <c:pt idx="12">
                  <c:v>12694.7</c:v>
                </c:pt>
                <c:pt idx="13">
                  <c:v>11085.954</c:v>
                </c:pt>
                <c:pt idx="14">
                  <c:v>13337.450999999999</c:v>
                </c:pt>
              </c:numCache>
            </c:numRef>
          </c:yVal>
        </c:ser>
        <c:axId val="351207424"/>
        <c:axId val="351245824"/>
      </c:scatterChart>
      <c:valAx>
        <c:axId val="35120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245824"/>
        <c:crosses val="autoZero"/>
        <c:crossBetween val="midCat"/>
      </c:valAx>
      <c:valAx>
        <c:axId val="351245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4913E-3"/>
              <c:y val="0.3958742782152235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207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03893263342092"/>
                  <c:y val="-5.6353893263342079E-2"/>
                </c:manualLayout>
              </c:layout>
              <c:numFmt formatCode="General" sourceLinked="0"/>
            </c:trendlineLbl>
          </c:trendline>
          <c:xVal>
            <c:numRef>
              <c:f>'041112-107'!$AM$24:$AM$31</c:f>
              <c:numCache>
                <c:formatCode>0.00</c:formatCode>
                <c:ptCount val="8"/>
              </c:numCache>
            </c:numRef>
          </c:xVal>
          <c:yVal>
            <c:numRef>
              <c:f>'041112-107'!$AN$24:$AN$31</c:f>
              <c:numCache>
                <c:formatCode>General</c:formatCode>
                <c:ptCount val="8"/>
              </c:numCache>
            </c:numRef>
          </c:yVal>
        </c:ser>
        <c:axId val="351266688"/>
        <c:axId val="351268224"/>
      </c:scatterChart>
      <c:valAx>
        <c:axId val="351266688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1268224"/>
        <c:crosses val="autoZero"/>
        <c:crossBetween val="midCat"/>
      </c:valAx>
      <c:valAx>
        <c:axId val="351268224"/>
        <c:scaling>
          <c:orientation val="minMax"/>
        </c:scaling>
        <c:axPos val="l"/>
        <c:majorGridlines/>
        <c:numFmt formatCode="General" sourceLinked="1"/>
        <c:tickLblPos val="nextTo"/>
        <c:crossAx val="3512666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5"/>
          <c:y val="0.1072999284180387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4"/>
          <c:w val="0.82191780821917881"/>
          <c:h val="0.6666682983540361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-7.2926182026880143E-2"/>
                  <c:y val="-0.176015774990451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'041112-107'!$A$5:$A$30</c:f>
              <c:numCache>
                <c:formatCode>0.00</c:formatCode>
                <c:ptCount val="26"/>
                <c:pt idx="0">
                  <c:v>0.27166666667006212</c:v>
                </c:pt>
                <c:pt idx="1">
                  <c:v>1.0466666666642412</c:v>
                </c:pt>
                <c:pt idx="2">
                  <c:v>2.0591666666686068</c:v>
                </c:pt>
                <c:pt idx="3">
                  <c:v>3.3362500000029103</c:v>
                </c:pt>
                <c:pt idx="4">
                  <c:v>4.2584722222189884</c:v>
                </c:pt>
                <c:pt idx="5" formatCode="General">
                  <c:v>5.0424999999985447</c:v>
                </c:pt>
                <c:pt idx="6" formatCode="General">
                  <c:v>6.0862500000029103</c:v>
                </c:pt>
                <c:pt idx="7" formatCode="General">
                  <c:v>7.0973611111138597</c:v>
                </c:pt>
                <c:pt idx="8" formatCode="General">
                  <c:v>8.1376388888919617</c:v>
                </c:pt>
                <c:pt idx="9" formatCode="General">
                  <c:v>9.2063888888905065</c:v>
                </c:pt>
                <c:pt idx="10" formatCode="General">
                  <c:v>10.30986111110804</c:v>
                </c:pt>
                <c:pt idx="11" formatCode="General">
                  <c:v>11.32861111111095</c:v>
                </c:pt>
                <c:pt idx="12" formatCode="General">
                  <c:v>12.229305555559113</c:v>
                </c:pt>
                <c:pt idx="13" formatCode="General">
                  <c:v>13.252222222220444</c:v>
                </c:pt>
                <c:pt idx="14" formatCode="General">
                  <c:v>14.008472222218989</c:v>
                </c:pt>
              </c:numCache>
            </c:numRef>
          </c:xVal>
          <c:yVal>
            <c:numRef>
              <c:f>'041112-107'!$P$5:$P$30</c:f>
              <c:numCache>
                <c:formatCode>0.00</c:formatCode>
                <c:ptCount val="26"/>
                <c:pt idx="1">
                  <c:v>0.71926972557675861</c:v>
                </c:pt>
                <c:pt idx="2">
                  <c:v>0.52664091322870332</c:v>
                </c:pt>
                <c:pt idx="3">
                  <c:v>0.41970837572483638</c:v>
                </c:pt>
                <c:pt idx="4">
                  <c:v>0.14799706452829389</c:v>
                </c:pt>
                <c:pt idx="5">
                  <c:v>-7.2060926954762419E-2</c:v>
                </c:pt>
                <c:pt idx="6">
                  <c:v>2.1972602509563485E-3</c:v>
                </c:pt>
                <c:pt idx="7">
                  <c:v>-1.9532757338407168E-2</c:v>
                </c:pt>
                <c:pt idx="8">
                  <c:v>-0.10157844773629279</c:v>
                </c:pt>
                <c:pt idx="9">
                  <c:v>-9.0027722152215758E-2</c:v>
                </c:pt>
                <c:pt idx="10">
                  <c:v>-2.1572629045834953E-2</c:v>
                </c:pt>
                <c:pt idx="11">
                  <c:v>-3.8335527872580225E-2</c:v>
                </c:pt>
                <c:pt idx="12">
                  <c:v>-0.1310345944610124</c:v>
                </c:pt>
                <c:pt idx="13">
                  <c:v>2.1530340955047238E-2</c:v>
                </c:pt>
              </c:numCache>
            </c:numRef>
          </c:yVal>
        </c:ser>
        <c:axId val="351845760"/>
        <c:axId val="351974912"/>
      </c:scatterChart>
      <c:valAx>
        <c:axId val="351845760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66"/>
              <c:y val="0.8897263978366336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974912"/>
        <c:crosses val="autoZero"/>
        <c:crossBetween val="midCat"/>
      </c:valAx>
      <c:valAx>
        <c:axId val="351974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84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Glucose</a:t>
            </a:r>
          </a:p>
        </c:rich>
      </c:tx>
      <c:layout>
        <c:manualLayout>
          <c:xMode val="edge"/>
          <c:yMode val="edge"/>
          <c:x val="0.43822949955523338"/>
          <c:y val="3.3536585365853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776277899816753"/>
          <c:y val="0.18902467163781386"/>
          <c:w val="0.65734415370081678"/>
          <c:h val="0.5579276598341932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'041112-111'!$O$5:$O$15</c:f>
              <c:numCache>
                <c:formatCode>0.00</c:formatCode>
                <c:ptCount val="11"/>
                <c:pt idx="0">
                  <c:v>0</c:v>
                </c:pt>
                <c:pt idx="1">
                  <c:v>2079.0861979171027</c:v>
                </c:pt>
                <c:pt idx="2">
                  <c:v>7620.5549479306828</c:v>
                </c:pt>
                <c:pt idx="3">
                  <c:v>21435.57482642015</c:v>
                </c:pt>
                <c:pt idx="4">
                  <c:v>36533.766927080309</c:v>
                </c:pt>
                <c:pt idx="5">
                  <c:v>51363.789427034877</c:v>
                </c:pt>
                <c:pt idx="6">
                  <c:v>70465.191574957484</c:v>
                </c:pt>
                <c:pt idx="7">
                  <c:v>88526.914690686957</c:v>
                </c:pt>
                <c:pt idx="8">
                  <c:v>105959.69880172753</c:v>
                </c:pt>
                <c:pt idx="9">
                  <c:v>122037.47129133034</c:v>
                </c:pt>
                <c:pt idx="10">
                  <c:v>137730.80992018658</c:v>
                </c:pt>
              </c:numCache>
            </c:numRef>
          </c:xVal>
          <c:yVal>
            <c:numRef>
              <c:f>'041112-111'!$W$5:$W$15</c:f>
              <c:numCache>
                <c:formatCode>0.00</c:formatCode>
                <c:ptCount val="11"/>
                <c:pt idx="0">
                  <c:v>0</c:v>
                </c:pt>
                <c:pt idx="1">
                  <c:v>1893.6499999999996</c:v>
                </c:pt>
                <c:pt idx="2">
                  <c:v>4096.8500000000004</c:v>
                </c:pt>
                <c:pt idx="3">
                  <c:v>8522.0499999999993</c:v>
                </c:pt>
                <c:pt idx="4">
                  <c:v>11020.66</c:v>
                </c:pt>
                <c:pt idx="5">
                  <c:v>11907.406000000001</c:v>
                </c:pt>
                <c:pt idx="6">
                  <c:v>14634.139000000001</c:v>
                </c:pt>
                <c:pt idx="7">
                  <c:v>15957.060000000001</c:v>
                </c:pt>
                <c:pt idx="8">
                  <c:v>18570.510000000002</c:v>
                </c:pt>
                <c:pt idx="9">
                  <c:v>20330.957000000002</c:v>
                </c:pt>
                <c:pt idx="10">
                  <c:v>23044.453000000001</c:v>
                </c:pt>
              </c:numCache>
            </c:numRef>
          </c:yVal>
        </c:ser>
        <c:axId val="353157888"/>
        <c:axId val="353160192"/>
      </c:scatterChart>
      <c:valAx>
        <c:axId val="3531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IVCC, x10^cells.days</a:t>
                </a:r>
              </a:p>
            </c:rich>
          </c:tx>
          <c:layout>
            <c:manualLayout>
              <c:xMode val="edge"/>
              <c:yMode val="edge"/>
              <c:x val="0.3892783799514607"/>
              <c:y val="0.8871964022789838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160192"/>
        <c:crosses val="autoZero"/>
        <c:crossBetween val="midCat"/>
      </c:valAx>
      <c:valAx>
        <c:axId val="35316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Gluc Consumed, mg</a:t>
                </a:r>
              </a:p>
            </c:rich>
          </c:tx>
          <c:layout>
            <c:manualLayout>
              <c:xMode val="edge"/>
              <c:yMode val="edge"/>
              <c:x val="3.729603883196609E-2"/>
              <c:y val="0.1890247103258433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157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Gluc uptake rate, mg/10^6 cells/day</a:t>
            </a:r>
          </a:p>
        </c:rich>
      </c:tx>
      <c:layout>
        <c:manualLayout>
          <c:xMode val="edge"/>
          <c:yMode val="edge"/>
          <c:x val="0.21412858649079136"/>
          <c:y val="0.1547085318038950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96049332680853"/>
          <c:y val="0.23148217918770264"/>
          <c:w val="0.8189863130051247"/>
          <c:h val="0.5802486624971748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'041112-111'!$A$5:$A$28</c:f>
              <c:numCache>
                <c:formatCode>0.00</c:formatCode>
                <c:ptCount val="24"/>
                <c:pt idx="0">
                  <c:v>0.2876388888861402</c:v>
                </c:pt>
                <c:pt idx="1">
                  <c:v>1.0577777777751907</c:v>
                </c:pt>
                <c:pt idx="2">
                  <c:v>2.0473611111109493</c:v>
                </c:pt>
                <c:pt idx="3">
                  <c:v>3.3425000000014551</c:v>
                </c:pt>
                <c:pt idx="4" formatCode="General">
                  <c:v>4.2681944444437976</c:v>
                </c:pt>
                <c:pt idx="5" formatCode="General">
                  <c:v>5.0598611111080389</c:v>
                </c:pt>
                <c:pt idx="6" formatCode="General">
                  <c:v>6.1001388888861401</c:v>
                </c:pt>
                <c:pt idx="7" formatCode="General">
                  <c:v>7.1063888888919609</c:v>
                </c:pt>
                <c:pt idx="8" formatCode="General">
                  <c:v>8.1452777777766467</c:v>
                </c:pt>
                <c:pt idx="9" formatCode="General">
                  <c:v>9.2126388888890514</c:v>
                </c:pt>
                <c:pt idx="10" formatCode="General">
                  <c:v>10.316111111113861</c:v>
                </c:pt>
                <c:pt idx="11" formatCode="General">
                  <c:v>11.336250000002911</c:v>
                </c:pt>
                <c:pt idx="12" formatCode="General">
                  <c:v>12.237638888890507</c:v>
                </c:pt>
                <c:pt idx="13" formatCode="General">
                  <c:v>13.195277777779557</c:v>
                </c:pt>
                <c:pt idx="14" formatCode="General">
                  <c:v>14.019583333329939</c:v>
                </c:pt>
              </c:numCache>
            </c:numRef>
          </c:xVal>
          <c:yVal>
            <c:numRef>
              <c:f>'041112-111'!$X$5:$X$28</c:f>
              <c:numCache>
                <c:formatCode>0.00</c:formatCode>
                <c:ptCount val="24"/>
                <c:pt idx="1">
                  <c:v>0.50874973559437753</c:v>
                </c:pt>
                <c:pt idx="2">
                  <c:v>0.33819768840917469</c:v>
                </c:pt>
                <c:pt idx="3">
                  <c:v>0.23832652038717353</c:v>
                </c:pt>
                <c:pt idx="4">
                  <c:v>0.11327369996763585</c:v>
                </c:pt>
                <c:pt idx="5">
                  <c:v>0.10819746649722869</c:v>
                </c:pt>
                <c:pt idx="6">
                  <c:v>0.10929342963996941</c:v>
                </c:pt>
                <c:pt idx="7">
                  <c:v>0.11067451659810071</c:v>
                </c:pt>
                <c:pt idx="8">
                  <c:v>0.13079476565035156</c:v>
                </c:pt>
                <c:pt idx="9">
                  <c:v>0.14069010164336357</c:v>
                </c:pt>
                <c:pt idx="10">
                  <c:v>0.17458770181820912</c:v>
                </c:pt>
                <c:pt idx="11">
                  <c:v>0.17332941364545382</c:v>
                </c:pt>
                <c:pt idx="12">
                  <c:v>0.14271942570376775</c:v>
                </c:pt>
                <c:pt idx="13">
                  <c:v>0.14083824888497845</c:v>
                </c:pt>
              </c:numCache>
            </c:numRef>
          </c:yVal>
        </c:ser>
        <c:axId val="353184768"/>
        <c:axId val="353187328"/>
      </c:scatterChart>
      <c:valAx>
        <c:axId val="353184768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6578459743814082"/>
              <c:y val="0.9043235799228795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187328"/>
        <c:crosses val="autoZero"/>
        <c:crossBetween val="midCat"/>
      </c:valAx>
      <c:valAx>
        <c:axId val="353187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18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97320071833131"/>
          <c:y val="3.25000000000000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476510067114113"/>
          <c:y val="0.20000024414092327"/>
          <c:w val="0.69295302013422821"/>
          <c:h val="0.600000732422769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'041112-111'!$O$5:$O$28</c:f>
              <c:numCache>
                <c:formatCode>0.00</c:formatCode>
                <c:ptCount val="24"/>
                <c:pt idx="0">
                  <c:v>0</c:v>
                </c:pt>
                <c:pt idx="1">
                  <c:v>2079.0861979171027</c:v>
                </c:pt>
                <c:pt idx="2">
                  <c:v>7620.5549479306828</c:v>
                </c:pt>
                <c:pt idx="3">
                  <c:v>21435.57482642015</c:v>
                </c:pt>
                <c:pt idx="4">
                  <c:v>36533.766927080309</c:v>
                </c:pt>
                <c:pt idx="5">
                  <c:v>51363.789427034877</c:v>
                </c:pt>
                <c:pt idx="6">
                  <c:v>70465.191574957484</c:v>
                </c:pt>
                <c:pt idx="7">
                  <c:v>88526.914690686957</c:v>
                </c:pt>
                <c:pt idx="8">
                  <c:v>105959.69880172753</c:v>
                </c:pt>
                <c:pt idx="9">
                  <c:v>122037.47129133034</c:v>
                </c:pt>
                <c:pt idx="10">
                  <c:v>137730.80992018658</c:v>
                </c:pt>
                <c:pt idx="11">
                  <c:v>151441.98104553597</c:v>
                </c:pt>
                <c:pt idx="12">
                  <c:v>162851.58177399181</c:v>
                </c:pt>
                <c:pt idx="13">
                  <c:v>174599.05725003546</c:v>
                </c:pt>
                <c:pt idx="14">
                  <c:v>184627.43169580583</c:v>
                </c:pt>
              </c:numCache>
            </c:numRef>
          </c:xVal>
          <c:yVal>
            <c:numRef>
              <c:f>'041112-111'!$N$5:$N$28</c:f>
              <c:numCache>
                <c:formatCode>0.00</c:formatCode>
                <c:ptCount val="24"/>
                <c:pt idx="0">
                  <c:v>1924.95</c:v>
                </c:pt>
                <c:pt idx="1">
                  <c:v>3396.6</c:v>
                </c:pt>
                <c:pt idx="2">
                  <c:v>7624.4999999999991</c:v>
                </c:pt>
                <c:pt idx="3">
                  <c:v>13434.05</c:v>
                </c:pt>
                <c:pt idx="4">
                  <c:v>18844.2</c:v>
                </c:pt>
                <c:pt idx="5">
                  <c:v>18285.12</c:v>
                </c:pt>
                <c:pt idx="6">
                  <c:v>18101.636999999999</c:v>
                </c:pt>
                <c:pt idx="7">
                  <c:v>17509.439999999999</c:v>
                </c:pt>
                <c:pt idx="8">
                  <c:v>15788.499999999998</c:v>
                </c:pt>
                <c:pt idx="9">
                  <c:v>14100.71</c:v>
                </c:pt>
                <c:pt idx="10">
                  <c:v>14103.148999999999</c:v>
                </c:pt>
                <c:pt idx="11">
                  <c:v>12561.839999999998</c:v>
                </c:pt>
                <c:pt idx="12">
                  <c:v>12535.660999999998</c:v>
                </c:pt>
                <c:pt idx="13">
                  <c:v>11790.987999999998</c:v>
                </c:pt>
                <c:pt idx="14">
                  <c:v>12319.903999999997</c:v>
                </c:pt>
              </c:numCache>
            </c:numRef>
          </c:yVal>
        </c:ser>
        <c:axId val="353231232"/>
        <c:axId val="353233536"/>
      </c:scatterChart>
      <c:valAx>
        <c:axId val="35323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IVCC</a:t>
                </a:r>
              </a:p>
            </c:rich>
          </c:tx>
          <c:layout>
            <c:manualLayout>
              <c:xMode val="edge"/>
              <c:yMode val="edge"/>
              <c:x val="0.52348989271077961"/>
              <c:y val="0.8900010498687663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233536"/>
        <c:crosses val="autoZero"/>
        <c:crossBetween val="midCat"/>
      </c:valAx>
      <c:valAx>
        <c:axId val="353233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Cells</a:t>
                </a:r>
              </a:p>
            </c:rich>
          </c:tx>
          <c:layout>
            <c:manualLayout>
              <c:xMode val="edge"/>
              <c:yMode val="edge"/>
              <c:x val="8.9485963377384965E-3"/>
              <c:y val="0.3958742782152238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231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03893263342097"/>
                  <c:y val="-5.6353893263342079E-2"/>
                </c:manualLayout>
              </c:layout>
              <c:numFmt formatCode="General" sourceLinked="0"/>
            </c:trendlineLbl>
          </c:trendline>
          <c:xVal>
            <c:numRef>
              <c:f>'041112-111'!$AM$21:$AM$28</c:f>
              <c:numCache>
                <c:formatCode>0.00</c:formatCode>
                <c:ptCount val="8"/>
              </c:numCache>
            </c:numRef>
          </c:xVal>
          <c:yVal>
            <c:numRef>
              <c:f>'041112-111'!$AN$21:$AN$28</c:f>
              <c:numCache>
                <c:formatCode>General</c:formatCode>
                <c:ptCount val="8"/>
              </c:numCache>
            </c:numRef>
          </c:yVal>
        </c:ser>
        <c:axId val="353249536"/>
        <c:axId val="353255424"/>
      </c:scatterChart>
      <c:valAx>
        <c:axId val="353249536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3255424"/>
        <c:crosses val="autoZero"/>
        <c:crossBetween val="midCat"/>
      </c:valAx>
      <c:valAx>
        <c:axId val="353255424"/>
        <c:scaling>
          <c:orientation val="minMax"/>
        </c:scaling>
        <c:axPos val="l"/>
        <c:majorGridlines/>
        <c:numFmt formatCode="General" sourceLinked="1"/>
        <c:tickLblPos val="nextTo"/>
        <c:crossAx val="3532495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Sheet4!$D$2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Sheet4!$C$3:$C$31</c:f>
              <c:numCache>
                <c:formatCode>0.00</c:formatCode>
                <c:ptCount val="29"/>
                <c:pt idx="0">
                  <c:v>0.71926972557675861</c:v>
                </c:pt>
                <c:pt idx="1">
                  <c:v>0.52664091322870332</c:v>
                </c:pt>
                <c:pt idx="2">
                  <c:v>0.41970837572483638</c:v>
                </c:pt>
                <c:pt idx="3">
                  <c:v>0.14799706452829389</c:v>
                </c:pt>
                <c:pt idx="4">
                  <c:v>-7.2060926954762419E-2</c:v>
                </c:pt>
                <c:pt idx="5">
                  <c:v>2.1972602509563485E-3</c:v>
                </c:pt>
                <c:pt idx="6">
                  <c:v>-1.9532757338407168E-2</c:v>
                </c:pt>
                <c:pt idx="7">
                  <c:v>-0.10157844773629279</c:v>
                </c:pt>
                <c:pt idx="8">
                  <c:v>-9.0027722152215758E-2</c:v>
                </c:pt>
                <c:pt idx="9">
                  <c:v>-2.1572629045834953E-2</c:v>
                </c:pt>
                <c:pt idx="10">
                  <c:v>-3.8335527872580225E-2</c:v>
                </c:pt>
                <c:pt idx="11">
                  <c:v>-0.1310345944610124</c:v>
                </c:pt>
                <c:pt idx="12">
                  <c:v>2.1530340955047238E-2</c:v>
                </c:pt>
                <c:pt idx="15">
                  <c:v>0.75101711830930484</c:v>
                </c:pt>
                <c:pt idx="16">
                  <c:v>0.49976428835352643</c:v>
                </c:pt>
                <c:pt idx="17">
                  <c:v>0.38758869644743305</c:v>
                </c:pt>
                <c:pt idx="18">
                  <c:v>0.16268156028716432</c:v>
                </c:pt>
                <c:pt idx="19">
                  <c:v>-2.1307201461559018E-2</c:v>
                </c:pt>
                <c:pt idx="20">
                  <c:v>-2.0764326720982614E-2</c:v>
                </c:pt>
                <c:pt idx="21">
                  <c:v>-6.4974244086902583E-2</c:v>
                </c:pt>
                <c:pt idx="22">
                  <c:v>-0.10167899747918527</c:v>
                </c:pt>
                <c:pt idx="23">
                  <c:v>-5.3258626377492561E-2</c:v>
                </c:pt>
                <c:pt idx="24">
                  <c:v>-5.1077432154237781E-2</c:v>
                </c:pt>
                <c:pt idx="25">
                  <c:v>-6.4060823555151788E-2</c:v>
                </c:pt>
                <c:pt idx="26">
                  <c:v>-3.3436495117568736E-2</c:v>
                </c:pt>
                <c:pt idx="27">
                  <c:v>-1.1423427634361915E-2</c:v>
                </c:pt>
              </c:numCache>
            </c:numRef>
          </c:xVal>
          <c:yVal>
            <c:numRef>
              <c:f>Sheet4!$D$3:$D$31</c:f>
              <c:numCache>
                <c:formatCode>0.00</c:formatCode>
                <c:ptCount val="29"/>
                <c:pt idx="0">
                  <c:v>0.50161843933203654</c:v>
                </c:pt>
                <c:pt idx="1">
                  <c:v>0.31396528695885334</c:v>
                </c:pt>
                <c:pt idx="2">
                  <c:v>0.18548820080909323</c:v>
                </c:pt>
                <c:pt idx="3">
                  <c:v>0.11667131149644075</c:v>
                </c:pt>
                <c:pt idx="4">
                  <c:v>0.13218024106441711</c:v>
                </c:pt>
                <c:pt idx="5">
                  <c:v>0.11342895040459297</c:v>
                </c:pt>
                <c:pt idx="6">
                  <c:v>0.11402466565258432</c:v>
                </c:pt>
                <c:pt idx="7">
                  <c:v>0.12962079633021753</c:v>
                </c:pt>
                <c:pt idx="8">
                  <c:v>0.13645974158056115</c:v>
                </c:pt>
                <c:pt idx="9">
                  <c:v>0.17098386436015361</c:v>
                </c:pt>
                <c:pt idx="10">
                  <c:v>0.17106705332713604</c:v>
                </c:pt>
                <c:pt idx="11">
                  <c:v>0.10444996321483638</c:v>
                </c:pt>
                <c:pt idx="12">
                  <c:v>8.5160686528471141E-2</c:v>
                </c:pt>
                <c:pt idx="15">
                  <c:v>0.50874973559437753</c:v>
                </c:pt>
                <c:pt idx="16">
                  <c:v>0.33819768840917469</c:v>
                </c:pt>
                <c:pt idx="17">
                  <c:v>0.23832652038717353</c:v>
                </c:pt>
                <c:pt idx="18">
                  <c:v>0.11327369996763585</c:v>
                </c:pt>
                <c:pt idx="19">
                  <c:v>0.10819746649722869</c:v>
                </c:pt>
                <c:pt idx="20">
                  <c:v>0.10929342963996941</c:v>
                </c:pt>
                <c:pt idx="21">
                  <c:v>0.11067451659810071</c:v>
                </c:pt>
                <c:pt idx="22">
                  <c:v>0.13079476565035156</c:v>
                </c:pt>
                <c:pt idx="23">
                  <c:v>0.14069010164336357</c:v>
                </c:pt>
                <c:pt idx="24">
                  <c:v>0.17458770181820912</c:v>
                </c:pt>
                <c:pt idx="25">
                  <c:v>0.17332941364545382</c:v>
                </c:pt>
                <c:pt idx="26">
                  <c:v>0.14271942570376775</c:v>
                </c:pt>
                <c:pt idx="27">
                  <c:v>0.14083824888497845</c:v>
                </c:pt>
              </c:numCache>
            </c:numRef>
          </c:yVal>
        </c:ser>
        <c:ser>
          <c:idx val="1"/>
          <c:order val="1"/>
          <c:tx>
            <c:strRef>
              <c:f>Sheet4!$A$32</c:f>
              <c:strCache>
                <c:ptCount val="1"/>
                <c:pt idx="0">
                  <c:v>071312-PR1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Sheet4!$C$33:$C$45</c:f>
              <c:numCache>
                <c:formatCode>0.00</c:formatCode>
                <c:ptCount val="13"/>
                <c:pt idx="0">
                  <c:v>0.59801144960228936</c:v>
                </c:pt>
                <c:pt idx="1">
                  <c:v>0.69685888127807571</c:v>
                </c:pt>
                <c:pt idx="2">
                  <c:v>0.49825681545302136</c:v>
                </c:pt>
                <c:pt idx="3">
                  <c:v>0.15667909172554317</c:v>
                </c:pt>
                <c:pt idx="4">
                  <c:v>3.3838347280459734E-3</c:v>
                </c:pt>
                <c:pt idx="5">
                  <c:v>-8.8430663415166033E-2</c:v>
                </c:pt>
                <c:pt idx="6">
                  <c:v>-0.13561246172259495</c:v>
                </c:pt>
                <c:pt idx="7">
                  <c:v>-6.0967218014609199E-2</c:v>
                </c:pt>
                <c:pt idx="8">
                  <c:v>-3.2868560783897174E-2</c:v>
                </c:pt>
                <c:pt idx="9">
                  <c:v>-6.4288429614636766E-2</c:v>
                </c:pt>
                <c:pt idx="10">
                  <c:v>-4.0345163634189288E-2</c:v>
                </c:pt>
                <c:pt idx="11">
                  <c:v>-3.7220974596235121E-2</c:v>
                </c:pt>
                <c:pt idx="12">
                  <c:v>-5.9180052049888722E-2</c:v>
                </c:pt>
              </c:numCache>
            </c:numRef>
          </c:xVal>
          <c:yVal>
            <c:numRef>
              <c:f>Sheet4!$D$33:$D$45</c:f>
              <c:numCache>
                <c:formatCode>0.00</c:formatCode>
                <c:ptCount val="13"/>
                <c:pt idx="0">
                  <c:v>0.26156844937050738</c:v>
                </c:pt>
                <c:pt idx="1">
                  <c:v>0.33467341400690043</c:v>
                </c:pt>
                <c:pt idx="2">
                  <c:v>0.25280915302212231</c:v>
                </c:pt>
                <c:pt idx="3">
                  <c:v>0.15232642646129488</c:v>
                </c:pt>
                <c:pt idx="4">
                  <c:v>0.13365726431787089</c:v>
                </c:pt>
                <c:pt idx="5">
                  <c:v>0.15694242304642692</c:v>
                </c:pt>
                <c:pt idx="6">
                  <c:v>0.15073647574183793</c:v>
                </c:pt>
                <c:pt idx="7">
                  <c:v>0.14792208175313279</c:v>
                </c:pt>
                <c:pt idx="8">
                  <c:v>0.19720518033710902</c:v>
                </c:pt>
                <c:pt idx="9">
                  <c:v>0.2216368204984559</c:v>
                </c:pt>
                <c:pt idx="10">
                  <c:v>0.2122237323708929</c:v>
                </c:pt>
                <c:pt idx="11">
                  <c:v>0.19105658251432817</c:v>
                </c:pt>
                <c:pt idx="12">
                  <c:v>0.18140775560999003</c:v>
                </c:pt>
              </c:numCache>
            </c:numRef>
          </c:yVal>
        </c:ser>
        <c:axId val="217625344"/>
        <c:axId val="217892352"/>
      </c:scatterChart>
      <c:valAx>
        <c:axId val="217625344"/>
        <c:scaling>
          <c:orientation val="minMax"/>
        </c:scaling>
        <c:axPos val="b"/>
        <c:title>
          <c:tx>
            <c:strRef>
              <c:f>Sheet4!$C$1</c:f>
              <c:strCache>
                <c:ptCount val="1"/>
                <c:pt idx="0">
                  <c:v>Growth Rate, day-1</c:v>
                </c:pt>
              </c:strCache>
            </c:strRef>
          </c:tx>
        </c:title>
        <c:numFmt formatCode="0.00" sourceLinked="1"/>
        <c:majorTickMark val="none"/>
        <c:tickLblPos val="nextTo"/>
        <c:crossAx val="217892352"/>
        <c:crosses val="autoZero"/>
        <c:crossBetween val="midCat"/>
      </c:valAx>
      <c:valAx>
        <c:axId val="217892352"/>
        <c:scaling>
          <c:orientation val="minMax"/>
        </c:scaling>
        <c:axPos val="l"/>
        <c:majorGridlines/>
        <c:title>
          <c:tx>
            <c:strRef>
              <c:f>Sheet4!$D$1</c:f>
              <c:strCache>
                <c:ptCount val="1"/>
                <c:pt idx="0">
                  <c:v>Glucose Uptake Rate,  mg/(10^6 cells/day)</c:v>
                </c:pt>
              </c:strCache>
            </c:strRef>
          </c:tx>
        </c:title>
        <c:numFmt formatCode="0.00" sourceLinked="1"/>
        <c:majorTickMark val="none"/>
        <c:tickLblPos val="nextTo"/>
        <c:crossAx val="217625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Specific Growth Rate, day-1</a:t>
            </a:r>
          </a:p>
        </c:rich>
      </c:tx>
      <c:layout>
        <c:manualLayout>
          <c:xMode val="edge"/>
          <c:yMode val="edge"/>
          <c:x val="0.41180583196331261"/>
          <c:y val="0.1072999284180387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72602739726027"/>
          <c:y val="0.19047665667258137"/>
          <c:w val="0.82191780821917904"/>
          <c:h val="0.666668298354036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9.7186132983377083E-2"/>
                  <c:y val="-0.343624234470691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'041112-111'!$A$5:$A$30</c:f>
              <c:numCache>
                <c:formatCode>0.00</c:formatCode>
                <c:ptCount val="26"/>
                <c:pt idx="0">
                  <c:v>0.2876388888861402</c:v>
                </c:pt>
                <c:pt idx="1">
                  <c:v>1.0577777777751907</c:v>
                </c:pt>
                <c:pt idx="2">
                  <c:v>2.0473611111109493</c:v>
                </c:pt>
                <c:pt idx="3">
                  <c:v>3.3425000000014551</c:v>
                </c:pt>
                <c:pt idx="4" formatCode="General">
                  <c:v>4.2681944444437976</c:v>
                </c:pt>
                <c:pt idx="5" formatCode="General">
                  <c:v>5.0598611111080389</c:v>
                </c:pt>
                <c:pt idx="6" formatCode="General">
                  <c:v>6.1001388888861401</c:v>
                </c:pt>
                <c:pt idx="7" formatCode="General">
                  <c:v>7.1063888888919609</c:v>
                </c:pt>
                <c:pt idx="8" formatCode="General">
                  <c:v>8.1452777777766467</c:v>
                </c:pt>
                <c:pt idx="9" formatCode="General">
                  <c:v>9.2126388888890514</c:v>
                </c:pt>
                <c:pt idx="10" formatCode="General">
                  <c:v>10.316111111113861</c:v>
                </c:pt>
                <c:pt idx="11" formatCode="General">
                  <c:v>11.336250000002911</c:v>
                </c:pt>
                <c:pt idx="12" formatCode="General">
                  <c:v>12.237638888890507</c:v>
                </c:pt>
                <c:pt idx="13" formatCode="General">
                  <c:v>13.195277777779557</c:v>
                </c:pt>
                <c:pt idx="14" formatCode="General">
                  <c:v>14.019583333329939</c:v>
                </c:pt>
              </c:numCache>
            </c:numRef>
          </c:xVal>
          <c:yVal>
            <c:numRef>
              <c:f>'041112-111'!$P$5:$P$30</c:f>
              <c:numCache>
                <c:formatCode>0.00</c:formatCode>
                <c:ptCount val="26"/>
                <c:pt idx="1">
                  <c:v>0.75101711830930484</c:v>
                </c:pt>
                <c:pt idx="2">
                  <c:v>0.49976428835352643</c:v>
                </c:pt>
                <c:pt idx="3">
                  <c:v>0.38758869644743305</c:v>
                </c:pt>
                <c:pt idx="4">
                  <c:v>0.16268156028716432</c:v>
                </c:pt>
                <c:pt idx="5">
                  <c:v>-2.1307201461559018E-2</c:v>
                </c:pt>
                <c:pt idx="6">
                  <c:v>-2.0764326720982614E-2</c:v>
                </c:pt>
                <c:pt idx="7">
                  <c:v>-6.4974244086902583E-2</c:v>
                </c:pt>
                <c:pt idx="8">
                  <c:v>-0.10167899747918527</c:v>
                </c:pt>
                <c:pt idx="9">
                  <c:v>-5.3258626377492561E-2</c:v>
                </c:pt>
                <c:pt idx="10">
                  <c:v>-5.1077432154237781E-2</c:v>
                </c:pt>
                <c:pt idx="11">
                  <c:v>-6.4060823555151788E-2</c:v>
                </c:pt>
                <c:pt idx="12">
                  <c:v>-3.3436495117568736E-2</c:v>
                </c:pt>
                <c:pt idx="13">
                  <c:v>-1.1423427634361915E-2</c:v>
                </c:pt>
              </c:numCache>
            </c:numRef>
          </c:yVal>
        </c:ser>
        <c:axId val="353325056"/>
        <c:axId val="353326976"/>
      </c:scatterChart>
      <c:valAx>
        <c:axId val="353325056"/>
        <c:scaling>
          <c:orientation val="minMax"/>
          <c:max val="15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Time, d</a:t>
                </a:r>
              </a:p>
            </c:rich>
          </c:tx>
          <c:layout>
            <c:manualLayout>
              <c:xMode val="edge"/>
              <c:yMode val="edge"/>
              <c:x val="0.47431513368521278"/>
              <c:y val="0.8897263978366333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326976"/>
        <c:crosses val="autoZero"/>
        <c:crossBetween val="midCat"/>
      </c:valAx>
      <c:valAx>
        <c:axId val="353326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325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Sheet4!$C$1</c:f>
          <c:strCache>
            <c:ptCount val="1"/>
            <c:pt idx="0">
              <c:v>Growth Rate, day-1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041112-107 111</c:v>
          </c:tx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14955336832895888"/>
                  <c:y val="-0.5294284047827349"/>
                </c:manualLayout>
              </c:layout>
              <c:numFmt formatCode="General" sourceLinked="0"/>
            </c:trendlineLbl>
          </c:trendline>
          <c:xVal>
            <c:numRef>
              <c:f>Sheet4!$B$2:$B$31</c:f>
              <c:numCache>
                <c:formatCode>0.00</c:formatCode>
                <c:ptCount val="30"/>
                <c:pt idx="0">
                  <c:v>0.27166666667006212</c:v>
                </c:pt>
                <c:pt idx="1">
                  <c:v>1.0466666666642412</c:v>
                </c:pt>
                <c:pt idx="2">
                  <c:v>2.0591666666686068</c:v>
                </c:pt>
                <c:pt idx="3">
                  <c:v>3.3362500000029103</c:v>
                </c:pt>
                <c:pt idx="4">
                  <c:v>4.2584722222189884</c:v>
                </c:pt>
                <c:pt idx="5">
                  <c:v>5.0424999999985447</c:v>
                </c:pt>
                <c:pt idx="6">
                  <c:v>6.0862500000029103</c:v>
                </c:pt>
                <c:pt idx="7">
                  <c:v>7.0973611111138597</c:v>
                </c:pt>
                <c:pt idx="8">
                  <c:v>8.1376388888919617</c:v>
                </c:pt>
                <c:pt idx="9">
                  <c:v>9.2063888888905065</c:v>
                </c:pt>
                <c:pt idx="10">
                  <c:v>10.30986111110804</c:v>
                </c:pt>
                <c:pt idx="11">
                  <c:v>11.32861111111095</c:v>
                </c:pt>
                <c:pt idx="12">
                  <c:v>12.229305555559113</c:v>
                </c:pt>
                <c:pt idx="13">
                  <c:v>13.252222222220444</c:v>
                </c:pt>
                <c:pt idx="14">
                  <c:v>14.008472222218989</c:v>
                </c:pt>
                <c:pt idx="15">
                  <c:v>0.2876388888861402</c:v>
                </c:pt>
                <c:pt idx="16">
                  <c:v>1.0577777777751907</c:v>
                </c:pt>
                <c:pt idx="17">
                  <c:v>2.0473611111109493</c:v>
                </c:pt>
                <c:pt idx="18">
                  <c:v>3.3425000000014551</c:v>
                </c:pt>
                <c:pt idx="19">
                  <c:v>4.2681944444437976</c:v>
                </c:pt>
                <c:pt idx="20">
                  <c:v>5.0598611111080389</c:v>
                </c:pt>
                <c:pt idx="21">
                  <c:v>6.1001388888861401</c:v>
                </c:pt>
                <c:pt idx="22">
                  <c:v>7.1063888888919609</c:v>
                </c:pt>
                <c:pt idx="23">
                  <c:v>8.1452777777766467</c:v>
                </c:pt>
                <c:pt idx="24">
                  <c:v>9.2126388888890514</c:v>
                </c:pt>
                <c:pt idx="25">
                  <c:v>10.316111111113861</c:v>
                </c:pt>
                <c:pt idx="26">
                  <c:v>11.336250000002911</c:v>
                </c:pt>
                <c:pt idx="27">
                  <c:v>12.237638888890507</c:v>
                </c:pt>
                <c:pt idx="28">
                  <c:v>13.195277777779557</c:v>
                </c:pt>
                <c:pt idx="29">
                  <c:v>14.019583333329939</c:v>
                </c:pt>
              </c:numCache>
            </c:numRef>
          </c:xVal>
          <c:yVal>
            <c:numRef>
              <c:f>Sheet4!$C$2:$C$31</c:f>
              <c:numCache>
                <c:formatCode>0.00</c:formatCode>
                <c:ptCount val="30"/>
                <c:pt idx="1">
                  <c:v>0.71926972557675861</c:v>
                </c:pt>
                <c:pt idx="2">
                  <c:v>0.52664091322870332</c:v>
                </c:pt>
                <c:pt idx="3">
                  <c:v>0.41970837572483638</c:v>
                </c:pt>
                <c:pt idx="4">
                  <c:v>0.14799706452829389</c:v>
                </c:pt>
                <c:pt idx="5">
                  <c:v>-7.2060926954762419E-2</c:v>
                </c:pt>
                <c:pt idx="6">
                  <c:v>2.1972602509563485E-3</c:v>
                </c:pt>
                <c:pt idx="7">
                  <c:v>-1.9532757338407168E-2</c:v>
                </c:pt>
                <c:pt idx="8">
                  <c:v>-0.10157844773629279</c:v>
                </c:pt>
                <c:pt idx="9">
                  <c:v>-9.0027722152215758E-2</c:v>
                </c:pt>
                <c:pt idx="10">
                  <c:v>-2.1572629045834953E-2</c:v>
                </c:pt>
                <c:pt idx="11">
                  <c:v>-3.8335527872580225E-2</c:v>
                </c:pt>
                <c:pt idx="12">
                  <c:v>-0.1310345944610124</c:v>
                </c:pt>
                <c:pt idx="13">
                  <c:v>2.1530340955047238E-2</c:v>
                </c:pt>
                <c:pt idx="16">
                  <c:v>0.75101711830930484</c:v>
                </c:pt>
                <c:pt idx="17">
                  <c:v>0.49976428835352643</c:v>
                </c:pt>
                <c:pt idx="18">
                  <c:v>0.38758869644743305</c:v>
                </c:pt>
                <c:pt idx="19">
                  <c:v>0.16268156028716432</c:v>
                </c:pt>
                <c:pt idx="20">
                  <c:v>-2.1307201461559018E-2</c:v>
                </c:pt>
                <c:pt idx="21">
                  <c:v>-2.0764326720982614E-2</c:v>
                </c:pt>
                <c:pt idx="22">
                  <c:v>-6.4974244086902583E-2</c:v>
                </c:pt>
                <c:pt idx="23">
                  <c:v>-0.10167899747918527</c:v>
                </c:pt>
                <c:pt idx="24">
                  <c:v>-5.3258626377492561E-2</c:v>
                </c:pt>
                <c:pt idx="25">
                  <c:v>-5.1077432154237781E-2</c:v>
                </c:pt>
                <c:pt idx="26">
                  <c:v>-6.4060823555151788E-2</c:v>
                </c:pt>
                <c:pt idx="27">
                  <c:v>-3.3436495117568736E-2</c:v>
                </c:pt>
                <c:pt idx="28">
                  <c:v>-1.1423427634361915E-2</c:v>
                </c:pt>
              </c:numCache>
            </c:numRef>
          </c:yVal>
        </c:ser>
        <c:axId val="217990272"/>
        <c:axId val="217992192"/>
      </c:scatterChart>
      <c:valAx>
        <c:axId val="2179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17992192"/>
        <c:crosses val="autoZero"/>
        <c:crossBetween val="midCat"/>
      </c:valAx>
      <c:valAx>
        <c:axId val="217992192"/>
        <c:scaling>
          <c:orientation val="minMax"/>
        </c:scaling>
        <c:axPos val="l"/>
        <c:majorGridlines/>
        <c:title>
          <c:tx>
            <c:strRef>
              <c:f>Sheet4!$C$1</c:f>
              <c:strCache>
                <c:ptCount val="1"/>
                <c:pt idx="0">
                  <c:v>Growth Rate, day-1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21799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Sheet4!$D$1</c:f>
          <c:strCache>
            <c:ptCount val="1"/>
            <c:pt idx="0">
              <c:v>Glucose Uptake Rate,  mg/(10^6 cells/day)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041112-107 111</c:v>
          </c:tx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25049037620297482"/>
                  <c:y val="-0.4182097550306213"/>
                </c:manualLayout>
              </c:layout>
              <c:numFmt formatCode="General" sourceLinked="0"/>
            </c:trendlineLbl>
          </c:trendline>
          <c:xVal>
            <c:numRef>
              <c:f>Sheet4!$B$2:$B$31</c:f>
              <c:numCache>
                <c:formatCode>0.00</c:formatCode>
                <c:ptCount val="30"/>
                <c:pt idx="0">
                  <c:v>0.27166666667006212</c:v>
                </c:pt>
                <c:pt idx="1">
                  <c:v>1.0466666666642412</c:v>
                </c:pt>
                <c:pt idx="2">
                  <c:v>2.0591666666686068</c:v>
                </c:pt>
                <c:pt idx="3">
                  <c:v>3.3362500000029103</c:v>
                </c:pt>
                <c:pt idx="4">
                  <c:v>4.2584722222189884</c:v>
                </c:pt>
                <c:pt idx="5">
                  <c:v>5.0424999999985447</c:v>
                </c:pt>
                <c:pt idx="6">
                  <c:v>6.0862500000029103</c:v>
                </c:pt>
                <c:pt idx="7">
                  <c:v>7.0973611111138597</c:v>
                </c:pt>
                <c:pt idx="8">
                  <c:v>8.1376388888919617</c:v>
                </c:pt>
                <c:pt idx="9">
                  <c:v>9.2063888888905065</c:v>
                </c:pt>
                <c:pt idx="10">
                  <c:v>10.30986111110804</c:v>
                </c:pt>
                <c:pt idx="11">
                  <c:v>11.32861111111095</c:v>
                </c:pt>
                <c:pt idx="12">
                  <c:v>12.229305555559113</c:v>
                </c:pt>
                <c:pt idx="13">
                  <c:v>13.252222222220444</c:v>
                </c:pt>
                <c:pt idx="14">
                  <c:v>14.008472222218989</c:v>
                </c:pt>
                <c:pt idx="15">
                  <c:v>0.2876388888861402</c:v>
                </c:pt>
                <c:pt idx="16">
                  <c:v>1.0577777777751907</c:v>
                </c:pt>
                <c:pt idx="17">
                  <c:v>2.0473611111109493</c:v>
                </c:pt>
                <c:pt idx="18">
                  <c:v>3.3425000000014551</c:v>
                </c:pt>
                <c:pt idx="19">
                  <c:v>4.2681944444437976</c:v>
                </c:pt>
                <c:pt idx="20">
                  <c:v>5.0598611111080389</c:v>
                </c:pt>
                <c:pt idx="21">
                  <c:v>6.1001388888861401</c:v>
                </c:pt>
                <c:pt idx="22">
                  <c:v>7.1063888888919609</c:v>
                </c:pt>
                <c:pt idx="23">
                  <c:v>8.1452777777766467</c:v>
                </c:pt>
                <c:pt idx="24">
                  <c:v>9.2126388888890514</c:v>
                </c:pt>
                <c:pt idx="25">
                  <c:v>10.316111111113861</c:v>
                </c:pt>
                <c:pt idx="26">
                  <c:v>11.336250000002911</c:v>
                </c:pt>
                <c:pt idx="27">
                  <c:v>12.237638888890507</c:v>
                </c:pt>
                <c:pt idx="28">
                  <c:v>13.195277777779557</c:v>
                </c:pt>
                <c:pt idx="29">
                  <c:v>14.019583333329939</c:v>
                </c:pt>
              </c:numCache>
            </c:numRef>
          </c:xVal>
          <c:yVal>
            <c:numRef>
              <c:f>Sheet4!$D$2:$D$31</c:f>
              <c:numCache>
                <c:formatCode>0.00</c:formatCode>
                <c:ptCount val="30"/>
                <c:pt idx="1">
                  <c:v>0.50161843933203654</c:v>
                </c:pt>
                <c:pt idx="2">
                  <c:v>0.31396528695885334</c:v>
                </c:pt>
                <c:pt idx="3">
                  <c:v>0.18548820080909323</c:v>
                </c:pt>
                <c:pt idx="4">
                  <c:v>0.11667131149644075</c:v>
                </c:pt>
                <c:pt idx="5">
                  <c:v>0.13218024106441711</c:v>
                </c:pt>
                <c:pt idx="6">
                  <c:v>0.11342895040459297</c:v>
                </c:pt>
                <c:pt idx="7">
                  <c:v>0.11402466565258432</c:v>
                </c:pt>
                <c:pt idx="8">
                  <c:v>0.12962079633021753</c:v>
                </c:pt>
                <c:pt idx="9">
                  <c:v>0.13645974158056115</c:v>
                </c:pt>
                <c:pt idx="10">
                  <c:v>0.17098386436015361</c:v>
                </c:pt>
                <c:pt idx="11">
                  <c:v>0.17106705332713604</c:v>
                </c:pt>
                <c:pt idx="12">
                  <c:v>0.10444996321483638</c:v>
                </c:pt>
                <c:pt idx="13">
                  <c:v>8.5160686528471141E-2</c:v>
                </c:pt>
                <c:pt idx="16">
                  <c:v>0.50874973559437753</c:v>
                </c:pt>
                <c:pt idx="17">
                  <c:v>0.33819768840917469</c:v>
                </c:pt>
                <c:pt idx="18">
                  <c:v>0.23832652038717353</c:v>
                </c:pt>
                <c:pt idx="19">
                  <c:v>0.11327369996763585</c:v>
                </c:pt>
                <c:pt idx="20">
                  <c:v>0.10819746649722869</c:v>
                </c:pt>
                <c:pt idx="21">
                  <c:v>0.10929342963996941</c:v>
                </c:pt>
                <c:pt idx="22">
                  <c:v>0.11067451659810071</c:v>
                </c:pt>
                <c:pt idx="23">
                  <c:v>0.13079476565035156</c:v>
                </c:pt>
                <c:pt idx="24">
                  <c:v>0.14069010164336357</c:v>
                </c:pt>
                <c:pt idx="25">
                  <c:v>0.17458770181820912</c:v>
                </c:pt>
                <c:pt idx="26">
                  <c:v>0.17332941364545382</c:v>
                </c:pt>
                <c:pt idx="27">
                  <c:v>0.14271942570376775</c:v>
                </c:pt>
                <c:pt idx="28">
                  <c:v>0.14083824888497845</c:v>
                </c:pt>
              </c:numCache>
            </c:numRef>
          </c:yVal>
        </c:ser>
        <c:axId val="222423296"/>
        <c:axId val="223675136"/>
      </c:scatterChart>
      <c:valAx>
        <c:axId val="22242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23675136"/>
        <c:crosses val="autoZero"/>
        <c:crossBetween val="midCat"/>
      </c:valAx>
      <c:valAx>
        <c:axId val="223675136"/>
        <c:scaling>
          <c:orientation val="minMax"/>
        </c:scaling>
        <c:axPos val="l"/>
        <c:majorGridlines/>
        <c:title>
          <c:tx>
            <c:strRef>
              <c:f>Sheet4!$D$1</c:f>
              <c:strCache>
                <c:ptCount val="1"/>
                <c:pt idx="0">
                  <c:v>Glucose Uptake Rate,  mg/(10^6 cells/day)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22242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Sheet4!$C$1</c:f>
          <c:strCache>
            <c:ptCount val="1"/>
            <c:pt idx="0">
              <c:v>Growth Rate, day-1</c:v>
            </c:pt>
          </c:strCache>
        </c:strRef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Sheet4!$A$32</c:f>
              <c:strCache>
                <c:ptCount val="1"/>
                <c:pt idx="0">
                  <c:v>071312-PR1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Sheet4!$B$32:$B$46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>
                  <c:v>3.9159722222175333</c:v>
                </c:pt>
                <c:pt idx="5">
                  <c:v>4.8965277777751908</c:v>
                </c:pt>
                <c:pt idx="6">
                  <c:v>5.8694444444408873</c:v>
                </c:pt>
                <c:pt idx="7">
                  <c:v>6.9562499999956344</c:v>
                </c:pt>
                <c:pt idx="8">
                  <c:v>7.8708333333343035</c:v>
                </c:pt>
                <c:pt idx="9">
                  <c:v>8.90625</c:v>
                </c:pt>
                <c:pt idx="10">
                  <c:v>9.8368055555547471</c:v>
                </c:pt>
                <c:pt idx="11">
                  <c:v>11.105555555550382</c:v>
                </c:pt>
                <c:pt idx="12">
                  <c:v>11.918055555550382</c:v>
                </c:pt>
                <c:pt idx="13">
                  <c:v>12.965972222220444</c:v>
                </c:pt>
                <c:pt idx="14">
                  <c:v>13.904166666667152</c:v>
                </c:pt>
              </c:numCache>
            </c:numRef>
          </c:xVal>
          <c:yVal>
            <c:numRef>
              <c:f>Sheet4!$C$32:$C$46</c:f>
              <c:numCache>
                <c:formatCode>0.00</c:formatCode>
                <c:ptCount val="15"/>
                <c:pt idx="1">
                  <c:v>0.59801144960228936</c:v>
                </c:pt>
                <c:pt idx="2">
                  <c:v>0.69685888127807571</c:v>
                </c:pt>
                <c:pt idx="3">
                  <c:v>0.49825681545302136</c:v>
                </c:pt>
                <c:pt idx="4">
                  <c:v>0.15667909172554317</c:v>
                </c:pt>
                <c:pt idx="5">
                  <c:v>3.3838347280459734E-3</c:v>
                </c:pt>
                <c:pt idx="6">
                  <c:v>-8.8430663415166033E-2</c:v>
                </c:pt>
                <c:pt idx="7">
                  <c:v>-0.13561246172259495</c:v>
                </c:pt>
                <c:pt idx="8">
                  <c:v>-6.0967218014609199E-2</c:v>
                </c:pt>
                <c:pt idx="9">
                  <c:v>-3.2868560783897174E-2</c:v>
                </c:pt>
                <c:pt idx="10">
                  <c:v>-6.4288429614636766E-2</c:v>
                </c:pt>
                <c:pt idx="11">
                  <c:v>-4.0345163634189288E-2</c:v>
                </c:pt>
                <c:pt idx="12">
                  <c:v>-3.7220974596235121E-2</c:v>
                </c:pt>
                <c:pt idx="13">
                  <c:v>-5.9180052049888722E-2</c:v>
                </c:pt>
              </c:numCache>
            </c:numRef>
          </c:yVal>
        </c:ser>
        <c:ser>
          <c:idx val="2"/>
          <c:order val="1"/>
          <c:tx>
            <c:strRef>
              <c:f>Sheet4!$A$47</c:f>
              <c:strCache>
                <c:ptCount val="1"/>
                <c:pt idx="0">
                  <c:v>071312-PR5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Sheet4!$B$47:$B$61</c:f>
              <c:numCache>
                <c:formatCode>0.00</c:formatCode>
                <c:ptCount val="15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>
                  <c:v>3.9986111111065838</c:v>
                </c:pt>
                <c:pt idx="5">
                  <c:v>4.9034722222204437</c:v>
                </c:pt>
                <c:pt idx="6">
                  <c:v>5.8756944444394321</c:v>
                </c:pt>
                <c:pt idx="7">
                  <c:v>6.9618055555547471</c:v>
                </c:pt>
                <c:pt idx="8">
                  <c:v>7.8819444444452529</c:v>
                </c:pt>
                <c:pt idx="9">
                  <c:v>8.9243055555562023</c:v>
                </c:pt>
                <c:pt idx="10">
                  <c:v>9.8451388888861402</c:v>
                </c:pt>
                <c:pt idx="11">
                  <c:v>11.113194444442343</c:v>
                </c:pt>
                <c:pt idx="12">
                  <c:v>11.92013888888323</c:v>
                </c:pt>
                <c:pt idx="13">
                  <c:v>12.967361111106584</c:v>
                </c:pt>
                <c:pt idx="14">
                  <c:v>13.908333333332848</c:v>
                </c:pt>
              </c:numCache>
            </c:numRef>
          </c:xVal>
          <c:yVal>
            <c:numRef>
              <c:f>Sheet4!$C$47:$C$61</c:f>
              <c:numCache>
                <c:formatCode>0.00</c:formatCode>
                <c:ptCount val="15"/>
                <c:pt idx="1">
                  <c:v>0.46903347409453666</c:v>
                </c:pt>
                <c:pt idx="2">
                  <c:v>0.56263884563476108</c:v>
                </c:pt>
                <c:pt idx="3">
                  <c:v>0.32306606270811372</c:v>
                </c:pt>
                <c:pt idx="4">
                  <c:v>3.6596300758084795E-2</c:v>
                </c:pt>
                <c:pt idx="5">
                  <c:v>1.2971051278151799E-2</c:v>
                </c:pt>
                <c:pt idx="6">
                  <c:v>0.11465481641383585</c:v>
                </c:pt>
                <c:pt idx="7">
                  <c:v>-3.4835255197567881E-2</c:v>
                </c:pt>
                <c:pt idx="8">
                  <c:v>-0.14168146804889845</c:v>
                </c:pt>
                <c:pt idx="9">
                  <c:v>2.0999629440433921E-2</c:v>
                </c:pt>
                <c:pt idx="10">
                  <c:v>-4.0582659066363435E-4</c:v>
                </c:pt>
                <c:pt idx="11">
                  <c:v>-6.6291158624546584E-2</c:v>
                </c:pt>
                <c:pt idx="12">
                  <c:v>-9.9212760431620483E-3</c:v>
                </c:pt>
                <c:pt idx="13">
                  <c:v>-2.1912440607938035E-2</c:v>
                </c:pt>
              </c:numCache>
            </c:numRef>
          </c:yVal>
        </c:ser>
        <c:ser>
          <c:idx val="3"/>
          <c:order val="2"/>
          <c:tx>
            <c:strRef>
              <c:f>Sheet4!$A$62</c:f>
              <c:strCache>
                <c:ptCount val="1"/>
                <c:pt idx="0">
                  <c:v>071312-PR2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Sheet4!$B$62:$B$76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>
                  <c:v>3.9194444444437977</c:v>
                </c:pt>
                <c:pt idx="5">
                  <c:v>4.9020833333343035</c:v>
                </c:pt>
                <c:pt idx="6">
                  <c:v>5.8680555555547471</c:v>
                </c:pt>
                <c:pt idx="7">
                  <c:v>6.961111111108039</c:v>
                </c:pt>
                <c:pt idx="8">
                  <c:v>7.875</c:v>
                </c:pt>
                <c:pt idx="9">
                  <c:v>8.9104166666656965</c:v>
                </c:pt>
                <c:pt idx="10">
                  <c:v>9.8347222222218988</c:v>
                </c:pt>
                <c:pt idx="11">
                  <c:v>11.10624999999709</c:v>
                </c:pt>
                <c:pt idx="12">
                  <c:v>11.92013888888323</c:v>
                </c:pt>
                <c:pt idx="13">
                  <c:v>12.968055555553292</c:v>
                </c:pt>
                <c:pt idx="14">
                  <c:v>13.905555555553292</c:v>
                </c:pt>
              </c:numCache>
            </c:numRef>
          </c:xVal>
          <c:yVal>
            <c:numRef>
              <c:f>Sheet4!$C$62:$C$76</c:f>
              <c:numCache>
                <c:formatCode>0.00</c:formatCode>
                <c:ptCount val="15"/>
                <c:pt idx="1">
                  <c:v>0.61654620958261519</c:v>
                </c:pt>
                <c:pt idx="2">
                  <c:v>0.63249820944079815</c:v>
                </c:pt>
                <c:pt idx="3">
                  <c:v>0.37333098248659446</c:v>
                </c:pt>
                <c:pt idx="4">
                  <c:v>0.16093910989527158</c:v>
                </c:pt>
                <c:pt idx="5">
                  <c:v>3.6729689478758203E-2</c:v>
                </c:pt>
                <c:pt idx="6">
                  <c:v>-7.1941423112207858E-2</c:v>
                </c:pt>
                <c:pt idx="7">
                  <c:v>-0.14836753005542766</c:v>
                </c:pt>
                <c:pt idx="8">
                  <c:v>-0.13348141392949375</c:v>
                </c:pt>
                <c:pt idx="9">
                  <c:v>-2.1140658546873428E-2</c:v>
                </c:pt>
                <c:pt idx="10">
                  <c:v>-2.326386311841043E-2</c:v>
                </c:pt>
                <c:pt idx="11">
                  <c:v>-3.6956265480954591E-2</c:v>
                </c:pt>
                <c:pt idx="12">
                  <c:v>-8.434687908485107E-2</c:v>
                </c:pt>
                <c:pt idx="13">
                  <c:v>-6.857566428796963E-3</c:v>
                </c:pt>
              </c:numCache>
            </c:numRef>
          </c:yVal>
        </c:ser>
        <c:ser>
          <c:idx val="4"/>
          <c:order val="3"/>
          <c:tx>
            <c:strRef>
              <c:f>Sheet4!$A$77</c:f>
              <c:strCache>
                <c:ptCount val="1"/>
                <c:pt idx="0">
                  <c:v>071312-PR6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Sheet4!$B$77:$B$91</c:f>
              <c:numCache>
                <c:formatCode>0.00</c:formatCode>
                <c:ptCount val="15"/>
                <c:pt idx="0">
                  <c:v>9.7222222175332718E-3</c:v>
                </c:pt>
                <c:pt idx="1">
                  <c:v>1.0166666666627862</c:v>
                </c:pt>
                <c:pt idx="2">
                  <c:v>1.9256944444423425</c:v>
                </c:pt>
                <c:pt idx="3">
                  <c:v>2.976388888884685</c:v>
                </c:pt>
                <c:pt idx="4">
                  <c:v>3.9284722222218988</c:v>
                </c:pt>
                <c:pt idx="5">
                  <c:v>4.9034722222204437</c:v>
                </c:pt>
                <c:pt idx="6">
                  <c:v>5.8743055555532919</c:v>
                </c:pt>
                <c:pt idx="7">
                  <c:v>6.9645833333343035</c:v>
                </c:pt>
                <c:pt idx="8">
                  <c:v>7.8854166666642413</c:v>
                </c:pt>
                <c:pt idx="9">
                  <c:v>8.9208333333299379</c:v>
                </c:pt>
                <c:pt idx="10">
                  <c:v>9.8444444444394321</c:v>
                </c:pt>
                <c:pt idx="11">
                  <c:v>11.114583333328483</c:v>
                </c:pt>
                <c:pt idx="12">
                  <c:v>11.924305555556202</c:v>
                </c:pt>
                <c:pt idx="13">
                  <c:v>12.967361111106584</c:v>
                </c:pt>
                <c:pt idx="14">
                  <c:v>13.911111111105129</c:v>
                </c:pt>
              </c:numCache>
            </c:numRef>
          </c:xVal>
          <c:yVal>
            <c:numRef>
              <c:f>Sheet4!$C$77:$C$91</c:f>
              <c:numCache>
                <c:formatCode>0.00</c:formatCode>
                <c:ptCount val="15"/>
                <c:pt idx="1">
                  <c:v>0.53342642059161294</c:v>
                </c:pt>
                <c:pt idx="2">
                  <c:v>0.53833120281392655</c:v>
                </c:pt>
                <c:pt idx="3">
                  <c:v>0.35861697704021112</c:v>
                </c:pt>
                <c:pt idx="4">
                  <c:v>0.10352312621492839</c:v>
                </c:pt>
                <c:pt idx="5">
                  <c:v>9.8460485643808854E-2</c:v>
                </c:pt>
                <c:pt idx="6">
                  <c:v>6.3408333332310288E-2</c:v>
                </c:pt>
                <c:pt idx="7">
                  <c:v>-0.11276416902530127</c:v>
                </c:pt>
                <c:pt idx="8">
                  <c:v>-0.11734535823907291</c:v>
                </c:pt>
                <c:pt idx="9">
                  <c:v>-0.151606922336467</c:v>
                </c:pt>
                <c:pt idx="10">
                  <c:v>-6.8524189312345885E-2</c:v>
                </c:pt>
                <c:pt idx="11">
                  <c:v>0.11249325434663851</c:v>
                </c:pt>
                <c:pt idx="12">
                  <c:v>2.2728874180644187E-2</c:v>
                </c:pt>
                <c:pt idx="13">
                  <c:v>-5.9506853445169337E-2</c:v>
                </c:pt>
              </c:numCache>
            </c:numRef>
          </c:yVal>
        </c:ser>
        <c:ser>
          <c:idx val="0"/>
          <c:order val="4"/>
          <c:tx>
            <c:strRef>
              <c:f>Sheet4!$A$92</c:f>
              <c:strCache>
                <c:ptCount val="1"/>
                <c:pt idx="0">
                  <c:v>071312-PR3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Sheet4!$B$92:$B$106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1.0131944444437977</c:v>
                </c:pt>
                <c:pt idx="2">
                  <c:v>1.9194444444437977</c:v>
                </c:pt>
                <c:pt idx="3">
                  <c:v>2.9729166666656965</c:v>
                </c:pt>
                <c:pt idx="4">
                  <c:v>3.9208333333299379</c:v>
                </c:pt>
                <c:pt idx="5">
                  <c:v>4.9048611111065838</c:v>
                </c:pt>
                <c:pt idx="6">
                  <c:v>5.8722222222204437</c:v>
                </c:pt>
                <c:pt idx="7">
                  <c:v>6.9638888888875954</c:v>
                </c:pt>
                <c:pt idx="8">
                  <c:v>7.8777777777722804</c:v>
                </c:pt>
                <c:pt idx="9">
                  <c:v>8.9124999999985448</c:v>
                </c:pt>
                <c:pt idx="10">
                  <c:v>9.8368055555547471</c:v>
                </c:pt>
                <c:pt idx="11">
                  <c:v>11.109722222223354</c:v>
                </c:pt>
                <c:pt idx="12">
                  <c:v>11.946527777778101</c:v>
                </c:pt>
                <c:pt idx="13">
                  <c:v>12.96875</c:v>
                </c:pt>
                <c:pt idx="14">
                  <c:v>13.905555555553292</c:v>
                </c:pt>
              </c:numCache>
            </c:numRef>
          </c:xVal>
          <c:yVal>
            <c:numRef>
              <c:f>Sheet4!$C$92:$C$106</c:f>
              <c:numCache>
                <c:formatCode>0.00</c:formatCode>
                <c:ptCount val="15"/>
                <c:pt idx="1">
                  <c:v>0.80960275691464123</c:v>
                </c:pt>
                <c:pt idx="2">
                  <c:v>0.60627018317566206</c:v>
                </c:pt>
                <c:pt idx="3">
                  <c:v>0.38729587991912445</c:v>
                </c:pt>
                <c:pt idx="4">
                  <c:v>0.15269380482224348</c:v>
                </c:pt>
                <c:pt idx="5">
                  <c:v>-1.2150350898549772E-2</c:v>
                </c:pt>
                <c:pt idx="6">
                  <c:v>-5.5775123587573208E-2</c:v>
                </c:pt>
                <c:pt idx="7">
                  <c:v>-8.1009838376176521E-2</c:v>
                </c:pt>
                <c:pt idx="8">
                  <c:v>-8.6502837057238158E-2</c:v>
                </c:pt>
                <c:pt idx="9">
                  <c:v>4.0519051550436856E-2</c:v>
                </c:pt>
                <c:pt idx="10">
                  <c:v>-7.3441934351443829E-3</c:v>
                </c:pt>
                <c:pt idx="11">
                  <c:v>-0.11063895734666132</c:v>
                </c:pt>
                <c:pt idx="12">
                  <c:v>-5.3340494276659413E-2</c:v>
                </c:pt>
                <c:pt idx="13">
                  <c:v>0.15453331062497158</c:v>
                </c:pt>
              </c:numCache>
            </c:numRef>
          </c:yVal>
        </c:ser>
        <c:ser>
          <c:idx val="5"/>
          <c:order val="5"/>
          <c:tx>
            <c:strRef>
              <c:f>Sheet4!$A$107</c:f>
              <c:strCache>
                <c:ptCount val="1"/>
                <c:pt idx="0">
                  <c:v>071312-PR7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Sheet4!$B$107:$B$121</c:f>
              <c:numCache>
                <c:formatCode>0.00</c:formatCode>
                <c:ptCount val="15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>
                  <c:v>3.9319444444408873</c:v>
                </c:pt>
                <c:pt idx="5">
                  <c:v>4.9083333333328483</c:v>
                </c:pt>
                <c:pt idx="6">
                  <c:v>5.8784722222189885</c:v>
                </c:pt>
                <c:pt idx="7">
                  <c:v>6.9680555555532919</c:v>
                </c:pt>
                <c:pt idx="8">
                  <c:v>7.8874999999970896</c:v>
                </c:pt>
                <c:pt idx="9">
                  <c:v>8.929861111108039</c:v>
                </c:pt>
                <c:pt idx="10">
                  <c:v>8.9909722222218988</c:v>
                </c:pt>
                <c:pt idx="11">
                  <c:v>9.8423611111065838</c:v>
                </c:pt>
                <c:pt idx="12">
                  <c:v>11.118055555554747</c:v>
                </c:pt>
                <c:pt idx="13">
                  <c:v>11.927777777775191</c:v>
                </c:pt>
                <c:pt idx="14">
                  <c:v>12.974305555551837</c:v>
                </c:pt>
              </c:numCache>
            </c:numRef>
          </c:xVal>
          <c:yVal>
            <c:numRef>
              <c:f>Sheet4!$C$107:$C$121</c:f>
              <c:numCache>
                <c:formatCode>0.00</c:formatCode>
                <c:ptCount val="15"/>
                <c:pt idx="1">
                  <c:v>0.715847934279499</c:v>
                </c:pt>
                <c:pt idx="2">
                  <c:v>0.58941176432894959</c:v>
                </c:pt>
                <c:pt idx="3">
                  <c:v>0.36006456165945394</c:v>
                </c:pt>
                <c:pt idx="4">
                  <c:v>0.17946847999785576</c:v>
                </c:pt>
                <c:pt idx="5">
                  <c:v>6.9512497016734634E-2</c:v>
                </c:pt>
                <c:pt idx="6">
                  <c:v>-3.5258813500623078E-2</c:v>
                </c:pt>
                <c:pt idx="7">
                  <c:v>-0.11657057306396522</c:v>
                </c:pt>
                <c:pt idx="8">
                  <c:v>-2.52855205660018E-2</c:v>
                </c:pt>
                <c:pt idx="9">
                  <c:v>0.11100099692401236</c:v>
                </c:pt>
                <c:pt idx="10">
                  <c:v>-0.11423473513593065</c:v>
                </c:pt>
                <c:pt idx="11">
                  <c:v>-3.2748617315766518E-2</c:v>
                </c:pt>
                <c:pt idx="12">
                  <c:v>2.4416669679232849E-2</c:v>
                </c:pt>
                <c:pt idx="13">
                  <c:v>-2.6435502871509805E-2</c:v>
                </c:pt>
              </c:numCache>
            </c:numRef>
          </c:yVal>
        </c:ser>
        <c:ser>
          <c:idx val="6"/>
          <c:order val="6"/>
          <c:tx>
            <c:strRef>
              <c:f>Sheet4!$A$122</c:f>
              <c:strCache>
                <c:ptCount val="1"/>
                <c:pt idx="0">
                  <c:v>071312-PR4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Sheet4!$B$122:$B$136</c:f>
              <c:numCache>
                <c:formatCode>0.00</c:formatCode>
                <c:ptCount val="15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>
                  <c:v>3.9729166666656965</c:v>
                </c:pt>
                <c:pt idx="5">
                  <c:v>4.9006944444408873</c:v>
                </c:pt>
                <c:pt idx="6">
                  <c:v>5.875</c:v>
                </c:pt>
                <c:pt idx="7">
                  <c:v>6.9597222222218988</c:v>
                </c:pt>
                <c:pt idx="8">
                  <c:v>7.8791666666656965</c:v>
                </c:pt>
                <c:pt idx="9">
                  <c:v>8.9173611111109494</c:v>
                </c:pt>
                <c:pt idx="10">
                  <c:v>9.8388888888875954</c:v>
                </c:pt>
                <c:pt idx="11">
                  <c:v>11.138194444443798</c:v>
                </c:pt>
                <c:pt idx="12">
                  <c:v>11.93888888888614</c:v>
                </c:pt>
                <c:pt idx="13">
                  <c:v>12.964583333334303</c:v>
                </c:pt>
                <c:pt idx="14">
                  <c:v>13.908333333332848</c:v>
                </c:pt>
              </c:numCache>
            </c:numRef>
          </c:xVal>
          <c:yVal>
            <c:numRef>
              <c:f>Sheet4!$C$122:$C$136</c:f>
              <c:numCache>
                <c:formatCode>0.00</c:formatCode>
                <c:ptCount val="15"/>
                <c:pt idx="1">
                  <c:v>0.74659084180539359</c:v>
                </c:pt>
                <c:pt idx="2">
                  <c:v>0.6492211283790883</c:v>
                </c:pt>
                <c:pt idx="3">
                  <c:v>0.38823135090632582</c:v>
                </c:pt>
                <c:pt idx="4">
                  <c:v>6.4209746952971325E-2</c:v>
                </c:pt>
                <c:pt idx="5">
                  <c:v>-3.7269436544233404E-2</c:v>
                </c:pt>
                <c:pt idx="6">
                  <c:v>6.1727511346586564E-2</c:v>
                </c:pt>
                <c:pt idx="7">
                  <c:v>-7.1752923784427602E-2</c:v>
                </c:pt>
                <c:pt idx="8">
                  <c:v>-0.14853787508612468</c:v>
                </c:pt>
                <c:pt idx="9">
                  <c:v>7.2626707215803681E-3</c:v>
                </c:pt>
                <c:pt idx="10">
                  <c:v>-8.4209752357594717E-3</c:v>
                </c:pt>
                <c:pt idx="11">
                  <c:v>-7.8978311661200618E-2</c:v>
                </c:pt>
                <c:pt idx="12">
                  <c:v>-0.10008564169279198</c:v>
                </c:pt>
                <c:pt idx="13">
                  <c:v>4.5188561444215333E-2</c:v>
                </c:pt>
              </c:numCache>
            </c:numRef>
          </c:yVal>
        </c:ser>
        <c:ser>
          <c:idx val="7"/>
          <c:order val="7"/>
          <c:tx>
            <c:strRef>
              <c:f>Sheet4!$A$137</c:f>
              <c:strCache>
                <c:ptCount val="1"/>
                <c:pt idx="0">
                  <c:v>071312-PR8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xVal>
            <c:numRef>
              <c:f>Sheet4!$B$137:$B$151</c:f>
              <c:numCache>
                <c:formatCode>0.00</c:formatCode>
                <c:ptCount val="15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>
                  <c:v>3.9756944444452529</c:v>
                </c:pt>
                <c:pt idx="5">
                  <c:v>4.9076388888861402</c:v>
                </c:pt>
                <c:pt idx="6">
                  <c:v>5.8805555555518367</c:v>
                </c:pt>
                <c:pt idx="7">
                  <c:v>6.9673611111065838</c:v>
                </c:pt>
                <c:pt idx="8">
                  <c:v>7.8881944444437977</c:v>
                </c:pt>
                <c:pt idx="9">
                  <c:v>8.9277777777751908</c:v>
                </c:pt>
                <c:pt idx="10">
                  <c:v>9.84375</c:v>
                </c:pt>
                <c:pt idx="11">
                  <c:v>11.119444444440887</c:v>
                </c:pt>
                <c:pt idx="12">
                  <c:v>11.939583333332848</c:v>
                </c:pt>
                <c:pt idx="13">
                  <c:v>12.979861111110949</c:v>
                </c:pt>
                <c:pt idx="14">
                  <c:v>13.914583333331393</c:v>
                </c:pt>
              </c:numCache>
            </c:numRef>
          </c:xVal>
          <c:yVal>
            <c:numRef>
              <c:f>Sheet4!$C$137:$C$151</c:f>
              <c:numCache>
                <c:formatCode>0.00</c:formatCode>
                <c:ptCount val="15"/>
                <c:pt idx="1">
                  <c:v>0.50146734658019054</c:v>
                </c:pt>
                <c:pt idx="2">
                  <c:v>0.61497158923482842</c:v>
                </c:pt>
                <c:pt idx="3">
                  <c:v>0.43687464800542886</c:v>
                </c:pt>
                <c:pt idx="4">
                  <c:v>9.6106095955396625E-2</c:v>
                </c:pt>
                <c:pt idx="5">
                  <c:v>1.3054380171589443E-2</c:v>
                </c:pt>
                <c:pt idx="6">
                  <c:v>4.856120395466125E-2</c:v>
                </c:pt>
                <c:pt idx="7">
                  <c:v>-1.527165058974741E-2</c:v>
                </c:pt>
                <c:pt idx="8">
                  <c:v>-6.9927749843254949E-2</c:v>
                </c:pt>
                <c:pt idx="9">
                  <c:v>-9.9024025839990107E-2</c:v>
                </c:pt>
                <c:pt idx="10">
                  <c:v>-3.5515983353197542E-2</c:v>
                </c:pt>
                <c:pt idx="11">
                  <c:v>-2.5436082596279525E-2</c:v>
                </c:pt>
                <c:pt idx="12">
                  <c:v>4.6429865145045712E-2</c:v>
                </c:pt>
                <c:pt idx="13">
                  <c:v>2.5157265795093139E-2</c:v>
                </c:pt>
              </c:numCache>
            </c:numRef>
          </c:yVal>
        </c:ser>
        <c:axId val="224600064"/>
        <c:axId val="224602752"/>
      </c:scatterChart>
      <c:valAx>
        <c:axId val="22460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24602752"/>
        <c:crosses val="autoZero"/>
        <c:crossBetween val="midCat"/>
      </c:valAx>
      <c:valAx>
        <c:axId val="224602752"/>
        <c:scaling>
          <c:orientation val="minMax"/>
        </c:scaling>
        <c:axPos val="l"/>
        <c:majorGridlines/>
        <c:title>
          <c:tx>
            <c:strRef>
              <c:f>Sheet4!$C$1</c:f>
              <c:strCache>
                <c:ptCount val="1"/>
                <c:pt idx="0">
                  <c:v>Growth Rate, day-1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22460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Sheet4!$D$1</c:f>
          <c:strCache>
            <c:ptCount val="1"/>
            <c:pt idx="0">
              <c:v>Glucose Uptake Rate,  mg/(10^6 cells/day)</c:v>
            </c:pt>
          </c:strCache>
        </c:strRef>
      </c:tx>
      <c:layout>
        <c:manualLayout>
          <c:xMode val="edge"/>
          <c:yMode val="edge"/>
          <c:x val="0.146326334208224"/>
          <c:y val="3.7037037037037042E-2"/>
        </c:manualLayout>
      </c:layout>
    </c:title>
    <c:plotArea>
      <c:layout/>
      <c:scatterChart>
        <c:scatterStyle val="lineMarker"/>
        <c:ser>
          <c:idx val="1"/>
          <c:order val="0"/>
          <c:tx>
            <c:strRef>
              <c:f>Sheet4!$A$32</c:f>
              <c:strCache>
                <c:ptCount val="1"/>
                <c:pt idx="0">
                  <c:v>071312-PR1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Sheet4!$B$32:$B$46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1.0111111111109494</c:v>
                </c:pt>
                <c:pt idx="2">
                  <c:v>1.913888888884685</c:v>
                </c:pt>
                <c:pt idx="3">
                  <c:v>2.9701388888861402</c:v>
                </c:pt>
                <c:pt idx="4">
                  <c:v>3.9159722222175333</c:v>
                </c:pt>
                <c:pt idx="5">
                  <c:v>4.8965277777751908</c:v>
                </c:pt>
                <c:pt idx="6">
                  <c:v>5.8694444444408873</c:v>
                </c:pt>
                <c:pt idx="7">
                  <c:v>6.9562499999956344</c:v>
                </c:pt>
                <c:pt idx="8">
                  <c:v>7.8708333333343035</c:v>
                </c:pt>
                <c:pt idx="9">
                  <c:v>8.90625</c:v>
                </c:pt>
                <c:pt idx="10">
                  <c:v>9.8368055555547471</c:v>
                </c:pt>
                <c:pt idx="11">
                  <c:v>11.105555555550382</c:v>
                </c:pt>
                <c:pt idx="12">
                  <c:v>11.918055555550382</c:v>
                </c:pt>
                <c:pt idx="13">
                  <c:v>12.965972222220444</c:v>
                </c:pt>
                <c:pt idx="14">
                  <c:v>13.904166666667152</c:v>
                </c:pt>
              </c:numCache>
            </c:numRef>
          </c:xVal>
          <c:yVal>
            <c:numRef>
              <c:f>Sheet4!$D$32:$D$46</c:f>
              <c:numCache>
                <c:formatCode>0.00</c:formatCode>
                <c:ptCount val="15"/>
                <c:pt idx="1">
                  <c:v>0.26156844937050738</c:v>
                </c:pt>
                <c:pt idx="2">
                  <c:v>0.33467341400690043</c:v>
                </c:pt>
                <c:pt idx="3">
                  <c:v>0.25280915302212231</c:v>
                </c:pt>
                <c:pt idx="4">
                  <c:v>0.15232642646129488</c:v>
                </c:pt>
                <c:pt idx="5">
                  <c:v>0.13365726431787089</c:v>
                </c:pt>
                <c:pt idx="6">
                  <c:v>0.15694242304642692</c:v>
                </c:pt>
                <c:pt idx="7">
                  <c:v>0.15073647574183793</c:v>
                </c:pt>
                <c:pt idx="8">
                  <c:v>0.14792208175313279</c:v>
                </c:pt>
                <c:pt idx="9">
                  <c:v>0.19720518033710902</c:v>
                </c:pt>
                <c:pt idx="10">
                  <c:v>0.2216368204984559</c:v>
                </c:pt>
                <c:pt idx="11">
                  <c:v>0.2122237323708929</c:v>
                </c:pt>
                <c:pt idx="12">
                  <c:v>0.19105658251432817</c:v>
                </c:pt>
                <c:pt idx="13">
                  <c:v>0.18140775560999003</c:v>
                </c:pt>
              </c:numCache>
            </c:numRef>
          </c:yVal>
        </c:ser>
        <c:ser>
          <c:idx val="2"/>
          <c:order val="1"/>
          <c:tx>
            <c:strRef>
              <c:f>Sheet4!$A$47</c:f>
              <c:strCache>
                <c:ptCount val="1"/>
                <c:pt idx="0">
                  <c:v>071312-PR5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Sheet4!$B$47:$B$61</c:f>
              <c:numCache>
                <c:formatCode>0.00</c:formatCode>
                <c:ptCount val="15"/>
                <c:pt idx="0">
                  <c:v>1.1111111110949423E-2</c:v>
                </c:pt>
                <c:pt idx="1">
                  <c:v>1.0166666666627862</c:v>
                </c:pt>
                <c:pt idx="2">
                  <c:v>1.9208333333299379</c:v>
                </c:pt>
                <c:pt idx="3">
                  <c:v>2.976388888884685</c:v>
                </c:pt>
                <c:pt idx="4">
                  <c:v>3.9986111111065838</c:v>
                </c:pt>
                <c:pt idx="5">
                  <c:v>4.9034722222204437</c:v>
                </c:pt>
                <c:pt idx="6">
                  <c:v>5.8756944444394321</c:v>
                </c:pt>
                <c:pt idx="7">
                  <c:v>6.9618055555547471</c:v>
                </c:pt>
                <c:pt idx="8">
                  <c:v>7.8819444444452529</c:v>
                </c:pt>
                <c:pt idx="9">
                  <c:v>8.9243055555562023</c:v>
                </c:pt>
                <c:pt idx="10">
                  <c:v>9.8451388888861402</c:v>
                </c:pt>
                <c:pt idx="11">
                  <c:v>11.113194444442343</c:v>
                </c:pt>
                <c:pt idx="12">
                  <c:v>11.92013888888323</c:v>
                </c:pt>
                <c:pt idx="13">
                  <c:v>12.967361111106584</c:v>
                </c:pt>
                <c:pt idx="14">
                  <c:v>13.908333333332848</c:v>
                </c:pt>
              </c:numCache>
            </c:numRef>
          </c:xVal>
          <c:yVal>
            <c:numRef>
              <c:f>Sheet4!$D$47:$D$61</c:f>
              <c:numCache>
                <c:formatCode>0.00</c:formatCode>
                <c:ptCount val="15"/>
                <c:pt idx="1">
                  <c:v>0.63478897002720491</c:v>
                </c:pt>
                <c:pt idx="2">
                  <c:v>0.37667348873562179</c:v>
                </c:pt>
                <c:pt idx="3">
                  <c:v>0.28695686473354404</c:v>
                </c:pt>
                <c:pt idx="4">
                  <c:v>0.20287990518344343</c:v>
                </c:pt>
                <c:pt idx="5">
                  <c:v>0.16412940430946299</c:v>
                </c:pt>
                <c:pt idx="6">
                  <c:v>0.20760158662364611</c:v>
                </c:pt>
                <c:pt idx="7">
                  <c:v>0.15232183662095791</c:v>
                </c:pt>
                <c:pt idx="8">
                  <c:v>0.15373954478744134</c:v>
                </c:pt>
                <c:pt idx="9">
                  <c:v>0.26107976871986782</c:v>
                </c:pt>
                <c:pt idx="10">
                  <c:v>0.2382714847508538</c:v>
                </c:pt>
                <c:pt idx="11">
                  <c:v>0.18250661025403192</c:v>
                </c:pt>
                <c:pt idx="12">
                  <c:v>0.22372959823670929</c:v>
                </c:pt>
                <c:pt idx="13">
                  <c:v>0.2406873534697874</c:v>
                </c:pt>
              </c:numCache>
            </c:numRef>
          </c:yVal>
        </c:ser>
        <c:ser>
          <c:idx val="3"/>
          <c:order val="2"/>
          <c:tx>
            <c:strRef>
              <c:f>Sheet4!$A$62</c:f>
              <c:strCache>
                <c:ptCount val="1"/>
                <c:pt idx="0">
                  <c:v>071312-PR2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Sheet4!$B$62:$B$76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1.0124999999970896</c:v>
                </c:pt>
                <c:pt idx="2">
                  <c:v>1.9166666666642413</c:v>
                </c:pt>
                <c:pt idx="3">
                  <c:v>2.9701388888861402</c:v>
                </c:pt>
                <c:pt idx="4">
                  <c:v>3.9194444444437977</c:v>
                </c:pt>
                <c:pt idx="5">
                  <c:v>4.9020833333343035</c:v>
                </c:pt>
                <c:pt idx="6">
                  <c:v>5.8680555555547471</c:v>
                </c:pt>
                <c:pt idx="7">
                  <c:v>6.961111111108039</c:v>
                </c:pt>
                <c:pt idx="8">
                  <c:v>7.875</c:v>
                </c:pt>
                <c:pt idx="9">
                  <c:v>8.9104166666656965</c:v>
                </c:pt>
                <c:pt idx="10">
                  <c:v>9.8347222222218988</c:v>
                </c:pt>
                <c:pt idx="11">
                  <c:v>11.10624999999709</c:v>
                </c:pt>
                <c:pt idx="12">
                  <c:v>11.92013888888323</c:v>
                </c:pt>
                <c:pt idx="13">
                  <c:v>12.968055555553292</c:v>
                </c:pt>
                <c:pt idx="14">
                  <c:v>13.905555555553292</c:v>
                </c:pt>
              </c:numCache>
            </c:numRef>
          </c:xVal>
          <c:yVal>
            <c:numRef>
              <c:f>Sheet4!$D$62:$D$76</c:f>
              <c:numCache>
                <c:formatCode>0.00</c:formatCode>
                <c:ptCount val="15"/>
                <c:pt idx="1">
                  <c:v>0.26522302698964401</c:v>
                </c:pt>
                <c:pt idx="2">
                  <c:v>0.29308597474249232</c:v>
                </c:pt>
                <c:pt idx="3">
                  <c:v>0.15299517080985572</c:v>
                </c:pt>
                <c:pt idx="4">
                  <c:v>0.11441737563143609</c:v>
                </c:pt>
                <c:pt idx="5">
                  <c:v>0.13960218139347633</c:v>
                </c:pt>
                <c:pt idx="6">
                  <c:v>0.16578133547228457</c:v>
                </c:pt>
                <c:pt idx="7">
                  <c:v>0.15073030843834698</c:v>
                </c:pt>
                <c:pt idx="8">
                  <c:v>0.16406996762229212</c:v>
                </c:pt>
                <c:pt idx="9">
                  <c:v>0.20969324351140828</c:v>
                </c:pt>
                <c:pt idx="10">
                  <c:v>0.22478610147491401</c:v>
                </c:pt>
                <c:pt idx="11">
                  <c:v>0.24229458669244427</c:v>
                </c:pt>
                <c:pt idx="12">
                  <c:v>0.25135781634955517</c:v>
                </c:pt>
                <c:pt idx="13">
                  <c:v>0.27208494405497602</c:v>
                </c:pt>
              </c:numCache>
            </c:numRef>
          </c:yVal>
        </c:ser>
        <c:ser>
          <c:idx val="4"/>
          <c:order val="3"/>
          <c:tx>
            <c:strRef>
              <c:f>Sheet4!$A$77</c:f>
              <c:strCache>
                <c:ptCount val="1"/>
                <c:pt idx="0">
                  <c:v>071312-PR6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Sheet4!$B$77:$B$91</c:f>
              <c:numCache>
                <c:formatCode>0.00</c:formatCode>
                <c:ptCount val="15"/>
                <c:pt idx="0">
                  <c:v>9.7222222175332718E-3</c:v>
                </c:pt>
                <c:pt idx="1">
                  <c:v>1.0166666666627862</c:v>
                </c:pt>
                <c:pt idx="2">
                  <c:v>1.9256944444423425</c:v>
                </c:pt>
                <c:pt idx="3">
                  <c:v>2.976388888884685</c:v>
                </c:pt>
                <c:pt idx="4">
                  <c:v>3.9284722222218988</c:v>
                </c:pt>
                <c:pt idx="5">
                  <c:v>4.9034722222204437</c:v>
                </c:pt>
                <c:pt idx="6">
                  <c:v>5.8743055555532919</c:v>
                </c:pt>
                <c:pt idx="7">
                  <c:v>6.9645833333343035</c:v>
                </c:pt>
                <c:pt idx="8">
                  <c:v>7.8854166666642413</c:v>
                </c:pt>
                <c:pt idx="9">
                  <c:v>8.9208333333299379</c:v>
                </c:pt>
                <c:pt idx="10">
                  <c:v>9.8444444444394321</c:v>
                </c:pt>
                <c:pt idx="11">
                  <c:v>11.114583333328483</c:v>
                </c:pt>
                <c:pt idx="12">
                  <c:v>11.924305555556202</c:v>
                </c:pt>
                <c:pt idx="13">
                  <c:v>12.967361111106584</c:v>
                </c:pt>
                <c:pt idx="14">
                  <c:v>13.911111111105129</c:v>
                </c:pt>
              </c:numCache>
            </c:numRef>
          </c:xVal>
          <c:yVal>
            <c:numRef>
              <c:f>Sheet4!$D$77:$D$91</c:f>
              <c:numCache>
                <c:formatCode>0.00</c:formatCode>
                <c:ptCount val="15"/>
                <c:pt idx="1">
                  <c:v>0.33707024424603865</c:v>
                </c:pt>
                <c:pt idx="2">
                  <c:v>0.30110989494371709</c:v>
                </c:pt>
                <c:pt idx="3">
                  <c:v>0.26008441978705027</c:v>
                </c:pt>
                <c:pt idx="4">
                  <c:v>0.22946593708746571</c:v>
                </c:pt>
                <c:pt idx="5">
                  <c:v>0.14830144727033881</c:v>
                </c:pt>
                <c:pt idx="6">
                  <c:v>7.7546939939847334E-2</c:v>
                </c:pt>
                <c:pt idx="7">
                  <c:v>0.11135278386809784</c:v>
                </c:pt>
                <c:pt idx="8">
                  <c:v>0.18880692199682736</c:v>
                </c:pt>
                <c:pt idx="9">
                  <c:v>0.19741544117833895</c:v>
                </c:pt>
                <c:pt idx="10">
                  <c:v>0.21794319163251319</c:v>
                </c:pt>
                <c:pt idx="11">
                  <c:v>0.1837131659232106</c:v>
                </c:pt>
                <c:pt idx="12">
                  <c:v>0.20843944812861287</c:v>
                </c:pt>
                <c:pt idx="13">
                  <c:v>0.23691841565934632</c:v>
                </c:pt>
              </c:numCache>
            </c:numRef>
          </c:yVal>
        </c:ser>
        <c:ser>
          <c:idx val="0"/>
          <c:order val="4"/>
          <c:tx>
            <c:strRef>
              <c:f>Sheet4!$A$92</c:f>
              <c:strCache>
                <c:ptCount val="1"/>
                <c:pt idx="0">
                  <c:v>071312-PR3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Sheet4!$B$92:$B$106</c:f>
              <c:numCache>
                <c:formatCode>0.00</c:formatCode>
                <c:ptCount val="15"/>
                <c:pt idx="0">
                  <c:v>6.9444444452528842E-3</c:v>
                </c:pt>
                <c:pt idx="1">
                  <c:v>1.0131944444437977</c:v>
                </c:pt>
                <c:pt idx="2">
                  <c:v>1.9194444444437977</c:v>
                </c:pt>
                <c:pt idx="3">
                  <c:v>2.9729166666656965</c:v>
                </c:pt>
                <c:pt idx="4">
                  <c:v>3.9208333333299379</c:v>
                </c:pt>
                <c:pt idx="5">
                  <c:v>4.9048611111065838</c:v>
                </c:pt>
                <c:pt idx="6">
                  <c:v>5.8722222222204437</c:v>
                </c:pt>
                <c:pt idx="7">
                  <c:v>6.9638888888875954</c:v>
                </c:pt>
                <c:pt idx="8">
                  <c:v>7.8777777777722804</c:v>
                </c:pt>
                <c:pt idx="9">
                  <c:v>8.9124999999985448</c:v>
                </c:pt>
                <c:pt idx="10">
                  <c:v>9.8368055555547471</c:v>
                </c:pt>
                <c:pt idx="11">
                  <c:v>11.109722222223354</c:v>
                </c:pt>
                <c:pt idx="12">
                  <c:v>11.946527777778101</c:v>
                </c:pt>
                <c:pt idx="13">
                  <c:v>12.96875</c:v>
                </c:pt>
                <c:pt idx="14">
                  <c:v>13.905555555553292</c:v>
                </c:pt>
              </c:numCache>
            </c:numRef>
          </c:xVal>
          <c:yVal>
            <c:numRef>
              <c:f>Sheet4!$D$92:$D$106</c:f>
              <c:numCache>
                <c:formatCode>0.00</c:formatCode>
                <c:ptCount val="15"/>
                <c:pt idx="1">
                  <c:v>0.41248516450055245</c:v>
                </c:pt>
                <c:pt idx="2">
                  <c:v>0.24161149316844438</c:v>
                </c:pt>
                <c:pt idx="3">
                  <c:v>0.19217439383143151</c:v>
                </c:pt>
                <c:pt idx="4">
                  <c:v>0.14082284757632199</c:v>
                </c:pt>
                <c:pt idx="5">
                  <c:v>0.11015373793693195</c:v>
                </c:pt>
                <c:pt idx="6">
                  <c:v>0.14977400483742609</c:v>
                </c:pt>
                <c:pt idx="7">
                  <c:v>0.15966702275507574</c:v>
                </c:pt>
                <c:pt idx="8">
                  <c:v>0.11857906044251115</c:v>
                </c:pt>
                <c:pt idx="9">
                  <c:v>0.13805823908490991</c:v>
                </c:pt>
                <c:pt idx="10">
                  <c:v>0.14577227506401758</c:v>
                </c:pt>
                <c:pt idx="11">
                  <c:v>0.14066340026985494</c:v>
                </c:pt>
                <c:pt idx="12">
                  <c:v>0.14039752302879874</c:v>
                </c:pt>
                <c:pt idx="13">
                  <c:v>0.12876373888603676</c:v>
                </c:pt>
              </c:numCache>
            </c:numRef>
          </c:yVal>
        </c:ser>
        <c:ser>
          <c:idx val="5"/>
          <c:order val="5"/>
          <c:tx>
            <c:strRef>
              <c:f>Sheet4!$A$107</c:f>
              <c:strCache>
                <c:ptCount val="1"/>
                <c:pt idx="0">
                  <c:v>071312-PR7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Sheet4!$B$107:$B$121</c:f>
              <c:numCache>
                <c:formatCode>0.00</c:formatCode>
                <c:ptCount val="15"/>
                <c:pt idx="0">
                  <c:v>1.8749999995634425E-2</c:v>
                </c:pt>
                <c:pt idx="1">
                  <c:v>1.0194444444423425</c:v>
                </c:pt>
                <c:pt idx="2">
                  <c:v>1.929166666661331</c:v>
                </c:pt>
                <c:pt idx="3">
                  <c:v>2.9784722222175333</c:v>
                </c:pt>
                <c:pt idx="4">
                  <c:v>3.9319444444408873</c:v>
                </c:pt>
                <c:pt idx="5">
                  <c:v>4.9083333333328483</c:v>
                </c:pt>
                <c:pt idx="6">
                  <c:v>5.8784722222189885</c:v>
                </c:pt>
                <c:pt idx="7">
                  <c:v>6.9680555555532919</c:v>
                </c:pt>
                <c:pt idx="8">
                  <c:v>7.8874999999970896</c:v>
                </c:pt>
                <c:pt idx="9">
                  <c:v>8.929861111108039</c:v>
                </c:pt>
                <c:pt idx="10">
                  <c:v>8.9909722222218988</c:v>
                </c:pt>
                <c:pt idx="11">
                  <c:v>9.8423611111065838</c:v>
                </c:pt>
                <c:pt idx="12">
                  <c:v>11.118055555554747</c:v>
                </c:pt>
                <c:pt idx="13">
                  <c:v>11.927777777775191</c:v>
                </c:pt>
                <c:pt idx="14">
                  <c:v>12.974305555551837</c:v>
                </c:pt>
              </c:numCache>
            </c:numRef>
          </c:xVal>
          <c:yVal>
            <c:numRef>
              <c:f>Sheet4!$D$107:$D$121</c:f>
              <c:numCache>
                <c:formatCode>0.00</c:formatCode>
                <c:ptCount val="15"/>
                <c:pt idx="1">
                  <c:v>0.38199190099713992</c:v>
                </c:pt>
                <c:pt idx="2">
                  <c:v>0.32905122829893074</c:v>
                </c:pt>
                <c:pt idx="3">
                  <c:v>0.26408961258259778</c:v>
                </c:pt>
                <c:pt idx="4">
                  <c:v>0.17430925568243721</c:v>
                </c:pt>
                <c:pt idx="5">
                  <c:v>0.11674762044645304</c:v>
                </c:pt>
                <c:pt idx="6">
                  <c:v>0.17595812217040877</c:v>
                </c:pt>
                <c:pt idx="7">
                  <c:v>0.20329483656721797</c:v>
                </c:pt>
                <c:pt idx="8">
                  <c:v>0.2047501938005532</c:v>
                </c:pt>
                <c:pt idx="9">
                  <c:v>0.23703597577335445</c:v>
                </c:pt>
                <c:pt idx="10">
                  <c:v>0.11184071649343016</c:v>
                </c:pt>
                <c:pt idx="11">
                  <c:v>0.28468072659452981</c:v>
                </c:pt>
                <c:pt idx="12">
                  <c:v>0.34621536271122383</c:v>
                </c:pt>
                <c:pt idx="13">
                  <c:v>0.21194390947645786</c:v>
                </c:pt>
              </c:numCache>
            </c:numRef>
          </c:yVal>
        </c:ser>
        <c:ser>
          <c:idx val="6"/>
          <c:order val="6"/>
          <c:tx>
            <c:strRef>
              <c:f>Sheet4!$A$122</c:f>
              <c:strCache>
                <c:ptCount val="1"/>
                <c:pt idx="0">
                  <c:v>071312-PR4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Sheet4!$B$122:$B$136</c:f>
              <c:numCache>
                <c:formatCode>0.00</c:formatCode>
                <c:ptCount val="15"/>
                <c:pt idx="0">
                  <c:v>8.333333331393078E-3</c:v>
                </c:pt>
                <c:pt idx="1">
                  <c:v>1.015277777776646</c:v>
                </c:pt>
                <c:pt idx="2">
                  <c:v>1.9208333333299379</c:v>
                </c:pt>
                <c:pt idx="3">
                  <c:v>2.9743055555518367</c:v>
                </c:pt>
                <c:pt idx="4">
                  <c:v>3.9729166666656965</c:v>
                </c:pt>
                <c:pt idx="5">
                  <c:v>4.9006944444408873</c:v>
                </c:pt>
                <c:pt idx="6">
                  <c:v>5.875</c:v>
                </c:pt>
                <c:pt idx="7">
                  <c:v>6.9597222222218988</c:v>
                </c:pt>
                <c:pt idx="8">
                  <c:v>7.8791666666656965</c:v>
                </c:pt>
                <c:pt idx="9">
                  <c:v>8.9173611111109494</c:v>
                </c:pt>
                <c:pt idx="10">
                  <c:v>9.8388888888875954</c:v>
                </c:pt>
                <c:pt idx="11">
                  <c:v>11.138194444443798</c:v>
                </c:pt>
                <c:pt idx="12">
                  <c:v>11.93888888888614</c:v>
                </c:pt>
                <c:pt idx="13">
                  <c:v>12.964583333334303</c:v>
                </c:pt>
                <c:pt idx="14">
                  <c:v>13.908333333332848</c:v>
                </c:pt>
              </c:numCache>
            </c:numRef>
          </c:xVal>
          <c:yVal>
            <c:numRef>
              <c:f>Sheet4!$D$122:$D$136</c:f>
              <c:numCache>
                <c:formatCode>0.00</c:formatCode>
                <c:ptCount val="15"/>
                <c:pt idx="1">
                  <c:v>0.3384360459543847</c:v>
                </c:pt>
                <c:pt idx="2">
                  <c:v>0.25241446362498993</c:v>
                </c:pt>
                <c:pt idx="3">
                  <c:v>0.20341230830392273</c:v>
                </c:pt>
                <c:pt idx="4">
                  <c:v>0.14260765322133712</c:v>
                </c:pt>
                <c:pt idx="5">
                  <c:v>0.13160642510590131</c:v>
                </c:pt>
                <c:pt idx="6">
                  <c:v>0.15028846158229109</c:v>
                </c:pt>
                <c:pt idx="7">
                  <c:v>0.17431587454350253</c:v>
                </c:pt>
                <c:pt idx="8">
                  <c:v>0.21063048456182379</c:v>
                </c:pt>
                <c:pt idx="9">
                  <c:v>0.20121115021537517</c:v>
                </c:pt>
                <c:pt idx="10">
                  <c:v>0.18359010128717546</c:v>
                </c:pt>
                <c:pt idx="11">
                  <c:v>0.19005853251015589</c:v>
                </c:pt>
                <c:pt idx="12">
                  <c:v>0.1720600722824594</c:v>
                </c:pt>
                <c:pt idx="13">
                  <c:v>0.13882732071579071</c:v>
                </c:pt>
              </c:numCache>
            </c:numRef>
          </c:yVal>
        </c:ser>
        <c:ser>
          <c:idx val="7"/>
          <c:order val="7"/>
          <c:tx>
            <c:strRef>
              <c:f>Sheet4!$A$137</c:f>
              <c:strCache>
                <c:ptCount val="1"/>
                <c:pt idx="0">
                  <c:v>071312-PR8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xVal>
            <c:numRef>
              <c:f>Sheet4!$B$137:$B$151</c:f>
              <c:numCache>
                <c:formatCode>0.00</c:formatCode>
                <c:ptCount val="15"/>
                <c:pt idx="0">
                  <c:v>2.0833333328482695E-2</c:v>
                </c:pt>
                <c:pt idx="1">
                  <c:v>1.0208333333284827</c:v>
                </c:pt>
                <c:pt idx="2">
                  <c:v>1.9305555555547471</c:v>
                </c:pt>
                <c:pt idx="3">
                  <c:v>2.9784722222175333</c:v>
                </c:pt>
                <c:pt idx="4">
                  <c:v>3.9756944444452529</c:v>
                </c:pt>
                <c:pt idx="5">
                  <c:v>4.9076388888861402</c:v>
                </c:pt>
                <c:pt idx="6">
                  <c:v>5.8805555555518367</c:v>
                </c:pt>
                <c:pt idx="7">
                  <c:v>6.9673611111065838</c:v>
                </c:pt>
                <c:pt idx="8">
                  <c:v>7.8881944444437977</c:v>
                </c:pt>
                <c:pt idx="9">
                  <c:v>8.9277777777751908</c:v>
                </c:pt>
                <c:pt idx="10">
                  <c:v>9.84375</c:v>
                </c:pt>
                <c:pt idx="11">
                  <c:v>11.119444444440887</c:v>
                </c:pt>
                <c:pt idx="12">
                  <c:v>11.939583333332848</c:v>
                </c:pt>
                <c:pt idx="13">
                  <c:v>12.979861111110949</c:v>
                </c:pt>
                <c:pt idx="14">
                  <c:v>13.914583333331393</c:v>
                </c:pt>
              </c:numCache>
            </c:numRef>
          </c:xVal>
          <c:yVal>
            <c:numRef>
              <c:f>Sheet4!$D$137:$D$151</c:f>
              <c:numCache>
                <c:formatCode>0.00</c:formatCode>
                <c:ptCount val="15"/>
                <c:pt idx="1">
                  <c:v>0.21519200194183197</c:v>
                </c:pt>
                <c:pt idx="2">
                  <c:v>0.31459109391861895</c:v>
                </c:pt>
                <c:pt idx="3">
                  <c:v>0.27520153057077062</c:v>
                </c:pt>
                <c:pt idx="4">
                  <c:v>0.16941509524582302</c:v>
                </c:pt>
                <c:pt idx="5">
                  <c:v>0.11744049073750756</c:v>
                </c:pt>
                <c:pt idx="6">
                  <c:v>0.14980271836021661</c:v>
                </c:pt>
                <c:pt idx="7">
                  <c:v>0.16194855396953023</c:v>
                </c:pt>
                <c:pt idx="8">
                  <c:v>0.15802736052155625</c:v>
                </c:pt>
                <c:pt idx="9">
                  <c:v>0.18972486470779484</c:v>
                </c:pt>
                <c:pt idx="10">
                  <c:v>0.21973096362073824</c:v>
                </c:pt>
                <c:pt idx="11">
                  <c:v>0.22800319282190878</c:v>
                </c:pt>
                <c:pt idx="12">
                  <c:v>0.27219437833341192</c:v>
                </c:pt>
                <c:pt idx="13">
                  <c:v>0.19769664625017913</c:v>
                </c:pt>
              </c:numCache>
            </c:numRef>
          </c:yVal>
        </c:ser>
        <c:axId val="224953472"/>
        <c:axId val="224977280"/>
      </c:scatterChart>
      <c:valAx>
        <c:axId val="22495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224977280"/>
        <c:crosses val="autoZero"/>
        <c:crossBetween val="midCat"/>
      </c:valAx>
      <c:valAx>
        <c:axId val="224977280"/>
        <c:scaling>
          <c:orientation val="minMax"/>
        </c:scaling>
        <c:axPos val="l"/>
        <c:majorGridlines/>
        <c:title>
          <c:tx>
            <c:strRef>
              <c:f>Sheet4!$D$1</c:f>
              <c:strCache>
                <c:ptCount val="1"/>
                <c:pt idx="0">
                  <c:v>Glucose Uptake Rate,  mg/(10^6 cells/day)</c:v>
                </c:pt>
              </c:strCache>
            </c:strRef>
          </c:tx>
          <c:layout/>
        </c:title>
        <c:numFmt formatCode="0.00" sourceLinked="1"/>
        <c:majorTickMark val="none"/>
        <c:tickLblPos val="nextTo"/>
        <c:crossAx val="22495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19050</xdr:rowOff>
    </xdr:from>
    <xdr:to>
      <xdr:col>9</xdr:col>
      <xdr:colOff>561975</xdr:colOff>
      <xdr:row>52</xdr:row>
      <xdr:rowOff>66675</xdr:rowOff>
    </xdr:to>
    <xdr:graphicFrame macro="">
      <xdr:nvGraphicFramePr>
        <xdr:cNvPr id="1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32</xdr:row>
      <xdr:rowOff>76200</xdr:rowOff>
    </xdr:from>
    <xdr:to>
      <xdr:col>15</xdr:col>
      <xdr:colOff>304800</xdr:colOff>
      <xdr:row>51</xdr:row>
      <xdr:rowOff>85725</xdr:rowOff>
    </xdr:to>
    <xdr:graphicFrame macro="">
      <xdr:nvGraphicFramePr>
        <xdr:cNvPr id="1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32</xdr:row>
      <xdr:rowOff>95250</xdr:rowOff>
    </xdr:from>
    <xdr:to>
      <xdr:col>23</xdr:col>
      <xdr:colOff>333375</xdr:colOff>
      <xdr:row>56</xdr:row>
      <xdr:rowOff>19050</xdr:rowOff>
    </xdr:to>
    <xdr:graphicFrame macro="">
      <xdr:nvGraphicFramePr>
        <xdr:cNvPr id="10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590550</xdr:colOff>
      <xdr:row>5</xdr:row>
      <xdr:rowOff>152400</xdr:rowOff>
    </xdr:from>
    <xdr:to>
      <xdr:col>39</xdr:col>
      <xdr:colOff>133350</xdr:colOff>
      <xdr:row>21</xdr:row>
      <xdr:rowOff>19050</xdr:rowOff>
    </xdr:to>
    <xdr:graphicFrame macro="">
      <xdr:nvGraphicFramePr>
        <xdr:cNvPr id="10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33</xdr:row>
      <xdr:rowOff>152400</xdr:rowOff>
    </xdr:from>
    <xdr:to>
      <xdr:col>3</xdr:col>
      <xdr:colOff>971550</xdr:colOff>
      <xdr:row>50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590550</xdr:colOff>
      <xdr:row>5</xdr:row>
      <xdr:rowOff>152400</xdr:rowOff>
    </xdr:from>
    <xdr:to>
      <xdr:col>39</xdr:col>
      <xdr:colOff>133350</xdr:colOff>
      <xdr:row>18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19</xdr:row>
      <xdr:rowOff>66675</xdr:rowOff>
    </xdr:from>
    <xdr:to>
      <xdr:col>25</xdr:col>
      <xdr:colOff>476250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97</xdr:row>
      <xdr:rowOff>47625</xdr:rowOff>
    </xdr:from>
    <xdr:to>
      <xdr:col>20</xdr:col>
      <xdr:colOff>123826</xdr:colOff>
      <xdr:row>117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158</xdr:row>
      <xdr:rowOff>133350</xdr:rowOff>
    </xdr:from>
    <xdr:to>
      <xdr:col>20</xdr:col>
      <xdr:colOff>285750</xdr:colOff>
      <xdr:row>180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103</xdr:row>
      <xdr:rowOff>95250</xdr:rowOff>
    </xdr:from>
    <xdr:to>
      <xdr:col>12</xdr:col>
      <xdr:colOff>361950</xdr:colOff>
      <xdr:row>120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571499</xdr:colOff>
      <xdr:row>126</xdr:row>
      <xdr:rowOff>76200</xdr:rowOff>
    </xdr:from>
    <xdr:to>
      <xdr:col>13</xdr:col>
      <xdr:colOff>180974</xdr:colOff>
      <xdr:row>156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157</xdr:row>
      <xdr:rowOff>123825</xdr:rowOff>
    </xdr:from>
    <xdr:to>
      <xdr:col>12</xdr:col>
      <xdr:colOff>619125</xdr:colOff>
      <xdr:row>187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590550</xdr:colOff>
      <xdr:row>5</xdr:row>
      <xdr:rowOff>152400</xdr:rowOff>
    </xdr:from>
    <xdr:to>
      <xdr:col>39</xdr:col>
      <xdr:colOff>133350</xdr:colOff>
      <xdr:row>18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19050</xdr:rowOff>
    </xdr:from>
    <xdr:to>
      <xdr:col>9</xdr:col>
      <xdr:colOff>561975</xdr:colOff>
      <xdr:row>49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29</xdr:row>
      <xdr:rowOff>76200</xdr:rowOff>
    </xdr:from>
    <xdr:to>
      <xdr:col>15</xdr:col>
      <xdr:colOff>304800</xdr:colOff>
      <xdr:row>48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29</xdr:row>
      <xdr:rowOff>95250</xdr:rowOff>
    </xdr:from>
    <xdr:to>
      <xdr:col>23</xdr:col>
      <xdr:colOff>333375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590550</xdr:colOff>
      <xdr:row>5</xdr:row>
      <xdr:rowOff>152400</xdr:rowOff>
    </xdr:from>
    <xdr:to>
      <xdr:col>39</xdr:col>
      <xdr:colOff>133350</xdr:colOff>
      <xdr:row>18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31</xdr:row>
      <xdr:rowOff>19050</xdr:rowOff>
    </xdr:from>
    <xdr:to>
      <xdr:col>4</xdr:col>
      <xdr:colOff>180975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2"/>
  <sheetViews>
    <sheetView zoomScaleNormal="100" workbookViewId="0">
      <selection activeCell="B5" sqref="B5:B19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58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15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2.0833333328482695E-2</v>
      </c>
      <c r="B5" s="6">
        <v>0.94854210000000005</v>
      </c>
      <c r="C5" s="6">
        <v>96.201710000000006</v>
      </c>
      <c r="D5" s="6">
        <v>20</v>
      </c>
      <c r="E5" s="6"/>
      <c r="F5" s="6"/>
      <c r="G5" s="19">
        <v>0</v>
      </c>
      <c r="H5" s="6">
        <v>6.97</v>
      </c>
      <c r="I5" s="6">
        <v>0.51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1422.8131500000002</v>
      </c>
      <c r="N5" s="3">
        <f>M5-D5*B5</f>
        <v>1403.8423080000002</v>
      </c>
      <c r="O5" s="3">
        <f>0</f>
        <v>0</v>
      </c>
      <c r="P5" s="4"/>
      <c r="Q5" s="4"/>
      <c r="R5" s="3">
        <f>H5*J5</f>
        <v>10455</v>
      </c>
      <c r="S5" s="3">
        <f t="shared" ref="S5:S19" si="0">R5-D5*H5</f>
        <v>10315.6</v>
      </c>
      <c r="T5" s="3">
        <f>$E$2*E5+$H$2*F5</f>
        <v>0</v>
      </c>
      <c r="U5" s="3">
        <f>S5+T5</f>
        <v>10315.6</v>
      </c>
      <c r="V5" s="3">
        <v>0</v>
      </c>
      <c r="W5" s="3">
        <f>V5</f>
        <v>0</v>
      </c>
      <c r="X5" s="4"/>
      <c r="Y5" s="4"/>
      <c r="Z5" s="3">
        <f t="shared" ref="Z5:Z19" si="1">AA5*J5/K5</f>
        <v>765</v>
      </c>
      <c r="AA5" s="3">
        <f>AC5-AB5</f>
        <v>754.80000000000007</v>
      </c>
      <c r="AB5" s="3">
        <v>0</v>
      </c>
      <c r="AC5" s="3">
        <f>I5*L5</f>
        <v>754.80000000000007</v>
      </c>
      <c r="AD5" s="3">
        <v>0</v>
      </c>
      <c r="AE5" s="3">
        <f>AD5</f>
        <v>0</v>
      </c>
      <c r="AF5" s="4"/>
      <c r="AH5" s="17">
        <v>0.25</v>
      </c>
      <c r="AI5" s="3">
        <f>B5/10</f>
        <v>9.4854210000000008E-2</v>
      </c>
    </row>
    <row r="6" spans="1:35" s="3" customFormat="1">
      <c r="A6" s="6">
        <v>1.0208333333284827</v>
      </c>
      <c r="B6" s="6">
        <v>1.655708</v>
      </c>
      <c r="C6" s="6">
        <v>97.500990000000002</v>
      </c>
      <c r="D6" s="6">
        <v>20</v>
      </c>
      <c r="E6" s="6"/>
      <c r="F6" s="6"/>
      <c r="G6" s="19">
        <f t="shared" ref="G6:G19" si="2">($B$2/100)*$A$3*(A6-A5)/14</f>
        <v>0</v>
      </c>
      <c r="H6" s="6">
        <v>6.7</v>
      </c>
      <c r="I6" s="6">
        <v>0.75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2450.4478399999998</v>
      </c>
      <c r="N6" s="3">
        <f>M6-D6*B6</f>
        <v>2417.3336799999997</v>
      </c>
      <c r="O6" s="3">
        <f t="shared" ref="O6:O19" si="4">(A6-A5)*N5+0.5*(A6-A5)*(M6-N5)+O5</f>
        <v>1927.145074</v>
      </c>
      <c r="P6" s="4">
        <f>SLOPE(N5:N7,O5:O7)</f>
        <v>0.50146734658019054</v>
      </c>
      <c r="Q6" s="4">
        <f>SLOPE(N5:N11,O5:O11)</f>
        <v>0.24013858738404384</v>
      </c>
      <c r="R6" s="3">
        <f t="shared" ref="R6:R19" si="5">H6*J6</f>
        <v>9916</v>
      </c>
      <c r="S6" s="3">
        <f t="shared" si="0"/>
        <v>9782</v>
      </c>
      <c r="T6" s="3">
        <f t="shared" ref="T6:T19" si="6">$E$2*E6+$H$2*F6</f>
        <v>0</v>
      </c>
      <c r="U6" s="3">
        <f t="shared" ref="U6:U19" si="7">S6+T6</f>
        <v>9782</v>
      </c>
      <c r="V6" s="3">
        <f>U5-R6</f>
        <v>399.60000000000036</v>
      </c>
      <c r="W6" s="3">
        <f>W5+V6</f>
        <v>399.60000000000036</v>
      </c>
      <c r="X6" s="4">
        <f t="shared" ref="X6:X18" si="8">SLOPE(W5:W7,O5:O7)</f>
        <v>0.21519200194183197</v>
      </c>
      <c r="Y6" s="4"/>
      <c r="Z6" s="3">
        <f t="shared" si="1"/>
        <v>1110</v>
      </c>
      <c r="AA6" s="3">
        <f>AC6-AB6</f>
        <v>1095</v>
      </c>
      <c r="AB6" s="3">
        <v>0</v>
      </c>
      <c r="AC6" s="3">
        <f>I6*L6</f>
        <v>1095</v>
      </c>
      <c r="AD6" s="3">
        <f>AC5-Z6</f>
        <v>-355.19999999999993</v>
      </c>
      <c r="AE6" s="3">
        <f>AE5+AD6</f>
        <v>-355.19999999999993</v>
      </c>
      <c r="AF6" s="4">
        <f t="shared" ref="AF6:AF14" si="9">(-1)*SLOPE(AE5:AE7,O5:O7)</f>
        <v>0.23871515791172176</v>
      </c>
      <c r="AG6" s="8"/>
      <c r="AH6" s="18">
        <v>0.44</v>
      </c>
      <c r="AI6" s="3">
        <f t="shared" ref="AI6:AI19" si="10">B6/10</f>
        <v>0.16557079999999999</v>
      </c>
    </row>
    <row r="7" spans="1:35" s="3" customFormat="1">
      <c r="A7" s="6">
        <v>1.9305555555547471</v>
      </c>
      <c r="B7" s="6">
        <v>2.64446</v>
      </c>
      <c r="C7" s="6">
        <v>97.501499999999993</v>
      </c>
      <c r="D7" s="6">
        <v>20</v>
      </c>
      <c r="E7" s="6"/>
      <c r="F7" s="6"/>
      <c r="G7" s="19">
        <f t="shared" si="2"/>
        <v>0</v>
      </c>
      <c r="H7" s="6">
        <v>6.27</v>
      </c>
      <c r="I7" s="6">
        <v>1.28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3860.9115999999999</v>
      </c>
      <c r="N7" s="3">
        <f>M7-D7*B7</f>
        <v>3808.0223999999998</v>
      </c>
      <c r="O7" s="3">
        <f t="shared" si="4"/>
        <v>4782.8746979015777</v>
      </c>
      <c r="P7" s="4">
        <f t="shared" ref="P7:P18" si="11">SLOPE(N6:N8,O6:O8)</f>
        <v>0.61497158923482842</v>
      </c>
      <c r="Q7" s="4"/>
      <c r="R7" s="3">
        <f t="shared" si="5"/>
        <v>9154.1999999999989</v>
      </c>
      <c r="S7" s="3">
        <f t="shared" si="0"/>
        <v>9028.7999999999993</v>
      </c>
      <c r="T7" s="3">
        <f t="shared" si="6"/>
        <v>0</v>
      </c>
      <c r="U7" s="3">
        <f t="shared" si="7"/>
        <v>9028.7999999999993</v>
      </c>
      <c r="V7" s="3">
        <f>U6-R7</f>
        <v>627.80000000000109</v>
      </c>
      <c r="W7" s="3">
        <f>W6+V7</f>
        <v>1027.4000000000015</v>
      </c>
      <c r="X7" s="4">
        <f t="shared" si="8"/>
        <v>0.31459109391861895</v>
      </c>
      <c r="Y7" s="4"/>
      <c r="Z7" s="3">
        <f t="shared" si="1"/>
        <v>1868.8</v>
      </c>
      <c r="AA7" s="3">
        <f>AC7-AB7</f>
        <v>1843.2</v>
      </c>
      <c r="AB7" s="3">
        <v>0</v>
      </c>
      <c r="AC7" s="3">
        <f>I7*L7</f>
        <v>1843.2</v>
      </c>
      <c r="AD7" s="3">
        <f>AC6-Z7</f>
        <v>-773.8</v>
      </c>
      <c r="AE7" s="3">
        <f>AE6+AD7</f>
        <v>-1129</v>
      </c>
      <c r="AF7" s="4">
        <f>(-1)*SLOPE(AE6:AE7,O6:O7)</f>
        <v>0.2709640273797394</v>
      </c>
      <c r="AH7" s="18">
        <v>0.9</v>
      </c>
      <c r="AI7" s="3">
        <f t="shared" si="10"/>
        <v>0.26444600000000001</v>
      </c>
    </row>
    <row r="8" spans="1:35" s="3" customFormat="1">
      <c r="A8" s="6">
        <v>2.9784722222175333</v>
      </c>
      <c r="B8" s="6">
        <v>5.5653519999999999</v>
      </c>
      <c r="C8" s="6">
        <v>98.31747</v>
      </c>
      <c r="D8" s="6">
        <v>20</v>
      </c>
      <c r="E8" s="6">
        <v>225</v>
      </c>
      <c r="F8" s="6"/>
      <c r="G8" s="19">
        <f t="shared" si="2"/>
        <v>0</v>
      </c>
      <c r="H8" s="6">
        <v>4.7699999999999996</v>
      </c>
      <c r="I8" s="6">
        <v>1.29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8014.1068799999994</v>
      </c>
      <c r="N8" s="3">
        <f>M8-D8*B8</f>
        <v>7902.7998399999997</v>
      </c>
      <c r="O8" s="3">
        <f t="shared" si="4"/>
        <v>10977.17785187864</v>
      </c>
      <c r="P8" s="4">
        <f t="shared" si="11"/>
        <v>0.43687464800542886</v>
      </c>
      <c r="Q8" s="4"/>
      <c r="R8" s="3">
        <f t="shared" si="5"/>
        <v>6868.7999999999993</v>
      </c>
      <c r="S8" s="3">
        <f t="shared" si="0"/>
        <v>6773.4</v>
      </c>
      <c r="T8" s="3">
        <f t="shared" si="6"/>
        <v>3375</v>
      </c>
      <c r="U8" s="3">
        <f t="shared" si="7"/>
        <v>10148.4</v>
      </c>
      <c r="V8" s="3">
        <f>U7-R8</f>
        <v>2160</v>
      </c>
      <c r="W8" s="3">
        <f t="shared" ref="W8:W19" si="13">W7+V8</f>
        <v>3187.4000000000015</v>
      </c>
      <c r="X8" s="4">
        <f t="shared" si="8"/>
        <v>0.27520153057077062</v>
      </c>
      <c r="Y8" s="4"/>
      <c r="Z8" s="3">
        <f t="shared" si="1"/>
        <v>2151.9380281690146</v>
      </c>
      <c r="AA8" s="3">
        <f>AC8-AB8</f>
        <v>2122.0500000000002</v>
      </c>
      <c r="AB8" s="3">
        <v>0</v>
      </c>
      <c r="AC8" s="3">
        <f>I8*L8</f>
        <v>2122.0500000000002</v>
      </c>
      <c r="AD8" s="3">
        <f t="shared" ref="AD8:AD19" si="14">AC7-Z8</f>
        <v>-308.73802816901457</v>
      </c>
      <c r="AE8" s="3">
        <f t="shared" ref="AE8:AE19" si="15">AE7+AD8</f>
        <v>-1437.7380281690146</v>
      </c>
      <c r="AF8" s="4">
        <f>(-1)*SLOPE(AE8:AE9,O8:O9)</f>
        <v>-4.205227083855316E-2</v>
      </c>
      <c r="AH8" s="18">
        <v>1.6</v>
      </c>
      <c r="AI8" s="3">
        <f t="shared" si="10"/>
        <v>0.55653520000000001</v>
      </c>
    </row>
    <row r="9" spans="1:35">
      <c r="A9" s="7">
        <v>3.9756944444452529</v>
      </c>
      <c r="B9" s="7">
        <v>6.6420270000000006</v>
      </c>
      <c r="C9" s="7">
        <v>90.4422</v>
      </c>
      <c r="D9" s="6">
        <v>20</v>
      </c>
      <c r="E9" s="6"/>
      <c r="F9" s="6"/>
      <c r="G9" s="19">
        <f t="shared" si="2"/>
        <v>0</v>
      </c>
      <c r="H9" s="6">
        <v>4.84</v>
      </c>
      <c r="I9" s="6">
        <v>1.05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10926.134415</v>
      </c>
      <c r="N9" s="3">
        <f t="shared" ref="N9:N19" si="18">M9-D9*B9</f>
        <v>10793.293875000001</v>
      </c>
      <c r="O9" s="3">
        <f t="shared" si="4"/>
        <v>20365.493681854008</v>
      </c>
      <c r="P9" s="4">
        <f t="shared" si="11"/>
        <v>9.6106095955396625E-2</v>
      </c>
      <c r="Q9" s="4"/>
      <c r="R9" s="3">
        <f t="shared" si="5"/>
        <v>7961.8</v>
      </c>
      <c r="S9" s="3">
        <f t="shared" si="0"/>
        <v>7865</v>
      </c>
      <c r="T9" s="3">
        <f t="shared" si="6"/>
        <v>0</v>
      </c>
      <c r="U9" s="3">
        <f t="shared" si="7"/>
        <v>7865</v>
      </c>
      <c r="V9" s="3">
        <f t="shared" ref="V9:V19" si="19">U8-R9</f>
        <v>2186.5999999999995</v>
      </c>
      <c r="W9" s="3">
        <f t="shared" si="13"/>
        <v>5374.0000000000009</v>
      </c>
      <c r="X9" s="4">
        <f t="shared" si="8"/>
        <v>0.16941509524582302</v>
      </c>
      <c r="Y9" s="4"/>
      <c r="Z9" s="3">
        <f t="shared" si="1"/>
        <v>1727.25</v>
      </c>
      <c r="AA9" s="3">
        <f t="shared" ref="AA9:AA19" si="20">AC9-AB9</f>
        <v>1706.25</v>
      </c>
      <c r="AB9" s="3">
        <v>0</v>
      </c>
      <c r="AC9" s="3">
        <f t="shared" ref="AC9:AC19" si="21">I9*L9</f>
        <v>1706.25</v>
      </c>
      <c r="AD9" s="3">
        <f t="shared" si="14"/>
        <v>394.80000000000018</v>
      </c>
      <c r="AE9" s="3">
        <f t="shared" si="15"/>
        <v>-1042.9380281690144</v>
      </c>
      <c r="AF9" s="4">
        <f t="shared" si="9"/>
        <v>-4.1267024672128838E-2</v>
      </c>
      <c r="AG9" s="8"/>
      <c r="AH9" s="18">
        <v>1.6</v>
      </c>
      <c r="AI9" s="3">
        <f t="shared" si="10"/>
        <v>0.66420270000000003</v>
      </c>
    </row>
    <row r="10" spans="1:35">
      <c r="A10" s="7">
        <v>4.9076388888861402</v>
      </c>
      <c r="B10" s="7">
        <v>6.072889</v>
      </c>
      <c r="C10" s="7">
        <v>98.276210000000006</v>
      </c>
      <c r="D10" s="6">
        <v>20</v>
      </c>
      <c r="E10" s="6"/>
      <c r="F10" s="6"/>
      <c r="G10" s="19">
        <f t="shared" si="2"/>
        <v>0</v>
      </c>
      <c r="H10" s="6">
        <v>4.2</v>
      </c>
      <c r="I10" s="6">
        <v>0.81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9868.4446250000001</v>
      </c>
      <c r="N10" s="3">
        <f t="shared" si="18"/>
        <v>9746.9868449999994</v>
      </c>
      <c r="O10" s="3">
        <f t="shared" si="4"/>
        <v>29993.289885636703</v>
      </c>
      <c r="P10" s="4">
        <f t="shared" si="11"/>
        <v>1.3054380171589443E-2</v>
      </c>
      <c r="Q10" s="4"/>
      <c r="R10" s="3">
        <f t="shared" si="5"/>
        <v>6825</v>
      </c>
      <c r="S10" s="3">
        <f t="shared" si="0"/>
        <v>6741</v>
      </c>
      <c r="T10" s="3">
        <f t="shared" si="6"/>
        <v>0</v>
      </c>
      <c r="U10" s="3">
        <f t="shared" si="7"/>
        <v>6741</v>
      </c>
      <c r="V10" s="3">
        <f t="shared" si="19"/>
        <v>1040</v>
      </c>
      <c r="W10" s="3">
        <f t="shared" si="13"/>
        <v>6414.0000000000009</v>
      </c>
      <c r="X10" s="4">
        <f t="shared" si="8"/>
        <v>0.11744049073750756</v>
      </c>
      <c r="Y10" s="4"/>
      <c r="Z10" s="3">
        <f t="shared" si="1"/>
        <v>1316.2500000000002</v>
      </c>
      <c r="AA10" s="3">
        <f t="shared" si="20"/>
        <v>1300.0500000000002</v>
      </c>
      <c r="AB10" s="3">
        <v>0</v>
      </c>
      <c r="AC10" s="3">
        <f t="shared" si="21"/>
        <v>1300.0500000000002</v>
      </c>
      <c r="AD10" s="3">
        <f t="shared" si="14"/>
        <v>389.99999999999977</v>
      </c>
      <c r="AE10" s="3">
        <f t="shared" si="15"/>
        <v>-652.93802816901461</v>
      </c>
      <c r="AF10" s="4">
        <f t="shared" si="9"/>
        <v>-6.7708426777513764E-2</v>
      </c>
      <c r="AH10" s="18">
        <v>2.4</v>
      </c>
      <c r="AI10" s="3">
        <f t="shared" si="10"/>
        <v>0.60728890000000002</v>
      </c>
    </row>
    <row r="11" spans="1:35">
      <c r="A11" s="7">
        <v>5.8805555555518367</v>
      </c>
      <c r="B11" s="7">
        <v>6.9592510000000001</v>
      </c>
      <c r="C11" s="7">
        <v>97.025549999999996</v>
      </c>
      <c r="D11" s="6">
        <v>20</v>
      </c>
      <c r="E11" s="6">
        <v>255</v>
      </c>
      <c r="F11" s="6"/>
      <c r="G11" s="19">
        <f t="shared" si="2"/>
        <v>0</v>
      </c>
      <c r="H11" s="6">
        <v>3.4</v>
      </c>
      <c r="I11" s="6">
        <v>0.19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11169.597855</v>
      </c>
      <c r="N11" s="3">
        <f t="shared" si="18"/>
        <v>11030.412834999999</v>
      </c>
      <c r="O11" s="3">
        <f t="shared" si="4"/>
        <v>40168.336817814059</v>
      </c>
      <c r="P11" s="4">
        <f t="shared" si="11"/>
        <v>4.856120395466125E-2</v>
      </c>
      <c r="Q11" s="4"/>
      <c r="R11" s="3">
        <f t="shared" si="5"/>
        <v>5457</v>
      </c>
      <c r="S11" s="3">
        <f t="shared" si="0"/>
        <v>5389</v>
      </c>
      <c r="T11" s="3">
        <f t="shared" si="6"/>
        <v>3825</v>
      </c>
      <c r="U11" s="3">
        <f t="shared" si="7"/>
        <v>9214</v>
      </c>
      <c r="V11" s="3">
        <f t="shared" si="19"/>
        <v>1284</v>
      </c>
      <c r="W11" s="3">
        <f t="shared" si="13"/>
        <v>7698.0000000000009</v>
      </c>
      <c r="X11" s="4">
        <f t="shared" si="8"/>
        <v>0.14980271836021661</v>
      </c>
      <c r="Y11" s="4"/>
      <c r="Z11" s="3">
        <f t="shared" si="1"/>
        <v>354.01135646687698</v>
      </c>
      <c r="AA11" s="3">
        <f t="shared" si="20"/>
        <v>349.6</v>
      </c>
      <c r="AB11" s="3">
        <v>0</v>
      </c>
      <c r="AC11" s="3">
        <f t="shared" si="21"/>
        <v>349.6</v>
      </c>
      <c r="AD11" s="3">
        <f t="shared" si="14"/>
        <v>946.03864353312315</v>
      </c>
      <c r="AE11" s="3">
        <f t="shared" si="15"/>
        <v>293.10061536410853</v>
      </c>
      <c r="AF11" s="4">
        <f>(-1)*SLOPE(AE10:AE11,O10:O11)</f>
        <v>-9.2976342009921373E-2</v>
      </c>
      <c r="AG11" s="8"/>
      <c r="AH11" s="18">
        <v>2.8</v>
      </c>
      <c r="AI11" s="3">
        <f t="shared" si="10"/>
        <v>0.69592509999999996</v>
      </c>
    </row>
    <row r="12" spans="1:35">
      <c r="A12" s="7">
        <v>6.9673611111065838</v>
      </c>
      <c r="B12" s="7">
        <v>5.9688749999999997</v>
      </c>
      <c r="C12" s="7">
        <v>98.745729999999995</v>
      </c>
      <c r="D12" s="6">
        <v>20</v>
      </c>
      <c r="E12" s="6"/>
      <c r="F12" s="6"/>
      <c r="G12" s="19">
        <f t="shared" si="2"/>
        <v>0</v>
      </c>
      <c r="H12" s="6">
        <v>3.91</v>
      </c>
      <c r="I12" s="6">
        <v>0.23</v>
      </c>
      <c r="J12" s="3">
        <f t="shared" si="12"/>
        <v>1840</v>
      </c>
      <c r="K12" s="3">
        <f t="shared" si="16"/>
        <v>1820</v>
      </c>
      <c r="L12" s="3">
        <f t="shared" si="3"/>
        <v>1820</v>
      </c>
      <c r="M12" s="3">
        <f t="shared" si="17"/>
        <v>10982.73</v>
      </c>
      <c r="N12" s="3">
        <f t="shared" si="18"/>
        <v>10863.352499999999</v>
      </c>
      <c r="O12" s="3">
        <f t="shared" si="4"/>
        <v>52130.33978196315</v>
      </c>
      <c r="P12" s="4">
        <f t="shared" si="11"/>
        <v>-1.527165058974741E-2</v>
      </c>
      <c r="Q12" s="4"/>
      <c r="R12" s="3">
        <f t="shared" si="5"/>
        <v>7194.4000000000005</v>
      </c>
      <c r="S12" s="3">
        <f t="shared" si="0"/>
        <v>7116.2000000000007</v>
      </c>
      <c r="T12" s="3">
        <f t="shared" si="6"/>
        <v>0</v>
      </c>
      <c r="U12" s="3">
        <f t="shared" si="7"/>
        <v>7116.2000000000007</v>
      </c>
      <c r="V12" s="3">
        <f t="shared" si="19"/>
        <v>2019.5999999999995</v>
      </c>
      <c r="W12" s="3">
        <f t="shared" si="13"/>
        <v>9717.6</v>
      </c>
      <c r="X12" s="4">
        <f t="shared" si="8"/>
        <v>0.16194855396953023</v>
      </c>
      <c r="Y12" s="4">
        <f>SLOPE(W12:W27,O12:O27)</f>
        <v>0.20866986841247842</v>
      </c>
      <c r="Z12" s="3">
        <f t="shared" si="1"/>
        <v>423.2</v>
      </c>
      <c r="AA12" s="3">
        <f t="shared" si="20"/>
        <v>418.6</v>
      </c>
      <c r="AB12" s="3">
        <v>0</v>
      </c>
      <c r="AC12" s="3">
        <f t="shared" si="21"/>
        <v>418.6</v>
      </c>
      <c r="AD12" s="3">
        <f t="shared" si="14"/>
        <v>-73.599999999999966</v>
      </c>
      <c r="AE12" s="3">
        <f t="shared" si="15"/>
        <v>219.50061536410857</v>
      </c>
      <c r="AF12" s="4">
        <f>(-1)*SLOPE(AE12:AE13,O12:O13)</f>
        <v>2.1883253163411266E-2</v>
      </c>
      <c r="AG12" s="8"/>
      <c r="AH12" s="18">
        <v>2.2000000000000002</v>
      </c>
      <c r="AI12" s="3">
        <f t="shared" si="10"/>
        <v>0.59688750000000002</v>
      </c>
    </row>
    <row r="13" spans="1:35">
      <c r="A13" s="7">
        <v>7.8881944444437977</v>
      </c>
      <c r="B13" s="7">
        <v>5.9413049999999998</v>
      </c>
      <c r="C13" s="7">
        <v>97.853449999999995</v>
      </c>
      <c r="D13" s="6">
        <v>20</v>
      </c>
      <c r="E13" s="6"/>
      <c r="F13" s="6"/>
      <c r="G13" s="19">
        <f t="shared" si="2"/>
        <v>0</v>
      </c>
      <c r="H13" s="6">
        <v>3.07</v>
      </c>
      <c r="I13" s="6">
        <v>0.35</v>
      </c>
      <c r="J13" s="3">
        <f t="shared" si="12"/>
        <v>1820</v>
      </c>
      <c r="K13" s="3">
        <f t="shared" si="16"/>
        <v>1800</v>
      </c>
      <c r="L13" s="3">
        <f t="shared" si="3"/>
        <v>1800</v>
      </c>
      <c r="M13" s="3">
        <f t="shared" si="17"/>
        <v>10813.1751</v>
      </c>
      <c r="N13" s="3">
        <f t="shared" si="18"/>
        <v>10694.349</v>
      </c>
      <c r="O13" s="3">
        <f t="shared" si="4"/>
        <v>62110.574364505206</v>
      </c>
      <c r="P13" s="4">
        <f t="shared" si="11"/>
        <v>-6.9927749843254949E-2</v>
      </c>
      <c r="Q13" s="4"/>
      <c r="R13" s="3">
        <f t="shared" si="5"/>
        <v>5587.4</v>
      </c>
      <c r="S13" s="3">
        <f t="shared" si="0"/>
        <v>5526</v>
      </c>
      <c r="T13" s="3">
        <f t="shared" si="6"/>
        <v>0</v>
      </c>
      <c r="U13" s="3">
        <f t="shared" si="7"/>
        <v>5526</v>
      </c>
      <c r="V13" s="3">
        <f t="shared" si="19"/>
        <v>1528.8000000000011</v>
      </c>
      <c r="W13" s="3">
        <f t="shared" si="13"/>
        <v>11246.400000000001</v>
      </c>
      <c r="X13" s="4">
        <f t="shared" si="8"/>
        <v>0.15802736052155625</v>
      </c>
      <c r="Y13" s="4"/>
      <c r="Z13" s="3">
        <f t="shared" si="1"/>
        <v>637</v>
      </c>
      <c r="AA13" s="3">
        <f t="shared" si="20"/>
        <v>630</v>
      </c>
      <c r="AB13" s="3">
        <v>0</v>
      </c>
      <c r="AC13" s="3">
        <f t="shared" si="21"/>
        <v>630</v>
      </c>
      <c r="AD13" s="3">
        <f t="shared" si="14"/>
        <v>-218.39999999999998</v>
      </c>
      <c r="AE13" s="3">
        <f t="shared" si="15"/>
        <v>1.1006153641085916</v>
      </c>
      <c r="AF13" s="4">
        <f t="shared" si="9"/>
        <v>1.1442935559760555E-2</v>
      </c>
      <c r="AH13" s="18">
        <v>2.8</v>
      </c>
      <c r="AI13" s="3">
        <f t="shared" si="10"/>
        <v>0.59413050000000001</v>
      </c>
    </row>
    <row r="14" spans="1:35">
      <c r="A14" s="7">
        <v>8.9277777777751908</v>
      </c>
      <c r="B14" s="7">
        <v>5.3028120000000003</v>
      </c>
      <c r="C14" s="7">
        <v>98.441310000000001</v>
      </c>
      <c r="D14" s="6">
        <v>20</v>
      </c>
      <c r="E14" s="6"/>
      <c r="F14" s="6"/>
      <c r="G14" s="19">
        <f t="shared" si="2"/>
        <v>0</v>
      </c>
      <c r="H14" s="6">
        <v>2.12</v>
      </c>
      <c r="I14" s="6">
        <v>0.36</v>
      </c>
      <c r="J14" s="3">
        <f t="shared" si="12"/>
        <v>1800</v>
      </c>
      <c r="K14" s="3">
        <f t="shared" si="16"/>
        <v>1780</v>
      </c>
      <c r="L14" s="3">
        <f t="shared" si="3"/>
        <v>1780</v>
      </c>
      <c r="M14" s="3">
        <f t="shared" si="17"/>
        <v>9545.0616000000009</v>
      </c>
      <c r="N14" s="3">
        <f t="shared" si="18"/>
        <v>9439.005360000001</v>
      </c>
      <c r="O14" s="3">
        <f t="shared" si="4"/>
        <v>72630.851332610575</v>
      </c>
      <c r="P14" s="4">
        <f t="shared" si="11"/>
        <v>-9.9024025839990107E-2</v>
      </c>
      <c r="Q14" s="4"/>
      <c r="R14" s="3">
        <f t="shared" si="5"/>
        <v>3816</v>
      </c>
      <c r="S14" s="3">
        <f t="shared" si="0"/>
        <v>3773.6</v>
      </c>
      <c r="T14" s="3">
        <f t="shared" si="6"/>
        <v>0</v>
      </c>
      <c r="U14" s="3">
        <f t="shared" si="7"/>
        <v>3773.6</v>
      </c>
      <c r="V14" s="3">
        <f t="shared" si="19"/>
        <v>1710</v>
      </c>
      <c r="W14" s="3">
        <f t="shared" si="13"/>
        <v>12956.400000000001</v>
      </c>
      <c r="X14" s="4">
        <f t="shared" si="8"/>
        <v>0.18972486470779484</v>
      </c>
      <c r="Y14" s="4"/>
      <c r="Z14" s="3">
        <f t="shared" si="1"/>
        <v>648</v>
      </c>
      <c r="AA14" s="3">
        <f t="shared" si="20"/>
        <v>640.79999999999995</v>
      </c>
      <c r="AB14" s="3">
        <v>0</v>
      </c>
      <c r="AC14" s="3">
        <f t="shared" si="21"/>
        <v>640.79999999999995</v>
      </c>
      <c r="AD14" s="3">
        <f t="shared" si="14"/>
        <v>-18</v>
      </c>
      <c r="AE14" s="3">
        <f t="shared" si="15"/>
        <v>-16.899384635891408</v>
      </c>
      <c r="AF14" s="4">
        <f t="shared" si="9"/>
        <v>-7.8891888219034655E-3</v>
      </c>
      <c r="AG14" s="8"/>
      <c r="AH14" s="18">
        <v>2.2000000000000002</v>
      </c>
      <c r="AI14" s="3">
        <f t="shared" si="10"/>
        <v>0.53028120000000001</v>
      </c>
    </row>
    <row r="15" spans="1:35">
      <c r="A15" s="7">
        <v>9.84375</v>
      </c>
      <c r="B15" s="7">
        <v>5.0202749999999998</v>
      </c>
      <c r="C15" s="7">
        <v>98.284599999999998</v>
      </c>
      <c r="D15" s="6">
        <v>20</v>
      </c>
      <c r="E15" s="6"/>
      <c r="F15" s="22">
        <v>10.8</v>
      </c>
      <c r="G15" s="19">
        <f t="shared" si="2"/>
        <v>0</v>
      </c>
      <c r="H15" s="6">
        <v>1.05</v>
      </c>
      <c r="I15" s="6">
        <v>0.26</v>
      </c>
      <c r="J15" s="3">
        <f t="shared" si="12"/>
        <v>1780</v>
      </c>
      <c r="K15" s="3">
        <f t="shared" si="16"/>
        <v>1760</v>
      </c>
      <c r="L15" s="3">
        <f t="shared" si="3"/>
        <v>1770.8</v>
      </c>
      <c r="M15" s="3">
        <f t="shared" si="17"/>
        <v>8936.0895</v>
      </c>
      <c r="N15" s="3">
        <f t="shared" si="18"/>
        <v>8835.6839999999993</v>
      </c>
      <c r="O15" s="3">
        <f t="shared" si="4"/>
        <v>81046.389568863509</v>
      </c>
      <c r="P15" s="4">
        <f t="shared" si="11"/>
        <v>-3.5515983353197542E-2</v>
      </c>
      <c r="Q15" s="4"/>
      <c r="R15" s="3">
        <f t="shared" si="5"/>
        <v>1869</v>
      </c>
      <c r="S15" s="3">
        <f t="shared" si="0"/>
        <v>1848</v>
      </c>
      <c r="T15" s="3">
        <f t="shared" si="6"/>
        <v>2700</v>
      </c>
      <c r="U15" s="3">
        <f t="shared" si="7"/>
        <v>4548</v>
      </c>
      <c r="V15" s="3">
        <f t="shared" si="19"/>
        <v>1904.6</v>
      </c>
      <c r="W15" s="3">
        <f t="shared" si="13"/>
        <v>14861.000000000002</v>
      </c>
      <c r="X15" s="4">
        <f t="shared" si="8"/>
        <v>0.21973096362073824</v>
      </c>
      <c r="Y15" s="4"/>
      <c r="Z15" s="3">
        <f t="shared" si="1"/>
        <v>465.6399090909091</v>
      </c>
      <c r="AA15" s="3">
        <f t="shared" si="20"/>
        <v>460.40800000000002</v>
      </c>
      <c r="AB15" s="3">
        <v>0</v>
      </c>
      <c r="AC15" s="3">
        <f t="shared" si="21"/>
        <v>460.40800000000002</v>
      </c>
      <c r="AD15" s="3">
        <f t="shared" si="14"/>
        <v>175.16009090909085</v>
      </c>
      <c r="AE15" s="3">
        <f t="shared" si="15"/>
        <v>158.26070627319945</v>
      </c>
      <c r="AF15" s="4">
        <f>(-1)*SLOPE(AE14:AE15,O14:O15)</f>
        <v>-2.0813890447853499E-2</v>
      </c>
      <c r="AH15" s="18">
        <v>2.2000000000000002</v>
      </c>
      <c r="AI15" s="3">
        <f t="shared" si="10"/>
        <v>0.50202749999999996</v>
      </c>
    </row>
    <row r="16" spans="1:35">
      <c r="A16" s="7">
        <v>11.119444444440887</v>
      </c>
      <c r="B16" s="7">
        <v>4.9762230000000001</v>
      </c>
      <c r="C16" s="7">
        <v>90.363240000000005</v>
      </c>
      <c r="D16" s="6">
        <v>20</v>
      </c>
      <c r="E16" s="7"/>
      <c r="F16" s="22">
        <v>10.8</v>
      </c>
      <c r="G16" s="19">
        <f t="shared" si="2"/>
        <v>0</v>
      </c>
      <c r="H16" s="7">
        <v>1.2</v>
      </c>
      <c r="I16" s="6">
        <v>0.25</v>
      </c>
      <c r="J16" s="3">
        <f t="shared" si="12"/>
        <v>1770.8</v>
      </c>
      <c r="K16" s="3">
        <f t="shared" si="16"/>
        <v>1750.8</v>
      </c>
      <c r="L16" s="3">
        <f t="shared" si="3"/>
        <v>1761.6</v>
      </c>
      <c r="M16" s="3">
        <f t="shared" si="17"/>
        <v>8811.8956883999999</v>
      </c>
      <c r="N16" s="3">
        <f t="shared" si="18"/>
        <v>8712.3712283999994</v>
      </c>
      <c r="O16" s="3">
        <f t="shared" si="4"/>
        <v>92302.84925202337</v>
      </c>
      <c r="P16" s="4">
        <f t="shared" si="11"/>
        <v>-2.5436082596279525E-2</v>
      </c>
      <c r="Q16" s="4"/>
      <c r="R16" s="3">
        <f t="shared" si="5"/>
        <v>2124.96</v>
      </c>
      <c r="S16" s="3">
        <f t="shared" si="0"/>
        <v>2100.96</v>
      </c>
      <c r="T16" s="3">
        <f t="shared" si="6"/>
        <v>2700</v>
      </c>
      <c r="U16" s="3">
        <f t="shared" si="7"/>
        <v>4800.96</v>
      </c>
      <c r="V16" s="3">
        <f t="shared" si="19"/>
        <v>2423.04</v>
      </c>
      <c r="W16" s="3">
        <f t="shared" si="13"/>
        <v>17284.04</v>
      </c>
      <c r="X16" s="4">
        <f t="shared" si="8"/>
        <v>0.22800319282190878</v>
      </c>
      <c r="Y16" s="4"/>
      <c r="Z16" s="3">
        <f t="shared" si="1"/>
        <v>445.43084304318023</v>
      </c>
      <c r="AA16" s="3">
        <f t="shared" si="20"/>
        <v>440.4</v>
      </c>
      <c r="AB16" s="3">
        <v>0</v>
      </c>
      <c r="AC16" s="3">
        <f t="shared" si="21"/>
        <v>440.4</v>
      </c>
      <c r="AD16" s="3">
        <f t="shared" si="14"/>
        <v>14.977156956819783</v>
      </c>
      <c r="AE16" s="3">
        <f t="shared" si="15"/>
        <v>173.23786323001923</v>
      </c>
      <c r="AF16" s="4">
        <f>(-1)*SLOPE(AE16:AE17,O16:O17)</f>
        <v>2.8972712294169025E-3</v>
      </c>
      <c r="AG16" s="8"/>
      <c r="AH16" s="18">
        <v>2.6</v>
      </c>
      <c r="AI16" s="3">
        <f t="shared" si="10"/>
        <v>0.49762230000000002</v>
      </c>
    </row>
    <row r="17" spans="1:39">
      <c r="A17" s="7">
        <v>11.939583333332848</v>
      </c>
      <c r="B17" s="7">
        <v>4.7905829999999998</v>
      </c>
      <c r="C17" s="7">
        <v>94.131129999999999</v>
      </c>
      <c r="D17" s="6">
        <v>20</v>
      </c>
      <c r="E17" s="7"/>
      <c r="F17" s="22">
        <v>10.5</v>
      </c>
      <c r="G17" s="19">
        <f t="shared" si="2"/>
        <v>0</v>
      </c>
      <c r="H17" s="7">
        <v>1.72</v>
      </c>
      <c r="I17" s="6">
        <v>0.26</v>
      </c>
      <c r="J17" s="3">
        <f t="shared" si="12"/>
        <v>1761.6</v>
      </c>
      <c r="K17" s="3">
        <f t="shared" si="16"/>
        <v>1741.6</v>
      </c>
      <c r="L17" s="3">
        <f t="shared" si="3"/>
        <v>1752.1</v>
      </c>
      <c r="M17" s="3">
        <f t="shared" si="17"/>
        <v>8439.0910127999996</v>
      </c>
      <c r="N17" s="3">
        <f t="shared" si="18"/>
        <v>8343.2793528000002</v>
      </c>
      <c r="O17" s="3">
        <f t="shared" si="4"/>
        <v>99336.139844708465</v>
      </c>
      <c r="P17" s="4">
        <f t="shared" si="11"/>
        <v>4.6429865145045712E-2</v>
      </c>
      <c r="Q17" s="4"/>
      <c r="R17" s="3">
        <f t="shared" si="5"/>
        <v>3029.9519999999998</v>
      </c>
      <c r="S17" s="3">
        <f t="shared" si="0"/>
        <v>2995.5519999999997</v>
      </c>
      <c r="T17" s="3">
        <f t="shared" si="6"/>
        <v>2625</v>
      </c>
      <c r="U17" s="3">
        <f t="shared" si="7"/>
        <v>5620.5519999999997</v>
      </c>
      <c r="V17" s="3">
        <f t="shared" si="19"/>
        <v>1771.0080000000003</v>
      </c>
      <c r="W17" s="3">
        <f t="shared" si="13"/>
        <v>19055.048000000003</v>
      </c>
      <c r="X17" s="4">
        <f t="shared" si="8"/>
        <v>0.27219437833341192</v>
      </c>
      <c r="Y17" s="4"/>
      <c r="Z17" s="3">
        <f t="shared" si="1"/>
        <v>460.77735048231506</v>
      </c>
      <c r="AA17" s="3">
        <f t="shared" si="20"/>
        <v>455.54599999999999</v>
      </c>
      <c r="AB17" s="3">
        <v>0</v>
      </c>
      <c r="AC17" s="3">
        <f t="shared" si="21"/>
        <v>455.54599999999999</v>
      </c>
      <c r="AD17" s="3">
        <f t="shared" si="14"/>
        <v>-20.37735048231508</v>
      </c>
      <c r="AE17" s="3">
        <f t="shared" si="15"/>
        <v>152.86051274770415</v>
      </c>
      <c r="AF17" s="4">
        <f>(-1)*SLOPE(AE16:AE17,O16:O17)</f>
        <v>2.8972712294169025E-3</v>
      </c>
      <c r="AH17" s="18">
        <v>2.2000000000000002</v>
      </c>
      <c r="AI17" s="3">
        <f t="shared" si="10"/>
        <v>0.47905829999999999</v>
      </c>
    </row>
    <row r="18" spans="1:39">
      <c r="A18" s="7">
        <v>12.979861111110949</v>
      </c>
      <c r="B18" s="7">
        <v>5.432118</v>
      </c>
      <c r="C18" s="7">
        <v>95.887659999999997</v>
      </c>
      <c r="D18" s="6">
        <v>20</v>
      </c>
      <c r="E18" s="6"/>
      <c r="F18" s="22">
        <v>10.199999999999999</v>
      </c>
      <c r="G18" s="19">
        <f t="shared" si="2"/>
        <v>0</v>
      </c>
      <c r="H18" s="7">
        <v>1.69</v>
      </c>
      <c r="I18" s="6">
        <v>0.23</v>
      </c>
      <c r="J18" s="3">
        <f t="shared" si="12"/>
        <v>1752.1</v>
      </c>
      <c r="K18" s="3">
        <f t="shared" si="16"/>
        <v>1732.1</v>
      </c>
      <c r="L18" s="3">
        <f t="shared" si="3"/>
        <v>1742.3</v>
      </c>
      <c r="M18" s="3">
        <f t="shared" si="17"/>
        <v>9517.6139477999986</v>
      </c>
      <c r="N18" s="3">
        <f t="shared" si="18"/>
        <v>9408.9715877999988</v>
      </c>
      <c r="O18" s="3">
        <f t="shared" si="4"/>
        <v>108626.28504064844</v>
      </c>
      <c r="P18" s="4">
        <f t="shared" si="11"/>
        <v>2.5157265795093139E-2</v>
      </c>
      <c r="Q18" s="4"/>
      <c r="R18" s="3">
        <f t="shared" si="5"/>
        <v>2961.049</v>
      </c>
      <c r="S18" s="3">
        <f t="shared" si="0"/>
        <v>2927.2489999999998</v>
      </c>
      <c r="T18" s="3">
        <f t="shared" si="6"/>
        <v>2550</v>
      </c>
      <c r="U18" s="3">
        <f t="shared" si="7"/>
        <v>5477.2489999999998</v>
      </c>
      <c r="V18" s="3">
        <f t="shared" si="19"/>
        <v>2659.5029999999997</v>
      </c>
      <c r="W18" s="3">
        <f t="shared" si="13"/>
        <v>21714.551000000003</v>
      </c>
      <c r="X18" s="4">
        <f t="shared" si="8"/>
        <v>0.19769664625017913</v>
      </c>
      <c r="Y18" s="4"/>
      <c r="Z18" s="3">
        <f t="shared" si="1"/>
        <v>405.35608850528257</v>
      </c>
      <c r="AA18" s="3">
        <f t="shared" si="20"/>
        <v>400.72899999999998</v>
      </c>
      <c r="AB18" s="3">
        <v>0</v>
      </c>
      <c r="AC18" s="3">
        <f t="shared" si="21"/>
        <v>400.72899999999998</v>
      </c>
      <c r="AD18" s="3">
        <f t="shared" si="14"/>
        <v>50.189911494717421</v>
      </c>
      <c r="AE18" s="3">
        <f t="shared" si="15"/>
        <v>203.05042424242157</v>
      </c>
      <c r="AF18" s="4"/>
      <c r="AH18" s="18">
        <v>2.4</v>
      </c>
      <c r="AI18" s="3">
        <f t="shared" si="10"/>
        <v>0.54321180000000002</v>
      </c>
    </row>
    <row r="19" spans="1:39">
      <c r="A19" s="7">
        <v>13.914583333331393</v>
      </c>
      <c r="B19" s="7">
        <v>5.0910659999999996</v>
      </c>
      <c r="C19" s="7">
        <v>89.253659999999996</v>
      </c>
      <c r="D19" s="6">
        <v>20</v>
      </c>
      <c r="E19" s="7"/>
      <c r="F19" s="6"/>
      <c r="G19" s="19">
        <f t="shared" si="2"/>
        <v>0</v>
      </c>
      <c r="H19" s="7">
        <v>2.66</v>
      </c>
      <c r="I19" s="6">
        <v>0.37</v>
      </c>
      <c r="J19" s="3">
        <f t="shared" si="12"/>
        <v>1742.3</v>
      </c>
      <c r="K19" s="3">
        <f t="shared" si="16"/>
        <v>1722.3</v>
      </c>
      <c r="L19" s="3">
        <f t="shared" si="3"/>
        <v>1722.3</v>
      </c>
      <c r="M19" s="3">
        <f t="shared" si="17"/>
        <v>8870.1642917999998</v>
      </c>
      <c r="N19" s="3">
        <f t="shared" si="18"/>
        <v>8768.3429718000007</v>
      </c>
      <c r="O19" s="3">
        <f t="shared" si="4"/>
        <v>117169.24229547301</v>
      </c>
      <c r="P19" s="4"/>
      <c r="Q19" s="4"/>
      <c r="R19" s="3">
        <f t="shared" si="5"/>
        <v>4634.518</v>
      </c>
      <c r="S19" s="3">
        <f t="shared" si="0"/>
        <v>4581.3180000000002</v>
      </c>
      <c r="T19" s="3">
        <f t="shared" si="6"/>
        <v>0</v>
      </c>
      <c r="U19" s="3">
        <f t="shared" si="7"/>
        <v>4581.3180000000002</v>
      </c>
      <c r="V19" s="3">
        <f t="shared" si="19"/>
        <v>842.73099999999977</v>
      </c>
      <c r="W19" s="3">
        <f t="shared" si="13"/>
        <v>22557.282000000003</v>
      </c>
      <c r="X19" s="4"/>
      <c r="Y19" s="4"/>
      <c r="Z19" s="3">
        <f t="shared" si="1"/>
        <v>644.65099999999995</v>
      </c>
      <c r="AA19" s="3">
        <f t="shared" si="20"/>
        <v>637.25099999999998</v>
      </c>
      <c r="AB19" s="3">
        <v>0</v>
      </c>
      <c r="AC19" s="3">
        <f t="shared" si="21"/>
        <v>637.25099999999998</v>
      </c>
      <c r="AD19" s="3">
        <f t="shared" si="14"/>
        <v>-243.92199999999997</v>
      </c>
      <c r="AE19" s="3">
        <f t="shared" si="15"/>
        <v>-40.871575757578398</v>
      </c>
      <c r="AF19" s="4"/>
      <c r="AG19" s="8"/>
      <c r="AH19" s="18">
        <v>2.2000000000000002</v>
      </c>
      <c r="AI19" s="3">
        <f t="shared" si="10"/>
        <v>0.50910659999999996</v>
      </c>
    </row>
    <row r="20" spans="1:39">
      <c r="A20" s="7"/>
      <c r="B20" s="7"/>
      <c r="C20" s="7"/>
      <c r="D20" s="6"/>
      <c r="E20" s="7"/>
      <c r="F20" s="6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I20" s="3"/>
      <c r="AM20" s="6"/>
    </row>
    <row r="21" spans="1:39">
      <c r="A21" s="7"/>
      <c r="B21" s="7"/>
      <c r="C21" s="7"/>
      <c r="D21" s="6"/>
      <c r="E21" s="7"/>
      <c r="F21" s="6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6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6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35"/>
  <sheetViews>
    <sheetView zoomScaleNormal="100" workbookViewId="0">
      <selection activeCell="G5" sqref="G5:G31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3">
      <c r="A1" s="5" t="s">
        <v>37</v>
      </c>
      <c r="B1" t="s">
        <v>15</v>
      </c>
      <c r="E1" t="s">
        <v>7</v>
      </c>
      <c r="H1" t="s">
        <v>32</v>
      </c>
    </row>
    <row r="2" spans="1:33">
      <c r="A2" t="s">
        <v>4</v>
      </c>
      <c r="B2" s="1">
        <v>0</v>
      </c>
      <c r="E2" s="1">
        <v>0</v>
      </c>
      <c r="F2" s="1"/>
      <c r="G2" s="1"/>
      <c r="H2" s="1">
        <v>250</v>
      </c>
    </row>
    <row r="3" spans="1:33">
      <c r="A3" s="1">
        <v>1600</v>
      </c>
    </row>
    <row r="4" spans="1:33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9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</row>
    <row r="5" spans="1:33" s="3" customFormat="1">
      <c r="A5" s="6">
        <v>0.27166666667006212</v>
      </c>
      <c r="B5" s="6">
        <v>1.26</v>
      </c>
      <c r="C5" s="6">
        <v>95.9</v>
      </c>
      <c r="D5" s="6">
        <v>35</v>
      </c>
      <c r="E5" s="6"/>
      <c r="F5" s="6"/>
      <c r="G5" s="6">
        <v>0</v>
      </c>
      <c r="H5" s="6">
        <v>7.42</v>
      </c>
      <c r="I5" s="6"/>
      <c r="J5" s="3">
        <f>A3</f>
        <v>1600</v>
      </c>
      <c r="K5" s="3">
        <f>J5-D5</f>
        <v>1565</v>
      </c>
      <c r="L5" s="3">
        <f>K5+E5+F5</f>
        <v>1565</v>
      </c>
      <c r="M5" s="3">
        <f>J5*B5</f>
        <v>2016</v>
      </c>
      <c r="N5" s="3">
        <f>M5-D5*B5</f>
        <v>1971.9</v>
      </c>
      <c r="O5" s="3">
        <f>0</f>
        <v>0</v>
      </c>
      <c r="P5" s="4"/>
      <c r="Q5" s="4"/>
      <c r="R5" s="3">
        <f>H5*J5</f>
        <v>11872</v>
      </c>
      <c r="S5" s="3">
        <f t="shared" ref="S5:S19" si="0">R5-D5*H5</f>
        <v>11612.3</v>
      </c>
      <c r="T5" s="3">
        <f>$E$2*E5+$H$2*F5</f>
        <v>0</v>
      </c>
      <c r="U5" s="3">
        <f>S5+T5</f>
        <v>11612.3</v>
      </c>
      <c r="V5" s="3">
        <v>0</v>
      </c>
      <c r="W5" s="3">
        <f>V5</f>
        <v>0</v>
      </c>
      <c r="X5" s="4"/>
      <c r="Y5" s="4"/>
      <c r="Z5" s="3">
        <f t="shared" ref="Z5:Z19" si="1">AA5*J5/K5</f>
        <v>0</v>
      </c>
      <c r="AA5" s="3">
        <f>AC5-AB5</f>
        <v>0</v>
      </c>
      <c r="AB5" s="3">
        <v>0</v>
      </c>
      <c r="AC5" s="3">
        <f>I5*L5</f>
        <v>0</v>
      </c>
      <c r="AD5" s="3">
        <v>0</v>
      </c>
      <c r="AE5" s="3">
        <f>AD5</f>
        <v>0</v>
      </c>
      <c r="AF5" s="4"/>
    </row>
    <row r="6" spans="1:33" s="3" customFormat="1">
      <c r="A6" s="6">
        <v>1.0466666666642412</v>
      </c>
      <c r="B6" s="6">
        <v>2.21</v>
      </c>
      <c r="C6" s="6">
        <v>96.5</v>
      </c>
      <c r="D6" s="6">
        <v>35</v>
      </c>
      <c r="E6" s="6"/>
      <c r="F6" s="6"/>
      <c r="G6" s="6">
        <f t="shared" ref="G6:G19" si="2">($B$2/100)*$A$3*(A6-A5)/14</f>
        <v>0</v>
      </c>
      <c r="H6" s="6">
        <v>6.36</v>
      </c>
      <c r="I6" s="6"/>
      <c r="J6" s="3">
        <f>L5-G6</f>
        <v>1565</v>
      </c>
      <c r="K6" s="3">
        <f>J6-D6</f>
        <v>1530</v>
      </c>
      <c r="L6" s="3">
        <f t="shared" ref="L6:L17" si="3">K6+E6+F6</f>
        <v>1530</v>
      </c>
      <c r="M6" s="3">
        <f>J6*B6</f>
        <v>3458.65</v>
      </c>
      <c r="N6" s="3">
        <f>M6-D6*B6</f>
        <v>3381.3</v>
      </c>
      <c r="O6" s="3">
        <f t="shared" ref="O6:O19" si="4">(A6-A5)*N5+0.5*(A6-A5)*(M6-N5)+O5</f>
        <v>2104.3381249841946</v>
      </c>
      <c r="P6" s="4">
        <f>SLOPE(N5:N7,O5:O7)</f>
        <v>0.71926972557675861</v>
      </c>
      <c r="Q6" s="4">
        <f>SLOPE(N5:N12,O5:O12)</f>
        <v>0.18028080145102693</v>
      </c>
      <c r="R6" s="3">
        <f t="shared" ref="R6:R17" si="5">H6*J6</f>
        <v>9953.4</v>
      </c>
      <c r="S6" s="3">
        <f t="shared" si="0"/>
        <v>9730.7999999999993</v>
      </c>
      <c r="T6" s="3">
        <f t="shared" ref="T6:T17" si="6">$E$2*E6+$H$2*F6</f>
        <v>0</v>
      </c>
      <c r="U6" s="3">
        <f t="shared" ref="U6:U17" si="7">S6+T6</f>
        <v>9730.7999999999993</v>
      </c>
      <c r="V6" s="3">
        <f>U5-R6</f>
        <v>1658.8999999999996</v>
      </c>
      <c r="W6" s="3">
        <f>W5+V6</f>
        <v>1658.8999999999996</v>
      </c>
      <c r="X6" s="4">
        <f t="shared" ref="X6:X18" si="8">SLOPE(W5:W7,O5:O7)</f>
        <v>0.50161843933203654</v>
      </c>
      <c r="Y6" s="4"/>
      <c r="Z6" s="3">
        <f t="shared" si="1"/>
        <v>0</v>
      </c>
      <c r="AA6" s="3">
        <f>AC6-AB6</f>
        <v>0</v>
      </c>
      <c r="AB6" s="3">
        <v>0</v>
      </c>
      <c r="AC6" s="3">
        <f>I6*L6</f>
        <v>0</v>
      </c>
      <c r="AD6" s="3">
        <f>AC5-Z6</f>
        <v>0</v>
      </c>
      <c r="AE6" s="3">
        <f>AE5+AD6</f>
        <v>0</v>
      </c>
      <c r="AF6" s="4">
        <f t="shared" ref="AF6:AF19" si="9">(-1)*SLOPE(AE5:AE7,O5:O7)</f>
        <v>0</v>
      </c>
      <c r="AG6" s="8"/>
    </row>
    <row r="7" spans="1:33" s="3" customFormat="1">
      <c r="A7" s="6">
        <v>2.0591666666686068</v>
      </c>
      <c r="B7" s="6">
        <v>5</v>
      </c>
      <c r="C7" s="6">
        <v>97.1</v>
      </c>
      <c r="D7" s="6">
        <v>35</v>
      </c>
      <c r="E7" s="6"/>
      <c r="F7" s="6"/>
      <c r="G7" s="6">
        <f t="shared" si="2"/>
        <v>0</v>
      </c>
      <c r="H7" s="6">
        <v>4.82</v>
      </c>
      <c r="I7" s="6"/>
      <c r="J7" s="3">
        <f>L6-G7</f>
        <v>1530</v>
      </c>
      <c r="K7" s="3">
        <f>J7-D7</f>
        <v>1495</v>
      </c>
      <c r="L7" s="3">
        <f t="shared" si="3"/>
        <v>1495</v>
      </c>
      <c r="M7" s="3">
        <f>J7*B7</f>
        <v>7650</v>
      </c>
      <c r="N7" s="3">
        <f>M7-D7*B7</f>
        <v>7475</v>
      </c>
      <c r="O7" s="3">
        <f t="shared" si="4"/>
        <v>7688.9337500082729</v>
      </c>
      <c r="P7" s="4">
        <f t="shared" ref="P7:P18" si="10">SLOPE(N6:N8,O6:O8)</f>
        <v>0.52664091322870332</v>
      </c>
      <c r="Q7" s="4"/>
      <c r="R7" s="3">
        <f t="shared" si="5"/>
        <v>7374.6</v>
      </c>
      <c r="S7" s="3">
        <f t="shared" si="0"/>
        <v>7205.9000000000005</v>
      </c>
      <c r="T7" s="3">
        <f t="shared" si="6"/>
        <v>0</v>
      </c>
      <c r="U7" s="3">
        <f t="shared" si="7"/>
        <v>7205.9000000000005</v>
      </c>
      <c r="V7" s="3">
        <f>U6-R7</f>
        <v>2356.1999999999989</v>
      </c>
      <c r="W7" s="3">
        <f>W6+V7</f>
        <v>4015.0999999999985</v>
      </c>
      <c r="X7" s="4">
        <f t="shared" si="8"/>
        <v>0.31396528695885334</v>
      </c>
      <c r="Y7" s="4"/>
      <c r="Z7" s="3">
        <f t="shared" si="1"/>
        <v>0</v>
      </c>
      <c r="AA7" s="3">
        <f>AC7-AB7</f>
        <v>0</v>
      </c>
      <c r="AB7" s="3">
        <v>0</v>
      </c>
      <c r="AC7" s="3">
        <f>I7*L7</f>
        <v>0</v>
      </c>
      <c r="AD7" s="3">
        <f>AC6-Z7</f>
        <v>0</v>
      </c>
      <c r="AE7" s="3">
        <f>AE6+AD7</f>
        <v>0</v>
      </c>
      <c r="AF7" s="4">
        <f t="shared" si="9"/>
        <v>0</v>
      </c>
    </row>
    <row r="8" spans="1:33" s="3" customFormat="1">
      <c r="A8" s="6">
        <v>3.3362500000029103</v>
      </c>
      <c r="B8" s="6">
        <v>9.5299999999999994</v>
      </c>
      <c r="C8" s="6">
        <v>97.5</v>
      </c>
      <c r="D8" s="6">
        <v>35</v>
      </c>
      <c r="E8" s="6">
        <v>213</v>
      </c>
      <c r="F8" s="6"/>
      <c r="G8" s="6">
        <f t="shared" si="2"/>
        <v>0</v>
      </c>
      <c r="H8" s="6">
        <v>2.21</v>
      </c>
      <c r="I8" s="6"/>
      <c r="J8" s="3">
        <f>L7-G8</f>
        <v>1495</v>
      </c>
      <c r="K8" s="3">
        <f>J8-D8</f>
        <v>1460</v>
      </c>
      <c r="L8" s="3">
        <f t="shared" si="3"/>
        <v>1673</v>
      </c>
      <c r="M8" s="3">
        <f>J8*B8</f>
        <v>14247.349999999999</v>
      </c>
      <c r="N8" s="3">
        <f>M8-D8*B8</f>
        <v>13913.8</v>
      </c>
      <c r="O8" s="3">
        <f t="shared" si="4"/>
        <v>21559.559322935474</v>
      </c>
      <c r="P8" s="4">
        <f t="shared" si="10"/>
        <v>0.41970837572483638</v>
      </c>
      <c r="Q8" s="4"/>
      <c r="R8" s="3">
        <f t="shared" si="5"/>
        <v>3303.95</v>
      </c>
      <c r="S8" s="3">
        <f t="shared" si="0"/>
        <v>3226.6</v>
      </c>
      <c r="T8" s="3">
        <f t="shared" si="6"/>
        <v>0</v>
      </c>
      <c r="U8" s="3">
        <f t="shared" si="7"/>
        <v>3226.6</v>
      </c>
      <c r="V8" s="3">
        <f>U7-R8</f>
        <v>3901.9500000000007</v>
      </c>
      <c r="W8" s="3">
        <f>W7+V8</f>
        <v>7917.0499999999993</v>
      </c>
      <c r="X8" s="4">
        <f t="shared" si="8"/>
        <v>0.18548820080909323</v>
      </c>
      <c r="Y8" s="10">
        <f>SLOPE(W5:W13,O5:O13)</f>
        <v>0.15643066900554989</v>
      </c>
      <c r="Z8" s="3">
        <f t="shared" si="1"/>
        <v>0</v>
      </c>
      <c r="AA8" s="3">
        <f>AC8-AB8</f>
        <v>0</v>
      </c>
      <c r="AB8" s="3">
        <v>0</v>
      </c>
      <c r="AC8" s="3">
        <f>I8*L8</f>
        <v>0</v>
      </c>
      <c r="AD8" s="3">
        <f>AC7-Z8</f>
        <v>0</v>
      </c>
      <c r="AE8" s="3">
        <f>AE7+AD8</f>
        <v>0</v>
      </c>
      <c r="AF8" s="4">
        <f t="shared" si="9"/>
        <v>0</v>
      </c>
      <c r="AG8" s="8"/>
    </row>
    <row r="9" spans="1:33" s="3" customFormat="1">
      <c r="A9" s="6">
        <v>4.2584722222189884</v>
      </c>
      <c r="B9" s="6">
        <v>12.14</v>
      </c>
      <c r="C9" s="6">
        <v>98.3</v>
      </c>
      <c r="D9" s="6">
        <v>30</v>
      </c>
      <c r="E9" s="6"/>
      <c r="F9" s="6">
        <v>9.6</v>
      </c>
      <c r="G9" s="6">
        <f t="shared" si="2"/>
        <v>0</v>
      </c>
      <c r="H9" s="6">
        <v>0.94</v>
      </c>
      <c r="I9" s="6"/>
      <c r="J9" s="3">
        <f>L8-G9</f>
        <v>1673</v>
      </c>
      <c r="K9" s="3">
        <f>J9-D9</f>
        <v>1643</v>
      </c>
      <c r="L9" s="3">
        <f t="shared" si="3"/>
        <v>1652.6</v>
      </c>
      <c r="M9" s="3">
        <f>J9*B9</f>
        <v>20310.22</v>
      </c>
      <c r="N9" s="3">
        <f>M9-D9*B9</f>
        <v>19946.02</v>
      </c>
      <c r="O9" s="3">
        <f t="shared" si="4"/>
        <v>37340.635211719229</v>
      </c>
      <c r="P9" s="4">
        <f t="shared" si="10"/>
        <v>0.14799706452829389</v>
      </c>
      <c r="Q9" s="4"/>
      <c r="R9" s="3">
        <f t="shared" si="5"/>
        <v>1572.62</v>
      </c>
      <c r="S9" s="3">
        <f t="shared" si="0"/>
        <v>1544.4199999999998</v>
      </c>
      <c r="T9" s="3">
        <f t="shared" si="6"/>
        <v>2400</v>
      </c>
      <c r="U9" s="3">
        <f t="shared" si="7"/>
        <v>3944.42</v>
      </c>
      <c r="V9" s="3">
        <f>U8-R9</f>
        <v>1653.98</v>
      </c>
      <c r="W9" s="3">
        <f>W8+V9</f>
        <v>9571.0299999999988</v>
      </c>
      <c r="X9" s="4">
        <f t="shared" si="8"/>
        <v>0.11667131149644075</v>
      </c>
      <c r="Y9" s="4"/>
      <c r="Z9" s="3">
        <f t="shared" si="1"/>
        <v>0</v>
      </c>
      <c r="AA9" s="3">
        <f>AC9-AB9</f>
        <v>0</v>
      </c>
      <c r="AB9" s="3">
        <v>0</v>
      </c>
      <c r="AC9" s="3">
        <f>I9*L9</f>
        <v>0</v>
      </c>
      <c r="AD9" s="3">
        <f>AC8-Z9</f>
        <v>0</v>
      </c>
      <c r="AE9" s="3">
        <f>AE8+AD9</f>
        <v>0</v>
      </c>
      <c r="AF9" s="4">
        <f t="shared" si="9"/>
        <v>0</v>
      </c>
    </row>
    <row r="10" spans="1:33">
      <c r="A10" s="7">
        <v>5.0424999999985447</v>
      </c>
      <c r="B10" s="7">
        <v>11.370000000000001</v>
      </c>
      <c r="C10" s="7">
        <v>98.7</v>
      </c>
      <c r="D10" s="6">
        <v>30</v>
      </c>
      <c r="E10" s="6"/>
      <c r="F10" s="6">
        <v>9.3000000000000007</v>
      </c>
      <c r="G10" s="6">
        <f t="shared" si="2"/>
        <v>0</v>
      </c>
      <c r="H10" s="6">
        <v>1.2</v>
      </c>
      <c r="I10" s="6"/>
      <c r="J10" s="3">
        <f t="shared" ref="J10:J19" si="11">L9-G10</f>
        <v>1652.6</v>
      </c>
      <c r="K10" s="3">
        <f t="shared" ref="K10:K17" si="12">J10-D10</f>
        <v>1622.6</v>
      </c>
      <c r="L10" s="3">
        <f t="shared" si="3"/>
        <v>1631.8999999999999</v>
      </c>
      <c r="M10" s="3">
        <f t="shared" ref="M10:M17" si="13">J10*B10</f>
        <v>18790.062000000002</v>
      </c>
      <c r="N10" s="3">
        <f t="shared" ref="N10:N17" si="14">M10-D10*B10</f>
        <v>18448.962000000003</v>
      </c>
      <c r="O10" s="3">
        <f t="shared" si="4"/>
        <v>52525.717356892565</v>
      </c>
      <c r="P10" s="4">
        <f t="shared" si="10"/>
        <v>-7.2060926954762419E-2</v>
      </c>
      <c r="Q10" s="4"/>
      <c r="R10" s="3">
        <f t="shared" si="5"/>
        <v>1983.12</v>
      </c>
      <c r="S10" s="3">
        <f t="shared" si="0"/>
        <v>1947.12</v>
      </c>
      <c r="T10" s="3">
        <f t="shared" si="6"/>
        <v>2325</v>
      </c>
      <c r="U10" s="3">
        <f t="shared" si="7"/>
        <v>4272.12</v>
      </c>
      <c r="V10" s="3">
        <f t="shared" ref="V10:V19" si="15">U9-R10</f>
        <v>1961.3000000000002</v>
      </c>
      <c r="W10" s="3">
        <f t="shared" ref="W10:W19" si="16">W9+V10</f>
        <v>11532.329999999998</v>
      </c>
      <c r="X10" s="4">
        <f t="shared" si="8"/>
        <v>0.13218024106441711</v>
      </c>
      <c r="Y10" s="4"/>
      <c r="Z10" s="3">
        <f t="shared" si="1"/>
        <v>0</v>
      </c>
      <c r="AA10" s="3">
        <f t="shared" ref="AA10:AA17" si="17">AC10-AB10</f>
        <v>0</v>
      </c>
      <c r="AB10" s="3">
        <v>0</v>
      </c>
      <c r="AC10" s="3">
        <f t="shared" ref="AC10:AC17" si="18">I10*L10</f>
        <v>0</v>
      </c>
      <c r="AD10" s="3">
        <f t="shared" ref="AD10:AD19" si="19">AC9-Z10</f>
        <v>0</v>
      </c>
      <c r="AE10" s="3">
        <f t="shared" ref="AE10:AE19" si="20">AE9+AD10</f>
        <v>0</v>
      </c>
      <c r="AF10" s="4">
        <f t="shared" si="9"/>
        <v>0</v>
      </c>
      <c r="AG10" s="8"/>
    </row>
    <row r="11" spans="1:33">
      <c r="A11" s="7">
        <v>6.0862500000029103</v>
      </c>
      <c r="B11" s="7">
        <v>10.9</v>
      </c>
      <c r="C11" s="7">
        <v>97.5</v>
      </c>
      <c r="D11" s="6">
        <v>30</v>
      </c>
      <c r="E11" s="6">
        <v>233</v>
      </c>
      <c r="F11" s="6">
        <v>9.3000000000000007</v>
      </c>
      <c r="G11" s="6">
        <f t="shared" si="2"/>
        <v>0</v>
      </c>
      <c r="H11" s="6">
        <v>1.06</v>
      </c>
      <c r="I11" s="6"/>
      <c r="J11" s="3">
        <f t="shared" si="11"/>
        <v>1631.8999999999999</v>
      </c>
      <c r="K11" s="3">
        <f t="shared" si="12"/>
        <v>1601.8999999999999</v>
      </c>
      <c r="L11" s="3">
        <f t="shared" si="3"/>
        <v>1844.1999999999998</v>
      </c>
      <c r="M11" s="3">
        <f t="shared" si="13"/>
        <v>17787.71</v>
      </c>
      <c r="N11" s="3">
        <f t="shared" si="14"/>
        <v>17460.71</v>
      </c>
      <c r="O11" s="3">
        <f t="shared" si="4"/>
        <v>71436.730556971655</v>
      </c>
      <c r="P11" s="4">
        <f t="shared" si="10"/>
        <v>2.1972602509563485E-3</v>
      </c>
      <c r="Q11" s="4"/>
      <c r="R11" s="3">
        <f t="shared" si="5"/>
        <v>1729.8139999999999</v>
      </c>
      <c r="S11" s="3">
        <f t="shared" si="0"/>
        <v>1698.0139999999999</v>
      </c>
      <c r="T11" s="3">
        <f t="shared" si="6"/>
        <v>2325</v>
      </c>
      <c r="U11" s="3">
        <f t="shared" si="7"/>
        <v>4023.0140000000001</v>
      </c>
      <c r="V11" s="3">
        <f t="shared" si="15"/>
        <v>2542.306</v>
      </c>
      <c r="W11" s="3">
        <f t="shared" si="16"/>
        <v>14074.635999999999</v>
      </c>
      <c r="X11" s="4">
        <f t="shared" si="8"/>
        <v>0.11342895040459297</v>
      </c>
      <c r="Y11" s="4"/>
      <c r="Z11" s="3">
        <f t="shared" si="1"/>
        <v>0</v>
      </c>
      <c r="AA11" s="3">
        <f t="shared" si="17"/>
        <v>0</v>
      </c>
      <c r="AB11" s="3">
        <v>0</v>
      </c>
      <c r="AC11" s="3">
        <f t="shared" si="18"/>
        <v>0</v>
      </c>
      <c r="AD11" s="3">
        <f t="shared" si="19"/>
        <v>0</v>
      </c>
      <c r="AE11" s="3">
        <f t="shared" si="20"/>
        <v>0</v>
      </c>
      <c r="AF11" s="4">
        <f t="shared" si="9"/>
        <v>0</v>
      </c>
    </row>
    <row r="12" spans="1:33">
      <c r="A12" s="7">
        <v>7.0973611111138597</v>
      </c>
      <c r="B12" s="7">
        <v>10.220000000000001</v>
      </c>
      <c r="C12" s="7">
        <v>94.8</v>
      </c>
      <c r="D12" s="6">
        <v>30</v>
      </c>
      <c r="E12" s="6"/>
      <c r="F12" s="6">
        <v>10.5</v>
      </c>
      <c r="G12" s="6">
        <f t="shared" si="2"/>
        <v>0</v>
      </c>
      <c r="H12" s="6">
        <v>1.27</v>
      </c>
      <c r="I12" s="6"/>
      <c r="J12" s="3">
        <f t="shared" si="11"/>
        <v>1844.1999999999998</v>
      </c>
      <c r="K12" s="3">
        <f t="shared" si="12"/>
        <v>1814.1999999999998</v>
      </c>
      <c r="L12" s="3">
        <f t="shared" si="3"/>
        <v>1824.6999999999998</v>
      </c>
      <c r="M12" s="3">
        <f t="shared" si="13"/>
        <v>18847.723999999998</v>
      </c>
      <c r="N12" s="3">
        <f t="shared" si="14"/>
        <v>18541.124</v>
      </c>
      <c r="O12" s="3">
        <f t="shared" si="4"/>
        <v>89792.661079190933</v>
      </c>
      <c r="P12" s="4">
        <f t="shared" si="10"/>
        <v>-1.9532757338407168E-2</v>
      </c>
      <c r="Q12" s="4"/>
      <c r="R12" s="3">
        <f t="shared" si="5"/>
        <v>2342.134</v>
      </c>
      <c r="S12" s="3">
        <f t="shared" si="0"/>
        <v>2304.0340000000001</v>
      </c>
      <c r="T12" s="3">
        <f t="shared" si="6"/>
        <v>2625</v>
      </c>
      <c r="U12" s="3">
        <f t="shared" si="7"/>
        <v>4929.0339999999997</v>
      </c>
      <c r="V12" s="3">
        <f t="shared" si="15"/>
        <v>1680.88</v>
      </c>
      <c r="W12" s="3">
        <f t="shared" si="16"/>
        <v>15755.516</v>
      </c>
      <c r="X12" s="4">
        <f t="shared" si="8"/>
        <v>0.11402466565258432</v>
      </c>
      <c r="Y12" s="4"/>
      <c r="Z12" s="3">
        <f t="shared" si="1"/>
        <v>0</v>
      </c>
      <c r="AA12" s="3">
        <f t="shared" si="17"/>
        <v>0</v>
      </c>
      <c r="AB12" s="3">
        <v>0</v>
      </c>
      <c r="AC12" s="3">
        <f t="shared" si="18"/>
        <v>0</v>
      </c>
      <c r="AD12" s="3">
        <f t="shared" si="19"/>
        <v>0</v>
      </c>
      <c r="AE12" s="3">
        <f t="shared" si="20"/>
        <v>0</v>
      </c>
      <c r="AF12" s="4">
        <f t="shared" si="9"/>
        <v>0</v>
      </c>
      <c r="AG12" s="8"/>
    </row>
    <row r="13" spans="1:33">
      <c r="A13" s="7">
        <v>8.1376388888919617</v>
      </c>
      <c r="B13" s="7">
        <v>9.33</v>
      </c>
      <c r="C13" s="7">
        <v>94.8</v>
      </c>
      <c r="D13" s="6">
        <v>30</v>
      </c>
      <c r="E13" s="6"/>
      <c r="F13" s="6">
        <v>10.199999999999999</v>
      </c>
      <c r="G13" s="6">
        <f t="shared" si="2"/>
        <v>0</v>
      </c>
      <c r="H13" s="6">
        <v>1.32</v>
      </c>
      <c r="I13" s="6"/>
      <c r="J13" s="3">
        <f t="shared" si="11"/>
        <v>1824.6999999999998</v>
      </c>
      <c r="K13" s="3">
        <f t="shared" si="12"/>
        <v>1794.6999999999998</v>
      </c>
      <c r="L13" s="3">
        <f t="shared" si="3"/>
        <v>1804.8999999999999</v>
      </c>
      <c r="M13" s="3">
        <f t="shared" si="13"/>
        <v>17024.450999999997</v>
      </c>
      <c r="N13" s="3">
        <f t="shared" si="14"/>
        <v>16744.550999999996</v>
      </c>
      <c r="O13" s="3">
        <f t="shared" si="4"/>
        <v>108291.69974239115</v>
      </c>
      <c r="P13" s="4">
        <f t="shared" si="10"/>
        <v>-0.10157844773629279</v>
      </c>
      <c r="Q13" s="11">
        <f>SLOPE(N13:N30,O13:O30)</f>
        <v>-5.1514110899407314E-2</v>
      </c>
      <c r="R13" s="3">
        <f t="shared" si="5"/>
        <v>2408.6039999999998</v>
      </c>
      <c r="S13" s="3">
        <f t="shared" si="0"/>
        <v>2369.0039999999999</v>
      </c>
      <c r="T13" s="3">
        <f t="shared" si="6"/>
        <v>2550</v>
      </c>
      <c r="U13" s="3">
        <f t="shared" si="7"/>
        <v>4919.0039999999999</v>
      </c>
      <c r="V13" s="3">
        <f t="shared" si="15"/>
        <v>2520.4299999999998</v>
      </c>
      <c r="W13" s="3">
        <f t="shared" si="16"/>
        <v>18275.946</v>
      </c>
      <c r="X13" s="4">
        <f t="shared" si="8"/>
        <v>0.12962079633021753</v>
      </c>
      <c r="Y13" s="4"/>
      <c r="Z13" s="3">
        <f t="shared" si="1"/>
        <v>0</v>
      </c>
      <c r="AA13" s="3">
        <f t="shared" si="17"/>
        <v>0</v>
      </c>
      <c r="AB13" s="3">
        <v>0</v>
      </c>
      <c r="AC13" s="3">
        <f t="shared" si="18"/>
        <v>0</v>
      </c>
      <c r="AD13" s="3">
        <f t="shared" si="19"/>
        <v>0</v>
      </c>
      <c r="AE13" s="3">
        <f t="shared" si="20"/>
        <v>0</v>
      </c>
      <c r="AF13" s="4">
        <f t="shared" si="9"/>
        <v>0</v>
      </c>
    </row>
    <row r="14" spans="1:33">
      <c r="A14" s="7">
        <v>9.2063888888905065</v>
      </c>
      <c r="B14" s="7">
        <v>8.41</v>
      </c>
      <c r="C14" s="7">
        <v>94.8</v>
      </c>
      <c r="D14" s="6">
        <v>30</v>
      </c>
      <c r="E14" s="6"/>
      <c r="F14" s="6">
        <v>10.199999999999999</v>
      </c>
      <c r="G14" s="6">
        <f t="shared" si="2"/>
        <v>0</v>
      </c>
      <c r="H14" s="6">
        <v>1.57</v>
      </c>
      <c r="I14" s="6"/>
      <c r="J14" s="3">
        <f t="shared" si="11"/>
        <v>1804.8999999999999</v>
      </c>
      <c r="K14" s="3">
        <f t="shared" si="12"/>
        <v>1774.8999999999999</v>
      </c>
      <c r="L14" s="3">
        <f t="shared" si="3"/>
        <v>1785.1</v>
      </c>
      <c r="M14" s="3">
        <f t="shared" si="13"/>
        <v>15179.208999999999</v>
      </c>
      <c r="N14" s="3">
        <f t="shared" si="14"/>
        <v>14926.909</v>
      </c>
      <c r="O14" s="3">
        <f t="shared" si="4"/>
        <v>125350.95899236793</v>
      </c>
      <c r="P14" s="4">
        <f t="shared" si="10"/>
        <v>-9.0027722152215758E-2</v>
      </c>
      <c r="Q14" s="4"/>
      <c r="R14" s="3">
        <f t="shared" si="5"/>
        <v>2833.6929999999998</v>
      </c>
      <c r="S14" s="3">
        <f t="shared" si="0"/>
        <v>2786.5929999999998</v>
      </c>
      <c r="T14" s="3">
        <f t="shared" si="6"/>
        <v>2550</v>
      </c>
      <c r="U14" s="3">
        <f t="shared" si="7"/>
        <v>5336.5929999999998</v>
      </c>
      <c r="V14" s="3">
        <f t="shared" si="15"/>
        <v>2085.3110000000001</v>
      </c>
      <c r="W14" s="3">
        <f t="shared" si="16"/>
        <v>20361.257000000001</v>
      </c>
      <c r="X14" s="4">
        <f t="shared" si="8"/>
        <v>0.13645974158056115</v>
      </c>
      <c r="Y14" s="4">
        <f>SLOPE(W14:W30,O14:O30)</f>
        <v>0.13907020301301626</v>
      </c>
      <c r="Z14" s="3">
        <f t="shared" si="1"/>
        <v>0</v>
      </c>
      <c r="AA14" s="3">
        <f t="shared" si="17"/>
        <v>0</v>
      </c>
      <c r="AB14" s="3">
        <v>0</v>
      </c>
      <c r="AC14" s="3">
        <f t="shared" si="18"/>
        <v>0</v>
      </c>
      <c r="AD14" s="3">
        <f t="shared" si="19"/>
        <v>0</v>
      </c>
      <c r="AE14" s="3">
        <f t="shared" si="20"/>
        <v>0</v>
      </c>
      <c r="AF14" s="4">
        <f t="shared" si="9"/>
        <v>0</v>
      </c>
      <c r="AG14" s="8"/>
    </row>
    <row r="15" spans="1:33">
      <c r="A15" s="7">
        <v>10.30986111110804</v>
      </c>
      <c r="B15" s="7">
        <v>7.85</v>
      </c>
      <c r="C15" s="7">
        <v>93.7</v>
      </c>
      <c r="D15" s="6">
        <v>30</v>
      </c>
      <c r="E15" s="6"/>
      <c r="F15" s="6">
        <v>10.199999999999999</v>
      </c>
      <c r="G15" s="6">
        <f t="shared" si="2"/>
        <v>0</v>
      </c>
      <c r="H15" s="6">
        <v>1.63</v>
      </c>
      <c r="I15" s="6"/>
      <c r="J15" s="3">
        <f t="shared" si="11"/>
        <v>1785.1</v>
      </c>
      <c r="K15" s="3">
        <f t="shared" si="12"/>
        <v>1755.1</v>
      </c>
      <c r="L15" s="3">
        <f t="shared" si="3"/>
        <v>1765.3</v>
      </c>
      <c r="M15" s="3">
        <f t="shared" si="13"/>
        <v>14013.034999999998</v>
      </c>
      <c r="N15" s="3">
        <f t="shared" si="14"/>
        <v>13777.534999999998</v>
      </c>
      <c r="O15" s="3">
        <f t="shared" si="4"/>
        <v>141318.17115063342</v>
      </c>
      <c r="P15" s="4">
        <f t="shared" si="10"/>
        <v>-2.1572629045834953E-2</v>
      </c>
      <c r="Q15" s="4"/>
      <c r="R15" s="3">
        <f t="shared" si="5"/>
        <v>2909.7129999999997</v>
      </c>
      <c r="S15" s="3">
        <f t="shared" si="0"/>
        <v>2860.8129999999996</v>
      </c>
      <c r="T15" s="3">
        <f t="shared" si="6"/>
        <v>2550</v>
      </c>
      <c r="U15" s="3">
        <f t="shared" si="7"/>
        <v>5410.8130000000001</v>
      </c>
      <c r="V15" s="3">
        <f t="shared" si="15"/>
        <v>2426.88</v>
      </c>
      <c r="W15" s="3">
        <f t="shared" si="16"/>
        <v>22788.137000000002</v>
      </c>
      <c r="X15" s="4">
        <f t="shared" si="8"/>
        <v>0.17098386436015361</v>
      </c>
      <c r="Y15" s="4"/>
      <c r="Z15" s="3">
        <f t="shared" si="1"/>
        <v>0</v>
      </c>
      <c r="AA15" s="3">
        <f t="shared" si="17"/>
        <v>0</v>
      </c>
      <c r="AB15" s="3">
        <v>0</v>
      </c>
      <c r="AC15" s="3">
        <f t="shared" si="18"/>
        <v>0</v>
      </c>
      <c r="AD15" s="3">
        <f t="shared" si="19"/>
        <v>0</v>
      </c>
      <c r="AE15" s="3">
        <f t="shared" si="20"/>
        <v>0</v>
      </c>
      <c r="AF15" s="4">
        <f t="shared" si="9"/>
        <v>0</v>
      </c>
    </row>
    <row r="16" spans="1:33">
      <c r="A16" s="7">
        <v>11.32861111111095</v>
      </c>
      <c r="B16" s="7">
        <v>8.24</v>
      </c>
      <c r="C16" s="7">
        <v>93.4</v>
      </c>
      <c r="D16" s="6">
        <v>30</v>
      </c>
      <c r="E16" s="6"/>
      <c r="F16" s="6">
        <v>10.199999999999999</v>
      </c>
      <c r="G16" s="6">
        <f t="shared" si="2"/>
        <v>0</v>
      </c>
      <c r="H16" s="6">
        <v>1.49</v>
      </c>
      <c r="I16" s="6"/>
      <c r="J16" s="3">
        <f t="shared" si="11"/>
        <v>1765.3</v>
      </c>
      <c r="K16" s="3">
        <f t="shared" si="12"/>
        <v>1735.3</v>
      </c>
      <c r="L16" s="3">
        <f t="shared" si="3"/>
        <v>1745.5</v>
      </c>
      <c r="M16" s="3">
        <f t="shared" si="13"/>
        <v>14546.072</v>
      </c>
      <c r="N16" s="3">
        <f t="shared" si="14"/>
        <v>14298.871999999999</v>
      </c>
      <c r="O16" s="3">
        <f t="shared" si="4"/>
        <v>155745.50846629965</v>
      </c>
      <c r="P16" s="4">
        <f t="shared" si="10"/>
        <v>-3.8335527872580225E-2</v>
      </c>
      <c r="Q16" s="4"/>
      <c r="R16" s="3">
        <f t="shared" si="5"/>
        <v>2630.297</v>
      </c>
      <c r="S16" s="3">
        <f t="shared" si="0"/>
        <v>2585.5970000000002</v>
      </c>
      <c r="T16" s="3">
        <f t="shared" si="6"/>
        <v>2550</v>
      </c>
      <c r="U16" s="3">
        <f t="shared" si="7"/>
        <v>5135.5969999999998</v>
      </c>
      <c r="V16" s="3">
        <f t="shared" si="15"/>
        <v>2780.5160000000001</v>
      </c>
      <c r="W16" s="3">
        <f t="shared" si="16"/>
        <v>25568.653000000002</v>
      </c>
      <c r="X16" s="4">
        <f t="shared" si="8"/>
        <v>0.17106705332713604</v>
      </c>
      <c r="Y16" s="4"/>
      <c r="Z16" s="3">
        <f t="shared" si="1"/>
        <v>0</v>
      </c>
      <c r="AA16" s="3">
        <f t="shared" si="17"/>
        <v>0</v>
      </c>
      <c r="AB16" s="3">
        <v>0</v>
      </c>
      <c r="AC16" s="3">
        <f t="shared" si="18"/>
        <v>0</v>
      </c>
      <c r="AD16" s="3">
        <f t="shared" si="19"/>
        <v>0</v>
      </c>
      <c r="AE16" s="3">
        <f t="shared" si="20"/>
        <v>0</v>
      </c>
      <c r="AF16" s="4">
        <f t="shared" si="9"/>
        <v>0</v>
      </c>
      <c r="AG16" s="8"/>
    </row>
    <row r="17" spans="1:39">
      <c r="A17" s="7">
        <v>12.229305555559113</v>
      </c>
      <c r="B17" s="7">
        <v>7.4</v>
      </c>
      <c r="C17" s="7">
        <v>93</v>
      </c>
      <c r="D17" s="6">
        <v>30</v>
      </c>
      <c r="E17" s="6"/>
      <c r="F17" s="6">
        <v>9.6</v>
      </c>
      <c r="G17" s="6">
        <f t="shared" si="2"/>
        <v>0</v>
      </c>
      <c r="H17" s="6">
        <v>1.93</v>
      </c>
      <c r="I17" s="6"/>
      <c r="J17" s="3">
        <f t="shared" si="11"/>
        <v>1745.5</v>
      </c>
      <c r="K17" s="3">
        <f t="shared" si="12"/>
        <v>1715.5</v>
      </c>
      <c r="L17" s="3">
        <f t="shared" si="3"/>
        <v>1725.1</v>
      </c>
      <c r="M17" s="3">
        <f t="shared" si="13"/>
        <v>12916.7</v>
      </c>
      <c r="N17" s="3">
        <f t="shared" si="14"/>
        <v>12694.7</v>
      </c>
      <c r="O17" s="3">
        <f t="shared" si="4"/>
        <v>168001.96571773913</v>
      </c>
      <c r="P17" s="4">
        <f t="shared" si="10"/>
        <v>-0.1310345944610124</v>
      </c>
      <c r="Q17" s="4"/>
      <c r="R17" s="3">
        <f t="shared" si="5"/>
        <v>3368.8150000000001</v>
      </c>
      <c r="S17" s="3">
        <f t="shared" si="0"/>
        <v>3310.915</v>
      </c>
      <c r="T17" s="3">
        <f t="shared" si="6"/>
        <v>2400</v>
      </c>
      <c r="U17" s="3">
        <f t="shared" si="7"/>
        <v>5710.915</v>
      </c>
      <c r="V17" s="3">
        <f t="shared" si="15"/>
        <v>1766.7819999999997</v>
      </c>
      <c r="W17" s="3">
        <f t="shared" si="16"/>
        <v>27335.435000000001</v>
      </c>
      <c r="X17" s="4">
        <f t="shared" si="8"/>
        <v>0.10444996321483638</v>
      </c>
      <c r="Y17" s="4"/>
      <c r="Z17" s="3">
        <f t="shared" si="1"/>
        <v>0</v>
      </c>
      <c r="AA17" s="3">
        <f t="shared" si="17"/>
        <v>0</v>
      </c>
      <c r="AB17" s="3">
        <v>0</v>
      </c>
      <c r="AC17" s="3">
        <f t="shared" si="18"/>
        <v>0</v>
      </c>
      <c r="AD17" s="3">
        <f t="shared" si="19"/>
        <v>0</v>
      </c>
      <c r="AE17" s="3">
        <f t="shared" si="20"/>
        <v>0</v>
      </c>
      <c r="AF17" s="4">
        <f>(-1)*SLOPE(AE16:AE17,O16:O17)</f>
        <v>0</v>
      </c>
    </row>
    <row r="18" spans="1:39">
      <c r="A18" s="7">
        <v>13.252222222220444</v>
      </c>
      <c r="B18" s="7">
        <v>6.5400000000000009</v>
      </c>
      <c r="C18" s="7">
        <v>92.8</v>
      </c>
      <c r="D18" s="6">
        <v>30</v>
      </c>
      <c r="E18" s="7"/>
      <c r="F18" s="7"/>
      <c r="G18" s="6">
        <f t="shared" si="2"/>
        <v>0</v>
      </c>
      <c r="H18" s="7">
        <v>2.85</v>
      </c>
      <c r="I18" s="6"/>
      <c r="J18" s="3">
        <f t="shared" si="11"/>
        <v>1725.1</v>
      </c>
      <c r="K18" s="3">
        <f t="shared" ref="K18:K19" si="21">J18-D18</f>
        <v>1695.1</v>
      </c>
      <c r="L18" s="3">
        <f t="shared" ref="L18:L19" si="22">K18+E18+F18</f>
        <v>1695.1</v>
      </c>
      <c r="M18" s="3">
        <f t="shared" ref="M18:M19" si="23">J18*B18</f>
        <v>11282.154</v>
      </c>
      <c r="N18" s="3">
        <f t="shared" ref="N18:N19" si="24">M18-D18*B18</f>
        <v>11085.954</v>
      </c>
      <c r="O18" s="3">
        <f t="shared" si="4"/>
        <v>180265.12750309185</v>
      </c>
      <c r="P18" s="4">
        <f t="shared" si="10"/>
        <v>2.1530340955047238E-2</v>
      </c>
      <c r="Q18" s="4"/>
      <c r="R18" s="3">
        <f t="shared" ref="R18:R19" si="25">H18*J18</f>
        <v>4916.5349999999999</v>
      </c>
      <c r="S18" s="3">
        <f t="shared" si="0"/>
        <v>4831.0349999999999</v>
      </c>
      <c r="T18" s="3">
        <f t="shared" ref="T18:T19" si="26">$E$2*E18+$H$2*F18</f>
        <v>0</v>
      </c>
      <c r="U18" s="3">
        <f t="shared" ref="U18:U19" si="27">S18+T18</f>
        <v>4831.0349999999999</v>
      </c>
      <c r="V18" s="3">
        <f t="shared" si="15"/>
        <v>794.38000000000011</v>
      </c>
      <c r="W18" s="3">
        <f t="shared" si="16"/>
        <v>28129.815000000002</v>
      </c>
      <c r="X18" s="4">
        <f t="shared" si="8"/>
        <v>8.5160686528471141E-2</v>
      </c>
      <c r="Y18" s="4"/>
      <c r="Z18" s="3">
        <f t="shared" si="1"/>
        <v>0</v>
      </c>
      <c r="AA18" s="3">
        <f t="shared" ref="AA18:AA19" si="28">AC18-AB18</f>
        <v>0</v>
      </c>
      <c r="AB18" s="3">
        <v>0</v>
      </c>
      <c r="AC18" s="3">
        <f t="shared" ref="AC18:AC19" si="29">I18*L18</f>
        <v>0</v>
      </c>
      <c r="AD18" s="3">
        <f t="shared" si="19"/>
        <v>0</v>
      </c>
      <c r="AE18" s="3">
        <f t="shared" si="20"/>
        <v>0</v>
      </c>
      <c r="AF18" s="4">
        <f>(-1)*SLOPE(AE18:AE19,O18:O19)</f>
        <v>0</v>
      </c>
      <c r="AG18" s="8"/>
    </row>
    <row r="19" spans="1:39">
      <c r="A19" s="7">
        <v>14.008472222218989</v>
      </c>
      <c r="B19" s="7">
        <v>8.01</v>
      </c>
      <c r="C19" s="7">
        <v>90.7</v>
      </c>
      <c r="D19" s="6">
        <v>30</v>
      </c>
      <c r="E19" s="7"/>
      <c r="F19" s="7"/>
      <c r="G19" s="6">
        <f t="shared" si="2"/>
        <v>0</v>
      </c>
      <c r="H19" s="7">
        <v>2.2200000000000002</v>
      </c>
      <c r="I19" s="6"/>
      <c r="J19" s="3">
        <f t="shared" si="11"/>
        <v>1695.1</v>
      </c>
      <c r="K19" s="3">
        <f t="shared" si="21"/>
        <v>1665.1</v>
      </c>
      <c r="L19" s="3">
        <f t="shared" si="22"/>
        <v>1665.1</v>
      </c>
      <c r="M19" s="3">
        <f t="shared" si="23"/>
        <v>13577.750999999998</v>
      </c>
      <c r="N19" s="3">
        <f t="shared" si="24"/>
        <v>13337.450999999999</v>
      </c>
      <c r="O19" s="3">
        <f t="shared" si="4"/>
        <v>189591.0909561989</v>
      </c>
      <c r="P19" s="4"/>
      <c r="Q19" s="4"/>
      <c r="R19" s="3">
        <f t="shared" si="25"/>
        <v>3763.1220000000003</v>
      </c>
      <c r="S19" s="3">
        <f t="shared" si="0"/>
        <v>3696.5220000000004</v>
      </c>
      <c r="T19" s="3">
        <f t="shared" si="26"/>
        <v>0</v>
      </c>
      <c r="U19" s="3">
        <f t="shared" si="27"/>
        <v>3696.5220000000004</v>
      </c>
      <c r="V19" s="3">
        <f t="shared" si="15"/>
        <v>1067.9129999999996</v>
      </c>
      <c r="W19" s="3">
        <f t="shared" si="16"/>
        <v>29197.728000000003</v>
      </c>
      <c r="X19" s="4"/>
      <c r="Y19" s="4"/>
      <c r="Z19" s="3">
        <f t="shared" si="1"/>
        <v>0</v>
      </c>
      <c r="AA19" s="3">
        <f t="shared" si="28"/>
        <v>0</v>
      </c>
      <c r="AB19" s="3">
        <v>0</v>
      </c>
      <c r="AC19" s="3">
        <f t="shared" si="29"/>
        <v>0</v>
      </c>
      <c r="AD19" s="3">
        <f t="shared" si="19"/>
        <v>0</v>
      </c>
      <c r="AE19" s="3">
        <f t="shared" si="20"/>
        <v>0</v>
      </c>
      <c r="AF19" s="4">
        <f t="shared" si="9"/>
        <v>0</v>
      </c>
    </row>
    <row r="20" spans="1:39">
      <c r="A20" s="7"/>
      <c r="B20" s="7"/>
      <c r="C20" s="7"/>
      <c r="D20" s="6"/>
      <c r="E20" s="7"/>
      <c r="F20" s="7"/>
      <c r="G20" s="6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G20" s="8"/>
    </row>
    <row r="21" spans="1:39">
      <c r="A21" s="7"/>
      <c r="B21" s="7"/>
      <c r="C21" s="7"/>
      <c r="D21" s="6"/>
      <c r="E21" s="6"/>
      <c r="F21" s="7"/>
      <c r="G21" s="6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</row>
    <row r="22" spans="1:39">
      <c r="A22" s="7"/>
      <c r="B22" s="7"/>
      <c r="C22" s="7"/>
      <c r="D22" s="6"/>
      <c r="E22" s="7"/>
      <c r="F22" s="7"/>
      <c r="G22" s="6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G22" s="8"/>
    </row>
    <row r="23" spans="1:39">
      <c r="A23" s="7"/>
      <c r="B23" s="7"/>
      <c r="C23" s="7"/>
      <c r="D23" s="6"/>
      <c r="E23" s="7"/>
      <c r="F23" s="7"/>
      <c r="G23" s="6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M23" s="6"/>
    </row>
    <row r="24" spans="1:39">
      <c r="A24" s="7"/>
      <c r="B24" s="7"/>
      <c r="C24" s="7"/>
      <c r="D24" s="6"/>
      <c r="E24" s="7"/>
      <c r="F24" s="7"/>
      <c r="G24" s="6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G24" s="8"/>
      <c r="AM24" s="6"/>
    </row>
    <row r="25" spans="1:39">
      <c r="A25" s="7"/>
      <c r="B25" s="7"/>
      <c r="C25" s="7"/>
      <c r="D25" s="6"/>
      <c r="E25" s="7"/>
      <c r="F25" s="7"/>
      <c r="G25" s="6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M25" s="6"/>
    </row>
    <row r="26" spans="1:39">
      <c r="A26" s="7"/>
      <c r="B26" s="7"/>
      <c r="C26" s="7"/>
      <c r="D26" s="6"/>
      <c r="E26" s="7"/>
      <c r="F26" s="7"/>
      <c r="G26" s="6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G26" s="8"/>
      <c r="AM26" s="6"/>
    </row>
    <row r="27" spans="1:39">
      <c r="A27" s="7"/>
      <c r="B27" s="7"/>
      <c r="C27" s="7"/>
      <c r="D27" s="6"/>
      <c r="E27" s="7"/>
      <c r="F27" s="7"/>
      <c r="G27" s="6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M27" s="6"/>
    </row>
    <row r="28" spans="1:39">
      <c r="A28" s="7"/>
      <c r="B28" s="7"/>
      <c r="C28" s="7"/>
      <c r="D28" s="6"/>
      <c r="E28" s="7"/>
      <c r="F28" s="7"/>
      <c r="G28" s="6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G28" s="8"/>
      <c r="AM28" s="7"/>
    </row>
    <row r="29" spans="1:39">
      <c r="A29" s="7"/>
      <c r="B29" s="7"/>
      <c r="C29" s="7"/>
      <c r="D29" s="6"/>
      <c r="E29" s="7"/>
      <c r="F29" s="7"/>
      <c r="G29" s="6"/>
      <c r="H29" s="7"/>
      <c r="I29" s="7"/>
      <c r="J29" s="3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A30" s="7"/>
      <c r="B30" s="7"/>
      <c r="C30" s="7"/>
      <c r="D30" s="6"/>
      <c r="E30" s="7"/>
      <c r="F30" s="7"/>
      <c r="G30" s="6"/>
      <c r="H30" s="7"/>
      <c r="I30" s="7"/>
      <c r="J30" s="3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G30" s="8"/>
      <c r="AM30" s="7"/>
    </row>
    <row r="31" spans="1:39">
      <c r="A31" s="7"/>
      <c r="B31" s="7"/>
      <c r="C31" s="7"/>
      <c r="D31" s="6"/>
      <c r="E31" s="7"/>
      <c r="F31" s="7"/>
      <c r="G31" s="6"/>
      <c r="H31" s="7"/>
      <c r="I31" s="7"/>
      <c r="J31" s="3"/>
      <c r="K31" s="3"/>
      <c r="L31" s="3"/>
      <c r="M31" s="3"/>
      <c r="N31" s="3"/>
      <c r="O31" s="3"/>
      <c r="P31" s="4"/>
      <c r="Q31" s="4"/>
      <c r="R31" s="3"/>
      <c r="S31" s="3"/>
      <c r="T31" s="3"/>
      <c r="U31" s="3"/>
      <c r="V31" s="3"/>
      <c r="W31" s="3"/>
      <c r="X31" s="4"/>
      <c r="Y31" s="4"/>
      <c r="Z31" s="3"/>
      <c r="AA31" s="3"/>
      <c r="AB31" s="3"/>
      <c r="AC31" s="3"/>
      <c r="AD31" s="3"/>
      <c r="AE31" s="3"/>
      <c r="AF31" s="4"/>
      <c r="AM31" s="7"/>
    </row>
    <row r="32" spans="1:39">
      <c r="K32" s="3"/>
      <c r="L32" s="3"/>
      <c r="M32" s="3"/>
      <c r="N32" s="3"/>
      <c r="O32" s="3"/>
      <c r="P32" s="4"/>
      <c r="Q32" s="4"/>
      <c r="R32" s="3"/>
      <c r="S32" s="3"/>
      <c r="T32" s="3"/>
      <c r="U32" s="3"/>
      <c r="V32" s="3"/>
      <c r="W32" s="3"/>
      <c r="X32" s="4"/>
      <c r="Y32" s="4"/>
      <c r="Z32" s="3"/>
      <c r="AA32" s="3"/>
      <c r="AB32" s="3"/>
      <c r="AC32" s="3"/>
      <c r="AD32" s="3"/>
      <c r="AE32" s="3"/>
      <c r="AF32" s="4"/>
      <c r="AM32" s="7"/>
    </row>
    <row r="33" spans="11:39">
      <c r="K33" s="3"/>
      <c r="L33" s="3"/>
      <c r="M33" s="3"/>
      <c r="N33" s="3"/>
      <c r="O33" s="3"/>
      <c r="P33" s="4"/>
      <c r="Q33" s="4"/>
      <c r="R33" s="3"/>
      <c r="S33" s="3"/>
      <c r="T33" s="3"/>
      <c r="U33" s="3"/>
      <c r="V33" s="3"/>
      <c r="W33" s="3"/>
      <c r="X33" s="4"/>
      <c r="Y33" s="4"/>
      <c r="Z33" s="3"/>
      <c r="AA33" s="3"/>
      <c r="AB33" s="3"/>
      <c r="AC33" s="3"/>
      <c r="AD33" s="3"/>
      <c r="AE33" s="3"/>
      <c r="AF33" s="4"/>
      <c r="AM33" s="7"/>
    </row>
    <row r="34" spans="11:39">
      <c r="AM34" s="7"/>
    </row>
    <row r="35" spans="11:39">
      <c r="AM35" s="7"/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32"/>
  <sheetViews>
    <sheetView topLeftCell="C1" zoomScaleNormal="100" workbookViewId="0">
      <selection activeCell="X19" sqref="X19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3">
      <c r="A1" s="5" t="s">
        <v>38</v>
      </c>
      <c r="B1" t="s">
        <v>15</v>
      </c>
      <c r="E1" t="s">
        <v>7</v>
      </c>
      <c r="H1" t="s">
        <v>32</v>
      </c>
    </row>
    <row r="2" spans="1:33">
      <c r="A2" t="s">
        <v>4</v>
      </c>
      <c r="B2" s="1">
        <v>0</v>
      </c>
      <c r="E2" s="1">
        <v>0</v>
      </c>
      <c r="F2" s="1"/>
      <c r="G2" s="1"/>
      <c r="H2" s="1">
        <v>250</v>
      </c>
    </row>
    <row r="3" spans="1:33">
      <c r="A3" s="1">
        <v>1600</v>
      </c>
    </row>
    <row r="4" spans="1:33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</row>
    <row r="5" spans="1:33" s="3" customFormat="1">
      <c r="A5" s="6">
        <v>0.2876388888861402</v>
      </c>
      <c r="B5" s="6">
        <v>1.23</v>
      </c>
      <c r="C5" s="6">
        <v>94</v>
      </c>
      <c r="D5" s="6">
        <v>35</v>
      </c>
      <c r="E5" s="6"/>
      <c r="F5" s="6"/>
      <c r="G5" s="6">
        <v>0</v>
      </c>
      <c r="H5" s="6">
        <v>7.35</v>
      </c>
      <c r="I5" s="6"/>
      <c r="J5" s="3">
        <f>A3</f>
        <v>1600</v>
      </c>
      <c r="K5" s="3">
        <f>J5-D5</f>
        <v>1565</v>
      </c>
      <c r="L5" s="3">
        <f>K5+E5+F5</f>
        <v>1565</v>
      </c>
      <c r="M5" s="3">
        <f>J5*B5</f>
        <v>1968</v>
      </c>
      <c r="N5" s="3">
        <f>M5-D5*B5</f>
        <v>1924.95</v>
      </c>
      <c r="O5" s="3">
        <f>0</f>
        <v>0</v>
      </c>
      <c r="P5" s="4"/>
      <c r="Q5" s="4"/>
      <c r="R5" s="3">
        <f>H5*J5</f>
        <v>11760</v>
      </c>
      <c r="S5" s="3">
        <f t="shared" ref="S5:S19" si="0">R5-D5*H5</f>
        <v>11502.75</v>
      </c>
      <c r="T5" s="3">
        <f>$E$2*E5+$H$2*F5</f>
        <v>0</v>
      </c>
      <c r="U5" s="3">
        <f>S5+T5</f>
        <v>11502.75</v>
      </c>
      <c r="V5" s="3">
        <v>0</v>
      </c>
      <c r="W5" s="3">
        <f>V5</f>
        <v>0</v>
      </c>
      <c r="X5" s="4"/>
      <c r="Y5" s="4"/>
      <c r="Z5" s="3">
        <f t="shared" ref="Z5:Z19" si="1">AA5*J5/K5</f>
        <v>0</v>
      </c>
      <c r="AA5" s="3">
        <f>AC5-AB5</f>
        <v>0</v>
      </c>
      <c r="AB5" s="3">
        <v>0</v>
      </c>
      <c r="AC5" s="3">
        <f>I5*L5</f>
        <v>0</v>
      </c>
      <c r="AD5" s="3">
        <v>0</v>
      </c>
      <c r="AE5" s="3">
        <f>AD5</f>
        <v>0</v>
      </c>
      <c r="AF5" s="4"/>
    </row>
    <row r="6" spans="1:33" s="3" customFormat="1">
      <c r="A6" s="6">
        <v>1.0577777777751907</v>
      </c>
      <c r="B6" s="6">
        <v>2.2199999999999998</v>
      </c>
      <c r="C6" s="6">
        <v>96.3</v>
      </c>
      <c r="D6" s="6">
        <v>35</v>
      </c>
      <c r="E6" s="6"/>
      <c r="F6" s="6"/>
      <c r="G6" s="6">
        <f t="shared" ref="G6:G19" si="2">($B$2/100)*$A$3*(A6-A5)/14</f>
        <v>0</v>
      </c>
      <c r="H6" s="6">
        <v>6.14</v>
      </c>
      <c r="I6" s="6"/>
      <c r="J6" s="3">
        <f>L5-G6</f>
        <v>1565</v>
      </c>
      <c r="K6" s="3">
        <f>J6-D6</f>
        <v>1530</v>
      </c>
      <c r="L6" s="3">
        <f t="shared" ref="L6:L19" si="3">K6+E6+F6</f>
        <v>1530</v>
      </c>
      <c r="M6" s="3">
        <f>J6*B6</f>
        <v>3474.2999999999997</v>
      </c>
      <c r="N6" s="3">
        <f>M6-D6*B6</f>
        <v>3396.6</v>
      </c>
      <c r="O6" s="3">
        <f t="shared" ref="O6:O19" si="4">(A6-A5)*N5+0.5*(A6-A5)*(M6-N5)+O5</f>
        <v>2079.0861979171027</v>
      </c>
      <c r="P6" s="4">
        <f>SLOPE(N5:N7,O5:O7)</f>
        <v>0.75101711830930484</v>
      </c>
      <c r="Q6" s="4">
        <f>SLOPE(N5:N11,O5:O11)</f>
        <v>0.24178849982942294</v>
      </c>
      <c r="R6" s="3">
        <f t="shared" ref="R6:R19" si="5">H6*J6</f>
        <v>9609.1</v>
      </c>
      <c r="S6" s="3">
        <f t="shared" si="0"/>
        <v>9394.2000000000007</v>
      </c>
      <c r="T6" s="3">
        <f t="shared" ref="T6:T19" si="6">$E$2*E6+$H$2*F6</f>
        <v>0</v>
      </c>
      <c r="U6" s="3">
        <f t="shared" ref="U6:U19" si="7">S6+T6</f>
        <v>9394.2000000000007</v>
      </c>
      <c r="V6" s="3">
        <f>U5-R6</f>
        <v>1893.6499999999996</v>
      </c>
      <c r="W6" s="3">
        <f>W5+V6</f>
        <v>1893.6499999999996</v>
      </c>
      <c r="X6" s="4">
        <f t="shared" ref="X6:X18" si="8">SLOPE(W5:W7,O5:O7)</f>
        <v>0.50874973559437753</v>
      </c>
      <c r="Y6" s="4"/>
      <c r="Z6" s="3">
        <f t="shared" si="1"/>
        <v>0</v>
      </c>
      <c r="AA6" s="3">
        <f>AC6-AB6</f>
        <v>0</v>
      </c>
      <c r="AB6" s="3">
        <v>0</v>
      </c>
      <c r="AC6" s="3">
        <f>I6*L6</f>
        <v>0</v>
      </c>
      <c r="AD6" s="3">
        <f>AC5-Z6</f>
        <v>0</v>
      </c>
      <c r="AE6" s="3">
        <f>AE5+AD6</f>
        <v>0</v>
      </c>
      <c r="AF6" s="4">
        <f t="shared" ref="AF6:AF14" si="9">(-1)*SLOPE(AE5:AE7,O5:O7)</f>
        <v>0</v>
      </c>
      <c r="AG6" s="8"/>
    </row>
    <row r="7" spans="1:33" s="3" customFormat="1">
      <c r="A7" s="6">
        <v>2.0473611111109493</v>
      </c>
      <c r="B7" s="6">
        <v>5.0999999999999996</v>
      </c>
      <c r="C7" s="6">
        <v>97.3</v>
      </c>
      <c r="D7" s="6">
        <v>35</v>
      </c>
      <c r="E7" s="6"/>
      <c r="F7" s="6"/>
      <c r="G7" s="6">
        <f t="shared" si="2"/>
        <v>0</v>
      </c>
      <c r="H7" s="6">
        <v>4.7</v>
      </c>
      <c r="I7" s="6"/>
      <c r="J7" s="3">
        <f>L6-G7</f>
        <v>1530</v>
      </c>
      <c r="K7" s="3">
        <f>J7-D7</f>
        <v>1495</v>
      </c>
      <c r="L7" s="3">
        <f t="shared" si="3"/>
        <v>1495</v>
      </c>
      <c r="M7" s="3">
        <f>J7*B7</f>
        <v>7802.9999999999991</v>
      </c>
      <c r="N7" s="3">
        <f>M7-D7*B7</f>
        <v>7624.4999999999991</v>
      </c>
      <c r="O7" s="3">
        <f t="shared" si="4"/>
        <v>7620.5549479306828</v>
      </c>
      <c r="P7" s="4">
        <f t="shared" ref="P7:P18" si="10">SLOPE(N6:N8,O6:O8)</f>
        <v>0.49976428835352643</v>
      </c>
      <c r="Q7" s="4"/>
      <c r="R7" s="3">
        <f t="shared" si="5"/>
        <v>7191</v>
      </c>
      <c r="S7" s="3">
        <f t="shared" si="0"/>
        <v>7026.5</v>
      </c>
      <c r="T7" s="3">
        <f t="shared" si="6"/>
        <v>0</v>
      </c>
      <c r="U7" s="3">
        <f t="shared" si="7"/>
        <v>7026.5</v>
      </c>
      <c r="V7" s="3">
        <f>U6-R7</f>
        <v>2203.2000000000007</v>
      </c>
      <c r="W7" s="3">
        <f>W6+V7</f>
        <v>4096.8500000000004</v>
      </c>
      <c r="X7" s="4">
        <f t="shared" si="8"/>
        <v>0.33819768840917469</v>
      </c>
      <c r="Y7" s="4"/>
      <c r="Z7" s="3">
        <f t="shared" si="1"/>
        <v>0</v>
      </c>
      <c r="AA7" s="3">
        <f>AC7-AB7</f>
        <v>0</v>
      </c>
      <c r="AB7" s="3">
        <v>0</v>
      </c>
      <c r="AC7" s="3">
        <f>I7*L7</f>
        <v>0</v>
      </c>
      <c r="AD7" s="3">
        <f>AC6-Z7</f>
        <v>0</v>
      </c>
      <c r="AE7" s="3">
        <f>AE6+AD7</f>
        <v>0</v>
      </c>
      <c r="AF7" s="4">
        <f>(-1)*SLOPE(AE6:AE7,O6:O7)</f>
        <v>0</v>
      </c>
    </row>
    <row r="8" spans="1:33" s="3" customFormat="1">
      <c r="A8" s="6">
        <v>3.3425000000014551</v>
      </c>
      <c r="B8" s="6">
        <v>9.17</v>
      </c>
      <c r="C8" s="6">
        <v>98.2</v>
      </c>
      <c r="D8" s="6">
        <v>30</v>
      </c>
      <c r="E8" s="6">
        <v>218</v>
      </c>
      <c r="F8" s="6"/>
      <c r="G8" s="6">
        <f t="shared" si="2"/>
        <v>0</v>
      </c>
      <c r="H8" s="6">
        <v>1.74</v>
      </c>
      <c r="I8" s="6"/>
      <c r="J8" s="3">
        <f t="shared" ref="J8:J19" si="11">L7-G8</f>
        <v>1495</v>
      </c>
      <c r="K8" s="3">
        <f>J8-D8</f>
        <v>1465</v>
      </c>
      <c r="L8" s="3">
        <f t="shared" si="3"/>
        <v>1683</v>
      </c>
      <c r="M8" s="3">
        <f>J8*B8</f>
        <v>13709.15</v>
      </c>
      <c r="N8" s="3">
        <f>M8-D8*B8</f>
        <v>13434.05</v>
      </c>
      <c r="O8" s="3">
        <f t="shared" si="4"/>
        <v>21435.57482642015</v>
      </c>
      <c r="P8" s="4">
        <f t="shared" si="10"/>
        <v>0.38758869644743305</v>
      </c>
      <c r="Q8" s="4"/>
      <c r="R8" s="3">
        <f t="shared" si="5"/>
        <v>2601.3000000000002</v>
      </c>
      <c r="S8" s="3">
        <f t="shared" si="0"/>
        <v>2549.1000000000004</v>
      </c>
      <c r="T8" s="3">
        <f t="shared" si="6"/>
        <v>0</v>
      </c>
      <c r="U8" s="3">
        <f t="shared" si="7"/>
        <v>2549.1000000000004</v>
      </c>
      <c r="V8" s="3">
        <f>U7-R8</f>
        <v>4425.2</v>
      </c>
      <c r="W8" s="3">
        <f t="shared" ref="W8:W19" si="12">W7+V8</f>
        <v>8522.0499999999993</v>
      </c>
      <c r="X8" s="4">
        <f t="shared" si="8"/>
        <v>0.23832652038717353</v>
      </c>
      <c r="Y8" s="4"/>
      <c r="Z8" s="3">
        <f t="shared" si="1"/>
        <v>0</v>
      </c>
      <c r="AA8" s="3">
        <f>AC8-AB8</f>
        <v>0</v>
      </c>
      <c r="AB8" s="3">
        <v>0</v>
      </c>
      <c r="AC8" s="3">
        <f>I8*L8</f>
        <v>0</v>
      </c>
      <c r="AD8" s="3">
        <f t="shared" ref="AD8:AD18" si="13">AC7-Z8</f>
        <v>0</v>
      </c>
      <c r="AE8" s="3">
        <f t="shared" ref="AE8:AE19" si="14">AE7+AD8</f>
        <v>0</v>
      </c>
      <c r="AF8" s="4">
        <f>(-1)*SLOPE(AE8:AE9,O8:O9)</f>
        <v>0</v>
      </c>
    </row>
    <row r="9" spans="1:33">
      <c r="A9" s="7">
        <v>4.2681944444437976</v>
      </c>
      <c r="B9" s="7">
        <v>11.4</v>
      </c>
      <c r="C9" s="7">
        <v>97.9</v>
      </c>
      <c r="D9" s="6">
        <v>30</v>
      </c>
      <c r="E9" s="6"/>
      <c r="F9" s="6">
        <v>9.6</v>
      </c>
      <c r="G9" s="6">
        <f t="shared" si="2"/>
        <v>0</v>
      </c>
      <c r="H9" s="6">
        <v>0.03</v>
      </c>
      <c r="I9" s="6"/>
      <c r="J9" s="3">
        <f t="shared" si="11"/>
        <v>1683</v>
      </c>
      <c r="K9" s="3">
        <f t="shared" ref="K9:K19" si="15">J9-D9</f>
        <v>1653</v>
      </c>
      <c r="L9" s="3">
        <f t="shared" si="3"/>
        <v>1662.6</v>
      </c>
      <c r="M9" s="3">
        <f t="shared" ref="M9:M19" si="16">J9*B9</f>
        <v>19186.2</v>
      </c>
      <c r="N9" s="3">
        <f t="shared" ref="N9:N19" si="17">M9-D9*B9</f>
        <v>18844.2</v>
      </c>
      <c r="O9" s="3">
        <f t="shared" si="4"/>
        <v>36533.766927080309</v>
      </c>
      <c r="P9" s="4">
        <f t="shared" si="10"/>
        <v>0.16268156028716432</v>
      </c>
      <c r="Q9" s="4"/>
      <c r="R9" s="3">
        <f t="shared" si="5"/>
        <v>50.489999999999995</v>
      </c>
      <c r="S9" s="3">
        <f t="shared" si="0"/>
        <v>49.589999999999996</v>
      </c>
      <c r="T9" s="3">
        <f t="shared" si="6"/>
        <v>2400</v>
      </c>
      <c r="U9" s="3">
        <f t="shared" si="7"/>
        <v>2449.59</v>
      </c>
      <c r="V9" s="3">
        <f t="shared" ref="V9:V19" si="18">U8-R9</f>
        <v>2498.6100000000006</v>
      </c>
      <c r="W9" s="3">
        <f t="shared" si="12"/>
        <v>11020.66</v>
      </c>
      <c r="X9" s="4">
        <f t="shared" si="8"/>
        <v>0.11327369996763585</v>
      </c>
      <c r="Y9" s="4"/>
      <c r="Z9" s="3">
        <f t="shared" si="1"/>
        <v>0</v>
      </c>
      <c r="AA9" s="3">
        <f t="shared" ref="AA9:AA19" si="19">AC9-AB9</f>
        <v>0</v>
      </c>
      <c r="AB9" s="3">
        <v>0</v>
      </c>
      <c r="AC9" s="3">
        <f t="shared" ref="AC9:AC19" si="20">I9*L9</f>
        <v>0</v>
      </c>
      <c r="AD9" s="3">
        <f t="shared" si="13"/>
        <v>0</v>
      </c>
      <c r="AE9" s="3">
        <f t="shared" si="14"/>
        <v>0</v>
      </c>
      <c r="AF9" s="4">
        <f t="shared" si="9"/>
        <v>0</v>
      </c>
      <c r="AG9" s="8"/>
    </row>
    <row r="10" spans="1:33">
      <c r="A10" s="7">
        <v>5.0598611111080389</v>
      </c>
      <c r="B10" s="7">
        <v>11.2</v>
      </c>
      <c r="C10" s="7">
        <v>98.7</v>
      </c>
      <c r="D10" s="6">
        <v>30</v>
      </c>
      <c r="E10" s="6"/>
      <c r="F10" s="6">
        <v>9.3000000000000007</v>
      </c>
      <c r="G10" s="6">
        <f t="shared" si="2"/>
        <v>0</v>
      </c>
      <c r="H10" s="6">
        <v>0.94</v>
      </c>
      <c r="I10" s="6"/>
      <c r="J10" s="3">
        <f t="shared" si="11"/>
        <v>1662.6</v>
      </c>
      <c r="K10" s="3">
        <f t="shared" si="15"/>
        <v>1632.6</v>
      </c>
      <c r="L10" s="3">
        <f t="shared" si="3"/>
        <v>1641.8999999999999</v>
      </c>
      <c r="M10" s="3">
        <f t="shared" si="16"/>
        <v>18621.12</v>
      </c>
      <c r="N10" s="3">
        <f t="shared" si="17"/>
        <v>18285.12</v>
      </c>
      <c r="O10" s="3">
        <f t="shared" si="4"/>
        <v>51363.789427034877</v>
      </c>
      <c r="P10" s="4">
        <f t="shared" si="10"/>
        <v>-2.1307201461559018E-2</v>
      </c>
      <c r="Q10" s="4"/>
      <c r="R10" s="3">
        <f t="shared" si="5"/>
        <v>1562.8439999999998</v>
      </c>
      <c r="S10" s="3">
        <f t="shared" si="0"/>
        <v>1534.6439999999998</v>
      </c>
      <c r="T10" s="3">
        <f t="shared" si="6"/>
        <v>2325</v>
      </c>
      <c r="U10" s="3">
        <f t="shared" si="7"/>
        <v>3859.6439999999998</v>
      </c>
      <c r="V10" s="3">
        <f t="shared" si="18"/>
        <v>886.74600000000032</v>
      </c>
      <c r="W10" s="3">
        <f t="shared" si="12"/>
        <v>11907.406000000001</v>
      </c>
      <c r="X10" s="4">
        <f t="shared" si="8"/>
        <v>0.10819746649722869</v>
      </c>
      <c r="Y10" s="4"/>
      <c r="Z10" s="3">
        <f t="shared" si="1"/>
        <v>0</v>
      </c>
      <c r="AA10" s="3">
        <f t="shared" si="19"/>
        <v>0</v>
      </c>
      <c r="AB10" s="3">
        <v>0</v>
      </c>
      <c r="AC10" s="3">
        <f t="shared" si="20"/>
        <v>0</v>
      </c>
      <c r="AD10" s="3">
        <f t="shared" si="13"/>
        <v>0</v>
      </c>
      <c r="AE10" s="3">
        <f t="shared" si="14"/>
        <v>0</v>
      </c>
      <c r="AF10" s="4">
        <f t="shared" si="9"/>
        <v>0</v>
      </c>
    </row>
    <row r="11" spans="1:33">
      <c r="A11" s="7">
        <v>6.1001388888861401</v>
      </c>
      <c r="B11" s="7">
        <v>11.23</v>
      </c>
      <c r="C11" s="7">
        <v>97.6</v>
      </c>
      <c r="D11" s="6">
        <v>30</v>
      </c>
      <c r="E11" s="6">
        <v>233</v>
      </c>
      <c r="F11" s="6">
        <v>9</v>
      </c>
      <c r="G11" s="6">
        <f t="shared" si="2"/>
        <v>0</v>
      </c>
      <c r="H11" s="6">
        <v>0.69</v>
      </c>
      <c r="I11" s="6"/>
      <c r="J11" s="3">
        <f t="shared" si="11"/>
        <v>1641.8999999999999</v>
      </c>
      <c r="K11" s="3">
        <f t="shared" si="15"/>
        <v>1611.8999999999999</v>
      </c>
      <c r="L11" s="3">
        <f t="shared" si="3"/>
        <v>1853.8999999999999</v>
      </c>
      <c r="M11" s="3">
        <f t="shared" si="16"/>
        <v>18438.537</v>
      </c>
      <c r="N11" s="3">
        <f t="shared" si="17"/>
        <v>18101.636999999999</v>
      </c>
      <c r="O11" s="3">
        <f t="shared" si="4"/>
        <v>70465.191574957484</v>
      </c>
      <c r="P11" s="4">
        <f t="shared" si="10"/>
        <v>-2.0764326720982614E-2</v>
      </c>
      <c r="Q11" s="4"/>
      <c r="R11" s="3">
        <f t="shared" si="5"/>
        <v>1132.9109999999998</v>
      </c>
      <c r="S11" s="3">
        <f t="shared" si="0"/>
        <v>1112.2109999999998</v>
      </c>
      <c r="T11" s="3">
        <f t="shared" si="6"/>
        <v>2250</v>
      </c>
      <c r="U11" s="3">
        <f t="shared" si="7"/>
        <v>3362.2109999999998</v>
      </c>
      <c r="V11" s="3">
        <f t="shared" si="18"/>
        <v>2726.7330000000002</v>
      </c>
      <c r="W11" s="3">
        <f t="shared" si="12"/>
        <v>14634.139000000001</v>
      </c>
      <c r="X11" s="4">
        <f t="shared" si="8"/>
        <v>0.10929342963996941</v>
      </c>
      <c r="Y11" s="4"/>
      <c r="Z11" s="3">
        <f t="shared" si="1"/>
        <v>0</v>
      </c>
      <c r="AA11" s="3">
        <f t="shared" si="19"/>
        <v>0</v>
      </c>
      <c r="AB11" s="3">
        <v>0</v>
      </c>
      <c r="AC11" s="3">
        <f t="shared" si="20"/>
        <v>0</v>
      </c>
      <c r="AD11" s="3">
        <f t="shared" si="13"/>
        <v>0</v>
      </c>
      <c r="AE11" s="3">
        <f t="shared" si="14"/>
        <v>0</v>
      </c>
      <c r="AF11" s="4">
        <f>(-1)*SLOPE(AE10:AE11,O10:O11)</f>
        <v>0</v>
      </c>
      <c r="AG11" s="8"/>
    </row>
    <row r="12" spans="1:33">
      <c r="A12" s="7">
        <v>7.1063888888919609</v>
      </c>
      <c r="B12" s="7">
        <v>9.6</v>
      </c>
      <c r="C12" s="7">
        <v>94.7</v>
      </c>
      <c r="D12" s="6">
        <v>30</v>
      </c>
      <c r="E12" s="6"/>
      <c r="F12" s="6">
        <v>10.5</v>
      </c>
      <c r="G12" s="6">
        <f t="shared" si="2"/>
        <v>0</v>
      </c>
      <c r="H12" s="6">
        <v>1.1000000000000001</v>
      </c>
      <c r="I12" s="6"/>
      <c r="J12" s="3">
        <f t="shared" si="11"/>
        <v>1853.8999999999999</v>
      </c>
      <c r="K12" s="3">
        <f t="shared" si="15"/>
        <v>1823.8999999999999</v>
      </c>
      <c r="L12" s="3">
        <f t="shared" si="3"/>
        <v>1834.3999999999999</v>
      </c>
      <c r="M12" s="3">
        <f t="shared" si="16"/>
        <v>17797.439999999999</v>
      </c>
      <c r="N12" s="3">
        <f t="shared" si="17"/>
        <v>17509.439999999999</v>
      </c>
      <c r="O12" s="3">
        <f t="shared" si="4"/>
        <v>88526.914690686957</v>
      </c>
      <c r="P12" s="4">
        <f t="shared" si="10"/>
        <v>-6.4974244086902583E-2</v>
      </c>
      <c r="Q12" s="4"/>
      <c r="R12" s="3">
        <f t="shared" si="5"/>
        <v>2039.29</v>
      </c>
      <c r="S12" s="3">
        <f t="shared" si="0"/>
        <v>2006.29</v>
      </c>
      <c r="T12" s="3">
        <f t="shared" si="6"/>
        <v>2625</v>
      </c>
      <c r="U12" s="3">
        <f t="shared" si="7"/>
        <v>4631.29</v>
      </c>
      <c r="V12" s="3">
        <f t="shared" si="18"/>
        <v>1322.9209999999998</v>
      </c>
      <c r="W12" s="3">
        <f t="shared" si="12"/>
        <v>15957.060000000001</v>
      </c>
      <c r="X12" s="4">
        <f t="shared" si="8"/>
        <v>0.11067451659810071</v>
      </c>
      <c r="Y12" s="4">
        <f>SLOPE(W12:W27,O12:O27)</f>
        <v>0.15274682760468433</v>
      </c>
      <c r="Z12" s="3">
        <f t="shared" si="1"/>
        <v>0</v>
      </c>
      <c r="AA12" s="3">
        <f t="shared" si="19"/>
        <v>0</v>
      </c>
      <c r="AB12" s="3">
        <v>0</v>
      </c>
      <c r="AC12" s="3">
        <f t="shared" si="20"/>
        <v>0</v>
      </c>
      <c r="AD12" s="3">
        <f t="shared" si="13"/>
        <v>0</v>
      </c>
      <c r="AE12" s="3">
        <f t="shared" si="14"/>
        <v>0</v>
      </c>
      <c r="AF12" s="4">
        <f>(-1)*SLOPE(AE12:AE13,O12:O13)</f>
        <v>0</v>
      </c>
      <c r="AG12" s="8"/>
    </row>
    <row r="13" spans="1:33">
      <c r="A13" s="7">
        <v>8.1452777777766467</v>
      </c>
      <c r="B13" s="15">
        <v>8.75</v>
      </c>
      <c r="C13" s="15">
        <v>94.1</v>
      </c>
      <c r="D13" s="6">
        <v>30</v>
      </c>
      <c r="E13" s="6"/>
      <c r="F13" s="6">
        <v>10.5</v>
      </c>
      <c r="G13" s="6">
        <f t="shared" si="2"/>
        <v>0</v>
      </c>
      <c r="H13" s="6">
        <v>1.1000000000000001</v>
      </c>
      <c r="I13" s="6"/>
      <c r="J13" s="3">
        <f t="shared" si="11"/>
        <v>1834.3999999999999</v>
      </c>
      <c r="K13" s="3">
        <f t="shared" si="15"/>
        <v>1804.3999999999999</v>
      </c>
      <c r="L13" s="3">
        <f t="shared" si="3"/>
        <v>1814.8999999999999</v>
      </c>
      <c r="M13" s="3">
        <f t="shared" si="16"/>
        <v>16050.999999999998</v>
      </c>
      <c r="N13" s="3">
        <f t="shared" si="17"/>
        <v>15788.499999999998</v>
      </c>
      <c r="O13" s="3">
        <f t="shared" si="4"/>
        <v>105959.69880172753</v>
      </c>
      <c r="P13" s="4">
        <f t="shared" si="10"/>
        <v>-0.10167899747918527</v>
      </c>
      <c r="Q13" s="4"/>
      <c r="R13" s="3">
        <f t="shared" si="5"/>
        <v>2017.84</v>
      </c>
      <c r="S13" s="3">
        <f t="shared" si="0"/>
        <v>1984.84</v>
      </c>
      <c r="T13" s="3">
        <f t="shared" si="6"/>
        <v>2625</v>
      </c>
      <c r="U13" s="3">
        <f t="shared" si="7"/>
        <v>4609.84</v>
      </c>
      <c r="V13" s="3">
        <f t="shared" si="18"/>
        <v>2613.4499999999998</v>
      </c>
      <c r="W13" s="3">
        <f t="shared" si="12"/>
        <v>18570.510000000002</v>
      </c>
      <c r="X13" s="4">
        <f t="shared" si="8"/>
        <v>0.13079476565035156</v>
      </c>
      <c r="Y13" s="4"/>
      <c r="Z13" s="3">
        <f t="shared" si="1"/>
        <v>0</v>
      </c>
      <c r="AA13" s="3">
        <f t="shared" si="19"/>
        <v>0</v>
      </c>
      <c r="AB13" s="3">
        <v>0</v>
      </c>
      <c r="AC13" s="3">
        <f t="shared" si="20"/>
        <v>0</v>
      </c>
      <c r="AD13" s="3">
        <f t="shared" si="13"/>
        <v>0</v>
      </c>
      <c r="AE13" s="3">
        <f t="shared" si="14"/>
        <v>0</v>
      </c>
      <c r="AF13" s="4">
        <f t="shared" si="9"/>
        <v>0</v>
      </c>
    </row>
    <row r="14" spans="1:33">
      <c r="A14" s="7">
        <v>9.2126388888890514</v>
      </c>
      <c r="B14" s="7">
        <v>7.9</v>
      </c>
      <c r="C14" s="7">
        <v>94.1</v>
      </c>
      <c r="D14" s="6">
        <v>30</v>
      </c>
      <c r="E14" s="6"/>
      <c r="F14" s="6">
        <v>10.199999999999999</v>
      </c>
      <c r="G14" s="6">
        <f t="shared" si="2"/>
        <v>0</v>
      </c>
      <c r="H14" s="6">
        <v>1.57</v>
      </c>
      <c r="I14" s="6"/>
      <c r="J14" s="3">
        <f t="shared" si="11"/>
        <v>1814.8999999999999</v>
      </c>
      <c r="K14" s="3">
        <f t="shared" si="15"/>
        <v>1784.8999999999999</v>
      </c>
      <c r="L14" s="3">
        <f t="shared" si="3"/>
        <v>1795.1</v>
      </c>
      <c r="M14" s="3">
        <f t="shared" si="16"/>
        <v>14337.71</v>
      </c>
      <c r="N14" s="3">
        <f t="shared" si="17"/>
        <v>14100.71</v>
      </c>
      <c r="O14" s="3">
        <f t="shared" si="4"/>
        <v>122037.47129133034</v>
      </c>
      <c r="P14" s="4">
        <f t="shared" si="10"/>
        <v>-5.3258626377492561E-2</v>
      </c>
      <c r="Q14" s="4"/>
      <c r="R14" s="3">
        <f t="shared" si="5"/>
        <v>2849.393</v>
      </c>
      <c r="S14" s="3">
        <f t="shared" si="0"/>
        <v>2802.2930000000001</v>
      </c>
      <c r="T14" s="3">
        <f t="shared" si="6"/>
        <v>2550</v>
      </c>
      <c r="U14" s="3">
        <f t="shared" si="7"/>
        <v>5352.2929999999997</v>
      </c>
      <c r="V14" s="3">
        <f t="shared" si="18"/>
        <v>1760.4470000000001</v>
      </c>
      <c r="W14" s="3">
        <f t="shared" si="12"/>
        <v>20330.957000000002</v>
      </c>
      <c r="X14" s="4">
        <f t="shared" si="8"/>
        <v>0.14069010164336357</v>
      </c>
      <c r="Y14" s="4"/>
      <c r="Z14" s="3">
        <f t="shared" si="1"/>
        <v>0</v>
      </c>
      <c r="AA14" s="3">
        <f t="shared" si="19"/>
        <v>0</v>
      </c>
      <c r="AB14" s="3">
        <v>0</v>
      </c>
      <c r="AC14" s="3">
        <f t="shared" si="20"/>
        <v>0</v>
      </c>
      <c r="AD14" s="3">
        <f t="shared" si="13"/>
        <v>0</v>
      </c>
      <c r="AE14" s="3">
        <f t="shared" si="14"/>
        <v>0</v>
      </c>
      <c r="AF14" s="4">
        <f t="shared" si="9"/>
        <v>0</v>
      </c>
      <c r="AG14" s="8"/>
    </row>
    <row r="15" spans="1:33">
      <c r="A15" s="7">
        <v>10.316111111113861</v>
      </c>
      <c r="B15" s="7">
        <v>7.99</v>
      </c>
      <c r="C15" s="7">
        <v>94.3</v>
      </c>
      <c r="D15" s="6">
        <v>30</v>
      </c>
      <c r="E15" s="6"/>
      <c r="F15" s="6">
        <v>9.6</v>
      </c>
      <c r="G15" s="6">
        <f t="shared" si="2"/>
        <v>0</v>
      </c>
      <c r="H15" s="6">
        <v>1.47</v>
      </c>
      <c r="I15" s="6"/>
      <c r="J15" s="3">
        <f t="shared" si="11"/>
        <v>1795.1</v>
      </c>
      <c r="K15" s="3">
        <f t="shared" si="15"/>
        <v>1765.1</v>
      </c>
      <c r="L15" s="3">
        <f t="shared" si="3"/>
        <v>1774.6999999999998</v>
      </c>
      <c r="M15" s="3">
        <f t="shared" si="16"/>
        <v>14342.849</v>
      </c>
      <c r="N15" s="3">
        <f t="shared" si="17"/>
        <v>14103.148999999999</v>
      </c>
      <c r="O15" s="3">
        <f t="shared" si="4"/>
        <v>137730.80992018658</v>
      </c>
      <c r="P15" s="4">
        <f t="shared" si="10"/>
        <v>-5.1077432154237781E-2</v>
      </c>
      <c r="Q15" s="4"/>
      <c r="R15" s="3">
        <f t="shared" si="5"/>
        <v>2638.797</v>
      </c>
      <c r="S15" s="3">
        <f t="shared" si="0"/>
        <v>2594.6970000000001</v>
      </c>
      <c r="T15" s="3">
        <f t="shared" si="6"/>
        <v>2400</v>
      </c>
      <c r="U15" s="3">
        <f t="shared" si="7"/>
        <v>4994.6970000000001</v>
      </c>
      <c r="V15" s="3">
        <f t="shared" si="18"/>
        <v>2713.4959999999996</v>
      </c>
      <c r="W15" s="3">
        <f t="shared" si="12"/>
        <v>23044.453000000001</v>
      </c>
      <c r="X15" s="4">
        <f t="shared" si="8"/>
        <v>0.17458770181820912</v>
      </c>
      <c r="Y15" s="4"/>
      <c r="Z15" s="3">
        <f t="shared" si="1"/>
        <v>0</v>
      </c>
      <c r="AA15" s="3">
        <f t="shared" si="19"/>
        <v>0</v>
      </c>
      <c r="AB15" s="3">
        <v>0</v>
      </c>
      <c r="AC15" s="3">
        <f t="shared" si="20"/>
        <v>0</v>
      </c>
      <c r="AD15" s="3">
        <f t="shared" si="13"/>
        <v>0</v>
      </c>
      <c r="AE15" s="3">
        <f t="shared" si="14"/>
        <v>0</v>
      </c>
      <c r="AF15" s="4">
        <f>(-1)*SLOPE(AE14:AE15,O14:O15)</f>
        <v>0</v>
      </c>
    </row>
    <row r="16" spans="1:33">
      <c r="A16" s="7">
        <v>11.336250000002911</v>
      </c>
      <c r="B16" s="7">
        <v>7.2</v>
      </c>
      <c r="C16" s="7">
        <v>94.1</v>
      </c>
      <c r="D16" s="6">
        <v>30</v>
      </c>
      <c r="E16" s="7"/>
      <c r="F16" s="7">
        <v>9.6</v>
      </c>
      <c r="G16" s="6">
        <f t="shared" si="2"/>
        <v>0</v>
      </c>
      <c r="H16" s="7">
        <v>1.45</v>
      </c>
      <c r="I16" s="6"/>
      <c r="J16" s="3">
        <f t="shared" si="11"/>
        <v>1774.6999999999998</v>
      </c>
      <c r="K16" s="3">
        <f t="shared" si="15"/>
        <v>1744.6999999999998</v>
      </c>
      <c r="L16" s="3">
        <f t="shared" si="3"/>
        <v>1754.2999999999997</v>
      </c>
      <c r="M16" s="3">
        <f t="shared" si="16"/>
        <v>12777.839999999998</v>
      </c>
      <c r="N16" s="3">
        <f t="shared" si="17"/>
        <v>12561.839999999998</v>
      </c>
      <c r="O16" s="3">
        <f t="shared" si="4"/>
        <v>151441.98104553597</v>
      </c>
      <c r="P16" s="4">
        <f t="shared" si="10"/>
        <v>-6.4060823555151788E-2</v>
      </c>
      <c r="Q16" s="4"/>
      <c r="R16" s="3">
        <f t="shared" si="5"/>
        <v>2573.3149999999996</v>
      </c>
      <c r="S16" s="3">
        <f t="shared" si="0"/>
        <v>2529.8149999999996</v>
      </c>
      <c r="T16" s="3">
        <f t="shared" si="6"/>
        <v>2400</v>
      </c>
      <c r="U16" s="3">
        <f t="shared" si="7"/>
        <v>4929.8149999999996</v>
      </c>
      <c r="V16" s="3">
        <f t="shared" si="18"/>
        <v>2421.3820000000005</v>
      </c>
      <c r="W16" s="3">
        <f t="shared" si="12"/>
        <v>25465.835000000003</v>
      </c>
      <c r="X16" s="4">
        <f t="shared" si="8"/>
        <v>0.17332941364545382</v>
      </c>
      <c r="Y16" s="4"/>
      <c r="Z16" s="3">
        <f t="shared" si="1"/>
        <v>0</v>
      </c>
      <c r="AA16" s="3">
        <f t="shared" si="19"/>
        <v>0</v>
      </c>
      <c r="AB16" s="3">
        <v>0</v>
      </c>
      <c r="AC16" s="3">
        <f t="shared" si="20"/>
        <v>0</v>
      </c>
      <c r="AD16" s="3">
        <f t="shared" si="13"/>
        <v>0</v>
      </c>
      <c r="AE16" s="3">
        <f t="shared" si="14"/>
        <v>0</v>
      </c>
      <c r="AF16" s="4">
        <f>(-1)*SLOPE(AE16:AE17,O16:O17)</f>
        <v>0</v>
      </c>
      <c r="AG16" s="8"/>
    </row>
    <row r="17" spans="1:39">
      <c r="A17" s="7">
        <v>12.237638888890507</v>
      </c>
      <c r="B17" s="7">
        <v>7.2700000000000005</v>
      </c>
      <c r="C17" s="7">
        <v>91.9</v>
      </c>
      <c r="D17" s="6">
        <v>30</v>
      </c>
      <c r="E17" s="7"/>
      <c r="F17" s="7">
        <v>9.6</v>
      </c>
      <c r="G17" s="6">
        <f t="shared" si="2"/>
        <v>0</v>
      </c>
      <c r="H17" s="7">
        <v>1.71</v>
      </c>
      <c r="I17" s="6"/>
      <c r="J17" s="3">
        <f t="shared" si="11"/>
        <v>1754.2999999999997</v>
      </c>
      <c r="K17" s="3">
        <f t="shared" si="15"/>
        <v>1724.2999999999997</v>
      </c>
      <c r="L17" s="3">
        <f t="shared" si="3"/>
        <v>1733.8999999999996</v>
      </c>
      <c r="M17" s="3">
        <f t="shared" si="16"/>
        <v>12753.760999999999</v>
      </c>
      <c r="N17" s="3">
        <f t="shared" si="17"/>
        <v>12535.660999999998</v>
      </c>
      <c r="O17" s="3">
        <f t="shared" si="4"/>
        <v>162851.58177399181</v>
      </c>
      <c r="P17" s="4">
        <f t="shared" si="10"/>
        <v>-3.3436495117568736E-2</v>
      </c>
      <c r="Q17" s="4"/>
      <c r="R17" s="3">
        <f t="shared" si="5"/>
        <v>2999.8529999999996</v>
      </c>
      <c r="S17" s="3">
        <f t="shared" si="0"/>
        <v>2948.5529999999994</v>
      </c>
      <c r="T17" s="3">
        <f t="shared" si="6"/>
        <v>2400</v>
      </c>
      <c r="U17" s="3">
        <f t="shared" si="7"/>
        <v>5348.5529999999999</v>
      </c>
      <c r="V17" s="3">
        <f t="shared" si="18"/>
        <v>1929.962</v>
      </c>
      <c r="W17" s="3">
        <f t="shared" si="12"/>
        <v>27395.797000000002</v>
      </c>
      <c r="X17" s="4">
        <f t="shared" si="8"/>
        <v>0.14271942570376775</v>
      </c>
      <c r="Y17" s="4"/>
      <c r="Z17" s="3">
        <f t="shared" si="1"/>
        <v>0</v>
      </c>
      <c r="AA17" s="3">
        <f t="shared" si="19"/>
        <v>0</v>
      </c>
      <c r="AB17" s="3">
        <v>0</v>
      </c>
      <c r="AC17" s="3">
        <f t="shared" si="20"/>
        <v>0</v>
      </c>
      <c r="AD17" s="3">
        <f t="shared" si="13"/>
        <v>0</v>
      </c>
      <c r="AE17" s="3">
        <f t="shared" si="14"/>
        <v>0</v>
      </c>
      <c r="AF17" s="4">
        <f>(-1)*SLOPE(AE16:AE17,O16:O17)</f>
        <v>0</v>
      </c>
    </row>
    <row r="18" spans="1:39">
      <c r="A18" s="7">
        <v>13.195277777779557</v>
      </c>
      <c r="B18" s="7">
        <v>6.92</v>
      </c>
      <c r="C18" s="7">
        <v>91.5</v>
      </c>
      <c r="D18" s="6">
        <v>30</v>
      </c>
      <c r="E18" s="6"/>
      <c r="F18" s="7"/>
      <c r="G18" s="6">
        <f t="shared" si="2"/>
        <v>0</v>
      </c>
      <c r="H18" s="7">
        <v>2.29</v>
      </c>
      <c r="I18" s="6"/>
      <c r="J18" s="3">
        <f t="shared" si="11"/>
        <v>1733.8999999999996</v>
      </c>
      <c r="K18" s="3">
        <f t="shared" si="15"/>
        <v>1703.8999999999996</v>
      </c>
      <c r="L18" s="3">
        <f t="shared" si="3"/>
        <v>1703.8999999999996</v>
      </c>
      <c r="M18" s="3">
        <f t="shared" si="16"/>
        <v>11998.587999999998</v>
      </c>
      <c r="N18" s="3">
        <f t="shared" si="17"/>
        <v>11790.987999999998</v>
      </c>
      <c r="O18" s="3">
        <f t="shared" si="4"/>
        <v>174599.05725003546</v>
      </c>
      <c r="P18" s="4">
        <f t="shared" si="10"/>
        <v>-1.1423427634361915E-2</v>
      </c>
      <c r="Q18" s="4"/>
      <c r="R18" s="3">
        <f t="shared" si="5"/>
        <v>3970.6309999999994</v>
      </c>
      <c r="S18" s="3">
        <f t="shared" si="0"/>
        <v>3901.9309999999996</v>
      </c>
      <c r="T18" s="3">
        <f t="shared" si="6"/>
        <v>0</v>
      </c>
      <c r="U18" s="3">
        <f t="shared" si="7"/>
        <v>3901.9309999999996</v>
      </c>
      <c r="V18" s="3">
        <f t="shared" si="18"/>
        <v>1377.9220000000005</v>
      </c>
      <c r="W18" s="3">
        <f t="shared" si="12"/>
        <v>28773.719000000005</v>
      </c>
      <c r="X18" s="4">
        <f t="shared" si="8"/>
        <v>0.14083824888497845</v>
      </c>
      <c r="Y18" s="4"/>
      <c r="Z18" s="3">
        <f t="shared" si="1"/>
        <v>0</v>
      </c>
      <c r="AA18" s="3">
        <f t="shared" si="19"/>
        <v>0</v>
      </c>
      <c r="AB18" s="3">
        <v>0</v>
      </c>
      <c r="AC18" s="3">
        <f t="shared" si="20"/>
        <v>0</v>
      </c>
      <c r="AD18" s="3">
        <f t="shared" si="13"/>
        <v>0</v>
      </c>
      <c r="AE18" s="3">
        <f t="shared" si="14"/>
        <v>0</v>
      </c>
      <c r="AF18" s="4"/>
    </row>
    <row r="19" spans="1:39">
      <c r="A19" s="7">
        <v>14.019583333329939</v>
      </c>
      <c r="B19" s="7">
        <v>7.3599999999999994</v>
      </c>
      <c r="C19" s="7">
        <v>91.9</v>
      </c>
      <c r="D19" s="6">
        <v>30</v>
      </c>
      <c r="E19" s="7"/>
      <c r="F19" s="7"/>
      <c r="G19" s="6">
        <f t="shared" si="2"/>
        <v>0</v>
      </c>
      <c r="H19" s="7">
        <v>1.29</v>
      </c>
      <c r="I19" s="6"/>
      <c r="J19" s="3">
        <f t="shared" si="11"/>
        <v>1703.8999999999996</v>
      </c>
      <c r="K19" s="3">
        <f t="shared" si="15"/>
        <v>1673.8999999999996</v>
      </c>
      <c r="L19" s="3">
        <f t="shared" si="3"/>
        <v>1673.8999999999996</v>
      </c>
      <c r="M19" s="3">
        <f t="shared" si="16"/>
        <v>12540.703999999996</v>
      </c>
      <c r="N19" s="3">
        <f t="shared" si="17"/>
        <v>12319.903999999997</v>
      </c>
      <c r="O19" s="3">
        <f t="shared" si="4"/>
        <v>184627.43169580583</v>
      </c>
      <c r="P19" s="4"/>
      <c r="Q19" s="4"/>
      <c r="R19" s="3">
        <f t="shared" si="5"/>
        <v>2198.0309999999995</v>
      </c>
      <c r="S19" s="3">
        <f t="shared" si="0"/>
        <v>2159.3309999999997</v>
      </c>
      <c r="T19" s="3">
        <f t="shared" si="6"/>
        <v>0</v>
      </c>
      <c r="U19" s="3">
        <f t="shared" si="7"/>
        <v>2159.3309999999997</v>
      </c>
      <c r="V19" s="3">
        <f t="shared" si="18"/>
        <v>1703.9</v>
      </c>
      <c r="W19" s="3">
        <f t="shared" si="12"/>
        <v>30477.619000000006</v>
      </c>
      <c r="X19" s="4"/>
      <c r="Y19" s="4"/>
      <c r="Z19" s="3">
        <f t="shared" si="1"/>
        <v>0</v>
      </c>
      <c r="AA19" s="3">
        <f t="shared" si="19"/>
        <v>0</v>
      </c>
      <c r="AB19" s="3">
        <v>0</v>
      </c>
      <c r="AC19" s="3">
        <f t="shared" si="20"/>
        <v>0</v>
      </c>
      <c r="AD19" s="3">
        <f t="shared" ref="AD19" si="21">AC18-Z19</f>
        <v>0</v>
      </c>
      <c r="AE19" s="3">
        <f t="shared" si="14"/>
        <v>0</v>
      </c>
      <c r="AF19" s="4"/>
      <c r="AG19" s="8"/>
    </row>
    <row r="20" spans="1:39">
      <c r="A20" s="7"/>
      <c r="B20" s="7"/>
      <c r="C20" s="7"/>
      <c r="D20" s="6"/>
      <c r="E20" s="7"/>
      <c r="F20" s="7"/>
      <c r="G20" s="6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6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6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6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6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6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6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6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6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AM31" s="7"/>
    </row>
    <row r="32" spans="1:39"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1"/>
  <sheetViews>
    <sheetView tabSelected="1" topLeftCell="C144" zoomScaleNormal="100" workbookViewId="0">
      <selection activeCell="A166" sqref="A166"/>
    </sheetView>
  </sheetViews>
  <sheetFormatPr defaultRowHeight="12.75"/>
  <cols>
    <col min="3" max="3" width="17.5" bestFit="1" customWidth="1"/>
    <col min="4" max="4" width="37.75" bestFit="1" customWidth="1"/>
  </cols>
  <sheetData>
    <row r="1" spans="1:16">
      <c r="B1" s="2" t="s">
        <v>1</v>
      </c>
      <c r="C1" s="5" t="s">
        <v>39</v>
      </c>
      <c r="D1" s="5" t="s">
        <v>40</v>
      </c>
    </row>
    <row r="2" spans="1:16">
      <c r="A2" s="23">
        <v>107</v>
      </c>
      <c r="B2" s="3">
        <f>'041112-107'!A5</f>
        <v>0.27166666667006212</v>
      </c>
      <c r="C2" s="3"/>
      <c r="D2" s="3"/>
    </row>
    <row r="3" spans="1:16">
      <c r="A3" s="23"/>
      <c r="B3" s="3">
        <f>'041112-107'!A6</f>
        <v>1.0466666666642412</v>
      </c>
      <c r="C3" s="3">
        <f>'041112-107'!P6</f>
        <v>0.71926972557675861</v>
      </c>
      <c r="D3" s="3">
        <f>'041112-107'!X6</f>
        <v>0.50161843933203654</v>
      </c>
    </row>
    <row r="4" spans="1:16">
      <c r="A4" s="23"/>
      <c r="B4" s="3">
        <f>'041112-107'!A7</f>
        <v>2.0591666666686068</v>
      </c>
      <c r="C4" s="3">
        <f>'041112-107'!P7</f>
        <v>0.52664091322870332</v>
      </c>
      <c r="D4" s="3">
        <f>'041112-107'!X7</f>
        <v>0.31396528695885334</v>
      </c>
    </row>
    <row r="5" spans="1:16">
      <c r="A5" s="23"/>
      <c r="B5" s="3">
        <f>'041112-107'!A8</f>
        <v>3.3362500000029103</v>
      </c>
      <c r="C5" s="3">
        <f>'041112-107'!P8</f>
        <v>0.41970837572483638</v>
      </c>
      <c r="D5" s="3">
        <f>'041112-107'!X8</f>
        <v>0.18548820080909323</v>
      </c>
    </row>
    <row r="6" spans="1:16">
      <c r="A6" s="23"/>
      <c r="B6" s="3">
        <f>'041112-107'!A9</f>
        <v>4.2584722222189884</v>
      </c>
      <c r="C6" s="3">
        <f>'041112-107'!P9</f>
        <v>0.14799706452829389</v>
      </c>
      <c r="D6" s="3">
        <f>'041112-107'!X9</f>
        <v>0.11667131149644075</v>
      </c>
    </row>
    <row r="7" spans="1:16">
      <c r="A7" s="23"/>
      <c r="B7" s="3">
        <f>'041112-107'!A10</f>
        <v>5.0424999999985447</v>
      </c>
      <c r="C7" s="3">
        <f>'041112-107'!P10</f>
        <v>-7.2060926954762419E-2</v>
      </c>
      <c r="D7" s="3">
        <f>'041112-107'!X10</f>
        <v>0.13218024106441711</v>
      </c>
    </row>
    <row r="8" spans="1:16">
      <c r="A8" s="23"/>
      <c r="B8" s="3">
        <f>'041112-107'!A11</f>
        <v>6.0862500000029103</v>
      </c>
      <c r="C8" s="3">
        <f>'041112-107'!P11</f>
        <v>2.1972602509563485E-3</v>
      </c>
      <c r="D8" s="3">
        <f>'041112-107'!X11</f>
        <v>0.11342895040459297</v>
      </c>
    </row>
    <row r="9" spans="1:16">
      <c r="A9" s="23"/>
      <c r="B9" s="3">
        <f>'041112-107'!A12</f>
        <v>7.0973611111138597</v>
      </c>
      <c r="C9" s="3">
        <f>'041112-107'!P12</f>
        <v>-1.9532757338407168E-2</v>
      </c>
      <c r="D9" s="3">
        <f>'041112-107'!X12</f>
        <v>0.11402466565258432</v>
      </c>
    </row>
    <row r="10" spans="1:16">
      <c r="A10" s="23"/>
      <c r="B10" s="3">
        <f>'041112-107'!A13</f>
        <v>8.1376388888919617</v>
      </c>
      <c r="C10" s="3">
        <f>'041112-107'!P13</f>
        <v>-0.10157844773629279</v>
      </c>
      <c r="D10" s="3">
        <f>'041112-107'!X13</f>
        <v>0.12962079633021753</v>
      </c>
    </row>
    <row r="11" spans="1:16">
      <c r="A11" s="23"/>
      <c r="B11" s="3">
        <f>'041112-107'!A14</f>
        <v>9.2063888888905065</v>
      </c>
      <c r="C11" s="3">
        <f>'041112-107'!P14</f>
        <v>-9.0027722152215758E-2</v>
      </c>
      <c r="D11" s="3">
        <f>'041112-107'!X14</f>
        <v>0.13645974158056115</v>
      </c>
    </row>
    <row r="12" spans="1:16">
      <c r="A12" s="23"/>
      <c r="B12" s="3">
        <f>'041112-107'!A15</f>
        <v>10.30986111110804</v>
      </c>
      <c r="C12" s="3">
        <f>'041112-107'!P15</f>
        <v>-2.1572629045834953E-2</v>
      </c>
      <c r="D12" s="3">
        <f>'041112-107'!X15</f>
        <v>0.17098386436015361</v>
      </c>
    </row>
    <row r="13" spans="1:16">
      <c r="A13" s="23"/>
      <c r="B13" s="3">
        <f>'041112-107'!A16</f>
        <v>11.32861111111095</v>
      </c>
      <c r="C13" s="3">
        <f>'041112-107'!P16</f>
        <v>-3.8335527872580225E-2</v>
      </c>
      <c r="D13" s="3">
        <f>'041112-107'!X16</f>
        <v>0.17106705332713604</v>
      </c>
    </row>
    <row r="14" spans="1:16">
      <c r="A14" s="23"/>
      <c r="B14" s="3">
        <f>'041112-107'!A17</f>
        <v>12.229305555559113</v>
      </c>
      <c r="C14" s="3">
        <f>'041112-107'!P17</f>
        <v>-0.1310345944610124</v>
      </c>
      <c r="D14" s="3">
        <f>'041112-107'!X17</f>
        <v>0.10444996321483638</v>
      </c>
    </row>
    <row r="15" spans="1:16">
      <c r="A15" s="23"/>
      <c r="B15" s="3">
        <f>'041112-107'!A18</f>
        <v>13.252222222220444</v>
      </c>
      <c r="C15" s="3">
        <f>'041112-107'!P18</f>
        <v>2.1530340955047238E-2</v>
      </c>
      <c r="D15" s="3">
        <f>'041112-107'!X18</f>
        <v>8.5160686528471141E-2</v>
      </c>
    </row>
    <row r="16" spans="1:16">
      <c r="A16" s="23"/>
      <c r="B16" s="3">
        <f>'041112-107'!A19</f>
        <v>14.008472222218989</v>
      </c>
      <c r="C16" s="3"/>
      <c r="D16" s="3"/>
      <c r="N16" s="14"/>
      <c r="O16" s="14"/>
      <c r="P16" s="14"/>
    </row>
    <row r="17" spans="1:16">
      <c r="A17" s="23">
        <v>111</v>
      </c>
      <c r="B17" s="3">
        <f>'041112-111'!A5</f>
        <v>0.2876388888861402</v>
      </c>
      <c r="C17" s="3"/>
      <c r="D17" s="3"/>
      <c r="N17" s="14"/>
      <c r="O17" s="14"/>
      <c r="P17" s="14"/>
    </row>
    <row r="18" spans="1:16">
      <c r="A18" s="23"/>
      <c r="B18" s="3">
        <f>'041112-111'!A6</f>
        <v>1.0577777777751907</v>
      </c>
      <c r="C18" s="3">
        <f>'041112-111'!P6</f>
        <v>0.75101711830930484</v>
      </c>
      <c r="D18" s="3">
        <f>'041112-111'!X6</f>
        <v>0.50874973559437753</v>
      </c>
      <c r="N18" s="16"/>
      <c r="O18" s="14"/>
      <c r="P18" s="14"/>
    </row>
    <row r="19" spans="1:16">
      <c r="A19" s="23"/>
      <c r="B19" s="3">
        <f>'041112-111'!A7</f>
        <v>2.0473611111109493</v>
      </c>
      <c r="C19" s="3">
        <f>'041112-111'!P7</f>
        <v>0.49976428835352643</v>
      </c>
      <c r="D19" s="3">
        <f>'041112-111'!X7</f>
        <v>0.33819768840917469</v>
      </c>
      <c r="N19" s="16"/>
      <c r="O19" s="14"/>
      <c r="P19" s="14"/>
    </row>
    <row r="20" spans="1:16">
      <c r="A20" s="23"/>
      <c r="B20" s="3">
        <f>'041112-111'!A8</f>
        <v>3.3425000000014551</v>
      </c>
      <c r="C20" s="3">
        <f>'041112-111'!P8</f>
        <v>0.38758869644743305</v>
      </c>
      <c r="D20" s="3">
        <f>'041112-111'!X8</f>
        <v>0.23832652038717353</v>
      </c>
      <c r="J20" s="12"/>
      <c r="N20" s="16"/>
      <c r="O20" s="14"/>
      <c r="P20" s="14"/>
    </row>
    <row r="21" spans="1:16">
      <c r="A21" s="23"/>
      <c r="B21" s="3">
        <f>'041112-111'!A9</f>
        <v>4.2681944444437976</v>
      </c>
      <c r="C21" s="3">
        <f>'041112-111'!P9</f>
        <v>0.16268156028716432</v>
      </c>
      <c r="D21" s="3">
        <f>'041112-111'!X9</f>
        <v>0.11327369996763585</v>
      </c>
      <c r="J21" s="13"/>
      <c r="N21" s="16"/>
      <c r="O21" s="14"/>
      <c r="P21" s="14"/>
    </row>
    <row r="22" spans="1:16">
      <c r="A22" s="23"/>
      <c r="B22" s="3">
        <f>'041112-111'!A10</f>
        <v>5.0598611111080389</v>
      </c>
      <c r="C22" s="3">
        <f>'041112-111'!P10</f>
        <v>-2.1307201461559018E-2</v>
      </c>
      <c r="D22" s="3">
        <f>'041112-111'!X10</f>
        <v>0.10819746649722869</v>
      </c>
      <c r="J22" s="13"/>
      <c r="N22" s="14"/>
      <c r="O22" s="14"/>
      <c r="P22" s="14"/>
    </row>
    <row r="23" spans="1:16">
      <c r="A23" s="23"/>
      <c r="B23" s="3">
        <f>'041112-111'!A11</f>
        <v>6.1001388888861401</v>
      </c>
      <c r="C23" s="3">
        <f>'041112-111'!P11</f>
        <v>-2.0764326720982614E-2</v>
      </c>
      <c r="D23" s="3">
        <f>'041112-111'!X11</f>
        <v>0.10929342963996941</v>
      </c>
      <c r="J23" s="13"/>
      <c r="N23" s="14"/>
      <c r="O23" s="14"/>
      <c r="P23" s="14"/>
    </row>
    <row r="24" spans="1:16">
      <c r="A24" s="23"/>
      <c r="B24" s="3">
        <f>'041112-111'!A12</f>
        <v>7.1063888888919609</v>
      </c>
      <c r="C24" s="3">
        <f>'041112-111'!P12</f>
        <v>-6.4974244086902583E-2</v>
      </c>
      <c r="D24" s="3">
        <f>'041112-111'!X12</f>
        <v>0.11067451659810071</v>
      </c>
      <c r="J24" s="13"/>
      <c r="N24" s="14"/>
      <c r="O24" s="14"/>
      <c r="P24" s="14"/>
    </row>
    <row r="25" spans="1:16">
      <c r="A25" s="23"/>
      <c r="B25" s="3">
        <f>'041112-111'!A13</f>
        <v>8.1452777777766467</v>
      </c>
      <c r="C25" s="3">
        <f>'041112-111'!P13</f>
        <v>-0.10167899747918527</v>
      </c>
      <c r="D25" s="3">
        <f>'041112-111'!X13</f>
        <v>0.13079476565035156</v>
      </c>
      <c r="J25" s="13"/>
      <c r="N25" s="14"/>
      <c r="O25" s="14"/>
      <c r="P25" s="14"/>
    </row>
    <row r="26" spans="1:16">
      <c r="A26" s="23"/>
      <c r="B26" s="3">
        <f>'041112-111'!A14</f>
        <v>9.2126388888890514</v>
      </c>
      <c r="C26" s="3">
        <f>'041112-111'!P14</f>
        <v>-5.3258626377492561E-2</v>
      </c>
      <c r="D26" s="3">
        <f>'041112-111'!X14</f>
        <v>0.14069010164336357</v>
      </c>
      <c r="J26" s="13"/>
      <c r="N26" s="14"/>
      <c r="O26" s="14"/>
      <c r="P26" s="14"/>
    </row>
    <row r="27" spans="1:16">
      <c r="A27" s="23"/>
      <c r="B27" s="3">
        <f>'041112-111'!A15</f>
        <v>10.316111111113861</v>
      </c>
      <c r="C27" s="3">
        <f>'041112-111'!P15</f>
        <v>-5.1077432154237781E-2</v>
      </c>
      <c r="D27" s="3">
        <f>'041112-111'!X15</f>
        <v>0.17458770181820912</v>
      </c>
      <c r="J27" s="13"/>
      <c r="N27" s="14"/>
      <c r="O27" s="14"/>
      <c r="P27" s="14"/>
    </row>
    <row r="28" spans="1:16">
      <c r="A28" s="23"/>
      <c r="B28" s="3">
        <f>'041112-111'!A16</f>
        <v>11.336250000002911</v>
      </c>
      <c r="C28" s="3">
        <f>'041112-111'!P16</f>
        <v>-6.4060823555151788E-2</v>
      </c>
      <c r="D28" s="3">
        <f>'041112-111'!X16</f>
        <v>0.17332941364545382</v>
      </c>
      <c r="J28" s="13"/>
      <c r="N28" s="14"/>
      <c r="O28" s="14"/>
      <c r="P28" s="14"/>
    </row>
    <row r="29" spans="1:16">
      <c r="A29" s="23"/>
      <c r="B29" s="3">
        <f>'041112-111'!A17</f>
        <v>12.237638888890507</v>
      </c>
      <c r="C29" s="3">
        <f>'041112-111'!P17</f>
        <v>-3.3436495117568736E-2</v>
      </c>
      <c r="D29" s="3">
        <f>'041112-111'!X17</f>
        <v>0.14271942570376775</v>
      </c>
      <c r="J29" s="13"/>
      <c r="N29" s="14"/>
      <c r="O29" s="14"/>
      <c r="P29" s="14"/>
    </row>
    <row r="30" spans="1:16">
      <c r="A30" s="23"/>
      <c r="B30" s="3">
        <f>'041112-111'!A18</f>
        <v>13.195277777779557</v>
      </c>
      <c r="C30" s="3">
        <f>'041112-111'!P18</f>
        <v>-1.1423427634361915E-2</v>
      </c>
      <c r="D30" s="3">
        <f>'041112-111'!X18</f>
        <v>0.14083824888497845</v>
      </c>
      <c r="J30" s="13"/>
      <c r="N30" s="14"/>
      <c r="O30" s="14"/>
      <c r="P30" s="14"/>
    </row>
    <row r="31" spans="1:16">
      <c r="A31" s="23"/>
      <c r="B31" s="3">
        <f>'041112-111'!A19</f>
        <v>14.019583333329939</v>
      </c>
      <c r="C31" s="3"/>
      <c r="D31" s="3"/>
      <c r="J31" s="13"/>
      <c r="N31" s="14"/>
      <c r="O31" s="14"/>
      <c r="P31" s="14"/>
    </row>
    <row r="32" spans="1:16">
      <c r="A32" s="24" t="s">
        <v>43</v>
      </c>
      <c r="B32" s="3">
        <f>'071312-01'!A5</f>
        <v>6.9444444452528842E-3</v>
      </c>
      <c r="C32" s="3"/>
      <c r="D32" s="3"/>
      <c r="J32" s="13"/>
      <c r="N32" s="14"/>
      <c r="O32" s="14"/>
      <c r="P32" s="14"/>
    </row>
    <row r="33" spans="1:16">
      <c r="A33" s="24"/>
      <c r="B33" s="3">
        <f>'071312-01'!A6</f>
        <v>1.0111111111109494</v>
      </c>
      <c r="C33" s="3">
        <f>'071312-01'!P6</f>
        <v>0.59801144960228936</v>
      </c>
      <c r="D33" s="3">
        <f>'071312-01'!X6</f>
        <v>0.26156844937050738</v>
      </c>
      <c r="J33" s="13"/>
      <c r="N33" s="14"/>
      <c r="O33" s="14"/>
      <c r="P33" s="14"/>
    </row>
    <row r="34" spans="1:16">
      <c r="A34" s="24"/>
      <c r="B34" s="3">
        <f>'071312-01'!A7</f>
        <v>1.913888888884685</v>
      </c>
      <c r="C34" s="3">
        <f>'071312-01'!P7</f>
        <v>0.69685888127807571</v>
      </c>
      <c r="D34" s="3">
        <f>'071312-01'!X7</f>
        <v>0.33467341400690043</v>
      </c>
      <c r="J34" s="13"/>
      <c r="N34" s="14"/>
      <c r="O34" s="14"/>
      <c r="P34" s="14"/>
    </row>
    <row r="35" spans="1:16">
      <c r="A35" s="24"/>
      <c r="B35" s="3">
        <f>'071312-01'!A8</f>
        <v>2.9701388888861402</v>
      </c>
      <c r="C35" s="3">
        <f>'071312-01'!P8</f>
        <v>0.49825681545302136</v>
      </c>
      <c r="D35" s="3">
        <f>'071312-01'!X8</f>
        <v>0.25280915302212231</v>
      </c>
      <c r="J35" s="13"/>
      <c r="N35" s="14"/>
      <c r="O35" s="14"/>
      <c r="P35" s="14"/>
    </row>
    <row r="36" spans="1:16">
      <c r="A36" s="24"/>
      <c r="B36" s="3">
        <f>'071312-01'!A9</f>
        <v>3.9159722222175333</v>
      </c>
      <c r="C36" s="3">
        <f>'071312-01'!P9</f>
        <v>0.15667909172554317</v>
      </c>
      <c r="D36" s="3">
        <f>'071312-01'!X9</f>
        <v>0.15232642646129488</v>
      </c>
      <c r="J36" s="13"/>
    </row>
    <row r="37" spans="1:16">
      <c r="A37" s="24"/>
      <c r="B37" s="3">
        <f>'071312-01'!A10</f>
        <v>4.8965277777751908</v>
      </c>
      <c r="C37" s="3">
        <f>'071312-01'!P10</f>
        <v>3.3838347280459734E-3</v>
      </c>
      <c r="D37" s="3">
        <f>'071312-01'!X10</f>
        <v>0.13365726431787089</v>
      </c>
    </row>
    <row r="38" spans="1:16">
      <c r="A38" s="24"/>
      <c r="B38" s="3">
        <f>'071312-01'!A11</f>
        <v>5.8694444444408873</v>
      </c>
      <c r="C38" s="3">
        <f>'071312-01'!P11</f>
        <v>-8.8430663415166033E-2</v>
      </c>
      <c r="D38" s="3">
        <f>'071312-01'!X11</f>
        <v>0.15694242304642692</v>
      </c>
    </row>
    <row r="39" spans="1:16">
      <c r="A39" s="24"/>
      <c r="B39" s="3">
        <f>'071312-01'!A12</f>
        <v>6.9562499999956344</v>
      </c>
      <c r="C39" s="3">
        <f>'071312-01'!P12</f>
        <v>-0.13561246172259495</v>
      </c>
      <c r="D39" s="3">
        <f>'071312-01'!X12</f>
        <v>0.15073647574183793</v>
      </c>
    </row>
    <row r="40" spans="1:16">
      <c r="A40" s="24"/>
      <c r="B40" s="3">
        <f>'071312-01'!A13</f>
        <v>7.8708333333343035</v>
      </c>
      <c r="C40" s="3">
        <f>'071312-01'!P13</f>
        <v>-6.0967218014609199E-2</v>
      </c>
      <c r="D40" s="3">
        <f>'071312-01'!X13</f>
        <v>0.14792208175313279</v>
      </c>
    </row>
    <row r="41" spans="1:16">
      <c r="A41" s="24"/>
      <c r="B41" s="3">
        <f>'071312-01'!A14</f>
        <v>8.90625</v>
      </c>
      <c r="C41" s="3">
        <f>'071312-01'!P14</f>
        <v>-3.2868560783897174E-2</v>
      </c>
      <c r="D41" s="3">
        <f>'071312-01'!X14</f>
        <v>0.19720518033710902</v>
      </c>
    </row>
    <row r="42" spans="1:16">
      <c r="A42" s="24"/>
      <c r="B42" s="3">
        <f>'071312-01'!A15</f>
        <v>9.8368055555547471</v>
      </c>
      <c r="C42" s="3">
        <f>'071312-01'!P15</f>
        <v>-6.4288429614636766E-2</v>
      </c>
      <c r="D42" s="3">
        <f>'071312-01'!X15</f>
        <v>0.2216368204984559</v>
      </c>
    </row>
    <row r="43" spans="1:16">
      <c r="A43" s="24"/>
      <c r="B43" s="3">
        <f>'071312-01'!A16</f>
        <v>11.105555555550382</v>
      </c>
      <c r="C43" s="3">
        <f>'071312-01'!P16</f>
        <v>-4.0345163634189288E-2</v>
      </c>
      <c r="D43" s="3">
        <f>'071312-01'!X16</f>
        <v>0.2122237323708929</v>
      </c>
    </row>
    <row r="44" spans="1:16">
      <c r="A44" s="24"/>
      <c r="B44" s="3">
        <f>'071312-01'!A17</f>
        <v>11.918055555550382</v>
      </c>
      <c r="C44" s="3">
        <f>'071312-01'!P17</f>
        <v>-3.7220974596235121E-2</v>
      </c>
      <c r="D44" s="3">
        <f>'071312-01'!X17</f>
        <v>0.19105658251432817</v>
      </c>
    </row>
    <row r="45" spans="1:16">
      <c r="A45" s="24"/>
      <c r="B45" s="3">
        <f>'071312-01'!A18</f>
        <v>12.965972222220444</v>
      </c>
      <c r="C45" s="3">
        <f>'071312-01'!P18</f>
        <v>-5.9180052049888722E-2</v>
      </c>
      <c r="D45" s="3">
        <f>'071312-01'!X18</f>
        <v>0.18140775560999003</v>
      </c>
    </row>
    <row r="46" spans="1:16">
      <c r="A46" s="24"/>
      <c r="B46" s="3">
        <f>'071312-01'!A19</f>
        <v>13.904166666667152</v>
      </c>
      <c r="C46" s="3"/>
      <c r="D46" s="3"/>
    </row>
    <row r="47" spans="1:16">
      <c r="A47" s="25" t="s">
        <v>45</v>
      </c>
      <c r="B47" s="3">
        <f>'071312-05'!A5</f>
        <v>1.1111111110949423E-2</v>
      </c>
      <c r="C47" s="3"/>
      <c r="D47" s="3"/>
    </row>
    <row r="48" spans="1:16">
      <c r="A48" s="24"/>
      <c r="B48" s="3">
        <f>'071312-05'!A6</f>
        <v>1.0166666666627862</v>
      </c>
      <c r="C48" s="3">
        <f>'071312-05'!P6</f>
        <v>0.46903347409453666</v>
      </c>
      <c r="D48" s="3">
        <f>'071312-05'!X6</f>
        <v>0.63478897002720491</v>
      </c>
    </row>
    <row r="49" spans="1:4">
      <c r="A49" s="24"/>
      <c r="B49" s="3">
        <f>'071312-05'!A7</f>
        <v>1.9208333333299379</v>
      </c>
      <c r="C49" s="3">
        <f>'071312-05'!P7</f>
        <v>0.56263884563476108</v>
      </c>
      <c r="D49" s="3">
        <f>'071312-05'!X7</f>
        <v>0.37667348873562179</v>
      </c>
    </row>
    <row r="50" spans="1:4">
      <c r="A50" s="24"/>
      <c r="B50" s="3">
        <f>'071312-05'!A8</f>
        <v>2.976388888884685</v>
      </c>
      <c r="C50" s="3">
        <f>'071312-05'!P8</f>
        <v>0.32306606270811372</v>
      </c>
      <c r="D50" s="3">
        <f>'071312-05'!X8</f>
        <v>0.28695686473354404</v>
      </c>
    </row>
    <row r="51" spans="1:4">
      <c r="A51" s="24"/>
      <c r="B51" s="3">
        <f>'071312-05'!A9</f>
        <v>3.9986111111065838</v>
      </c>
      <c r="C51" s="3">
        <f>'071312-05'!P9</f>
        <v>3.6596300758084795E-2</v>
      </c>
      <c r="D51" s="3">
        <f>'071312-05'!X9</f>
        <v>0.20287990518344343</v>
      </c>
    </row>
    <row r="52" spans="1:4">
      <c r="A52" s="24"/>
      <c r="B52" s="3">
        <f>'071312-05'!A10</f>
        <v>4.9034722222204437</v>
      </c>
      <c r="C52" s="3">
        <f>'071312-05'!P10</f>
        <v>1.2971051278151799E-2</v>
      </c>
      <c r="D52" s="3">
        <f>'071312-05'!X10</f>
        <v>0.16412940430946299</v>
      </c>
    </row>
    <row r="53" spans="1:4">
      <c r="A53" s="24"/>
      <c r="B53" s="3">
        <f>'071312-05'!A11</f>
        <v>5.8756944444394321</v>
      </c>
      <c r="C53" s="3">
        <f>'071312-05'!P11</f>
        <v>0.11465481641383585</v>
      </c>
      <c r="D53" s="3">
        <f>'071312-05'!X11</f>
        <v>0.20760158662364611</v>
      </c>
    </row>
    <row r="54" spans="1:4">
      <c r="A54" s="24"/>
      <c r="B54" s="3">
        <f>'071312-05'!A12</f>
        <v>6.9618055555547471</v>
      </c>
      <c r="C54" s="3">
        <f>'071312-05'!P12</f>
        <v>-3.4835255197567881E-2</v>
      </c>
      <c r="D54" s="3">
        <f>'071312-05'!X12</f>
        <v>0.15232183662095791</v>
      </c>
    </row>
    <row r="55" spans="1:4">
      <c r="A55" s="24"/>
      <c r="B55" s="3">
        <f>'071312-05'!A13</f>
        <v>7.8819444444452529</v>
      </c>
      <c r="C55" s="3">
        <f>'071312-05'!P13</f>
        <v>-0.14168146804889845</v>
      </c>
      <c r="D55" s="3">
        <f>'071312-05'!X13</f>
        <v>0.15373954478744134</v>
      </c>
    </row>
    <row r="56" spans="1:4">
      <c r="A56" s="24"/>
      <c r="B56" s="3">
        <f>'071312-05'!A14</f>
        <v>8.9243055555562023</v>
      </c>
      <c r="C56" s="3">
        <f>'071312-05'!P14</f>
        <v>2.0999629440433921E-2</v>
      </c>
      <c r="D56" s="3">
        <f>'071312-05'!X14</f>
        <v>0.26107976871986782</v>
      </c>
    </row>
    <row r="57" spans="1:4">
      <c r="A57" s="24"/>
      <c r="B57" s="3">
        <f>'071312-05'!A15</f>
        <v>9.8451388888861402</v>
      </c>
      <c r="C57" s="3">
        <f>'071312-05'!P15</f>
        <v>-4.0582659066363435E-4</v>
      </c>
      <c r="D57" s="3">
        <f>'071312-05'!X15</f>
        <v>0.2382714847508538</v>
      </c>
    </row>
    <row r="58" spans="1:4">
      <c r="A58" s="24"/>
      <c r="B58" s="3">
        <f>'071312-05'!A16</f>
        <v>11.113194444442343</v>
      </c>
      <c r="C58" s="3">
        <f>'071312-05'!P16</f>
        <v>-6.6291158624546584E-2</v>
      </c>
      <c r="D58" s="3">
        <f>'071312-05'!X16</f>
        <v>0.18250661025403192</v>
      </c>
    </row>
    <row r="59" spans="1:4">
      <c r="A59" s="24"/>
      <c r="B59" s="3">
        <f>'071312-05'!A17</f>
        <v>11.92013888888323</v>
      </c>
      <c r="C59" s="3">
        <f>'071312-05'!P17</f>
        <v>-9.9212760431620483E-3</v>
      </c>
      <c r="D59" s="3">
        <f>'071312-05'!X17</f>
        <v>0.22372959823670929</v>
      </c>
    </row>
    <row r="60" spans="1:4">
      <c r="A60" s="24"/>
      <c r="B60" s="3">
        <f>'071312-05'!A18</f>
        <v>12.967361111106584</v>
      </c>
      <c r="C60" s="3">
        <f>'071312-05'!P18</f>
        <v>-2.1912440607938035E-2</v>
      </c>
      <c r="D60" s="3">
        <f>'071312-05'!X18</f>
        <v>0.2406873534697874</v>
      </c>
    </row>
    <row r="61" spans="1:4">
      <c r="A61" s="24"/>
      <c r="B61" s="3">
        <f>'071312-05'!A19</f>
        <v>13.908333333332848</v>
      </c>
      <c r="C61" s="3"/>
      <c r="D61" s="3"/>
    </row>
    <row r="62" spans="1:4">
      <c r="A62" s="25" t="s">
        <v>47</v>
      </c>
      <c r="B62" s="3">
        <f>'071312-02'!A5</f>
        <v>6.9444444452528842E-3</v>
      </c>
      <c r="C62" s="3"/>
      <c r="D62" s="3"/>
    </row>
    <row r="63" spans="1:4">
      <c r="A63" s="24"/>
      <c r="B63" s="3">
        <f>'071312-02'!A6</f>
        <v>1.0124999999970896</v>
      </c>
      <c r="C63" s="3">
        <f>'071312-02'!P6</f>
        <v>0.61654620958261519</v>
      </c>
      <c r="D63" s="3">
        <f>'071312-02'!X6</f>
        <v>0.26522302698964401</v>
      </c>
    </row>
    <row r="64" spans="1:4">
      <c r="A64" s="24"/>
      <c r="B64" s="3">
        <f>'071312-02'!A7</f>
        <v>1.9166666666642413</v>
      </c>
      <c r="C64" s="3">
        <f>'071312-02'!P7</f>
        <v>0.63249820944079815</v>
      </c>
      <c r="D64" s="3">
        <f>'071312-02'!X7</f>
        <v>0.29308597474249232</v>
      </c>
    </row>
    <row r="65" spans="1:4">
      <c r="A65" s="24"/>
      <c r="B65" s="3">
        <f>'071312-02'!A8</f>
        <v>2.9701388888861402</v>
      </c>
      <c r="C65" s="3">
        <f>'071312-02'!P8</f>
        <v>0.37333098248659446</v>
      </c>
      <c r="D65" s="3">
        <f>'071312-02'!X8</f>
        <v>0.15299517080985572</v>
      </c>
    </row>
    <row r="66" spans="1:4">
      <c r="A66" s="24"/>
      <c r="B66" s="3">
        <f>'071312-02'!A9</f>
        <v>3.9194444444437977</v>
      </c>
      <c r="C66" s="3">
        <f>'071312-02'!P9</f>
        <v>0.16093910989527158</v>
      </c>
      <c r="D66" s="3">
        <f>'071312-02'!X9</f>
        <v>0.11441737563143609</v>
      </c>
    </row>
    <row r="67" spans="1:4">
      <c r="A67" s="24"/>
      <c r="B67" s="3">
        <f>'071312-02'!A10</f>
        <v>4.9020833333343035</v>
      </c>
      <c r="C67" s="3">
        <f>'071312-02'!P10</f>
        <v>3.6729689478758203E-2</v>
      </c>
      <c r="D67" s="3">
        <f>'071312-02'!X10</f>
        <v>0.13960218139347633</v>
      </c>
    </row>
    <row r="68" spans="1:4">
      <c r="A68" s="24"/>
      <c r="B68" s="3">
        <f>'071312-02'!A11</f>
        <v>5.8680555555547471</v>
      </c>
      <c r="C68" s="3">
        <f>'071312-02'!P11</f>
        <v>-7.1941423112207858E-2</v>
      </c>
      <c r="D68" s="3">
        <f>'071312-02'!X11</f>
        <v>0.16578133547228457</v>
      </c>
    </row>
    <row r="69" spans="1:4">
      <c r="A69" s="24"/>
      <c r="B69" s="3">
        <f>'071312-02'!A12</f>
        <v>6.961111111108039</v>
      </c>
      <c r="C69" s="3">
        <f>'071312-02'!P12</f>
        <v>-0.14836753005542766</v>
      </c>
      <c r="D69" s="3">
        <f>'071312-02'!X12</f>
        <v>0.15073030843834698</v>
      </c>
    </row>
    <row r="70" spans="1:4">
      <c r="A70" s="24"/>
      <c r="B70" s="3">
        <f>'071312-02'!A13</f>
        <v>7.875</v>
      </c>
      <c r="C70" s="3">
        <f>'071312-02'!P13</f>
        <v>-0.13348141392949375</v>
      </c>
      <c r="D70" s="3">
        <f>'071312-02'!X13</f>
        <v>0.16406996762229212</v>
      </c>
    </row>
    <row r="71" spans="1:4">
      <c r="A71" s="24"/>
      <c r="B71" s="3">
        <f>'071312-02'!A14</f>
        <v>8.9104166666656965</v>
      </c>
      <c r="C71" s="3">
        <f>'071312-02'!P14</f>
        <v>-2.1140658546873428E-2</v>
      </c>
      <c r="D71" s="3">
        <f>'071312-02'!X14</f>
        <v>0.20969324351140828</v>
      </c>
    </row>
    <row r="72" spans="1:4">
      <c r="A72" s="24"/>
      <c r="B72" s="3">
        <f>'071312-02'!A15</f>
        <v>9.8347222222218988</v>
      </c>
      <c r="C72" s="3">
        <f>'071312-02'!P15</f>
        <v>-2.326386311841043E-2</v>
      </c>
      <c r="D72" s="3">
        <f>'071312-02'!X15</f>
        <v>0.22478610147491401</v>
      </c>
    </row>
    <row r="73" spans="1:4">
      <c r="A73" s="24"/>
      <c r="B73" s="3">
        <f>'071312-02'!A16</f>
        <v>11.10624999999709</v>
      </c>
      <c r="C73" s="3">
        <f>'071312-02'!P16</f>
        <v>-3.6956265480954591E-2</v>
      </c>
      <c r="D73" s="3">
        <f>'071312-02'!X16</f>
        <v>0.24229458669244427</v>
      </c>
    </row>
    <row r="74" spans="1:4">
      <c r="A74" s="24"/>
      <c r="B74" s="3">
        <f>'071312-02'!A17</f>
        <v>11.92013888888323</v>
      </c>
      <c r="C74" s="3">
        <f>'071312-02'!P17</f>
        <v>-8.434687908485107E-2</v>
      </c>
      <c r="D74" s="3">
        <f>'071312-02'!X17</f>
        <v>0.25135781634955517</v>
      </c>
    </row>
    <row r="75" spans="1:4">
      <c r="A75" s="24"/>
      <c r="B75" s="3">
        <f>'071312-02'!A18</f>
        <v>12.968055555553292</v>
      </c>
      <c r="C75" s="3">
        <f>'071312-02'!P18</f>
        <v>-6.857566428796963E-3</v>
      </c>
      <c r="D75" s="3">
        <f>'071312-02'!X18</f>
        <v>0.27208494405497602</v>
      </c>
    </row>
    <row r="76" spans="1:4">
      <c r="A76" s="24"/>
      <c r="B76" s="3">
        <f>'071312-02'!A19</f>
        <v>13.905555555553292</v>
      </c>
      <c r="C76" s="3"/>
      <c r="D76" s="3"/>
    </row>
    <row r="77" spans="1:4">
      <c r="A77" s="25" t="s">
        <v>50</v>
      </c>
      <c r="B77" s="3">
        <f>'071312-06'!A5</f>
        <v>9.7222222175332718E-3</v>
      </c>
      <c r="C77" s="3"/>
      <c r="D77" s="3"/>
    </row>
    <row r="78" spans="1:4">
      <c r="A78" s="24"/>
      <c r="B78" s="3">
        <f>'071312-06'!A6</f>
        <v>1.0166666666627862</v>
      </c>
      <c r="C78" s="3">
        <f>'071312-06'!P6</f>
        <v>0.53342642059161294</v>
      </c>
      <c r="D78" s="3">
        <f>'071312-06'!X6</f>
        <v>0.33707024424603865</v>
      </c>
    </row>
    <row r="79" spans="1:4">
      <c r="A79" s="24"/>
      <c r="B79" s="3">
        <f>'071312-06'!A7</f>
        <v>1.9256944444423425</v>
      </c>
      <c r="C79" s="3">
        <f>'071312-06'!P7</f>
        <v>0.53833120281392655</v>
      </c>
      <c r="D79" s="3">
        <f>'071312-06'!X7</f>
        <v>0.30110989494371709</v>
      </c>
    </row>
    <row r="80" spans="1:4">
      <c r="A80" s="24"/>
      <c r="B80" s="3">
        <f>'071312-06'!A8</f>
        <v>2.976388888884685</v>
      </c>
      <c r="C80" s="3">
        <f>'071312-06'!P8</f>
        <v>0.35861697704021112</v>
      </c>
      <c r="D80" s="3">
        <f>'071312-06'!X8</f>
        <v>0.26008441978705027</v>
      </c>
    </row>
    <row r="81" spans="1:4">
      <c r="A81" s="24"/>
      <c r="B81" s="3">
        <f>'071312-06'!A9</f>
        <v>3.9284722222218988</v>
      </c>
      <c r="C81" s="3">
        <f>'071312-06'!P9</f>
        <v>0.10352312621492839</v>
      </c>
      <c r="D81" s="3">
        <f>'071312-06'!X9</f>
        <v>0.22946593708746571</v>
      </c>
    </row>
    <row r="82" spans="1:4">
      <c r="A82" s="24"/>
      <c r="B82" s="3">
        <f>'071312-06'!A10</f>
        <v>4.9034722222204437</v>
      </c>
      <c r="C82" s="3">
        <f>'071312-06'!P10</f>
        <v>9.8460485643808854E-2</v>
      </c>
      <c r="D82" s="3">
        <f>'071312-06'!X10</f>
        <v>0.14830144727033881</v>
      </c>
    </row>
    <row r="83" spans="1:4">
      <c r="A83" s="24"/>
      <c r="B83" s="3">
        <f>'071312-06'!A11</f>
        <v>5.8743055555532919</v>
      </c>
      <c r="C83" s="3">
        <f>'071312-06'!P11</f>
        <v>6.3408333332310288E-2</v>
      </c>
      <c r="D83" s="3">
        <f>'071312-06'!X11</f>
        <v>7.7546939939847334E-2</v>
      </c>
    </row>
    <row r="84" spans="1:4">
      <c r="A84" s="24"/>
      <c r="B84" s="3">
        <f>'071312-06'!A12</f>
        <v>6.9645833333343035</v>
      </c>
      <c r="C84" s="3">
        <f>'071312-06'!P12</f>
        <v>-0.11276416902530127</v>
      </c>
      <c r="D84" s="3">
        <f>'071312-06'!X12</f>
        <v>0.11135278386809784</v>
      </c>
    </row>
    <row r="85" spans="1:4">
      <c r="A85" s="24"/>
      <c r="B85" s="3">
        <f>'071312-06'!A13</f>
        <v>7.8854166666642413</v>
      </c>
      <c r="C85" s="3">
        <f>'071312-06'!P13</f>
        <v>-0.11734535823907291</v>
      </c>
      <c r="D85" s="3">
        <f>'071312-06'!X13</f>
        <v>0.18880692199682736</v>
      </c>
    </row>
    <row r="86" spans="1:4">
      <c r="A86" s="24"/>
      <c r="B86" s="3">
        <f>'071312-06'!A14</f>
        <v>8.9208333333299379</v>
      </c>
      <c r="C86" s="3">
        <f>'071312-06'!P14</f>
        <v>-0.151606922336467</v>
      </c>
      <c r="D86" s="3">
        <f>'071312-06'!X14</f>
        <v>0.19741544117833895</v>
      </c>
    </row>
    <row r="87" spans="1:4">
      <c r="A87" s="24"/>
      <c r="B87" s="3">
        <f>'071312-06'!A15</f>
        <v>9.8444444444394321</v>
      </c>
      <c r="C87" s="3">
        <f>'071312-06'!P15</f>
        <v>-6.8524189312345885E-2</v>
      </c>
      <c r="D87" s="3">
        <f>'071312-06'!X15</f>
        <v>0.21794319163251319</v>
      </c>
    </row>
    <row r="88" spans="1:4">
      <c r="A88" s="24"/>
      <c r="B88" s="3">
        <f>'071312-06'!A16</f>
        <v>11.114583333328483</v>
      </c>
      <c r="C88" s="3">
        <f>'071312-06'!P16</f>
        <v>0.11249325434663851</v>
      </c>
      <c r="D88" s="3">
        <f>'071312-06'!X16</f>
        <v>0.1837131659232106</v>
      </c>
    </row>
    <row r="89" spans="1:4">
      <c r="A89" s="24"/>
      <c r="B89" s="3">
        <f>'071312-06'!A17</f>
        <v>11.924305555556202</v>
      </c>
      <c r="C89" s="3">
        <f>'071312-06'!P17</f>
        <v>2.2728874180644187E-2</v>
      </c>
      <c r="D89" s="3">
        <f>'071312-06'!X17</f>
        <v>0.20843944812861287</v>
      </c>
    </row>
    <row r="90" spans="1:4">
      <c r="A90" s="24"/>
      <c r="B90" s="3">
        <f>'071312-06'!A18</f>
        <v>12.967361111106584</v>
      </c>
      <c r="C90" s="3">
        <f>'071312-06'!P18</f>
        <v>-5.9506853445169337E-2</v>
      </c>
      <c r="D90" s="3">
        <f>'071312-06'!X18</f>
        <v>0.23691841565934632</v>
      </c>
    </row>
    <row r="91" spans="1:4">
      <c r="A91" s="24"/>
      <c r="B91" s="3">
        <f>'071312-06'!A19</f>
        <v>13.911111111105129</v>
      </c>
      <c r="C91" s="3"/>
      <c r="D91" s="3"/>
    </row>
    <row r="92" spans="1:4">
      <c r="A92" s="25" t="s">
        <v>52</v>
      </c>
      <c r="B92" s="3">
        <f>'071312-03'!A5</f>
        <v>6.9444444452528842E-3</v>
      </c>
      <c r="C92" s="3"/>
      <c r="D92" s="3"/>
    </row>
    <row r="93" spans="1:4">
      <c r="A93" s="24"/>
      <c r="B93" s="3">
        <f>'071312-03'!A6</f>
        <v>1.0131944444437977</v>
      </c>
      <c r="C93" s="3">
        <f>'071312-03'!P6</f>
        <v>0.80960275691464123</v>
      </c>
      <c r="D93" s="3">
        <f>'071312-03'!X6</f>
        <v>0.41248516450055245</v>
      </c>
    </row>
    <row r="94" spans="1:4">
      <c r="A94" s="24"/>
      <c r="B94" s="3">
        <f>'071312-03'!A7</f>
        <v>1.9194444444437977</v>
      </c>
      <c r="C94" s="3">
        <f>'071312-03'!P7</f>
        <v>0.60627018317566206</v>
      </c>
      <c r="D94" s="3">
        <f>'071312-03'!X7</f>
        <v>0.24161149316844438</v>
      </c>
    </row>
    <row r="95" spans="1:4">
      <c r="A95" s="24"/>
      <c r="B95" s="3">
        <f>'071312-03'!A8</f>
        <v>2.9729166666656965</v>
      </c>
      <c r="C95" s="3">
        <f>'071312-03'!P8</f>
        <v>0.38729587991912445</v>
      </c>
      <c r="D95" s="3">
        <f>'071312-03'!X8</f>
        <v>0.19217439383143151</v>
      </c>
    </row>
    <row r="96" spans="1:4">
      <c r="A96" s="24"/>
      <c r="B96" s="3">
        <f>'071312-03'!A9</f>
        <v>3.9208333333299379</v>
      </c>
      <c r="C96" s="3">
        <f>'071312-03'!P9</f>
        <v>0.15269380482224348</v>
      </c>
      <c r="D96" s="3">
        <f>'071312-03'!X9</f>
        <v>0.14082284757632199</v>
      </c>
    </row>
    <row r="97" spans="1:4">
      <c r="A97" s="24"/>
      <c r="B97" s="3">
        <f>'071312-03'!A10</f>
        <v>4.9048611111065838</v>
      </c>
      <c r="C97" s="3">
        <f>'071312-03'!P10</f>
        <v>-1.2150350898549772E-2</v>
      </c>
      <c r="D97" s="3">
        <f>'071312-03'!X10</f>
        <v>0.11015373793693195</v>
      </c>
    </row>
    <row r="98" spans="1:4">
      <c r="A98" s="24"/>
      <c r="B98" s="3">
        <f>'071312-03'!A11</f>
        <v>5.8722222222204437</v>
      </c>
      <c r="C98" s="3">
        <f>'071312-03'!P11</f>
        <v>-5.5775123587573208E-2</v>
      </c>
      <c r="D98" s="3">
        <f>'071312-03'!X11</f>
        <v>0.14977400483742609</v>
      </c>
    </row>
    <row r="99" spans="1:4">
      <c r="A99" s="24"/>
      <c r="B99" s="3">
        <f>'071312-03'!A12</f>
        <v>6.9638888888875954</v>
      </c>
      <c r="C99" s="3">
        <f>'071312-03'!P12</f>
        <v>-8.1009838376176521E-2</v>
      </c>
      <c r="D99" s="3">
        <f>'071312-03'!X12</f>
        <v>0.15966702275507574</v>
      </c>
    </row>
    <row r="100" spans="1:4">
      <c r="A100" s="24"/>
      <c r="B100" s="3">
        <f>'071312-03'!A13</f>
        <v>7.8777777777722804</v>
      </c>
      <c r="C100" s="3">
        <f>'071312-03'!P13</f>
        <v>-8.6502837057238158E-2</v>
      </c>
      <c r="D100" s="3">
        <f>'071312-03'!X13</f>
        <v>0.11857906044251115</v>
      </c>
    </row>
    <row r="101" spans="1:4">
      <c r="A101" s="24"/>
      <c r="B101" s="3">
        <f>'071312-03'!A14</f>
        <v>8.9124999999985448</v>
      </c>
      <c r="C101" s="3">
        <f>'071312-03'!P14</f>
        <v>4.0519051550436856E-2</v>
      </c>
      <c r="D101" s="3">
        <f>'071312-03'!X14</f>
        <v>0.13805823908490991</v>
      </c>
    </row>
    <row r="102" spans="1:4">
      <c r="A102" s="24"/>
      <c r="B102" s="3">
        <f>'071312-03'!A15</f>
        <v>9.8368055555547471</v>
      </c>
      <c r="C102" s="3">
        <f>'071312-03'!P15</f>
        <v>-7.3441934351443829E-3</v>
      </c>
      <c r="D102" s="3">
        <f>'071312-03'!X15</f>
        <v>0.14577227506401758</v>
      </c>
    </row>
    <row r="103" spans="1:4">
      <c r="A103" s="24"/>
      <c r="B103" s="3">
        <f>'071312-03'!A16</f>
        <v>11.109722222223354</v>
      </c>
      <c r="C103" s="3">
        <f>'071312-03'!P16</f>
        <v>-0.11063895734666132</v>
      </c>
      <c r="D103" s="3">
        <f>'071312-03'!X16</f>
        <v>0.14066340026985494</v>
      </c>
    </row>
    <row r="104" spans="1:4">
      <c r="A104" s="24"/>
      <c r="B104" s="3">
        <f>'071312-03'!A17</f>
        <v>11.946527777778101</v>
      </c>
      <c r="C104" s="3">
        <f>'071312-03'!P17</f>
        <v>-5.3340494276659413E-2</v>
      </c>
      <c r="D104" s="3">
        <f>'071312-03'!X17</f>
        <v>0.14039752302879874</v>
      </c>
    </row>
    <row r="105" spans="1:4">
      <c r="A105" s="24"/>
      <c r="B105" s="3">
        <f>'071312-03'!A18</f>
        <v>12.96875</v>
      </c>
      <c r="C105" s="3">
        <f>'071312-03'!P18</f>
        <v>0.15453331062497158</v>
      </c>
      <c r="D105" s="3">
        <f>'071312-03'!X18</f>
        <v>0.12876373888603676</v>
      </c>
    </row>
    <row r="106" spans="1:4">
      <c r="A106" s="24"/>
      <c r="B106" s="3">
        <f>'071312-03'!A19</f>
        <v>13.905555555553292</v>
      </c>
      <c r="C106" s="3"/>
      <c r="D106" s="3"/>
    </row>
    <row r="107" spans="1:4">
      <c r="A107" s="25" t="s">
        <v>54</v>
      </c>
      <c r="B107" s="3">
        <f>'071312-07'!A5</f>
        <v>1.8749999995634425E-2</v>
      </c>
      <c r="C107" s="3"/>
      <c r="D107" s="3"/>
    </row>
    <row r="108" spans="1:4">
      <c r="A108" s="24"/>
      <c r="B108" s="3">
        <f>'071312-07'!A6</f>
        <v>1.0194444444423425</v>
      </c>
      <c r="C108" s="3">
        <f>'071312-07'!P6</f>
        <v>0.715847934279499</v>
      </c>
      <c r="D108" s="3">
        <f>'071312-07'!X6</f>
        <v>0.38199190099713992</v>
      </c>
    </row>
    <row r="109" spans="1:4">
      <c r="A109" s="24"/>
      <c r="B109" s="3">
        <f>'071312-07'!A7</f>
        <v>1.929166666661331</v>
      </c>
      <c r="C109" s="3">
        <f>'071312-07'!P7</f>
        <v>0.58941176432894959</v>
      </c>
      <c r="D109" s="3">
        <f>'071312-07'!X7</f>
        <v>0.32905122829893074</v>
      </c>
    </row>
    <row r="110" spans="1:4">
      <c r="A110" s="24"/>
      <c r="B110" s="3">
        <f>'071312-07'!A8</f>
        <v>2.9784722222175333</v>
      </c>
      <c r="C110" s="3">
        <f>'071312-07'!P8</f>
        <v>0.36006456165945394</v>
      </c>
      <c r="D110" s="3">
        <f>'071312-07'!X8</f>
        <v>0.26408961258259778</v>
      </c>
    </row>
    <row r="111" spans="1:4">
      <c r="A111" s="24"/>
      <c r="B111" s="3">
        <f>'071312-07'!A9</f>
        <v>3.9319444444408873</v>
      </c>
      <c r="C111" s="3">
        <f>'071312-07'!P9</f>
        <v>0.17946847999785576</v>
      </c>
      <c r="D111" s="3">
        <f>'071312-07'!X9</f>
        <v>0.17430925568243721</v>
      </c>
    </row>
    <row r="112" spans="1:4">
      <c r="A112" s="24"/>
      <c r="B112" s="3">
        <f>'071312-07'!A10</f>
        <v>4.9083333333328483</v>
      </c>
      <c r="C112" s="3">
        <f>'071312-07'!P10</f>
        <v>6.9512497016734634E-2</v>
      </c>
      <c r="D112" s="3">
        <f>'071312-07'!X10</f>
        <v>0.11674762044645304</v>
      </c>
    </row>
    <row r="113" spans="1:4">
      <c r="A113" s="24"/>
      <c r="B113" s="3">
        <f>'071312-07'!A11</f>
        <v>5.8784722222189885</v>
      </c>
      <c r="C113" s="3">
        <f>'071312-07'!P11</f>
        <v>-3.5258813500623078E-2</v>
      </c>
      <c r="D113" s="3">
        <f>'071312-07'!X11</f>
        <v>0.17595812217040877</v>
      </c>
    </row>
    <row r="114" spans="1:4">
      <c r="A114" s="24"/>
      <c r="B114" s="3">
        <f>'071312-07'!A12</f>
        <v>6.9680555555532919</v>
      </c>
      <c r="C114" s="3">
        <f>'071312-07'!P12</f>
        <v>-0.11657057306396522</v>
      </c>
      <c r="D114" s="3">
        <f>'071312-07'!X12</f>
        <v>0.20329483656721797</v>
      </c>
    </row>
    <row r="115" spans="1:4">
      <c r="A115" s="24"/>
      <c r="B115" s="3">
        <f>'071312-07'!A13</f>
        <v>7.8874999999970896</v>
      </c>
      <c r="C115" s="3">
        <f>'071312-07'!P13</f>
        <v>-2.52855205660018E-2</v>
      </c>
      <c r="D115" s="3">
        <f>'071312-07'!X13</f>
        <v>0.2047501938005532</v>
      </c>
    </row>
    <row r="116" spans="1:4">
      <c r="A116" s="24"/>
      <c r="B116" s="3">
        <f>'071312-07'!A14</f>
        <v>8.929861111108039</v>
      </c>
      <c r="C116" s="3">
        <f>'071312-07'!P14</f>
        <v>0.11100099692401236</v>
      </c>
      <c r="D116" s="3">
        <f>'071312-07'!X14</f>
        <v>0.23703597577335445</v>
      </c>
    </row>
    <row r="117" spans="1:4">
      <c r="A117" s="24"/>
      <c r="B117" s="3">
        <f>'071312-07'!A15</f>
        <v>8.9909722222218988</v>
      </c>
      <c r="C117" s="3">
        <f>'071312-07'!P15</f>
        <v>-0.11423473513593065</v>
      </c>
      <c r="D117" s="3">
        <f>'071312-07'!X15</f>
        <v>0.11184071649343016</v>
      </c>
    </row>
    <row r="118" spans="1:4">
      <c r="A118" s="24"/>
      <c r="B118" s="3">
        <f>'071312-07'!A16</f>
        <v>9.8423611111065838</v>
      </c>
      <c r="C118" s="3">
        <f>'071312-07'!P16</f>
        <v>-3.2748617315766518E-2</v>
      </c>
      <c r="D118" s="3">
        <f>'071312-07'!X16</f>
        <v>0.28468072659452981</v>
      </c>
    </row>
    <row r="119" spans="1:4">
      <c r="A119" s="24"/>
      <c r="B119" s="3">
        <f>'071312-07'!A17</f>
        <v>11.118055555554747</v>
      </c>
      <c r="C119" s="3">
        <f>'071312-07'!P17</f>
        <v>2.4416669679232849E-2</v>
      </c>
      <c r="D119" s="3">
        <f>'071312-07'!X17</f>
        <v>0.34621536271122383</v>
      </c>
    </row>
    <row r="120" spans="1:4">
      <c r="A120" s="24"/>
      <c r="B120" s="3">
        <f>'071312-07'!A18</f>
        <v>11.927777777775191</v>
      </c>
      <c r="C120" s="3">
        <f>'071312-07'!P18</f>
        <v>-2.6435502871509805E-2</v>
      </c>
      <c r="D120" s="3">
        <f>'071312-07'!X18</f>
        <v>0.21194390947645786</v>
      </c>
    </row>
    <row r="121" spans="1:4">
      <c r="A121" s="24"/>
      <c r="B121" s="3">
        <f>'071312-07'!A19</f>
        <v>12.974305555551837</v>
      </c>
      <c r="C121" s="3"/>
      <c r="D121" s="3"/>
    </row>
    <row r="122" spans="1:4">
      <c r="A122" s="25" t="s">
        <v>57</v>
      </c>
      <c r="B122" s="3">
        <f>'071312-04'!A5</f>
        <v>8.333333331393078E-3</v>
      </c>
      <c r="C122" s="3"/>
      <c r="D122" s="3"/>
    </row>
    <row r="123" spans="1:4">
      <c r="A123" s="24"/>
      <c r="B123" s="3">
        <f>'071312-04'!A6</f>
        <v>1.015277777776646</v>
      </c>
      <c r="C123" s="3">
        <f>'071312-04'!P6</f>
        <v>0.74659084180539359</v>
      </c>
      <c r="D123" s="3">
        <f>'071312-04'!X6</f>
        <v>0.3384360459543847</v>
      </c>
    </row>
    <row r="124" spans="1:4">
      <c r="A124" s="24"/>
      <c r="B124" s="3">
        <f>'071312-04'!A7</f>
        <v>1.9208333333299379</v>
      </c>
      <c r="C124" s="3">
        <f>'071312-04'!P7</f>
        <v>0.6492211283790883</v>
      </c>
      <c r="D124" s="3">
        <f>'071312-04'!X7</f>
        <v>0.25241446362498993</v>
      </c>
    </row>
    <row r="125" spans="1:4">
      <c r="A125" s="24"/>
      <c r="B125" s="3">
        <f>'071312-04'!A8</f>
        <v>2.9743055555518367</v>
      </c>
      <c r="C125" s="3">
        <f>'071312-04'!P8</f>
        <v>0.38823135090632582</v>
      </c>
      <c r="D125" s="3">
        <f>'071312-04'!X8</f>
        <v>0.20341230830392273</v>
      </c>
    </row>
    <row r="126" spans="1:4">
      <c r="A126" s="24"/>
      <c r="B126" s="3">
        <f>'071312-04'!A9</f>
        <v>3.9729166666656965</v>
      </c>
      <c r="C126" s="3">
        <f>'071312-04'!P9</f>
        <v>6.4209746952971325E-2</v>
      </c>
      <c r="D126" s="3">
        <f>'071312-04'!X9</f>
        <v>0.14260765322133712</v>
      </c>
    </row>
    <row r="127" spans="1:4">
      <c r="A127" s="24"/>
      <c r="B127" s="3">
        <f>'071312-04'!A10</f>
        <v>4.9006944444408873</v>
      </c>
      <c r="C127" s="3">
        <f>'071312-04'!P10</f>
        <v>-3.7269436544233404E-2</v>
      </c>
      <c r="D127" s="3">
        <f>'071312-04'!X10</f>
        <v>0.13160642510590131</v>
      </c>
    </row>
    <row r="128" spans="1:4">
      <c r="A128" s="24"/>
      <c r="B128" s="3">
        <f>'071312-04'!A11</f>
        <v>5.875</v>
      </c>
      <c r="C128" s="3">
        <f>'071312-04'!P11</f>
        <v>6.1727511346586564E-2</v>
      </c>
      <c r="D128" s="3">
        <f>'071312-04'!X11</f>
        <v>0.15028846158229109</v>
      </c>
    </row>
    <row r="129" spans="1:4">
      <c r="A129" s="24"/>
      <c r="B129" s="3">
        <f>'071312-04'!A12</f>
        <v>6.9597222222218988</v>
      </c>
      <c r="C129" s="3">
        <f>'071312-04'!P12</f>
        <v>-7.1752923784427602E-2</v>
      </c>
      <c r="D129" s="3">
        <f>'071312-04'!X12</f>
        <v>0.17431587454350253</v>
      </c>
    </row>
    <row r="130" spans="1:4">
      <c r="A130" s="24"/>
      <c r="B130" s="3">
        <f>'071312-04'!A13</f>
        <v>7.8791666666656965</v>
      </c>
      <c r="C130" s="3">
        <f>'071312-04'!P13</f>
        <v>-0.14853787508612468</v>
      </c>
      <c r="D130" s="3">
        <f>'071312-04'!X13</f>
        <v>0.21063048456182379</v>
      </c>
    </row>
    <row r="131" spans="1:4">
      <c r="A131" s="24"/>
      <c r="B131" s="3">
        <f>'071312-04'!A14</f>
        <v>8.9173611111109494</v>
      </c>
      <c r="C131" s="3">
        <f>'071312-04'!P14</f>
        <v>7.2626707215803681E-3</v>
      </c>
      <c r="D131" s="3">
        <f>'071312-04'!X14</f>
        <v>0.20121115021537517</v>
      </c>
    </row>
    <row r="132" spans="1:4">
      <c r="A132" s="24"/>
      <c r="B132" s="3">
        <f>'071312-04'!A15</f>
        <v>9.8388888888875954</v>
      </c>
      <c r="C132" s="3">
        <f>'071312-04'!P15</f>
        <v>-8.4209752357594717E-3</v>
      </c>
      <c r="D132" s="3">
        <f>'071312-04'!X15</f>
        <v>0.18359010128717546</v>
      </c>
    </row>
    <row r="133" spans="1:4">
      <c r="A133" s="24"/>
      <c r="B133" s="3">
        <f>'071312-04'!A16</f>
        <v>11.138194444443798</v>
      </c>
      <c r="C133" s="3">
        <f>'071312-04'!P16</f>
        <v>-7.8978311661200618E-2</v>
      </c>
      <c r="D133" s="3">
        <f>'071312-04'!X16</f>
        <v>0.19005853251015589</v>
      </c>
    </row>
    <row r="134" spans="1:4">
      <c r="A134" s="24"/>
      <c r="B134" s="3">
        <f>'071312-04'!A17</f>
        <v>11.93888888888614</v>
      </c>
      <c r="C134" s="3">
        <f>'071312-04'!P17</f>
        <v>-0.10008564169279198</v>
      </c>
      <c r="D134" s="3">
        <f>'071312-04'!X17</f>
        <v>0.1720600722824594</v>
      </c>
    </row>
    <row r="135" spans="1:4">
      <c r="A135" s="24"/>
      <c r="B135" s="3">
        <f>'071312-04'!A18</f>
        <v>12.964583333334303</v>
      </c>
      <c r="C135" s="3">
        <f>'071312-04'!P18</f>
        <v>4.5188561444215333E-2</v>
      </c>
      <c r="D135" s="3">
        <f>'071312-04'!X18</f>
        <v>0.13882732071579071</v>
      </c>
    </row>
    <row r="136" spans="1:4">
      <c r="A136" s="24"/>
      <c r="B136" s="3">
        <f>'071312-04'!A19</f>
        <v>13.908333333332848</v>
      </c>
      <c r="C136" s="3"/>
      <c r="D136" s="3"/>
    </row>
    <row r="137" spans="1:4">
      <c r="A137" s="25" t="s">
        <v>56</v>
      </c>
      <c r="B137" s="3">
        <f>'071312-08'!A5</f>
        <v>2.0833333328482695E-2</v>
      </c>
      <c r="C137" s="3"/>
      <c r="D137" s="3"/>
    </row>
    <row r="138" spans="1:4">
      <c r="A138" s="24"/>
      <c r="B138" s="3">
        <f>'071312-08'!A6</f>
        <v>1.0208333333284827</v>
      </c>
      <c r="C138" s="3">
        <f>'071312-08'!P6</f>
        <v>0.50146734658019054</v>
      </c>
      <c r="D138" s="3">
        <f>'071312-08'!X6</f>
        <v>0.21519200194183197</v>
      </c>
    </row>
    <row r="139" spans="1:4">
      <c r="A139" s="24"/>
      <c r="B139" s="3">
        <f>'071312-08'!A7</f>
        <v>1.9305555555547471</v>
      </c>
      <c r="C139" s="3">
        <f>'071312-08'!P7</f>
        <v>0.61497158923482842</v>
      </c>
      <c r="D139" s="3">
        <f>'071312-08'!X7</f>
        <v>0.31459109391861895</v>
      </c>
    </row>
    <row r="140" spans="1:4">
      <c r="A140" s="24"/>
      <c r="B140" s="3">
        <f>'071312-08'!A8</f>
        <v>2.9784722222175333</v>
      </c>
      <c r="C140" s="3">
        <f>'071312-08'!P8</f>
        <v>0.43687464800542886</v>
      </c>
      <c r="D140" s="3">
        <f>'071312-08'!X8</f>
        <v>0.27520153057077062</v>
      </c>
    </row>
    <row r="141" spans="1:4">
      <c r="A141" s="24"/>
      <c r="B141" s="3">
        <f>'071312-08'!A9</f>
        <v>3.9756944444452529</v>
      </c>
      <c r="C141" s="3">
        <f>'071312-08'!P9</f>
        <v>9.6106095955396625E-2</v>
      </c>
      <c r="D141" s="3">
        <f>'071312-08'!X9</f>
        <v>0.16941509524582302</v>
      </c>
    </row>
    <row r="142" spans="1:4">
      <c r="A142" s="24"/>
      <c r="B142" s="3">
        <f>'071312-08'!A10</f>
        <v>4.9076388888861402</v>
      </c>
      <c r="C142" s="3">
        <f>'071312-08'!P10</f>
        <v>1.3054380171589443E-2</v>
      </c>
      <c r="D142" s="3">
        <f>'071312-08'!X10</f>
        <v>0.11744049073750756</v>
      </c>
    </row>
    <row r="143" spans="1:4">
      <c r="A143" s="24"/>
      <c r="B143" s="3">
        <f>'071312-08'!A11</f>
        <v>5.8805555555518367</v>
      </c>
      <c r="C143" s="3">
        <f>'071312-08'!P11</f>
        <v>4.856120395466125E-2</v>
      </c>
      <c r="D143" s="3">
        <f>'071312-08'!X11</f>
        <v>0.14980271836021661</v>
      </c>
    </row>
    <row r="144" spans="1:4">
      <c r="A144" s="24"/>
      <c r="B144" s="3">
        <f>'071312-08'!A12</f>
        <v>6.9673611111065838</v>
      </c>
      <c r="C144" s="3">
        <f>'071312-08'!P12</f>
        <v>-1.527165058974741E-2</v>
      </c>
      <c r="D144" s="3">
        <f>'071312-08'!X12</f>
        <v>0.16194855396953023</v>
      </c>
    </row>
    <row r="145" spans="1:4">
      <c r="A145" s="24"/>
      <c r="B145" s="3">
        <f>'071312-08'!A13</f>
        <v>7.8881944444437977</v>
      </c>
      <c r="C145" s="3">
        <f>'071312-08'!P13</f>
        <v>-6.9927749843254949E-2</v>
      </c>
      <c r="D145" s="3">
        <f>'071312-08'!X13</f>
        <v>0.15802736052155625</v>
      </c>
    </row>
    <row r="146" spans="1:4">
      <c r="A146" s="24"/>
      <c r="B146" s="3">
        <f>'071312-08'!A14</f>
        <v>8.9277777777751908</v>
      </c>
      <c r="C146" s="3">
        <f>'071312-08'!P14</f>
        <v>-9.9024025839990107E-2</v>
      </c>
      <c r="D146" s="3">
        <f>'071312-08'!X14</f>
        <v>0.18972486470779484</v>
      </c>
    </row>
    <row r="147" spans="1:4">
      <c r="A147" s="24"/>
      <c r="B147" s="3">
        <f>'071312-08'!A15</f>
        <v>9.84375</v>
      </c>
      <c r="C147" s="3">
        <f>'071312-08'!P15</f>
        <v>-3.5515983353197542E-2</v>
      </c>
      <c r="D147" s="3">
        <f>'071312-08'!X15</f>
        <v>0.21973096362073824</v>
      </c>
    </row>
    <row r="148" spans="1:4">
      <c r="A148" s="24"/>
      <c r="B148" s="3">
        <f>'071312-08'!A16</f>
        <v>11.119444444440887</v>
      </c>
      <c r="C148" s="3">
        <f>'071312-08'!P16</f>
        <v>-2.5436082596279525E-2</v>
      </c>
      <c r="D148" s="3">
        <f>'071312-08'!X16</f>
        <v>0.22800319282190878</v>
      </c>
    </row>
    <row r="149" spans="1:4">
      <c r="A149" s="24"/>
      <c r="B149" s="3">
        <f>'071312-08'!A17</f>
        <v>11.939583333332848</v>
      </c>
      <c r="C149" s="3">
        <f>'071312-08'!P17</f>
        <v>4.6429865145045712E-2</v>
      </c>
      <c r="D149" s="3">
        <f>'071312-08'!X17</f>
        <v>0.27219437833341192</v>
      </c>
    </row>
    <row r="150" spans="1:4">
      <c r="A150" s="24"/>
      <c r="B150" s="3">
        <f>'071312-08'!A18</f>
        <v>12.979861111110949</v>
      </c>
      <c r="C150" s="3">
        <f>'071312-08'!P18</f>
        <v>2.5157265795093139E-2</v>
      </c>
      <c r="D150" s="3">
        <f>'071312-08'!X18</f>
        <v>0.19769664625017913</v>
      </c>
    </row>
    <row r="151" spans="1:4">
      <c r="A151" s="24"/>
      <c r="B151" s="3">
        <f>'071312-08'!A19</f>
        <v>13.914583333331393</v>
      </c>
      <c r="C151" s="3"/>
      <c r="D151" s="3"/>
    </row>
  </sheetData>
  <mergeCells count="10">
    <mergeCell ref="A77:A91"/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32"/>
  <sheetViews>
    <sheetView topLeftCell="AF1" zoomScaleNormal="100" workbookViewId="0">
      <selection activeCell="P6" sqref="P6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55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15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8.333333331393078E-3</v>
      </c>
      <c r="B5" s="6">
        <v>0.97577750000000008</v>
      </c>
      <c r="C5" s="6">
        <v>97.480099999999993</v>
      </c>
      <c r="D5" s="6">
        <v>20</v>
      </c>
      <c r="E5" s="6"/>
      <c r="F5" s="6"/>
      <c r="G5" s="19">
        <v>0</v>
      </c>
      <c r="H5" s="6">
        <v>7.17</v>
      </c>
      <c r="I5" s="6">
        <v>0.48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1463.6662500000002</v>
      </c>
      <c r="N5" s="3">
        <f>M5-D5*B5</f>
        <v>1444.1507000000001</v>
      </c>
      <c r="O5" s="3">
        <f>0</f>
        <v>0</v>
      </c>
      <c r="P5" s="4"/>
      <c r="Q5" s="4"/>
      <c r="R5" s="3">
        <f>H5*J5</f>
        <v>10755</v>
      </c>
      <c r="S5" s="3">
        <f t="shared" ref="S5:S19" si="0">R5-D5*H5</f>
        <v>10611.6</v>
      </c>
      <c r="T5" s="3">
        <f>$E$2*E5+$H$2*F5</f>
        <v>0</v>
      </c>
      <c r="U5" s="3">
        <f>S5+T5</f>
        <v>10611.6</v>
      </c>
      <c r="V5" s="3">
        <v>0</v>
      </c>
      <c r="W5" s="3">
        <f>V5</f>
        <v>0</v>
      </c>
      <c r="X5" s="4"/>
      <c r="Y5" s="4"/>
      <c r="Z5" s="3">
        <f t="shared" ref="Z5:Z19" si="1">AA5*J5/K5</f>
        <v>720</v>
      </c>
      <c r="AA5" s="3">
        <f>AC5-AB5</f>
        <v>710.4</v>
      </c>
      <c r="AB5" s="3">
        <v>0</v>
      </c>
      <c r="AC5" s="3">
        <f>I5*L5</f>
        <v>710.4</v>
      </c>
      <c r="AD5" s="3">
        <v>0</v>
      </c>
      <c r="AE5" s="3">
        <f>AD5</f>
        <v>0</v>
      </c>
      <c r="AF5" s="4"/>
      <c r="AH5" s="17">
        <v>0.28000000000000003</v>
      </c>
      <c r="AI5" s="3">
        <f>B5/10</f>
        <v>9.7577750000000005E-2</v>
      </c>
    </row>
    <row r="6" spans="1:35" s="3" customFormat="1">
      <c r="A6" s="6">
        <v>1.015277777776646</v>
      </c>
      <c r="B6" s="6">
        <v>2.1684969999999999</v>
      </c>
      <c r="C6" s="6">
        <v>98.119129999999998</v>
      </c>
      <c r="D6" s="6">
        <v>20</v>
      </c>
      <c r="E6" s="6"/>
      <c r="F6" s="6"/>
      <c r="G6" s="19">
        <f t="shared" ref="G6:G19" si="2">($B$2/100)*$A$3*(A6-A5)/14</f>
        <v>0</v>
      </c>
      <c r="H6" s="6">
        <v>6.39</v>
      </c>
      <c r="I6" s="6">
        <v>0.9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3209.37556</v>
      </c>
      <c r="N6" s="3">
        <f>M6-D6*B6</f>
        <v>3166.0056199999999</v>
      </c>
      <c r="O6" s="3">
        <f t="shared" ref="O6:O19" si="4">(A6-A5)*N5+0.5*(A6-A5)*(M6-N5)+O5</f>
        <v>2342.9212072935479</v>
      </c>
      <c r="P6" s="4">
        <f>SLOPE(N5:N7,O5:O7)</f>
        <v>0.74659084180539359</v>
      </c>
      <c r="Q6" s="4">
        <f>SLOPE(N5:N11,O5:O11)</f>
        <v>0.22523367387646642</v>
      </c>
      <c r="R6" s="3">
        <f t="shared" ref="R6:R19" si="5">H6*J6</f>
        <v>9457.1999999999989</v>
      </c>
      <c r="S6" s="3">
        <f t="shared" si="0"/>
        <v>9329.4</v>
      </c>
      <c r="T6" s="3">
        <f t="shared" ref="T6:T19" si="6">$E$2*E6+$H$2*F6</f>
        <v>0</v>
      </c>
      <c r="U6" s="3">
        <f t="shared" ref="U6:U19" si="7">S6+T6</f>
        <v>9329.4</v>
      </c>
      <c r="V6" s="3">
        <f>U5-R6</f>
        <v>1154.4000000000015</v>
      </c>
      <c r="W6" s="3">
        <f>W5+V6</f>
        <v>1154.4000000000015</v>
      </c>
      <c r="X6" s="4">
        <f t="shared" ref="X6:X18" si="8">SLOPE(W5:W7,O5:O7)</f>
        <v>0.3384360459543847</v>
      </c>
      <c r="Y6" s="4"/>
      <c r="Z6" s="3">
        <f t="shared" si="1"/>
        <v>1332</v>
      </c>
      <c r="AA6" s="3">
        <f>AC6-AB6</f>
        <v>1314</v>
      </c>
      <c r="AB6" s="3">
        <v>0</v>
      </c>
      <c r="AC6" s="3">
        <f>I6*L6</f>
        <v>1314</v>
      </c>
      <c r="AD6" s="3">
        <f>AC5-Z6</f>
        <v>-621.6</v>
      </c>
      <c r="AE6" s="3">
        <f>AE5+AD6</f>
        <v>-621.6</v>
      </c>
      <c r="AF6" s="4">
        <f t="shared" ref="AF6:AF14" si="9">(-1)*SLOPE(AE5:AE7,O5:O7)</f>
        <v>0.17494580321297579</v>
      </c>
      <c r="AG6" s="8"/>
      <c r="AH6" s="18">
        <v>0.66</v>
      </c>
      <c r="AI6" s="3">
        <f t="shared" ref="AI6:AI19" si="10">B6/10</f>
        <v>0.21684969999999998</v>
      </c>
    </row>
    <row r="7" spans="1:35" s="3" customFormat="1">
      <c r="A7" s="6">
        <v>1.9208333333299379</v>
      </c>
      <c r="B7" s="6">
        <v>4.4994190000000005</v>
      </c>
      <c r="C7" s="6">
        <v>98.75506</v>
      </c>
      <c r="D7" s="6">
        <v>20</v>
      </c>
      <c r="E7" s="6"/>
      <c r="F7" s="6"/>
      <c r="G7" s="19">
        <f t="shared" si="2"/>
        <v>0</v>
      </c>
      <c r="H7" s="6">
        <v>5.57</v>
      </c>
      <c r="I7" s="6">
        <v>1.31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6569.1517400000012</v>
      </c>
      <c r="N7" s="3">
        <f>M7-D7*B7</f>
        <v>6479.1633600000014</v>
      </c>
      <c r="O7" s="3">
        <f t="shared" si="4"/>
        <v>6750.784123060308</v>
      </c>
      <c r="P7" s="4">
        <f t="shared" ref="P7:P18" si="11">SLOPE(N6:N8,O6:O8)</f>
        <v>0.6492211283790883</v>
      </c>
      <c r="Q7" s="4"/>
      <c r="R7" s="3">
        <f t="shared" si="5"/>
        <v>8132.2000000000007</v>
      </c>
      <c r="S7" s="3">
        <f t="shared" si="0"/>
        <v>8020.8000000000011</v>
      </c>
      <c r="T7" s="3">
        <f t="shared" si="6"/>
        <v>0</v>
      </c>
      <c r="U7" s="3">
        <f t="shared" si="7"/>
        <v>8020.8000000000011</v>
      </c>
      <c r="V7" s="3">
        <f>U6-R7</f>
        <v>1197.1999999999989</v>
      </c>
      <c r="W7" s="3">
        <f>W6+V7</f>
        <v>2351.6000000000004</v>
      </c>
      <c r="X7" s="4">
        <f t="shared" si="8"/>
        <v>0.25241446362498993</v>
      </c>
      <c r="Y7" s="4"/>
      <c r="Z7" s="3">
        <f t="shared" si="1"/>
        <v>1912.6</v>
      </c>
      <c r="AA7" s="3">
        <f>AC7-AB7</f>
        <v>1886.4</v>
      </c>
      <c r="AB7" s="3">
        <v>0</v>
      </c>
      <c r="AC7" s="3">
        <f>I7*L7</f>
        <v>1886.4</v>
      </c>
      <c r="AD7" s="3">
        <f>AC6-Z7</f>
        <v>-598.59999999999991</v>
      </c>
      <c r="AE7" s="3">
        <f>AE6+AD7</f>
        <v>-1220.1999999999998</v>
      </c>
      <c r="AF7" s="4">
        <f>(-1)*SLOPE(AE6:AE7,O6:O7)</f>
        <v>0.13580277141987107</v>
      </c>
      <c r="AH7" s="18">
        <v>1.27</v>
      </c>
      <c r="AI7" s="3">
        <f t="shared" si="10"/>
        <v>0.44994190000000006</v>
      </c>
    </row>
    <row r="8" spans="1:35" s="3" customFormat="1">
      <c r="A8" s="6">
        <v>2.9743055555518367</v>
      </c>
      <c r="B8" s="6">
        <v>9.0011419999999998</v>
      </c>
      <c r="C8" s="6">
        <v>98.872259999999997</v>
      </c>
      <c r="D8" s="6">
        <v>20</v>
      </c>
      <c r="E8" s="6">
        <v>225</v>
      </c>
      <c r="F8" s="6"/>
      <c r="G8" s="19">
        <f t="shared" si="2"/>
        <v>0</v>
      </c>
      <c r="H8" s="6">
        <v>3.82</v>
      </c>
      <c r="I8" s="6">
        <v>1.17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12961.644479999999</v>
      </c>
      <c r="N8" s="3">
        <f>M8-D8*B8</f>
        <v>12781.621639999999</v>
      </c>
      <c r="O8" s="3">
        <f t="shared" si="4"/>
        <v>16990.959641557165</v>
      </c>
      <c r="P8" s="4">
        <f t="shared" si="11"/>
        <v>0.38823135090632582</v>
      </c>
      <c r="Q8" s="4"/>
      <c r="R8" s="3">
        <f t="shared" si="5"/>
        <v>5500.8</v>
      </c>
      <c r="S8" s="3">
        <f t="shared" si="0"/>
        <v>5424.4000000000005</v>
      </c>
      <c r="T8" s="3">
        <f t="shared" si="6"/>
        <v>3375</v>
      </c>
      <c r="U8" s="3">
        <f t="shared" si="7"/>
        <v>8799.4000000000015</v>
      </c>
      <c r="V8" s="3">
        <f>U7-R8</f>
        <v>2520.0000000000009</v>
      </c>
      <c r="W8" s="3">
        <f t="shared" ref="W8:W19" si="13">W7+V8</f>
        <v>4871.6000000000013</v>
      </c>
      <c r="X8" s="4">
        <f t="shared" si="8"/>
        <v>0.20341230830392273</v>
      </c>
      <c r="Y8" s="4"/>
      <c r="Z8" s="3">
        <f t="shared" si="1"/>
        <v>1951.7577464788733</v>
      </c>
      <c r="AA8" s="3">
        <f>AC8-AB8</f>
        <v>1924.6499999999999</v>
      </c>
      <c r="AB8" s="3">
        <v>0</v>
      </c>
      <c r="AC8" s="3">
        <f>I8*L8</f>
        <v>1924.6499999999999</v>
      </c>
      <c r="AD8" s="3">
        <f t="shared" ref="AD8:AD19" si="14">AC7-Z8</f>
        <v>-65.357746478873196</v>
      </c>
      <c r="AE8" s="3">
        <f t="shared" ref="AE8:AE19" si="15">AE7+AD8</f>
        <v>-1285.557746478873</v>
      </c>
      <c r="AF8" s="4">
        <f>(-1)*SLOPE(AE8:AE9,O8:O9)</f>
        <v>-4.0344718962436396E-2</v>
      </c>
      <c r="AH8" s="18">
        <v>2.2000000000000002</v>
      </c>
      <c r="AI8" s="3">
        <f t="shared" si="10"/>
        <v>0.90011419999999998</v>
      </c>
    </row>
    <row r="9" spans="1:35">
      <c r="A9" s="7">
        <v>3.9729166666656965</v>
      </c>
      <c r="B9" s="7">
        <v>10.101040000000001</v>
      </c>
      <c r="C9" s="7">
        <v>98.058170000000004</v>
      </c>
      <c r="D9" s="6">
        <v>20</v>
      </c>
      <c r="E9" s="6"/>
      <c r="F9" s="6"/>
      <c r="G9" s="19">
        <f t="shared" si="2"/>
        <v>0</v>
      </c>
      <c r="H9" s="6">
        <v>3.77</v>
      </c>
      <c r="I9" s="6">
        <v>0.81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16616.210800000001</v>
      </c>
      <c r="N9" s="3">
        <f t="shared" ref="N9:N19" si="18">M9-D9*B9</f>
        <v>16414.190000000002</v>
      </c>
      <c r="O9" s="3">
        <f t="shared" si="4"/>
        <v>31669.460700180902</v>
      </c>
      <c r="P9" s="4">
        <f t="shared" si="11"/>
        <v>6.4209746952971325E-2</v>
      </c>
      <c r="Q9" s="4"/>
      <c r="R9" s="3">
        <f t="shared" si="5"/>
        <v>6201.65</v>
      </c>
      <c r="S9" s="3">
        <f t="shared" si="0"/>
        <v>6126.25</v>
      </c>
      <c r="T9" s="3">
        <f t="shared" si="6"/>
        <v>0</v>
      </c>
      <c r="U9" s="3">
        <f t="shared" si="7"/>
        <v>6126.25</v>
      </c>
      <c r="V9" s="3">
        <f t="shared" ref="V9:V19" si="19">U8-R9</f>
        <v>2597.7500000000018</v>
      </c>
      <c r="W9" s="3">
        <f t="shared" si="13"/>
        <v>7469.3500000000031</v>
      </c>
      <c r="X9" s="4">
        <f t="shared" si="8"/>
        <v>0.14260765322133712</v>
      </c>
      <c r="Y9" s="4"/>
      <c r="Z9" s="3">
        <f t="shared" si="1"/>
        <v>1332.45</v>
      </c>
      <c r="AA9" s="3">
        <f t="shared" ref="AA9:AA19" si="20">AC9-AB9</f>
        <v>1316.25</v>
      </c>
      <c r="AB9" s="3">
        <v>0</v>
      </c>
      <c r="AC9" s="3">
        <f t="shared" ref="AC9:AC19" si="21">I9*L9</f>
        <v>1316.25</v>
      </c>
      <c r="AD9" s="3">
        <f t="shared" si="14"/>
        <v>592.19999999999982</v>
      </c>
      <c r="AE9" s="3">
        <f t="shared" si="15"/>
        <v>-693.3577464788732</v>
      </c>
      <c r="AF9" s="4">
        <f t="shared" si="9"/>
        <v>-5.3697157005364538E-2</v>
      </c>
      <c r="AG9" s="8"/>
      <c r="AH9" s="18">
        <v>2.6</v>
      </c>
      <c r="AI9" s="3">
        <f t="shared" si="10"/>
        <v>1.0101040000000001</v>
      </c>
    </row>
    <row r="10" spans="1:35">
      <c r="A10" s="7">
        <v>4.9006944444408873</v>
      </c>
      <c r="B10" s="7">
        <v>9.123448999999999</v>
      </c>
      <c r="C10" s="7">
        <v>97.551320000000004</v>
      </c>
      <c r="D10" s="6">
        <v>20</v>
      </c>
      <c r="E10" s="6"/>
      <c r="F10" s="6"/>
      <c r="G10" s="19">
        <f t="shared" si="2"/>
        <v>0</v>
      </c>
      <c r="H10" s="6">
        <v>2.81</v>
      </c>
      <c r="I10" s="6">
        <v>0.21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14825.604624999998</v>
      </c>
      <c r="N10" s="3">
        <f t="shared" si="18"/>
        <v>14643.135644999998</v>
      </c>
      <c r="O10" s="3">
        <f t="shared" si="4"/>
        <v>46161.254317848827</v>
      </c>
      <c r="P10" s="4">
        <f t="shared" si="11"/>
        <v>-3.7269436544233404E-2</v>
      </c>
      <c r="Q10" s="4"/>
      <c r="R10" s="3">
        <f t="shared" si="5"/>
        <v>4566.25</v>
      </c>
      <c r="S10" s="3">
        <f t="shared" si="0"/>
        <v>4510.05</v>
      </c>
      <c r="T10" s="3">
        <f t="shared" si="6"/>
        <v>0</v>
      </c>
      <c r="U10" s="3">
        <f t="shared" si="7"/>
        <v>4510.05</v>
      </c>
      <c r="V10" s="3">
        <f t="shared" si="19"/>
        <v>1560</v>
      </c>
      <c r="W10" s="3">
        <f t="shared" si="13"/>
        <v>9029.3500000000022</v>
      </c>
      <c r="X10" s="4">
        <f t="shared" si="8"/>
        <v>0.13160642510590131</v>
      </c>
      <c r="Y10" s="4"/>
      <c r="Z10" s="3">
        <f t="shared" si="1"/>
        <v>341.25</v>
      </c>
      <c r="AA10" s="3">
        <f t="shared" si="20"/>
        <v>337.05</v>
      </c>
      <c r="AB10" s="3">
        <v>0</v>
      </c>
      <c r="AC10" s="3">
        <f t="shared" si="21"/>
        <v>337.05</v>
      </c>
      <c r="AD10" s="3">
        <f t="shared" si="14"/>
        <v>975</v>
      </c>
      <c r="AE10" s="3">
        <f t="shared" si="15"/>
        <v>281.6422535211268</v>
      </c>
      <c r="AF10" s="4">
        <f t="shared" si="9"/>
        <v>-3.0191014324019931E-2</v>
      </c>
      <c r="AH10" s="18">
        <v>3</v>
      </c>
      <c r="AI10" s="3">
        <f t="shared" si="10"/>
        <v>0.9123448999999999</v>
      </c>
    </row>
    <row r="11" spans="1:35">
      <c r="A11" s="7">
        <v>5.875</v>
      </c>
      <c r="B11" s="7">
        <v>9.6662189999999999</v>
      </c>
      <c r="C11" s="7">
        <v>96.780450000000002</v>
      </c>
      <c r="D11" s="6">
        <v>20</v>
      </c>
      <c r="E11" s="6">
        <v>255</v>
      </c>
      <c r="F11" s="6"/>
      <c r="G11" s="19">
        <f t="shared" si="2"/>
        <v>0</v>
      </c>
      <c r="H11" s="6">
        <v>1.39</v>
      </c>
      <c r="I11" s="6">
        <v>0.23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15514.281494999999</v>
      </c>
      <c r="N11" s="3">
        <f t="shared" si="18"/>
        <v>15320.957114999999</v>
      </c>
      <c r="O11" s="3">
        <f t="shared" si="4"/>
        <v>60852.523848256635</v>
      </c>
      <c r="P11" s="4">
        <f t="shared" si="11"/>
        <v>6.1727511346586564E-2</v>
      </c>
      <c r="Q11" s="4"/>
      <c r="R11" s="3">
        <f t="shared" si="5"/>
        <v>2230.9499999999998</v>
      </c>
      <c r="S11" s="3">
        <f t="shared" si="0"/>
        <v>2203.1499999999996</v>
      </c>
      <c r="T11" s="3">
        <f t="shared" si="6"/>
        <v>3825</v>
      </c>
      <c r="U11" s="3">
        <f t="shared" si="7"/>
        <v>6028.15</v>
      </c>
      <c r="V11" s="3">
        <f t="shared" si="19"/>
        <v>2279.1000000000004</v>
      </c>
      <c r="W11" s="3">
        <f t="shared" si="13"/>
        <v>11308.450000000003</v>
      </c>
      <c r="X11" s="4">
        <f t="shared" si="8"/>
        <v>0.15028846158229109</v>
      </c>
      <c r="Y11" s="4"/>
      <c r="Z11" s="3">
        <f t="shared" si="1"/>
        <v>428.54006309148275</v>
      </c>
      <c r="AA11" s="3">
        <f t="shared" si="20"/>
        <v>423.20000000000005</v>
      </c>
      <c r="AB11" s="3">
        <v>0</v>
      </c>
      <c r="AC11" s="3">
        <f t="shared" si="21"/>
        <v>423.20000000000005</v>
      </c>
      <c r="AD11" s="3">
        <f t="shared" si="14"/>
        <v>-91.490063091482739</v>
      </c>
      <c r="AE11" s="3">
        <f t="shared" si="15"/>
        <v>190.15219042964407</v>
      </c>
      <c r="AF11" s="4">
        <f>(-1)*SLOPE(AE10:AE11,O10:O11)</f>
        <v>6.227512394495093E-3</v>
      </c>
      <c r="AG11" s="8"/>
      <c r="AH11" s="18">
        <v>3.2</v>
      </c>
      <c r="AI11" s="3">
        <f t="shared" si="10"/>
        <v>0.96662190000000003</v>
      </c>
    </row>
    <row r="12" spans="1:35">
      <c r="A12" s="7">
        <v>6.9597222222218988</v>
      </c>
      <c r="B12" s="7">
        <v>9.1277919999999995</v>
      </c>
      <c r="C12" s="7">
        <v>98.084630000000004</v>
      </c>
      <c r="D12" s="6">
        <v>20</v>
      </c>
      <c r="E12" s="6"/>
      <c r="F12" s="6">
        <v>11.4</v>
      </c>
      <c r="G12" s="19">
        <f t="shared" si="2"/>
        <v>0</v>
      </c>
      <c r="H12" s="6">
        <v>1.89</v>
      </c>
      <c r="I12" s="6">
        <v>0.2</v>
      </c>
      <c r="J12" s="3">
        <f t="shared" si="12"/>
        <v>1840</v>
      </c>
      <c r="K12" s="3">
        <f t="shared" si="16"/>
        <v>1820</v>
      </c>
      <c r="L12" s="3">
        <f t="shared" si="3"/>
        <v>1831.4</v>
      </c>
      <c r="M12" s="3">
        <f t="shared" si="17"/>
        <v>16795.137279999999</v>
      </c>
      <c r="N12" s="3">
        <f t="shared" si="18"/>
        <v>16612.581439999998</v>
      </c>
      <c r="O12" s="3">
        <f t="shared" si="4"/>
        <v>78271.044488872969</v>
      </c>
      <c r="P12" s="4">
        <f t="shared" si="11"/>
        <v>-7.1752923784427602E-2</v>
      </c>
      <c r="Q12" s="4"/>
      <c r="R12" s="3">
        <f t="shared" si="5"/>
        <v>3477.6</v>
      </c>
      <c r="S12" s="3">
        <f t="shared" si="0"/>
        <v>3439.7999999999997</v>
      </c>
      <c r="T12" s="3">
        <f t="shared" si="6"/>
        <v>2850</v>
      </c>
      <c r="U12" s="3">
        <f t="shared" si="7"/>
        <v>6289.7999999999993</v>
      </c>
      <c r="V12" s="3">
        <f t="shared" si="19"/>
        <v>2550.5499999999997</v>
      </c>
      <c r="W12" s="3">
        <f t="shared" si="13"/>
        <v>13859.000000000002</v>
      </c>
      <c r="X12" s="4">
        <f t="shared" si="8"/>
        <v>0.17431587454350253</v>
      </c>
      <c r="Y12" s="4">
        <f>SLOPE(W12:W27,O12:O27)</f>
        <v>0.18613916254586826</v>
      </c>
      <c r="Z12" s="3">
        <f t="shared" si="1"/>
        <v>370.30505494505496</v>
      </c>
      <c r="AA12" s="3">
        <f t="shared" si="20"/>
        <v>366.28000000000003</v>
      </c>
      <c r="AB12" s="3">
        <v>0</v>
      </c>
      <c r="AC12" s="3">
        <f t="shared" si="21"/>
        <v>366.28000000000003</v>
      </c>
      <c r="AD12" s="3">
        <f t="shared" si="14"/>
        <v>52.894945054945083</v>
      </c>
      <c r="AE12" s="3">
        <f t="shared" si="15"/>
        <v>243.04713548458915</v>
      </c>
      <c r="AF12" s="4">
        <f>(-1)*SLOPE(AE12:AE13,O12:O13)</f>
        <v>1.3684212226705916E-2</v>
      </c>
      <c r="AG12" s="8"/>
      <c r="AH12" s="18">
        <v>3</v>
      </c>
      <c r="AI12" s="3">
        <f t="shared" si="10"/>
        <v>0.9127791999999999</v>
      </c>
    </row>
    <row r="13" spans="1:35">
      <c r="A13" s="7">
        <v>7.8791666666656965</v>
      </c>
      <c r="B13" s="7">
        <v>7.1092360000000001</v>
      </c>
      <c r="C13" s="7">
        <v>99.065770000000001</v>
      </c>
      <c r="D13" s="6">
        <v>20</v>
      </c>
      <c r="E13" s="6"/>
      <c r="F13" s="6">
        <v>10.8</v>
      </c>
      <c r="G13" s="19">
        <f t="shared" si="2"/>
        <v>0</v>
      </c>
      <c r="H13" s="6">
        <v>1.85</v>
      </c>
      <c r="I13" s="6">
        <v>0.3</v>
      </c>
      <c r="J13" s="3">
        <f t="shared" si="12"/>
        <v>1831.4</v>
      </c>
      <c r="K13" s="3">
        <f t="shared" si="16"/>
        <v>1811.4</v>
      </c>
      <c r="L13" s="3">
        <f t="shared" si="3"/>
        <v>1822.2</v>
      </c>
      <c r="M13" s="3">
        <f t="shared" si="17"/>
        <v>13019.8548104</v>
      </c>
      <c r="N13" s="3">
        <f t="shared" si="18"/>
        <v>12877.670090400001</v>
      </c>
      <c r="O13" s="3">
        <f t="shared" si="4"/>
        <v>91893.733931755603</v>
      </c>
      <c r="P13" s="4">
        <f t="shared" si="11"/>
        <v>-0.14853787508612468</v>
      </c>
      <c r="Q13" s="4"/>
      <c r="R13" s="3">
        <f t="shared" si="5"/>
        <v>3388.09</v>
      </c>
      <c r="S13" s="3">
        <f t="shared" si="0"/>
        <v>3351.09</v>
      </c>
      <c r="T13" s="3">
        <f t="shared" si="6"/>
        <v>2700</v>
      </c>
      <c r="U13" s="3">
        <f t="shared" si="7"/>
        <v>6051.09</v>
      </c>
      <c r="V13" s="3">
        <f t="shared" si="19"/>
        <v>2901.7099999999991</v>
      </c>
      <c r="W13" s="3">
        <f t="shared" si="13"/>
        <v>16760.71</v>
      </c>
      <c r="X13" s="4">
        <f t="shared" si="8"/>
        <v>0.21063048456182379</v>
      </c>
      <c r="Y13" s="4"/>
      <c r="Z13" s="3">
        <f t="shared" si="1"/>
        <v>552.69577343491221</v>
      </c>
      <c r="AA13" s="3">
        <f t="shared" si="20"/>
        <v>546.66</v>
      </c>
      <c r="AB13" s="3">
        <v>0</v>
      </c>
      <c r="AC13" s="3">
        <f t="shared" si="21"/>
        <v>546.66</v>
      </c>
      <c r="AD13" s="3">
        <f t="shared" si="14"/>
        <v>-186.41577343491218</v>
      </c>
      <c r="AE13" s="3">
        <f t="shared" si="15"/>
        <v>56.631362049676966</v>
      </c>
      <c r="AF13" s="4">
        <f t="shared" si="9"/>
        <v>8.4246671165307332E-3</v>
      </c>
      <c r="AH13" s="18">
        <v>3</v>
      </c>
      <c r="AI13" s="3">
        <f t="shared" si="10"/>
        <v>0.71092359999999999</v>
      </c>
    </row>
    <row r="14" spans="1:35">
      <c r="A14" s="7">
        <v>8.9173611111109494</v>
      </c>
      <c r="B14" s="7">
        <v>7.0053999999999998</v>
      </c>
      <c r="C14" s="7">
        <v>97.307450000000003</v>
      </c>
      <c r="D14" s="6">
        <v>20</v>
      </c>
      <c r="E14" s="6"/>
      <c r="F14" s="6">
        <v>10.8</v>
      </c>
      <c r="G14" s="19">
        <f t="shared" si="2"/>
        <v>0</v>
      </c>
      <c r="H14" s="6">
        <v>1.8</v>
      </c>
      <c r="I14" s="6">
        <v>0.32</v>
      </c>
      <c r="J14" s="3">
        <f t="shared" si="12"/>
        <v>1822.2</v>
      </c>
      <c r="K14" s="3">
        <f t="shared" si="16"/>
        <v>1802.2</v>
      </c>
      <c r="L14" s="3">
        <f t="shared" si="3"/>
        <v>1813</v>
      </c>
      <c r="M14" s="3">
        <f t="shared" si="17"/>
        <v>12765.239879999999</v>
      </c>
      <c r="N14" s="3">
        <f t="shared" si="18"/>
        <v>12625.131879999999</v>
      </c>
      <c r="O14" s="3">
        <f t="shared" si="4"/>
        <v>105204.89726709513</v>
      </c>
      <c r="P14" s="4">
        <f t="shared" si="11"/>
        <v>7.2626707215803681E-3</v>
      </c>
      <c r="Q14" s="4"/>
      <c r="R14" s="3">
        <f t="shared" si="5"/>
        <v>3279.96</v>
      </c>
      <c r="S14" s="3">
        <f t="shared" si="0"/>
        <v>3243.96</v>
      </c>
      <c r="T14" s="3">
        <f t="shared" si="6"/>
        <v>2700</v>
      </c>
      <c r="U14" s="3">
        <f t="shared" si="7"/>
        <v>5943.96</v>
      </c>
      <c r="V14" s="3">
        <f t="shared" si="19"/>
        <v>2771.13</v>
      </c>
      <c r="W14" s="3">
        <f t="shared" si="13"/>
        <v>19531.84</v>
      </c>
      <c r="X14" s="4">
        <f t="shared" si="8"/>
        <v>0.20121115021537517</v>
      </c>
      <c r="Y14" s="4"/>
      <c r="Z14" s="3">
        <f t="shared" si="1"/>
        <v>586.59835312395955</v>
      </c>
      <c r="AA14" s="3">
        <f t="shared" si="20"/>
        <v>580.16</v>
      </c>
      <c r="AB14" s="3">
        <v>0</v>
      </c>
      <c r="AC14" s="3">
        <f t="shared" si="21"/>
        <v>580.16</v>
      </c>
      <c r="AD14" s="3">
        <f t="shared" si="14"/>
        <v>-39.938353123959587</v>
      </c>
      <c r="AE14" s="3">
        <f t="shared" si="15"/>
        <v>16.693008925717379</v>
      </c>
      <c r="AF14" s="4">
        <f t="shared" si="9"/>
        <v>1.359343574632216E-2</v>
      </c>
      <c r="AG14" s="8"/>
      <c r="AH14" s="18">
        <v>2.6</v>
      </c>
      <c r="AI14" s="3">
        <f t="shared" si="10"/>
        <v>0.70053999999999994</v>
      </c>
    </row>
    <row r="15" spans="1:35">
      <c r="A15" s="7">
        <v>9.8388888888875954</v>
      </c>
      <c r="B15" s="7">
        <v>7.2917040000000002</v>
      </c>
      <c r="C15" s="7">
        <v>94.656360000000006</v>
      </c>
      <c r="D15" s="6">
        <v>20</v>
      </c>
      <c r="E15" s="6"/>
      <c r="F15" s="6"/>
      <c r="G15" s="19">
        <f t="shared" si="2"/>
        <v>0</v>
      </c>
      <c r="H15" s="6">
        <v>2.0099999999999998</v>
      </c>
      <c r="I15" s="6">
        <v>0.49</v>
      </c>
      <c r="J15" s="3">
        <f t="shared" si="12"/>
        <v>1813</v>
      </c>
      <c r="K15" s="3">
        <f t="shared" si="16"/>
        <v>1793</v>
      </c>
      <c r="L15" s="3">
        <f t="shared" si="3"/>
        <v>1793</v>
      </c>
      <c r="M15" s="3">
        <f t="shared" si="17"/>
        <v>13219.859351999999</v>
      </c>
      <c r="N15" s="3">
        <f t="shared" si="18"/>
        <v>13074.025271999999</v>
      </c>
      <c r="O15" s="3">
        <f t="shared" si="4"/>
        <v>117113.33593543606</v>
      </c>
      <c r="P15" s="4">
        <f t="shared" si="11"/>
        <v>-8.4209752357594717E-3</v>
      </c>
      <c r="Q15" s="4"/>
      <c r="R15" s="3">
        <f t="shared" si="5"/>
        <v>3644.1299999999997</v>
      </c>
      <c r="S15" s="3">
        <f t="shared" si="0"/>
        <v>3603.93</v>
      </c>
      <c r="T15" s="3">
        <f t="shared" si="6"/>
        <v>0</v>
      </c>
      <c r="U15" s="3">
        <f t="shared" si="7"/>
        <v>3603.93</v>
      </c>
      <c r="V15" s="3">
        <f t="shared" si="19"/>
        <v>2299.8300000000004</v>
      </c>
      <c r="W15" s="3">
        <f t="shared" si="13"/>
        <v>21831.670000000002</v>
      </c>
      <c r="X15" s="4">
        <f t="shared" si="8"/>
        <v>0.18359010128717546</v>
      </c>
      <c r="Y15" s="4"/>
      <c r="Z15" s="3">
        <f t="shared" si="1"/>
        <v>888.37</v>
      </c>
      <c r="AA15" s="3">
        <f t="shared" si="20"/>
        <v>878.56999999999994</v>
      </c>
      <c r="AB15" s="3">
        <v>0</v>
      </c>
      <c r="AC15" s="3">
        <f t="shared" si="21"/>
        <v>878.56999999999994</v>
      </c>
      <c r="AD15" s="3">
        <f t="shared" si="14"/>
        <v>-308.21000000000004</v>
      </c>
      <c r="AE15" s="3">
        <f t="shared" si="15"/>
        <v>-291.51699107428266</v>
      </c>
      <c r="AF15" s="4">
        <f>(-1)*SLOPE(AE14:AE15,O14:O15)</f>
        <v>2.5881646501601342E-2</v>
      </c>
      <c r="AH15" s="18">
        <v>2.6</v>
      </c>
      <c r="AI15" s="3">
        <f t="shared" si="10"/>
        <v>0.7291704</v>
      </c>
    </row>
    <row r="16" spans="1:35">
      <c r="A16" s="7">
        <v>11.138194444443798</v>
      </c>
      <c r="B16" s="7">
        <v>7.0176320000000008</v>
      </c>
      <c r="C16" s="7">
        <v>95.700190000000006</v>
      </c>
      <c r="D16" s="6">
        <v>20</v>
      </c>
      <c r="E16" s="7"/>
      <c r="F16" s="15">
        <v>10.8</v>
      </c>
      <c r="G16" s="19">
        <f t="shared" si="2"/>
        <v>0</v>
      </c>
      <c r="H16" s="7">
        <v>0.36</v>
      </c>
      <c r="I16" s="6">
        <v>0.34</v>
      </c>
      <c r="J16" s="3">
        <f t="shared" si="12"/>
        <v>1793</v>
      </c>
      <c r="K16" s="3">
        <f t="shared" si="16"/>
        <v>1773</v>
      </c>
      <c r="L16" s="3">
        <f t="shared" si="3"/>
        <v>1783.8</v>
      </c>
      <c r="M16" s="3">
        <f t="shared" si="17"/>
        <v>12582.614176000001</v>
      </c>
      <c r="N16" s="3">
        <f t="shared" si="18"/>
        <v>12442.261536000002</v>
      </c>
      <c r="O16" s="3">
        <f t="shared" si="4"/>
        <v>133781.24302128048</v>
      </c>
      <c r="P16" s="4">
        <f t="shared" si="11"/>
        <v>-7.8978311661200618E-2</v>
      </c>
      <c r="Q16" s="4"/>
      <c r="R16" s="3">
        <f t="shared" si="5"/>
        <v>645.48</v>
      </c>
      <c r="S16" s="3">
        <f t="shared" si="0"/>
        <v>638.28</v>
      </c>
      <c r="T16" s="3">
        <f t="shared" si="6"/>
        <v>2700</v>
      </c>
      <c r="U16" s="3">
        <f t="shared" si="7"/>
        <v>3338.2799999999997</v>
      </c>
      <c r="V16" s="3">
        <f t="shared" si="19"/>
        <v>2958.45</v>
      </c>
      <c r="W16" s="3">
        <f t="shared" si="13"/>
        <v>24790.120000000003</v>
      </c>
      <c r="X16" s="4">
        <f t="shared" si="8"/>
        <v>0.19005853251015589</v>
      </c>
      <c r="Y16" s="4"/>
      <c r="Z16" s="3">
        <f t="shared" si="1"/>
        <v>613.33342131979703</v>
      </c>
      <c r="AA16" s="3">
        <f t="shared" si="20"/>
        <v>606.49200000000008</v>
      </c>
      <c r="AB16" s="3">
        <v>0</v>
      </c>
      <c r="AC16" s="3">
        <f t="shared" si="21"/>
        <v>606.49200000000008</v>
      </c>
      <c r="AD16" s="3">
        <f t="shared" si="14"/>
        <v>265.23657868020291</v>
      </c>
      <c r="AE16" s="3">
        <f t="shared" si="15"/>
        <v>-26.280412394079747</v>
      </c>
      <c r="AF16" s="4">
        <f>(-1)*SLOPE(AE16:AE17,O16:O17)</f>
        <v>3.0994104385277606E-2</v>
      </c>
      <c r="AG16" s="8"/>
      <c r="AH16" s="18">
        <v>2.6</v>
      </c>
      <c r="AI16" s="3">
        <f t="shared" si="10"/>
        <v>0.70176320000000003</v>
      </c>
    </row>
    <row r="17" spans="1:39">
      <c r="A17" s="7">
        <v>11.93888888888614</v>
      </c>
      <c r="B17" s="7">
        <v>6.1660769999999996</v>
      </c>
      <c r="C17" s="7">
        <v>87.703620000000001</v>
      </c>
      <c r="D17" s="6">
        <v>20</v>
      </c>
      <c r="E17" s="7"/>
      <c r="F17" s="15">
        <v>10.8</v>
      </c>
      <c r="G17" s="19">
        <f t="shared" si="2"/>
        <v>0</v>
      </c>
      <c r="H17" s="7">
        <v>0.73</v>
      </c>
      <c r="I17" s="6">
        <v>0.5</v>
      </c>
      <c r="J17" s="3">
        <f t="shared" si="12"/>
        <v>1783.8</v>
      </c>
      <c r="K17" s="3">
        <f t="shared" si="16"/>
        <v>1763.8</v>
      </c>
      <c r="L17" s="3">
        <f t="shared" si="3"/>
        <v>1774.6</v>
      </c>
      <c r="M17" s="3">
        <f t="shared" si="17"/>
        <v>10999.048152599999</v>
      </c>
      <c r="N17" s="3">
        <f t="shared" si="18"/>
        <v>10875.726612599998</v>
      </c>
      <c r="O17" s="3">
        <f t="shared" si="4"/>
        <v>143165.9062403377</v>
      </c>
      <c r="P17" s="4">
        <f t="shared" si="11"/>
        <v>-0.10008564169279198</v>
      </c>
      <c r="Q17" s="4"/>
      <c r="R17" s="3">
        <f t="shared" si="5"/>
        <v>1302.174</v>
      </c>
      <c r="S17" s="3">
        <f t="shared" si="0"/>
        <v>1287.5740000000001</v>
      </c>
      <c r="T17" s="3">
        <f t="shared" si="6"/>
        <v>2700</v>
      </c>
      <c r="U17" s="3">
        <f t="shared" si="7"/>
        <v>3987.5740000000001</v>
      </c>
      <c r="V17" s="3">
        <f t="shared" si="19"/>
        <v>2036.1059999999998</v>
      </c>
      <c r="W17" s="3">
        <f t="shared" si="13"/>
        <v>26826.226000000002</v>
      </c>
      <c r="X17" s="4">
        <f t="shared" si="8"/>
        <v>0.1720600722824594</v>
      </c>
      <c r="Y17" s="4"/>
      <c r="Z17" s="3">
        <f t="shared" si="1"/>
        <v>897.36123143213513</v>
      </c>
      <c r="AA17" s="3">
        <f t="shared" si="20"/>
        <v>887.3</v>
      </c>
      <c r="AB17" s="3">
        <v>0</v>
      </c>
      <c r="AC17" s="3">
        <f t="shared" si="21"/>
        <v>887.3</v>
      </c>
      <c r="AD17" s="3">
        <f t="shared" si="14"/>
        <v>-290.86923143213505</v>
      </c>
      <c r="AE17" s="3">
        <f t="shared" si="15"/>
        <v>-317.1496438262148</v>
      </c>
      <c r="AF17" s="4">
        <f>(-1)*SLOPE(AE16:AE17,O16:O17)</f>
        <v>3.0994104385277606E-2</v>
      </c>
      <c r="AH17" s="18">
        <v>2.6</v>
      </c>
      <c r="AI17" s="3">
        <f t="shared" si="10"/>
        <v>0.61660769999999998</v>
      </c>
    </row>
    <row r="18" spans="1:39">
      <c r="A18" s="7">
        <v>12.964583333334303</v>
      </c>
      <c r="B18" s="7">
        <v>5.9128150000000002</v>
      </c>
      <c r="C18" s="7">
        <v>81.468850000000003</v>
      </c>
      <c r="D18" s="6">
        <v>20</v>
      </c>
      <c r="E18" s="6"/>
      <c r="F18" s="15">
        <v>10.8</v>
      </c>
      <c r="G18" s="19">
        <f t="shared" si="2"/>
        <v>0</v>
      </c>
      <c r="H18" s="7">
        <v>1.41</v>
      </c>
      <c r="I18" s="6">
        <v>0.77</v>
      </c>
      <c r="J18" s="3">
        <f t="shared" si="12"/>
        <v>1774.6</v>
      </c>
      <c r="K18" s="3">
        <f t="shared" si="16"/>
        <v>1754.6</v>
      </c>
      <c r="L18" s="3">
        <f t="shared" si="3"/>
        <v>1765.3999999999999</v>
      </c>
      <c r="M18" s="3">
        <f t="shared" si="17"/>
        <v>10492.881498999999</v>
      </c>
      <c r="N18" s="3">
        <f t="shared" si="18"/>
        <v>10374.625198999998</v>
      </c>
      <c r="O18" s="3">
        <f t="shared" si="4"/>
        <v>154124.73755316675</v>
      </c>
      <c r="P18" s="4">
        <f t="shared" si="11"/>
        <v>4.5188561444215333E-2</v>
      </c>
      <c r="Q18" s="4"/>
      <c r="R18" s="3">
        <f t="shared" si="5"/>
        <v>2502.1859999999997</v>
      </c>
      <c r="S18" s="3">
        <f t="shared" si="0"/>
        <v>2473.9859999999999</v>
      </c>
      <c r="T18" s="3">
        <f t="shared" si="6"/>
        <v>2700</v>
      </c>
      <c r="U18" s="3">
        <f t="shared" si="7"/>
        <v>5173.9859999999999</v>
      </c>
      <c r="V18" s="3">
        <f t="shared" si="19"/>
        <v>1485.3880000000004</v>
      </c>
      <c r="W18" s="3">
        <f t="shared" si="13"/>
        <v>28311.614000000001</v>
      </c>
      <c r="X18" s="4">
        <f t="shared" si="8"/>
        <v>0.13882732071579071</v>
      </c>
      <c r="Y18" s="4"/>
      <c r="Z18" s="3">
        <f t="shared" si="1"/>
        <v>1374.8527908355181</v>
      </c>
      <c r="AA18" s="3">
        <f t="shared" si="20"/>
        <v>1359.3579999999999</v>
      </c>
      <c r="AB18" s="3">
        <v>0</v>
      </c>
      <c r="AC18" s="3">
        <f t="shared" si="21"/>
        <v>1359.3579999999999</v>
      </c>
      <c r="AD18" s="3">
        <f t="shared" si="14"/>
        <v>-487.55279083551818</v>
      </c>
      <c r="AE18" s="3">
        <f t="shared" si="15"/>
        <v>-804.70243466173292</v>
      </c>
      <c r="AF18" s="4"/>
      <c r="AH18" s="18">
        <v>2.6</v>
      </c>
      <c r="AI18" s="3">
        <f t="shared" si="10"/>
        <v>0.59128150000000002</v>
      </c>
    </row>
    <row r="19" spans="1:39">
      <c r="A19" s="7">
        <v>13.908333333332848</v>
      </c>
      <c r="B19" s="7">
        <v>6.7952729999999999</v>
      </c>
      <c r="C19" s="7">
        <v>75.747110000000006</v>
      </c>
      <c r="D19" s="6">
        <v>20</v>
      </c>
      <c r="E19" s="7"/>
      <c r="F19" s="7"/>
      <c r="G19" s="19">
        <f t="shared" si="2"/>
        <v>0</v>
      </c>
      <c r="H19" s="7">
        <v>2.08</v>
      </c>
      <c r="I19" s="6">
        <v>0.77</v>
      </c>
      <c r="J19" s="3">
        <f t="shared" si="12"/>
        <v>1765.3999999999999</v>
      </c>
      <c r="K19" s="3">
        <f t="shared" si="16"/>
        <v>1745.3999999999999</v>
      </c>
      <c r="L19" s="3">
        <f t="shared" si="3"/>
        <v>1745.3999999999999</v>
      </c>
      <c r="M19" s="3">
        <f t="shared" si="17"/>
        <v>11996.374954199999</v>
      </c>
      <c r="N19" s="3">
        <f t="shared" si="18"/>
        <v>11860.469494199999</v>
      </c>
      <c r="O19" s="3">
        <f t="shared" si="4"/>
        <v>164681.05325044174</v>
      </c>
      <c r="P19" s="4"/>
      <c r="Q19" s="4"/>
      <c r="R19" s="3">
        <f t="shared" si="5"/>
        <v>3672.0319999999997</v>
      </c>
      <c r="S19" s="3">
        <f t="shared" si="0"/>
        <v>3630.4319999999998</v>
      </c>
      <c r="T19" s="3">
        <f t="shared" si="6"/>
        <v>0</v>
      </c>
      <c r="U19" s="3">
        <f t="shared" si="7"/>
        <v>3630.4319999999998</v>
      </c>
      <c r="V19" s="3">
        <f t="shared" si="19"/>
        <v>1501.9540000000002</v>
      </c>
      <c r="W19" s="3">
        <f t="shared" si="13"/>
        <v>29813.568000000003</v>
      </c>
      <c r="X19" s="4"/>
      <c r="Y19" s="4"/>
      <c r="Z19" s="3">
        <f t="shared" si="1"/>
        <v>1359.3579999999997</v>
      </c>
      <c r="AA19" s="3">
        <f t="shared" si="20"/>
        <v>1343.9579999999999</v>
      </c>
      <c r="AB19" s="3">
        <v>0</v>
      </c>
      <c r="AC19" s="3">
        <f t="shared" si="21"/>
        <v>1343.9579999999999</v>
      </c>
      <c r="AD19" s="3">
        <f t="shared" si="14"/>
        <v>0</v>
      </c>
      <c r="AE19" s="3">
        <f t="shared" si="15"/>
        <v>-804.70243466173292</v>
      </c>
      <c r="AF19" s="4"/>
      <c r="AG19" s="8"/>
      <c r="AH19" s="18">
        <v>2.6</v>
      </c>
      <c r="AI19" s="3">
        <f t="shared" si="10"/>
        <v>0.67952729999999995</v>
      </c>
    </row>
    <row r="20" spans="1:39">
      <c r="A20" s="7"/>
      <c r="B20" s="7"/>
      <c r="C20" s="7"/>
      <c r="D20" s="6"/>
      <c r="E20" s="7"/>
      <c r="F20" s="7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I20" s="3"/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2"/>
  <sheetViews>
    <sheetView zoomScaleNormal="100" workbookViewId="0">
      <selection activeCell="K23" sqref="K23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53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20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1.8749999995634425E-2</v>
      </c>
      <c r="B5" s="6">
        <v>0.8070449999999999</v>
      </c>
      <c r="C5" s="6">
        <v>99.153199999999998</v>
      </c>
      <c r="D5" s="6">
        <v>20</v>
      </c>
      <c r="E5" s="6"/>
      <c r="F5" s="6"/>
      <c r="G5" s="19">
        <v>0</v>
      </c>
      <c r="H5" s="6">
        <v>7.04</v>
      </c>
      <c r="I5" s="6">
        <v>0.43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1210.5674999999999</v>
      </c>
      <c r="N5" s="3">
        <f>M5-D5*B5</f>
        <v>1194.4265999999998</v>
      </c>
      <c r="O5" s="3">
        <f>0</f>
        <v>0</v>
      </c>
      <c r="P5" s="4"/>
      <c r="Q5" s="4"/>
      <c r="R5" s="3">
        <f>H5*J5</f>
        <v>10560</v>
      </c>
      <c r="S5" s="3">
        <f t="shared" ref="S5:S19" si="0">R5-D5*H5</f>
        <v>10419.200000000001</v>
      </c>
      <c r="T5" s="3">
        <f>$E$2*E5+$H$2*F5</f>
        <v>0</v>
      </c>
      <c r="U5" s="3">
        <f>S5+T5</f>
        <v>10419.200000000001</v>
      </c>
      <c r="V5" s="3">
        <v>0</v>
      </c>
      <c r="W5" s="3">
        <f>V5</f>
        <v>0</v>
      </c>
      <c r="X5" s="4"/>
      <c r="Y5" s="4"/>
      <c r="Z5" s="3">
        <f t="shared" ref="Z5:Z19" si="1">AA5*J5/K5</f>
        <v>645</v>
      </c>
      <c r="AA5" s="3">
        <f>AC5-AB5</f>
        <v>636.4</v>
      </c>
      <c r="AB5" s="3">
        <v>0</v>
      </c>
      <c r="AC5" s="3">
        <f>I5*L5</f>
        <v>636.4</v>
      </c>
      <c r="AD5" s="3">
        <v>0</v>
      </c>
      <c r="AE5" s="3">
        <f>AD5</f>
        <v>0</v>
      </c>
      <c r="AF5" s="4"/>
      <c r="AH5" s="17">
        <v>0.25</v>
      </c>
      <c r="AI5" s="3">
        <f>B5/10</f>
        <v>8.0704499999999985E-2</v>
      </c>
    </row>
    <row r="6" spans="1:35" s="3" customFormat="1">
      <c r="A6" s="6">
        <v>1.0194444444423425</v>
      </c>
      <c r="B6" s="6">
        <v>1.4637090000000001</v>
      </c>
      <c r="C6" s="6">
        <v>99.488929999999996</v>
      </c>
      <c r="D6" s="6">
        <v>20</v>
      </c>
      <c r="E6" s="6"/>
      <c r="F6" s="6"/>
      <c r="G6" s="19">
        <f t="shared" ref="G6:G19" si="2">($B$2/100)*$A$3*(A6-A5)/14</f>
        <v>0</v>
      </c>
      <c r="H6" s="6">
        <v>6.71</v>
      </c>
      <c r="I6" s="6">
        <v>0.8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2166.2893200000003</v>
      </c>
      <c r="N6" s="3">
        <f>M6-D6*B6</f>
        <v>2137.0151400000004</v>
      </c>
      <c r="O6" s="3">
        <f t="shared" ref="O6:O19" si="4">(A6-A5)*N5+0.5*(A6-A5)*(M6-N5)+O5</f>
        <v>1681.5248752538037</v>
      </c>
      <c r="P6" s="4">
        <f>SLOPE(N5:N7,O5:O7)</f>
        <v>0.715847934279499</v>
      </c>
      <c r="Q6" s="4">
        <f>SLOPE(N5:N11,O5:O11)</f>
        <v>0.25456303367929606</v>
      </c>
      <c r="R6" s="3">
        <f t="shared" ref="R6:R19" si="5">H6*J6</f>
        <v>9930.7999999999993</v>
      </c>
      <c r="S6" s="3">
        <f t="shared" si="0"/>
        <v>9796.5999999999985</v>
      </c>
      <c r="T6" s="3">
        <f t="shared" ref="T6:T19" si="6">$E$2*E6+$H$2*F6</f>
        <v>0</v>
      </c>
      <c r="U6" s="3">
        <f t="shared" ref="U6:U19" si="7">S6+T6</f>
        <v>9796.5999999999985</v>
      </c>
      <c r="V6" s="3">
        <f>U5-R6</f>
        <v>488.40000000000146</v>
      </c>
      <c r="W6" s="3">
        <f>W5+V6</f>
        <v>488.40000000000146</v>
      </c>
      <c r="X6" s="4">
        <f t="shared" ref="X6:X18" si="8">SLOPE(W5:W7,O5:O7)</f>
        <v>0.38199190099713992</v>
      </c>
      <c r="Y6" s="4"/>
      <c r="Z6" s="3">
        <f t="shared" si="1"/>
        <v>1184</v>
      </c>
      <c r="AA6" s="3">
        <f>AC6-AB6</f>
        <v>1168</v>
      </c>
      <c r="AB6" s="3">
        <v>0</v>
      </c>
      <c r="AC6" s="3">
        <f>I6*L6</f>
        <v>1168</v>
      </c>
      <c r="AD6" s="3">
        <f>AC5-Z6</f>
        <v>-547.6</v>
      </c>
      <c r="AE6" s="3">
        <f>AE5+AD6</f>
        <v>-547.6</v>
      </c>
      <c r="AF6" s="4">
        <f t="shared" ref="AF6:AF14" si="9">(-1)*SLOPE(AE5:AE7,O5:O7)</f>
        <v>0.23555593229774807</v>
      </c>
      <c r="AG6" s="8"/>
      <c r="AH6" s="18">
        <v>0.4</v>
      </c>
      <c r="AI6" s="3">
        <f t="shared" ref="AI6:AI20" si="10">B6/10</f>
        <v>0.14637090000000003</v>
      </c>
    </row>
    <row r="7" spans="1:35" s="3" customFormat="1">
      <c r="A7" s="6">
        <v>1.929166666661331</v>
      </c>
      <c r="B7" s="6">
        <v>3.15944</v>
      </c>
      <c r="C7" s="6">
        <v>98.233279999999993</v>
      </c>
      <c r="D7" s="6">
        <v>20</v>
      </c>
      <c r="E7" s="6"/>
      <c r="F7" s="6"/>
      <c r="G7" s="19">
        <f t="shared" si="2"/>
        <v>0</v>
      </c>
      <c r="H7" s="6">
        <v>5.82</v>
      </c>
      <c r="I7" s="6">
        <v>1.21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4612.7824000000001</v>
      </c>
      <c r="N7" s="3">
        <f>M7-D7*B7</f>
        <v>4549.5936000000002</v>
      </c>
      <c r="O7" s="3">
        <f t="shared" si="4"/>
        <v>4751.7452840623346</v>
      </c>
      <c r="P7" s="4">
        <f t="shared" ref="P7:P18" si="11">SLOPE(N6:N8,O6:O8)</f>
        <v>0.58941176432894959</v>
      </c>
      <c r="Q7" s="4"/>
      <c r="R7" s="3">
        <f t="shared" si="5"/>
        <v>8497.2000000000007</v>
      </c>
      <c r="S7" s="3">
        <f t="shared" si="0"/>
        <v>8380.8000000000011</v>
      </c>
      <c r="T7" s="3">
        <f t="shared" si="6"/>
        <v>0</v>
      </c>
      <c r="U7" s="3">
        <f t="shared" si="7"/>
        <v>8380.8000000000011</v>
      </c>
      <c r="V7" s="3">
        <f>U6-R7</f>
        <v>1299.3999999999978</v>
      </c>
      <c r="W7" s="3">
        <f>W6+V7</f>
        <v>1787.7999999999993</v>
      </c>
      <c r="X7" s="4">
        <f t="shared" si="8"/>
        <v>0.32905122829893074</v>
      </c>
      <c r="Y7" s="4"/>
      <c r="Z7" s="3">
        <f t="shared" si="1"/>
        <v>1766.6</v>
      </c>
      <c r="AA7" s="3">
        <f>AC7-AB7</f>
        <v>1742.3999999999999</v>
      </c>
      <c r="AB7" s="3">
        <v>0</v>
      </c>
      <c r="AC7" s="3">
        <f>I7*L7</f>
        <v>1742.3999999999999</v>
      </c>
      <c r="AD7" s="3">
        <f>AC6-Z7</f>
        <v>-598.59999999999991</v>
      </c>
      <c r="AE7" s="3">
        <f>AE6+AD7</f>
        <v>-1146.1999999999998</v>
      </c>
      <c r="AF7" s="4">
        <f>(-1)*SLOPE(AE6:AE7,O6:O7)</f>
        <v>0.19496971562126389</v>
      </c>
      <c r="AH7" s="18">
        <v>0.75</v>
      </c>
      <c r="AI7" s="3">
        <f t="shared" si="10"/>
        <v>0.315944</v>
      </c>
    </row>
    <row r="8" spans="1:35" s="3" customFormat="1">
      <c r="A8" s="6">
        <v>2.9784722222175333</v>
      </c>
      <c r="B8" s="6">
        <v>5.6275339999999998</v>
      </c>
      <c r="C8" s="6">
        <v>97.794889999999995</v>
      </c>
      <c r="D8" s="6">
        <v>20</v>
      </c>
      <c r="E8" s="6">
        <v>225</v>
      </c>
      <c r="F8" s="6"/>
      <c r="G8" s="19">
        <f t="shared" si="2"/>
        <v>0</v>
      </c>
      <c r="H8" s="6">
        <v>4.46</v>
      </c>
      <c r="I8" s="6">
        <v>1.51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8103.6489599999995</v>
      </c>
      <c r="N8" s="3">
        <f>M8-D8*B8</f>
        <v>7991.0982799999992</v>
      </c>
      <c r="O8" s="3">
        <f t="shared" si="4"/>
        <v>11390.304141066426</v>
      </c>
      <c r="P8" s="4">
        <f t="shared" si="11"/>
        <v>0.36006456165945394</v>
      </c>
      <c r="Q8" s="4"/>
      <c r="R8" s="3">
        <f t="shared" si="5"/>
        <v>6422.4</v>
      </c>
      <c r="S8" s="3">
        <f t="shared" si="0"/>
        <v>6333.2</v>
      </c>
      <c r="T8" s="3">
        <f t="shared" si="6"/>
        <v>4500</v>
      </c>
      <c r="U8" s="3">
        <f t="shared" si="7"/>
        <v>10833.2</v>
      </c>
      <c r="V8" s="3">
        <f>U7-R8</f>
        <v>1958.4000000000015</v>
      </c>
      <c r="W8" s="3">
        <f t="shared" ref="W8:W19" si="13">W7+V8</f>
        <v>3746.2000000000007</v>
      </c>
      <c r="X8" s="4">
        <f t="shared" si="8"/>
        <v>0.26408961258259778</v>
      </c>
      <c r="Y8" s="4"/>
      <c r="Z8" s="3">
        <f t="shared" si="1"/>
        <v>2518.9352112676052</v>
      </c>
      <c r="AA8" s="3">
        <f>AC8-AB8</f>
        <v>2483.9499999999998</v>
      </c>
      <c r="AB8" s="3">
        <v>0</v>
      </c>
      <c r="AC8" s="3">
        <f>I8*L8</f>
        <v>2483.9499999999998</v>
      </c>
      <c r="AD8" s="3">
        <f t="shared" ref="AD8:AD19" si="14">AC7-Z8</f>
        <v>-776.53521126760529</v>
      </c>
      <c r="AE8" s="3">
        <f t="shared" ref="AE8:AE19" si="15">AE7+AD8</f>
        <v>-1922.7352112676051</v>
      </c>
      <c r="AF8" s="4">
        <f>(-1)*SLOPE(AE8:AE9,O8:O9)</f>
        <v>-5.8497237873909272E-2</v>
      </c>
      <c r="AH8" s="18">
        <v>1.4</v>
      </c>
      <c r="AI8" s="3">
        <f t="shared" si="10"/>
        <v>0.56275339999999996</v>
      </c>
    </row>
    <row r="9" spans="1:35">
      <c r="A9" s="7">
        <v>3.9319444444408873</v>
      </c>
      <c r="B9" s="7">
        <v>6.2581829999999998</v>
      </c>
      <c r="C9" s="7">
        <v>97.760739999999998</v>
      </c>
      <c r="D9" s="6">
        <v>20</v>
      </c>
      <c r="E9" s="6"/>
      <c r="F9" s="6"/>
      <c r="G9" s="19">
        <f t="shared" si="2"/>
        <v>0</v>
      </c>
      <c r="H9" s="6">
        <v>5.3</v>
      </c>
      <c r="I9" s="6">
        <v>1.2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10294.711035</v>
      </c>
      <c r="N9" s="3">
        <f t="shared" ref="N9:N19" si="18">M9-D9*B9</f>
        <v>10169.547375</v>
      </c>
      <c r="O9" s="3">
        <f t="shared" si="4"/>
        <v>20107.809762429206</v>
      </c>
      <c r="P9" s="4">
        <f t="shared" si="11"/>
        <v>0.17946847999785576</v>
      </c>
      <c r="Q9" s="4"/>
      <c r="R9" s="3">
        <f t="shared" si="5"/>
        <v>8718.5</v>
      </c>
      <c r="S9" s="3">
        <f t="shared" si="0"/>
        <v>8612.5</v>
      </c>
      <c r="T9" s="3">
        <f t="shared" si="6"/>
        <v>0</v>
      </c>
      <c r="U9" s="3">
        <f t="shared" si="7"/>
        <v>8612.5</v>
      </c>
      <c r="V9" s="3">
        <f t="shared" ref="V9:V19" si="19">U8-R9</f>
        <v>2114.7000000000007</v>
      </c>
      <c r="W9" s="3">
        <f t="shared" si="13"/>
        <v>5860.9000000000015</v>
      </c>
      <c r="X9" s="4">
        <f t="shared" si="8"/>
        <v>0.17430925568243721</v>
      </c>
      <c r="Y9" s="4"/>
      <c r="Z9" s="3">
        <f t="shared" si="1"/>
        <v>1974</v>
      </c>
      <c r="AA9" s="3">
        <f t="shared" ref="AA9:AA19" si="20">AC9-AB9</f>
        <v>1950</v>
      </c>
      <c r="AB9" s="3">
        <v>0</v>
      </c>
      <c r="AC9" s="3">
        <f t="shared" ref="AC9:AC19" si="21">I9*L9</f>
        <v>1950</v>
      </c>
      <c r="AD9" s="3">
        <f t="shared" si="14"/>
        <v>509.94999999999982</v>
      </c>
      <c r="AE9" s="3">
        <f t="shared" si="15"/>
        <v>-1412.7852112676053</v>
      </c>
      <c r="AF9" s="4">
        <f t="shared" si="9"/>
        <v>-6.07897347551105E-2</v>
      </c>
      <c r="AG9" s="8"/>
      <c r="AH9" s="18">
        <v>1.6</v>
      </c>
      <c r="AI9" s="3">
        <f t="shared" si="10"/>
        <v>0.62581829999999994</v>
      </c>
    </row>
    <row r="10" spans="1:35">
      <c r="A10" s="7">
        <v>4.9083333333328483</v>
      </c>
      <c r="B10" s="7">
        <v>7.1694339999999999</v>
      </c>
      <c r="C10" s="7">
        <v>96.675749999999994</v>
      </c>
      <c r="D10" s="6">
        <v>20</v>
      </c>
      <c r="E10" s="6"/>
      <c r="F10" s="6"/>
      <c r="G10" s="19">
        <f t="shared" si="2"/>
        <v>0</v>
      </c>
      <c r="H10" s="6">
        <v>4.5</v>
      </c>
      <c r="I10" s="6">
        <v>0.79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11650.330249999999</v>
      </c>
      <c r="N10" s="3">
        <f t="shared" si="18"/>
        <v>11506.941569999999</v>
      </c>
      <c r="O10" s="3">
        <f t="shared" si="4"/>
        <v>30760.15279744536</v>
      </c>
      <c r="P10" s="4">
        <f t="shared" si="11"/>
        <v>6.9512497016734634E-2</v>
      </c>
      <c r="Q10" s="4"/>
      <c r="R10" s="3">
        <f t="shared" si="5"/>
        <v>7312.5</v>
      </c>
      <c r="S10" s="3">
        <f t="shared" si="0"/>
        <v>7222.5</v>
      </c>
      <c r="T10" s="3">
        <f t="shared" si="6"/>
        <v>0</v>
      </c>
      <c r="U10" s="3">
        <f t="shared" si="7"/>
        <v>7222.5</v>
      </c>
      <c r="V10" s="3">
        <f t="shared" si="19"/>
        <v>1300</v>
      </c>
      <c r="W10" s="3">
        <f t="shared" si="13"/>
        <v>7160.9000000000015</v>
      </c>
      <c r="X10" s="4">
        <f t="shared" si="8"/>
        <v>0.11674762044645304</v>
      </c>
      <c r="Y10" s="4"/>
      <c r="Z10" s="3">
        <f t="shared" si="1"/>
        <v>1283.75</v>
      </c>
      <c r="AA10" s="3">
        <f t="shared" si="20"/>
        <v>1267.95</v>
      </c>
      <c r="AB10" s="3">
        <v>0</v>
      </c>
      <c r="AC10" s="3">
        <f t="shared" si="21"/>
        <v>1267.95</v>
      </c>
      <c r="AD10" s="3">
        <f t="shared" si="14"/>
        <v>666.25</v>
      </c>
      <c r="AE10" s="3">
        <f t="shared" si="15"/>
        <v>-746.53521126760529</v>
      </c>
      <c r="AF10" s="4">
        <f t="shared" si="9"/>
        <v>-7.8813767205251017E-2</v>
      </c>
      <c r="AH10" s="18">
        <v>2.2000000000000002</v>
      </c>
      <c r="AI10" s="3">
        <f t="shared" si="10"/>
        <v>0.71694340000000001</v>
      </c>
    </row>
    <row r="11" spans="1:35">
      <c r="A11" s="7">
        <v>5.8784722222189885</v>
      </c>
      <c r="B11" s="7">
        <v>7.3880399999999993</v>
      </c>
      <c r="C11" s="7">
        <v>98.633089999999996</v>
      </c>
      <c r="D11" s="6">
        <v>20</v>
      </c>
      <c r="E11" s="6">
        <v>255</v>
      </c>
      <c r="F11" s="6"/>
      <c r="G11" s="19">
        <f t="shared" si="2"/>
        <v>0</v>
      </c>
      <c r="H11" s="6">
        <v>3.71</v>
      </c>
      <c r="I11" s="6">
        <v>0.11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11857.804199999999</v>
      </c>
      <c r="N11" s="3">
        <f t="shared" si="18"/>
        <v>11710.043399999999</v>
      </c>
      <c r="O11" s="3">
        <f t="shared" si="4"/>
        <v>42093.677047652833</v>
      </c>
      <c r="P11" s="4">
        <f t="shared" si="11"/>
        <v>-3.5258813500623078E-2</v>
      </c>
      <c r="Q11" s="4"/>
      <c r="R11" s="3">
        <f t="shared" si="5"/>
        <v>5954.55</v>
      </c>
      <c r="S11" s="3">
        <f t="shared" si="0"/>
        <v>5880.35</v>
      </c>
      <c r="T11" s="3">
        <f t="shared" si="6"/>
        <v>5100</v>
      </c>
      <c r="U11" s="3">
        <f t="shared" si="7"/>
        <v>10980.35</v>
      </c>
      <c r="V11" s="3">
        <f t="shared" si="19"/>
        <v>1267.9499999999998</v>
      </c>
      <c r="W11" s="3">
        <f t="shared" si="13"/>
        <v>8428.8500000000022</v>
      </c>
      <c r="X11" s="4">
        <f t="shared" si="8"/>
        <v>0.17595812217040877</v>
      </c>
      <c r="Y11" s="4"/>
      <c r="Z11" s="3">
        <f t="shared" si="1"/>
        <v>204.95394321766562</v>
      </c>
      <c r="AA11" s="3">
        <f t="shared" si="20"/>
        <v>202.4</v>
      </c>
      <c r="AB11" s="3">
        <v>0</v>
      </c>
      <c r="AC11" s="3">
        <f t="shared" si="21"/>
        <v>202.4</v>
      </c>
      <c r="AD11" s="3">
        <f t="shared" si="14"/>
        <v>1062.9960567823343</v>
      </c>
      <c r="AE11" s="3">
        <f t="shared" si="15"/>
        <v>316.46084551472904</v>
      </c>
      <c r="AF11" s="4">
        <f>(-1)*SLOPE(AE10:AE11,O10:O11)</f>
        <v>-9.3792189729763442E-2</v>
      </c>
      <c r="AG11" s="8"/>
      <c r="AH11" s="18">
        <v>2.6</v>
      </c>
      <c r="AI11" s="3">
        <f t="shared" si="10"/>
        <v>0.73880399999999991</v>
      </c>
    </row>
    <row r="12" spans="1:35">
      <c r="A12" s="7">
        <v>6.9680555555532919</v>
      </c>
      <c r="B12" s="7">
        <v>5.8738950000000001</v>
      </c>
      <c r="C12" s="7">
        <v>96.213480000000004</v>
      </c>
      <c r="D12" s="6">
        <v>20</v>
      </c>
      <c r="E12" s="6"/>
      <c r="F12" s="6"/>
      <c r="G12" s="19">
        <f t="shared" si="2"/>
        <v>0</v>
      </c>
      <c r="H12" s="6">
        <v>4.41</v>
      </c>
      <c r="I12" s="6">
        <v>0.15</v>
      </c>
      <c r="J12" s="3">
        <f t="shared" si="12"/>
        <v>1840</v>
      </c>
      <c r="K12" s="3">
        <f t="shared" si="16"/>
        <v>1820</v>
      </c>
      <c r="L12" s="3">
        <f t="shared" si="3"/>
        <v>1820</v>
      </c>
      <c r="M12" s="3">
        <f t="shared" si="17"/>
        <v>10807.9668</v>
      </c>
      <c r="N12" s="3">
        <f t="shared" si="18"/>
        <v>10690.4889</v>
      </c>
      <c r="O12" s="3">
        <f t="shared" si="4"/>
        <v>54361.301354538751</v>
      </c>
      <c r="P12" s="4">
        <f t="shared" si="11"/>
        <v>-0.11657057306396522</v>
      </c>
      <c r="Q12" s="4"/>
      <c r="R12" s="3">
        <f t="shared" si="5"/>
        <v>8114.4000000000005</v>
      </c>
      <c r="S12" s="3">
        <f t="shared" si="0"/>
        <v>8026.2000000000007</v>
      </c>
      <c r="T12" s="3">
        <f t="shared" si="6"/>
        <v>0</v>
      </c>
      <c r="U12" s="3">
        <f t="shared" si="7"/>
        <v>8026.2000000000007</v>
      </c>
      <c r="V12" s="3">
        <f t="shared" si="19"/>
        <v>2865.95</v>
      </c>
      <c r="W12" s="3">
        <f t="shared" si="13"/>
        <v>11294.800000000003</v>
      </c>
      <c r="X12" s="4">
        <f t="shared" si="8"/>
        <v>0.20329483656721797</v>
      </c>
      <c r="Y12" s="4">
        <f>SLOPE(W12:W27,O12:O27)</f>
        <v>0.24425155586054348</v>
      </c>
      <c r="Z12" s="3">
        <f t="shared" si="1"/>
        <v>276</v>
      </c>
      <c r="AA12" s="3">
        <f t="shared" si="20"/>
        <v>273</v>
      </c>
      <c r="AB12" s="3">
        <v>0</v>
      </c>
      <c r="AC12" s="3">
        <f t="shared" si="21"/>
        <v>273</v>
      </c>
      <c r="AD12" s="3">
        <f t="shared" si="14"/>
        <v>-73.599999999999994</v>
      </c>
      <c r="AE12" s="3">
        <f t="shared" si="15"/>
        <v>242.86084551472905</v>
      </c>
      <c r="AF12" s="4">
        <f>(-1)*SLOPE(AE12:AE13,O12:O13)</f>
        <v>-2.5782943106418644E-2</v>
      </c>
      <c r="AG12" s="8"/>
      <c r="AH12" s="18">
        <v>2.4</v>
      </c>
      <c r="AI12" s="3">
        <f t="shared" si="10"/>
        <v>0.58738950000000001</v>
      </c>
    </row>
    <row r="13" spans="1:35">
      <c r="A13" s="7">
        <v>7.8874999999970896</v>
      </c>
      <c r="B13" s="7">
        <v>5.0937999999999999</v>
      </c>
      <c r="C13" s="7">
        <v>96.989879999999999</v>
      </c>
      <c r="D13" s="6">
        <v>20</v>
      </c>
      <c r="E13" s="6"/>
      <c r="F13" s="6"/>
      <c r="G13" s="19">
        <f t="shared" si="2"/>
        <v>0</v>
      </c>
      <c r="H13" s="6">
        <v>3.61</v>
      </c>
      <c r="I13" s="6">
        <v>0.02</v>
      </c>
      <c r="J13" s="3">
        <f t="shared" si="12"/>
        <v>1820</v>
      </c>
      <c r="K13" s="3">
        <f t="shared" si="16"/>
        <v>1800</v>
      </c>
      <c r="L13" s="3">
        <f t="shared" si="3"/>
        <v>1800</v>
      </c>
      <c r="M13" s="3">
        <f t="shared" si="17"/>
        <v>9270.7160000000003</v>
      </c>
      <c r="N13" s="3">
        <f t="shared" si="18"/>
        <v>9168.84</v>
      </c>
      <c r="O13" s="3">
        <f t="shared" si="4"/>
        <v>63537.910829393411</v>
      </c>
      <c r="P13" s="4">
        <f t="shared" si="11"/>
        <v>-2.52855205660018E-2</v>
      </c>
      <c r="Q13" s="4"/>
      <c r="R13" s="3">
        <f t="shared" si="5"/>
        <v>6570.2</v>
      </c>
      <c r="S13" s="3">
        <f t="shared" si="0"/>
        <v>6498</v>
      </c>
      <c r="T13" s="3">
        <f t="shared" si="6"/>
        <v>0</v>
      </c>
      <c r="U13" s="3">
        <f t="shared" si="7"/>
        <v>6498</v>
      </c>
      <c r="V13" s="3">
        <f t="shared" si="19"/>
        <v>1456.0000000000009</v>
      </c>
      <c r="W13" s="3">
        <f t="shared" si="13"/>
        <v>12750.800000000003</v>
      </c>
      <c r="X13" s="4">
        <f t="shared" si="8"/>
        <v>0.2047501938005532</v>
      </c>
      <c r="Y13" s="4"/>
      <c r="Z13" s="3">
        <f t="shared" si="1"/>
        <v>36.4</v>
      </c>
      <c r="AA13" s="3">
        <f t="shared" si="20"/>
        <v>36</v>
      </c>
      <c r="AB13" s="3">
        <v>0</v>
      </c>
      <c r="AC13" s="3">
        <f t="shared" si="21"/>
        <v>36</v>
      </c>
      <c r="AD13" s="3">
        <f t="shared" si="14"/>
        <v>236.6</v>
      </c>
      <c r="AE13" s="3">
        <f t="shared" si="15"/>
        <v>479.46084551472904</v>
      </c>
      <c r="AF13" s="4">
        <f t="shared" si="9"/>
        <v>1.8256450455404315E-2</v>
      </c>
      <c r="AH13" s="18">
        <v>2.8</v>
      </c>
      <c r="AI13" s="3">
        <f t="shared" si="10"/>
        <v>0.50937999999999994</v>
      </c>
    </row>
    <row r="14" spans="1:35">
      <c r="A14" s="7">
        <v>8.929861111108039</v>
      </c>
      <c r="B14" s="7">
        <v>5.7080409999999997</v>
      </c>
      <c r="C14" s="7">
        <v>95.98263</v>
      </c>
      <c r="D14" s="6">
        <v>20</v>
      </c>
      <c r="E14" s="6"/>
      <c r="F14" s="6"/>
      <c r="G14" s="19">
        <f t="shared" si="2"/>
        <v>0</v>
      </c>
      <c r="H14" s="6">
        <v>2.23</v>
      </c>
      <c r="I14" s="6">
        <v>0.34</v>
      </c>
      <c r="J14" s="3">
        <f t="shared" si="12"/>
        <v>1800</v>
      </c>
      <c r="K14" s="3">
        <f t="shared" si="16"/>
        <v>1780</v>
      </c>
      <c r="L14" s="3">
        <f t="shared" si="3"/>
        <v>1780</v>
      </c>
      <c r="M14" s="3">
        <f t="shared" si="17"/>
        <v>10274.4738</v>
      </c>
      <c r="N14" s="3">
        <f t="shared" si="18"/>
        <v>10160.312980000001</v>
      </c>
      <c r="O14" s="3">
        <f t="shared" si="4"/>
        <v>73671.38791751684</v>
      </c>
      <c r="P14" s="4">
        <f t="shared" si="11"/>
        <v>0.11100099692401236</v>
      </c>
      <c r="Q14" s="4"/>
      <c r="R14" s="3">
        <f t="shared" si="5"/>
        <v>4014</v>
      </c>
      <c r="S14" s="3">
        <f t="shared" si="0"/>
        <v>3969.4</v>
      </c>
      <c r="T14" s="3">
        <f t="shared" si="6"/>
        <v>0</v>
      </c>
      <c r="U14" s="3">
        <f t="shared" si="7"/>
        <v>3969.4</v>
      </c>
      <c r="V14" s="3">
        <f t="shared" si="19"/>
        <v>2484</v>
      </c>
      <c r="W14" s="3">
        <f t="shared" si="13"/>
        <v>15234.800000000003</v>
      </c>
      <c r="X14" s="4">
        <f t="shared" si="8"/>
        <v>0.23703597577335445</v>
      </c>
      <c r="Y14" s="4"/>
      <c r="Z14" s="3">
        <f t="shared" si="1"/>
        <v>612</v>
      </c>
      <c r="AA14" s="3">
        <f t="shared" si="20"/>
        <v>605.20000000000005</v>
      </c>
      <c r="AB14" s="3">
        <v>0</v>
      </c>
      <c r="AC14" s="3">
        <f t="shared" si="21"/>
        <v>605.20000000000005</v>
      </c>
      <c r="AD14" s="3">
        <f t="shared" si="14"/>
        <v>-576</v>
      </c>
      <c r="AE14" s="3">
        <f t="shared" si="15"/>
        <v>-96.539154485270956</v>
      </c>
      <c r="AF14" s="4">
        <f t="shared" si="9"/>
        <v>5.4964863947444507E-2</v>
      </c>
      <c r="AG14" s="8"/>
      <c r="AH14" s="18">
        <v>2.4</v>
      </c>
      <c r="AI14" s="3">
        <f t="shared" si="10"/>
        <v>0.57080409999999993</v>
      </c>
    </row>
    <row r="15" spans="1:35">
      <c r="A15" s="7">
        <v>8.9909722222218988</v>
      </c>
      <c r="B15" s="7">
        <v>5.9517959999999999</v>
      </c>
      <c r="C15" s="7">
        <v>91.283580000000001</v>
      </c>
      <c r="D15" s="6">
        <v>20</v>
      </c>
      <c r="E15" s="6"/>
      <c r="F15" s="6"/>
      <c r="G15" s="19">
        <f t="shared" si="2"/>
        <v>0</v>
      </c>
      <c r="H15" s="6">
        <v>2.23</v>
      </c>
      <c r="I15" s="6">
        <v>0.34</v>
      </c>
      <c r="J15" s="3">
        <f t="shared" si="12"/>
        <v>1780</v>
      </c>
      <c r="K15" s="3">
        <f t="shared" si="16"/>
        <v>1760</v>
      </c>
      <c r="L15" s="3">
        <f t="shared" si="3"/>
        <v>1760</v>
      </c>
      <c r="M15" s="3">
        <f t="shared" si="17"/>
        <v>10594.19688</v>
      </c>
      <c r="N15" s="3">
        <f t="shared" si="18"/>
        <v>10475.160959999999</v>
      </c>
      <c r="O15" s="3">
        <f t="shared" si="4"/>
        <v>74305.553496600915</v>
      </c>
      <c r="P15" s="4">
        <f t="shared" si="11"/>
        <v>-0.11423473513593065</v>
      </c>
      <c r="Q15" s="4"/>
      <c r="R15" s="3">
        <f t="shared" si="5"/>
        <v>3969.4</v>
      </c>
      <c r="S15" s="3">
        <f t="shared" si="0"/>
        <v>3924.8</v>
      </c>
      <c r="T15" s="3">
        <f t="shared" si="6"/>
        <v>0</v>
      </c>
      <c r="U15" s="3">
        <f t="shared" si="7"/>
        <v>3924.8</v>
      </c>
      <c r="V15" s="3">
        <f t="shared" si="19"/>
        <v>0</v>
      </c>
      <c r="W15" s="3">
        <f t="shared" si="13"/>
        <v>15234.800000000003</v>
      </c>
      <c r="X15" s="4">
        <f t="shared" si="8"/>
        <v>0.11184071649343016</v>
      </c>
      <c r="Y15" s="4"/>
      <c r="Z15" s="3">
        <f t="shared" si="1"/>
        <v>605.20000000000016</v>
      </c>
      <c r="AA15" s="3">
        <f t="shared" si="20"/>
        <v>598.40000000000009</v>
      </c>
      <c r="AB15" s="3">
        <v>0</v>
      </c>
      <c r="AC15" s="3">
        <f t="shared" si="21"/>
        <v>598.40000000000009</v>
      </c>
      <c r="AD15" s="3">
        <f t="shared" si="14"/>
        <v>0</v>
      </c>
      <c r="AE15" s="3">
        <f t="shared" si="15"/>
        <v>-96.539154485270956</v>
      </c>
      <c r="AF15" s="4">
        <f>(-1)*SLOPE(AE14:AE15,O14:O15)</f>
        <v>0</v>
      </c>
      <c r="AH15" s="18">
        <v>2.4</v>
      </c>
      <c r="AI15" s="3">
        <f t="shared" si="10"/>
        <v>0.59517960000000003</v>
      </c>
    </row>
    <row r="16" spans="1:35">
      <c r="A16" s="7">
        <v>9.8423611111065838</v>
      </c>
      <c r="B16" s="7">
        <v>5.3413680000000001</v>
      </c>
      <c r="C16" s="7">
        <v>93.212720000000004</v>
      </c>
      <c r="D16" s="6">
        <v>20</v>
      </c>
      <c r="E16" s="7"/>
      <c r="F16" s="7">
        <v>10.8</v>
      </c>
      <c r="G16" s="19">
        <f t="shared" si="2"/>
        <v>0</v>
      </c>
      <c r="H16" s="7">
        <v>1.67</v>
      </c>
      <c r="I16" s="6">
        <v>0.25</v>
      </c>
      <c r="J16" s="3">
        <f t="shared" si="12"/>
        <v>1760</v>
      </c>
      <c r="K16" s="3">
        <f t="shared" si="16"/>
        <v>1740</v>
      </c>
      <c r="L16" s="3">
        <f t="shared" si="3"/>
        <v>1750.8</v>
      </c>
      <c r="M16" s="3">
        <f t="shared" si="17"/>
        <v>9400.8076799999999</v>
      </c>
      <c r="N16" s="3">
        <f t="shared" si="18"/>
        <v>9293.9803200000006</v>
      </c>
      <c r="O16" s="3">
        <f t="shared" si="4"/>
        <v>82766.642924559143</v>
      </c>
      <c r="P16" s="4">
        <f t="shared" si="11"/>
        <v>-3.2748617315766518E-2</v>
      </c>
      <c r="Q16" s="4"/>
      <c r="R16" s="3">
        <f t="shared" si="5"/>
        <v>2939.2</v>
      </c>
      <c r="S16" s="3">
        <f t="shared" si="0"/>
        <v>2905.7999999999997</v>
      </c>
      <c r="T16" s="3">
        <f t="shared" si="6"/>
        <v>2700</v>
      </c>
      <c r="U16" s="3">
        <f t="shared" si="7"/>
        <v>5605.7999999999993</v>
      </c>
      <c r="V16" s="3">
        <f t="shared" si="19"/>
        <v>985.60000000000036</v>
      </c>
      <c r="W16" s="3">
        <f t="shared" si="13"/>
        <v>16220.400000000003</v>
      </c>
      <c r="X16" s="4">
        <f t="shared" si="8"/>
        <v>0.28468072659452981</v>
      </c>
      <c r="Y16" s="4"/>
      <c r="Z16" s="3">
        <f t="shared" si="1"/>
        <v>442.73103448275862</v>
      </c>
      <c r="AA16" s="3">
        <f t="shared" si="20"/>
        <v>437.7</v>
      </c>
      <c r="AB16" s="3">
        <v>0</v>
      </c>
      <c r="AC16" s="3">
        <f t="shared" si="21"/>
        <v>437.7</v>
      </c>
      <c r="AD16" s="3">
        <f t="shared" si="14"/>
        <v>155.66896551724147</v>
      </c>
      <c r="AE16" s="3">
        <f t="shared" si="15"/>
        <v>59.129811031970519</v>
      </c>
      <c r="AF16" s="4">
        <f>(-1)*SLOPE(AE16:AE17,O16:O17)</f>
        <v>6.0076485297769966E-3</v>
      </c>
      <c r="AG16" s="8"/>
      <c r="AH16" s="18">
        <v>2.6</v>
      </c>
      <c r="AI16" s="3">
        <f t="shared" si="10"/>
        <v>0.53413679999999997</v>
      </c>
    </row>
    <row r="17" spans="1:39">
      <c r="A17" s="7">
        <v>11.118055555554747</v>
      </c>
      <c r="B17" s="7">
        <v>5.602328</v>
      </c>
      <c r="C17" s="7">
        <v>97.263480000000001</v>
      </c>
      <c r="D17" s="6">
        <v>20</v>
      </c>
      <c r="E17" s="7"/>
      <c r="F17" s="7">
        <v>10.8</v>
      </c>
      <c r="G17" s="19">
        <f t="shared" si="2"/>
        <v>0</v>
      </c>
      <c r="H17" s="7">
        <v>0.5</v>
      </c>
      <c r="I17" s="6">
        <v>0.28999999999999998</v>
      </c>
      <c r="J17" s="3">
        <f t="shared" si="12"/>
        <v>1750.8</v>
      </c>
      <c r="K17" s="3">
        <f t="shared" si="16"/>
        <v>1730.8</v>
      </c>
      <c r="L17" s="3">
        <f t="shared" si="3"/>
        <v>1741.6</v>
      </c>
      <c r="M17" s="3">
        <f t="shared" si="17"/>
        <v>9808.5558624000005</v>
      </c>
      <c r="N17" s="3">
        <f t="shared" si="18"/>
        <v>9696.5093023999998</v>
      </c>
      <c r="O17" s="3">
        <f t="shared" si="4"/>
        <v>94951.142565938004</v>
      </c>
      <c r="P17" s="4">
        <f t="shared" si="11"/>
        <v>2.4416669679232849E-2</v>
      </c>
      <c r="Q17" s="4"/>
      <c r="R17" s="3">
        <f t="shared" si="5"/>
        <v>875.4</v>
      </c>
      <c r="S17" s="3">
        <f t="shared" si="0"/>
        <v>865.4</v>
      </c>
      <c r="T17" s="3">
        <f t="shared" si="6"/>
        <v>2700</v>
      </c>
      <c r="U17" s="3">
        <f t="shared" si="7"/>
        <v>3565.4</v>
      </c>
      <c r="V17" s="3">
        <f t="shared" si="19"/>
        <v>4730.3999999999996</v>
      </c>
      <c r="W17" s="3">
        <f t="shared" si="13"/>
        <v>20950.800000000003</v>
      </c>
      <c r="X17" s="4">
        <f t="shared" si="8"/>
        <v>0.34621536271122383</v>
      </c>
      <c r="Y17" s="4"/>
      <c r="Z17" s="3">
        <f t="shared" si="1"/>
        <v>510.90019135659804</v>
      </c>
      <c r="AA17" s="3">
        <f t="shared" si="20"/>
        <v>505.06399999999996</v>
      </c>
      <c r="AB17" s="3">
        <v>0</v>
      </c>
      <c r="AC17" s="3">
        <f t="shared" si="21"/>
        <v>505.06399999999996</v>
      </c>
      <c r="AD17" s="3">
        <f t="shared" si="14"/>
        <v>-73.200191356598054</v>
      </c>
      <c r="AE17" s="3">
        <f t="shared" si="15"/>
        <v>-14.070380324627536</v>
      </c>
      <c r="AF17" s="4">
        <f>(-1)*SLOPE(AE16:AE17,O16:O17)</f>
        <v>6.0076485297769966E-3</v>
      </c>
      <c r="AH17" s="18">
        <v>2.6</v>
      </c>
      <c r="AI17" s="3">
        <f t="shared" si="10"/>
        <v>0.56023279999999998</v>
      </c>
    </row>
    <row r="18" spans="1:39">
      <c r="A18" s="7">
        <v>11.927777777775191</v>
      </c>
      <c r="B18" s="7">
        <v>5.6744210000000006</v>
      </c>
      <c r="C18" s="7">
        <v>97.093649999999997</v>
      </c>
      <c r="D18" s="6">
        <v>20</v>
      </c>
      <c r="E18" s="6"/>
      <c r="F18" s="7">
        <v>10.5</v>
      </c>
      <c r="G18" s="19">
        <f t="shared" si="2"/>
        <v>0</v>
      </c>
      <c r="H18" s="7">
        <v>0.81</v>
      </c>
      <c r="I18" s="6">
        <v>0.28000000000000003</v>
      </c>
      <c r="J18" s="3">
        <f t="shared" si="12"/>
        <v>1741.6</v>
      </c>
      <c r="K18" s="3">
        <f t="shared" si="16"/>
        <v>1721.6</v>
      </c>
      <c r="L18" s="3">
        <f t="shared" si="3"/>
        <v>1732.1</v>
      </c>
      <c r="M18" s="3">
        <f t="shared" si="17"/>
        <v>9882.571613600001</v>
      </c>
      <c r="N18" s="3">
        <f t="shared" si="18"/>
        <v>9769.0831936000013</v>
      </c>
      <c r="O18" s="3">
        <f t="shared" si="4"/>
        <v>102877.9510201067</v>
      </c>
      <c r="P18" s="4">
        <f t="shared" si="11"/>
        <v>-2.6435502871509805E-2</v>
      </c>
      <c r="Q18" s="4"/>
      <c r="R18" s="3">
        <f t="shared" si="5"/>
        <v>1410.6959999999999</v>
      </c>
      <c r="S18" s="3">
        <f t="shared" si="0"/>
        <v>1394.4959999999999</v>
      </c>
      <c r="T18" s="3">
        <f t="shared" si="6"/>
        <v>2625</v>
      </c>
      <c r="U18" s="3">
        <f t="shared" si="7"/>
        <v>4019.4960000000001</v>
      </c>
      <c r="V18" s="3">
        <f t="shared" si="19"/>
        <v>2154.7040000000002</v>
      </c>
      <c r="W18" s="3">
        <f t="shared" si="13"/>
        <v>23105.504000000004</v>
      </c>
      <c r="X18" s="4">
        <f t="shared" si="8"/>
        <v>0.21194390947645786</v>
      </c>
      <c r="Y18" s="4"/>
      <c r="Z18" s="3">
        <f t="shared" si="1"/>
        <v>490.6221542750929</v>
      </c>
      <c r="AA18" s="3">
        <f t="shared" si="20"/>
        <v>484.988</v>
      </c>
      <c r="AB18" s="3">
        <v>0</v>
      </c>
      <c r="AC18" s="3">
        <f t="shared" si="21"/>
        <v>484.988</v>
      </c>
      <c r="AD18" s="3">
        <f t="shared" si="14"/>
        <v>14.441845724907068</v>
      </c>
      <c r="AE18" s="3">
        <f t="shared" si="15"/>
        <v>0.37146540027953279</v>
      </c>
      <c r="AF18" s="4"/>
      <c r="AH18" s="18">
        <v>2.6</v>
      </c>
      <c r="AI18" s="3">
        <f t="shared" si="10"/>
        <v>0.56744210000000006</v>
      </c>
    </row>
    <row r="19" spans="1:39">
      <c r="A19" s="7">
        <v>12.974305555551837</v>
      </c>
      <c r="B19" s="7">
        <v>5.3989010000000004</v>
      </c>
      <c r="C19" s="7">
        <v>96.975200000000001</v>
      </c>
      <c r="D19" s="6">
        <v>20</v>
      </c>
      <c r="E19" s="7"/>
      <c r="F19" s="7">
        <v>10.199999999999999</v>
      </c>
      <c r="G19" s="19">
        <f t="shared" si="2"/>
        <v>0</v>
      </c>
      <c r="H19" s="7">
        <v>1.35</v>
      </c>
      <c r="I19" s="6">
        <v>0.39</v>
      </c>
      <c r="J19" s="3">
        <f t="shared" si="12"/>
        <v>1732.1</v>
      </c>
      <c r="K19" s="3">
        <f t="shared" si="16"/>
        <v>1712.1</v>
      </c>
      <c r="L19" s="3">
        <f t="shared" si="3"/>
        <v>1722.3</v>
      </c>
      <c r="M19" s="3">
        <f t="shared" si="17"/>
        <v>9351.4364220999996</v>
      </c>
      <c r="N19" s="3">
        <f t="shared" si="18"/>
        <v>9243.4584020999991</v>
      </c>
      <c r="O19" s="3">
        <f t="shared" si="4"/>
        <v>112883.02847178334</v>
      </c>
      <c r="P19" s="4"/>
      <c r="Q19" s="4"/>
      <c r="R19" s="3">
        <f t="shared" si="5"/>
        <v>2338.335</v>
      </c>
      <c r="S19" s="3">
        <f t="shared" si="0"/>
        <v>2311.335</v>
      </c>
      <c r="T19" s="3">
        <f t="shared" si="6"/>
        <v>2550</v>
      </c>
      <c r="U19" s="3">
        <f t="shared" si="7"/>
        <v>4861.335</v>
      </c>
      <c r="V19" s="3">
        <f t="shared" si="19"/>
        <v>1681.1610000000001</v>
      </c>
      <c r="W19" s="3">
        <f t="shared" si="13"/>
        <v>24786.665000000005</v>
      </c>
      <c r="X19" s="4"/>
      <c r="Y19" s="4"/>
      <c r="Z19" s="3">
        <f t="shared" si="1"/>
        <v>679.54346924829156</v>
      </c>
      <c r="AA19" s="3">
        <f t="shared" si="20"/>
        <v>671.697</v>
      </c>
      <c r="AB19" s="3">
        <v>0</v>
      </c>
      <c r="AC19" s="3">
        <f t="shared" si="21"/>
        <v>671.697</v>
      </c>
      <c r="AD19" s="3">
        <f t="shared" si="14"/>
        <v>-194.55546924829156</v>
      </c>
      <c r="AE19" s="3">
        <f t="shared" si="15"/>
        <v>-194.18400384801203</v>
      </c>
      <c r="AF19" s="4"/>
      <c r="AG19" s="8"/>
      <c r="AH19" s="18">
        <v>2.6</v>
      </c>
      <c r="AI19" s="3">
        <f t="shared" si="10"/>
        <v>0.53989010000000004</v>
      </c>
    </row>
    <row r="20" spans="1:39">
      <c r="A20" s="7">
        <v>13.910416666665697</v>
      </c>
      <c r="B20" s="7">
        <v>4.8706580000000006</v>
      </c>
      <c r="C20" s="7">
        <v>90.004760000000005</v>
      </c>
      <c r="D20" s="6">
        <v>20</v>
      </c>
      <c r="E20" s="7"/>
      <c r="F20" s="7"/>
      <c r="G20" s="19"/>
      <c r="H20" s="7">
        <v>2.0099999999999998</v>
      </c>
      <c r="I20" s="7">
        <v>0.27</v>
      </c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H20">
        <v>2.6</v>
      </c>
      <c r="AI20" s="3">
        <f t="shared" si="10"/>
        <v>0.48706580000000005</v>
      </c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32"/>
  <sheetViews>
    <sheetView topLeftCell="I1" zoomScaleNormal="100" workbookViewId="0">
      <selection activeCell="B5" sqref="B5:B19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51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20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6.9444444452528842E-3</v>
      </c>
      <c r="B5" s="6">
        <v>1.015072</v>
      </c>
      <c r="C5" s="6">
        <v>97.944370000000006</v>
      </c>
      <c r="D5" s="6">
        <v>20</v>
      </c>
      <c r="E5" s="6"/>
      <c r="F5" s="6"/>
      <c r="G5" s="19">
        <v>0</v>
      </c>
      <c r="H5" s="6">
        <v>7.28</v>
      </c>
      <c r="I5" s="6">
        <v>0.44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1522.6079999999999</v>
      </c>
      <c r="N5" s="3">
        <f>M5-D5*B5</f>
        <v>1502.30656</v>
      </c>
      <c r="O5" s="3">
        <f>0</f>
        <v>0</v>
      </c>
      <c r="P5" s="4"/>
      <c r="Q5" s="4"/>
      <c r="R5" s="3">
        <f>H5*J5</f>
        <v>10920</v>
      </c>
      <c r="S5" s="3">
        <f t="shared" ref="S5:S19" si="0">R5-D5*H5</f>
        <v>10774.4</v>
      </c>
      <c r="T5" s="3">
        <f>$E$2*E5+$H$2*F5</f>
        <v>0</v>
      </c>
      <c r="U5" s="3">
        <f>S5+T5</f>
        <v>10774.4</v>
      </c>
      <c r="V5" s="3">
        <v>0</v>
      </c>
      <c r="W5" s="3">
        <f>V5</f>
        <v>0</v>
      </c>
      <c r="X5" s="4"/>
      <c r="Y5" s="4"/>
      <c r="Z5" s="3">
        <f t="shared" ref="Z5:Z19" si="1">AA5*J5/K5</f>
        <v>660.00000000000011</v>
      </c>
      <c r="AA5" s="3">
        <f>AC5-AB5</f>
        <v>651.20000000000005</v>
      </c>
      <c r="AB5" s="3">
        <v>0</v>
      </c>
      <c r="AC5" s="3">
        <f>I5*L5</f>
        <v>651.20000000000005</v>
      </c>
      <c r="AD5" s="3">
        <v>0</v>
      </c>
      <c r="AE5" s="3">
        <f>AD5</f>
        <v>0</v>
      </c>
      <c r="AF5" s="4"/>
      <c r="AH5" s="17">
        <v>0.28000000000000003</v>
      </c>
      <c r="AI5" s="3">
        <f>B5/10</f>
        <v>0.10150719999999999</v>
      </c>
    </row>
    <row r="6" spans="1:35" s="3" customFormat="1">
      <c r="A6" s="6">
        <v>1.0131944444437977</v>
      </c>
      <c r="B6" s="6">
        <v>2.2834810000000001</v>
      </c>
      <c r="C6" s="6">
        <v>97.898920000000004</v>
      </c>
      <c r="D6" s="6">
        <v>20</v>
      </c>
      <c r="E6" s="6"/>
      <c r="F6" s="6"/>
      <c r="G6" s="19">
        <f t="shared" ref="G6:G19" si="2">($B$2/100)*$A$3*(A6-A5)/14</f>
        <v>0</v>
      </c>
      <c r="H6" s="6">
        <v>6.38</v>
      </c>
      <c r="I6" s="6">
        <v>0.96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3379.55188</v>
      </c>
      <c r="N6" s="3">
        <f>M6-D6*B6</f>
        <v>3333.8822599999999</v>
      </c>
      <c r="O6" s="3">
        <f t="shared" ref="O6:O19" si="4">(A6-A5)*N5+0.5*(A6-A5)*(M6-N5)+O5</f>
        <v>2456.1850276214482</v>
      </c>
      <c r="P6" s="4">
        <f>SLOPE(N5:N7,O5:O7)</f>
        <v>0.80960275691464123</v>
      </c>
      <c r="Q6" s="4">
        <f>SLOPE(N5:N11,O5:O11)</f>
        <v>0.23625699964100833</v>
      </c>
      <c r="R6" s="3">
        <f t="shared" ref="R6:R19" si="5">H6*J6</f>
        <v>9442.4</v>
      </c>
      <c r="S6" s="3">
        <f t="shared" si="0"/>
        <v>9314.7999999999993</v>
      </c>
      <c r="T6" s="3">
        <f t="shared" ref="T6:T19" si="6">$E$2*E6+$H$2*F6</f>
        <v>0</v>
      </c>
      <c r="U6" s="3">
        <f t="shared" ref="U6:U19" si="7">S6+T6</f>
        <v>9314.7999999999993</v>
      </c>
      <c r="V6" s="3">
        <f>U5-R6</f>
        <v>1332</v>
      </c>
      <c r="W6" s="3">
        <f>W5+V6</f>
        <v>1332</v>
      </c>
      <c r="X6" s="4">
        <f t="shared" ref="X6:X18" si="8">SLOPE(W5:W7,O5:O7)</f>
        <v>0.41248516450055245</v>
      </c>
      <c r="Y6" s="4"/>
      <c r="Z6" s="3">
        <f t="shared" si="1"/>
        <v>1420.7999999999997</v>
      </c>
      <c r="AA6" s="3">
        <f>AC6-AB6</f>
        <v>1401.6</v>
      </c>
      <c r="AB6" s="3">
        <v>0</v>
      </c>
      <c r="AC6" s="3">
        <f>I6*L6</f>
        <v>1401.6</v>
      </c>
      <c r="AD6" s="3">
        <f>AC5-Z6</f>
        <v>-769.59999999999968</v>
      </c>
      <c r="AE6" s="3">
        <f>AE5+AD6</f>
        <v>-769.59999999999968</v>
      </c>
      <c r="AF6" s="4">
        <f t="shared" ref="AF6:AF14" si="9">(-1)*SLOPE(AE5:AE7,O5:O7)</f>
        <v>0.20342463914092754</v>
      </c>
      <c r="AG6" s="8"/>
      <c r="AH6" s="18">
        <v>0.6</v>
      </c>
      <c r="AI6" s="3">
        <f t="shared" ref="AI6:AI19" si="10">B6/10</f>
        <v>0.2283481</v>
      </c>
    </row>
    <row r="7" spans="1:35" s="3" customFormat="1">
      <c r="A7" s="6">
        <v>1.9194444444437977</v>
      </c>
      <c r="B7" s="6">
        <v>5.1772709999999993</v>
      </c>
      <c r="C7" s="6">
        <v>98.816860000000005</v>
      </c>
      <c r="D7" s="6">
        <v>20</v>
      </c>
      <c r="E7" s="6"/>
      <c r="F7" s="6"/>
      <c r="G7" s="19">
        <f t="shared" si="2"/>
        <v>0</v>
      </c>
      <c r="H7" s="6">
        <v>5.16</v>
      </c>
      <c r="I7" s="6">
        <v>1.5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7558.8156599999993</v>
      </c>
      <c r="N7" s="3">
        <f>M7-D7*B7</f>
        <v>7455.2702399999989</v>
      </c>
      <c r="O7" s="3">
        <f t="shared" si="4"/>
        <v>7391.9387726214482</v>
      </c>
      <c r="P7" s="4">
        <f t="shared" ref="P7:P18" si="11">SLOPE(N6:N8,O6:O8)</f>
        <v>0.60627018317566206</v>
      </c>
      <c r="Q7" s="4"/>
      <c r="R7" s="3">
        <f t="shared" si="5"/>
        <v>7533.6</v>
      </c>
      <c r="S7" s="3">
        <f t="shared" si="0"/>
        <v>7430.4000000000005</v>
      </c>
      <c r="T7" s="3">
        <f t="shared" si="6"/>
        <v>0</v>
      </c>
      <c r="U7" s="3">
        <f t="shared" si="7"/>
        <v>7430.4000000000005</v>
      </c>
      <c r="V7" s="3">
        <f>U6-R7</f>
        <v>1781.1999999999989</v>
      </c>
      <c r="W7" s="3">
        <f>W6+V7</f>
        <v>3113.1999999999989</v>
      </c>
      <c r="X7" s="4">
        <f t="shared" si="8"/>
        <v>0.24161149316844438</v>
      </c>
      <c r="Y7" s="4"/>
      <c r="Z7" s="3">
        <f t="shared" si="1"/>
        <v>2190</v>
      </c>
      <c r="AA7" s="3">
        <f>AC7-AB7</f>
        <v>2160</v>
      </c>
      <c r="AB7" s="3">
        <v>0</v>
      </c>
      <c r="AC7" s="3">
        <f>I7*L7</f>
        <v>2160</v>
      </c>
      <c r="AD7" s="3">
        <f>AC6-Z7</f>
        <v>-788.40000000000009</v>
      </c>
      <c r="AE7" s="3">
        <f>AE6+AD7</f>
        <v>-1557.9999999999998</v>
      </c>
      <c r="AF7" s="4">
        <f>(-1)*SLOPE(AE6:AE7,O6:O7)</f>
        <v>0.15973244224322625</v>
      </c>
      <c r="AH7" s="18">
        <v>1.3</v>
      </c>
      <c r="AI7" s="3">
        <f t="shared" si="10"/>
        <v>0.51772709999999988</v>
      </c>
    </row>
    <row r="8" spans="1:35" s="3" customFormat="1">
      <c r="A8" s="6">
        <v>2.9729166666656965</v>
      </c>
      <c r="B8" s="6">
        <v>9.3333960000000005</v>
      </c>
      <c r="C8" s="6">
        <v>98.381140000000002</v>
      </c>
      <c r="D8" s="6">
        <v>20</v>
      </c>
      <c r="E8" s="6">
        <v>225</v>
      </c>
      <c r="F8" s="6"/>
      <c r="G8" s="19">
        <f t="shared" si="2"/>
        <v>0</v>
      </c>
      <c r="H8" s="6">
        <v>3.63</v>
      </c>
      <c r="I8" s="6">
        <v>1.23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13440.090240000001</v>
      </c>
      <c r="N8" s="3">
        <f>M8-D8*B8</f>
        <v>13253.422320000001</v>
      </c>
      <c r="O8" s="3">
        <f t="shared" si="4"/>
        <v>18398.279692118071</v>
      </c>
      <c r="P8" s="4">
        <f t="shared" si="11"/>
        <v>0.38729587991912445</v>
      </c>
      <c r="Q8" s="4"/>
      <c r="R8" s="3">
        <f t="shared" si="5"/>
        <v>5227.2</v>
      </c>
      <c r="S8" s="3">
        <f t="shared" si="0"/>
        <v>5154.5999999999995</v>
      </c>
      <c r="T8" s="3">
        <f t="shared" si="6"/>
        <v>4500</v>
      </c>
      <c r="U8" s="3">
        <f t="shared" si="7"/>
        <v>9654.5999999999985</v>
      </c>
      <c r="V8" s="3">
        <f>U7-R8</f>
        <v>2203.2000000000007</v>
      </c>
      <c r="W8" s="3">
        <f t="shared" ref="W8:W19" si="13">W7+V8</f>
        <v>5316.4</v>
      </c>
      <c r="X8" s="4">
        <f t="shared" si="8"/>
        <v>0.19217439383143151</v>
      </c>
      <c r="Y8" s="4"/>
      <c r="Z8" s="3">
        <f t="shared" si="1"/>
        <v>2051.8478873239437</v>
      </c>
      <c r="AA8" s="3">
        <f>AC8-AB8</f>
        <v>2023.35</v>
      </c>
      <c r="AB8" s="3">
        <v>0</v>
      </c>
      <c r="AC8" s="3">
        <f>I8*L8</f>
        <v>2023.35</v>
      </c>
      <c r="AD8" s="3">
        <f t="shared" ref="AD8:AD19" si="14">AC7-Z8</f>
        <v>108.15211267605628</v>
      </c>
      <c r="AE8" s="3">
        <f t="shared" ref="AE8:AE19" si="15">AE7+AD8</f>
        <v>-1449.8478873239435</v>
      </c>
      <c r="AF8" s="4">
        <f>(-1)*SLOPE(AE8:AE9,O8:O9)</f>
        <v>-3.0207405246607106E-2</v>
      </c>
      <c r="AH8" s="18">
        <v>2.2000000000000002</v>
      </c>
      <c r="AI8" s="3">
        <f t="shared" si="10"/>
        <v>0.93333960000000005</v>
      </c>
    </row>
    <row r="9" spans="1:35">
      <c r="A9" s="7">
        <v>3.9208333333299379</v>
      </c>
      <c r="B9" s="7">
        <v>10.80184</v>
      </c>
      <c r="C9" s="7">
        <v>98.670940000000002</v>
      </c>
      <c r="D9" s="6">
        <v>20</v>
      </c>
      <c r="E9" s="6"/>
      <c r="F9" s="6"/>
      <c r="G9" s="19">
        <f t="shared" si="2"/>
        <v>0</v>
      </c>
      <c r="H9" s="6">
        <v>4.2</v>
      </c>
      <c r="I9" s="6">
        <v>0.96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17769.0268</v>
      </c>
      <c r="N9" s="3">
        <f t="shared" ref="N9:N19" si="18">M9-D9*B9</f>
        <v>17552.989999999998</v>
      </c>
      <c r="O9" s="3">
        <f t="shared" si="4"/>
        <v>33101.627972913782</v>
      </c>
      <c r="P9" s="4">
        <f t="shared" si="11"/>
        <v>0.15269380482224348</v>
      </c>
      <c r="Q9" s="4"/>
      <c r="R9" s="3">
        <f t="shared" si="5"/>
        <v>6909</v>
      </c>
      <c r="S9" s="3">
        <f t="shared" si="0"/>
        <v>6825</v>
      </c>
      <c r="T9" s="3">
        <f t="shared" si="6"/>
        <v>0</v>
      </c>
      <c r="U9" s="3">
        <f t="shared" si="7"/>
        <v>6825</v>
      </c>
      <c r="V9" s="3">
        <f t="shared" ref="V9:V19" si="19">U8-R9</f>
        <v>2745.5999999999985</v>
      </c>
      <c r="W9" s="3">
        <f t="shared" si="13"/>
        <v>8061.9999999999982</v>
      </c>
      <c r="X9" s="4">
        <f t="shared" si="8"/>
        <v>0.14082284757632199</v>
      </c>
      <c r="Y9" s="4"/>
      <c r="Z9" s="3">
        <f t="shared" si="1"/>
        <v>1579.2</v>
      </c>
      <c r="AA9" s="3">
        <f t="shared" ref="AA9:AA19" si="20">AC9-AB9</f>
        <v>1560</v>
      </c>
      <c r="AB9" s="3">
        <v>0</v>
      </c>
      <c r="AC9" s="3">
        <f t="shared" ref="AC9:AC19" si="21">I9*L9</f>
        <v>1560</v>
      </c>
      <c r="AD9" s="3">
        <f t="shared" si="14"/>
        <v>444.14999999999986</v>
      </c>
      <c r="AE9" s="3">
        <f t="shared" si="15"/>
        <v>-1005.6978873239436</v>
      </c>
      <c r="AF9" s="4">
        <f t="shared" si="9"/>
        <v>-5.6435070126491148E-2</v>
      </c>
      <c r="AG9" s="8"/>
      <c r="AH9" s="18">
        <v>2.6</v>
      </c>
      <c r="AI9" s="3">
        <f t="shared" si="10"/>
        <v>1.080184</v>
      </c>
    </row>
    <row r="10" spans="1:35">
      <c r="A10" s="7">
        <v>4.9048611111065838</v>
      </c>
      <c r="B10" s="7">
        <v>11.425230000000001</v>
      </c>
      <c r="C10" s="7">
        <v>98.421779999999998</v>
      </c>
      <c r="D10" s="6">
        <v>20</v>
      </c>
      <c r="E10" s="6"/>
      <c r="F10" s="6"/>
      <c r="G10" s="19">
        <f t="shared" si="2"/>
        <v>0</v>
      </c>
      <c r="H10" s="6">
        <v>3.05</v>
      </c>
      <c r="I10" s="6">
        <v>0.12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18565.998750000002</v>
      </c>
      <c r="N10" s="3">
        <f t="shared" si="18"/>
        <v>18337.494150000002</v>
      </c>
      <c r="O10" s="3">
        <f t="shared" si="4"/>
        <v>50872.672090514869</v>
      </c>
      <c r="P10" s="4">
        <f t="shared" si="11"/>
        <v>-1.2150350898549772E-2</v>
      </c>
      <c r="Q10" s="4"/>
      <c r="R10" s="3">
        <f t="shared" si="5"/>
        <v>4956.25</v>
      </c>
      <c r="S10" s="3">
        <f t="shared" si="0"/>
        <v>4895.25</v>
      </c>
      <c r="T10" s="3">
        <f t="shared" si="6"/>
        <v>0</v>
      </c>
      <c r="U10" s="3">
        <f t="shared" si="7"/>
        <v>4895.25</v>
      </c>
      <c r="V10" s="3">
        <f t="shared" si="19"/>
        <v>1868.75</v>
      </c>
      <c r="W10" s="3">
        <f t="shared" si="13"/>
        <v>9930.7499999999982</v>
      </c>
      <c r="X10" s="4">
        <f t="shared" si="8"/>
        <v>0.11015373793693195</v>
      </c>
      <c r="Y10" s="4"/>
      <c r="Z10" s="3">
        <f t="shared" si="1"/>
        <v>195</v>
      </c>
      <c r="AA10" s="3">
        <f t="shared" si="20"/>
        <v>192.6</v>
      </c>
      <c r="AB10" s="3">
        <v>0</v>
      </c>
      <c r="AC10" s="3">
        <f t="shared" si="21"/>
        <v>192.6</v>
      </c>
      <c r="AD10" s="3">
        <f t="shared" si="14"/>
        <v>1365</v>
      </c>
      <c r="AE10" s="3">
        <f t="shared" si="15"/>
        <v>359.30211267605637</v>
      </c>
      <c r="AF10" s="4">
        <f t="shared" si="9"/>
        <v>-3.6164419316941136E-2</v>
      </c>
      <c r="AH10" s="18">
        <v>3.2</v>
      </c>
      <c r="AI10" s="3">
        <f t="shared" si="10"/>
        <v>1.1425230000000002</v>
      </c>
    </row>
    <row r="11" spans="1:35">
      <c r="A11" s="7">
        <v>5.8722222222204437</v>
      </c>
      <c r="B11" s="7">
        <v>10.7997</v>
      </c>
      <c r="C11" s="7">
        <v>98.649500000000003</v>
      </c>
      <c r="D11" s="6">
        <v>20</v>
      </c>
      <c r="E11" s="6">
        <v>255</v>
      </c>
      <c r="F11" s="6"/>
      <c r="G11" s="19">
        <f t="shared" si="2"/>
        <v>0</v>
      </c>
      <c r="H11" s="6">
        <v>1.81</v>
      </c>
      <c r="I11" s="6">
        <v>0.16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17333.518499999998</v>
      </c>
      <c r="N11" s="3">
        <f t="shared" si="18"/>
        <v>17117.5245</v>
      </c>
      <c r="O11" s="3">
        <f t="shared" si="4"/>
        <v>68126.047306345135</v>
      </c>
      <c r="P11" s="4">
        <f t="shared" si="11"/>
        <v>-5.5775123587573208E-2</v>
      </c>
      <c r="Q11" s="4"/>
      <c r="R11" s="3">
        <f t="shared" si="5"/>
        <v>2905.05</v>
      </c>
      <c r="S11" s="3">
        <f t="shared" si="0"/>
        <v>2868.8500000000004</v>
      </c>
      <c r="T11" s="3">
        <f t="shared" si="6"/>
        <v>5100</v>
      </c>
      <c r="U11" s="3">
        <f t="shared" si="7"/>
        <v>7968.85</v>
      </c>
      <c r="V11" s="3">
        <f t="shared" si="19"/>
        <v>1990.1999999999998</v>
      </c>
      <c r="W11" s="3">
        <f t="shared" si="13"/>
        <v>11920.949999999997</v>
      </c>
      <c r="X11" s="4">
        <f t="shared" si="8"/>
        <v>0.14977400483742609</v>
      </c>
      <c r="Y11" s="4"/>
      <c r="Z11" s="3">
        <f t="shared" si="1"/>
        <v>298.11482649842276</v>
      </c>
      <c r="AA11" s="3">
        <f t="shared" si="20"/>
        <v>294.40000000000003</v>
      </c>
      <c r="AB11" s="3">
        <v>0</v>
      </c>
      <c r="AC11" s="3">
        <f t="shared" si="21"/>
        <v>294.40000000000003</v>
      </c>
      <c r="AD11" s="3">
        <f t="shared" si="14"/>
        <v>-105.51482649842276</v>
      </c>
      <c r="AE11" s="3">
        <f t="shared" si="15"/>
        <v>253.7872861776336</v>
      </c>
      <c r="AF11" s="4">
        <f>(-1)*SLOPE(AE10:AE11,O10:O11)</f>
        <v>6.1156049282236162E-3</v>
      </c>
      <c r="AG11" s="8"/>
      <c r="AH11" s="18">
        <v>3.8</v>
      </c>
      <c r="AI11" s="3">
        <f t="shared" si="10"/>
        <v>1.0799699999999999</v>
      </c>
    </row>
    <row r="12" spans="1:35">
      <c r="A12" s="7">
        <v>6.9638888888875954</v>
      </c>
      <c r="B12" s="7">
        <v>8.9811359999999993</v>
      </c>
      <c r="C12" s="7">
        <v>98.932429999999997</v>
      </c>
      <c r="D12" s="6">
        <v>20</v>
      </c>
      <c r="E12" s="6"/>
      <c r="F12" s="6"/>
      <c r="G12" s="19">
        <f t="shared" si="2"/>
        <v>0</v>
      </c>
      <c r="H12" s="6">
        <v>2.52</v>
      </c>
      <c r="I12" s="6">
        <v>0.19</v>
      </c>
      <c r="J12" s="3">
        <f t="shared" si="12"/>
        <v>1840</v>
      </c>
      <c r="K12" s="3">
        <f t="shared" si="16"/>
        <v>1820</v>
      </c>
      <c r="L12" s="3">
        <f t="shared" si="3"/>
        <v>1820</v>
      </c>
      <c r="M12" s="3">
        <f t="shared" si="17"/>
        <v>16525.290239999998</v>
      </c>
      <c r="N12" s="3">
        <f t="shared" si="18"/>
        <v>16345.667519999999</v>
      </c>
      <c r="O12" s="3">
        <f t="shared" si="4"/>
        <v>86489.417018603301</v>
      </c>
      <c r="P12" s="4">
        <f t="shared" si="11"/>
        <v>-8.1009838376176521E-2</v>
      </c>
      <c r="Q12" s="4"/>
      <c r="R12" s="3">
        <f t="shared" si="5"/>
        <v>4636.8</v>
      </c>
      <c r="S12" s="3">
        <f t="shared" si="0"/>
        <v>4586.4000000000005</v>
      </c>
      <c r="T12" s="3">
        <f t="shared" si="6"/>
        <v>0</v>
      </c>
      <c r="U12" s="3">
        <f t="shared" si="7"/>
        <v>4586.4000000000005</v>
      </c>
      <c r="V12" s="3">
        <f t="shared" si="19"/>
        <v>3332.05</v>
      </c>
      <c r="W12" s="3">
        <f t="shared" si="13"/>
        <v>15252.999999999996</v>
      </c>
      <c r="X12" s="4">
        <f t="shared" si="8"/>
        <v>0.15966702275507574</v>
      </c>
      <c r="Y12" s="4">
        <f>SLOPE(W12:W27,O12:O27)</f>
        <v>0.13750808005420304</v>
      </c>
      <c r="Z12" s="3">
        <f t="shared" si="1"/>
        <v>349.6</v>
      </c>
      <c r="AA12" s="3">
        <f t="shared" si="20"/>
        <v>345.8</v>
      </c>
      <c r="AB12" s="3">
        <v>0</v>
      </c>
      <c r="AC12" s="3">
        <f t="shared" si="21"/>
        <v>345.8</v>
      </c>
      <c r="AD12" s="3">
        <f t="shared" si="14"/>
        <v>-55.199999999999989</v>
      </c>
      <c r="AE12" s="3">
        <f t="shared" si="15"/>
        <v>198.58728617763362</v>
      </c>
      <c r="AF12" s="4">
        <f>(-1)*SLOPE(AE12:AE13,O12:O13)</f>
        <v>2.0891951548466462E-2</v>
      </c>
      <c r="AG12" s="8"/>
      <c r="AH12" s="18">
        <v>2.8</v>
      </c>
      <c r="AI12" s="3">
        <f t="shared" si="10"/>
        <v>0.89811359999999996</v>
      </c>
    </row>
    <row r="13" spans="1:35">
      <c r="A13" s="7">
        <v>7.8777777777722804</v>
      </c>
      <c r="B13" s="7">
        <v>8.0111990000000013</v>
      </c>
      <c r="C13" s="7">
        <v>95.215000000000003</v>
      </c>
      <c r="D13" s="6">
        <v>20</v>
      </c>
      <c r="E13" s="6"/>
      <c r="F13" s="6">
        <v>11.4</v>
      </c>
      <c r="G13" s="19">
        <f t="shared" si="2"/>
        <v>0</v>
      </c>
      <c r="H13" s="6">
        <v>1.52</v>
      </c>
      <c r="I13" s="6">
        <v>0.35</v>
      </c>
      <c r="J13" s="3">
        <f t="shared" si="12"/>
        <v>1820</v>
      </c>
      <c r="K13" s="3">
        <f t="shared" si="16"/>
        <v>1800</v>
      </c>
      <c r="L13" s="3">
        <f t="shared" si="3"/>
        <v>1811.4</v>
      </c>
      <c r="M13" s="3">
        <f t="shared" si="17"/>
        <v>14580.382180000002</v>
      </c>
      <c r="N13" s="3">
        <f t="shared" si="18"/>
        <v>14420.158200000002</v>
      </c>
      <c r="O13" s="3">
        <f t="shared" si="4"/>
        <v>100620.90361756607</v>
      </c>
      <c r="P13" s="4">
        <f t="shared" si="11"/>
        <v>-8.6502837057238158E-2</v>
      </c>
      <c r="Q13" s="4"/>
      <c r="R13" s="3">
        <f t="shared" si="5"/>
        <v>2766.4</v>
      </c>
      <c r="S13" s="3">
        <f t="shared" si="0"/>
        <v>2736</v>
      </c>
      <c r="T13" s="3">
        <f t="shared" si="6"/>
        <v>2850</v>
      </c>
      <c r="U13" s="3">
        <f t="shared" si="7"/>
        <v>5586</v>
      </c>
      <c r="V13" s="3">
        <f t="shared" si="19"/>
        <v>1820.0000000000005</v>
      </c>
      <c r="W13" s="3">
        <f t="shared" si="13"/>
        <v>17072.999999999996</v>
      </c>
      <c r="X13" s="4">
        <f t="shared" si="8"/>
        <v>0.11857906044251115</v>
      </c>
      <c r="Y13" s="4"/>
      <c r="Z13" s="3">
        <f t="shared" si="1"/>
        <v>641.03433333333339</v>
      </c>
      <c r="AA13" s="3">
        <f t="shared" si="20"/>
        <v>633.99</v>
      </c>
      <c r="AB13" s="3">
        <v>0</v>
      </c>
      <c r="AC13" s="3">
        <f t="shared" si="21"/>
        <v>633.99</v>
      </c>
      <c r="AD13" s="3">
        <f t="shared" si="14"/>
        <v>-295.23433333333338</v>
      </c>
      <c r="AE13" s="3">
        <f t="shared" si="15"/>
        <v>-96.647047155699767</v>
      </c>
      <c r="AF13" s="4">
        <f t="shared" si="9"/>
        <v>1.0170499078189113E-2</v>
      </c>
      <c r="AH13" s="18">
        <v>3.2</v>
      </c>
      <c r="AI13" s="3">
        <f t="shared" si="10"/>
        <v>0.80111990000000011</v>
      </c>
    </row>
    <row r="14" spans="1:35">
      <c r="A14" s="7">
        <v>8.9124999999985448</v>
      </c>
      <c r="B14" s="7">
        <v>7.7270799999999991</v>
      </c>
      <c r="C14" s="7">
        <v>99.195629999999994</v>
      </c>
      <c r="D14" s="6">
        <v>20</v>
      </c>
      <c r="E14" s="6"/>
      <c r="F14" s="6"/>
      <c r="G14" s="19">
        <f t="shared" si="2"/>
        <v>0</v>
      </c>
      <c r="H14" s="6">
        <v>2.2000000000000002</v>
      </c>
      <c r="I14" s="6">
        <v>0.35</v>
      </c>
      <c r="J14" s="3">
        <f t="shared" si="12"/>
        <v>1811.4</v>
      </c>
      <c r="K14" s="3">
        <f t="shared" si="16"/>
        <v>1791.4</v>
      </c>
      <c r="L14" s="3">
        <f t="shared" si="3"/>
        <v>1791.4</v>
      </c>
      <c r="M14" s="3">
        <f t="shared" si="17"/>
        <v>13996.832711999999</v>
      </c>
      <c r="N14" s="3">
        <f t="shared" si="18"/>
        <v>13842.291111999999</v>
      </c>
      <c r="O14" s="3">
        <f t="shared" si="4"/>
        <v>115322.74961029018</v>
      </c>
      <c r="P14" s="4">
        <f t="shared" si="11"/>
        <v>4.0519051550436856E-2</v>
      </c>
      <c r="Q14" s="4"/>
      <c r="R14" s="3">
        <f t="shared" si="5"/>
        <v>3985.0800000000004</v>
      </c>
      <c r="S14" s="3">
        <f t="shared" si="0"/>
        <v>3941.0800000000004</v>
      </c>
      <c r="T14" s="3">
        <f t="shared" si="6"/>
        <v>0</v>
      </c>
      <c r="U14" s="3">
        <f t="shared" si="7"/>
        <v>3941.0800000000004</v>
      </c>
      <c r="V14" s="3">
        <f t="shared" si="19"/>
        <v>1600.9199999999996</v>
      </c>
      <c r="W14" s="3">
        <f t="shared" si="13"/>
        <v>18673.919999999995</v>
      </c>
      <c r="X14" s="4">
        <f t="shared" si="8"/>
        <v>0.13805823908490991</v>
      </c>
      <c r="Y14" s="4"/>
      <c r="Z14" s="3">
        <f t="shared" si="1"/>
        <v>633.99</v>
      </c>
      <c r="AA14" s="3">
        <f t="shared" si="20"/>
        <v>626.99</v>
      </c>
      <c r="AB14" s="3">
        <v>0</v>
      </c>
      <c r="AC14" s="3">
        <f t="shared" si="21"/>
        <v>626.99</v>
      </c>
      <c r="AD14" s="3">
        <f t="shared" si="14"/>
        <v>0</v>
      </c>
      <c r="AE14" s="3">
        <f t="shared" si="15"/>
        <v>-96.647047155699767</v>
      </c>
      <c r="AF14" s="4">
        <f t="shared" si="9"/>
        <v>-2.3751226398726517E-3</v>
      </c>
      <c r="AG14" s="8"/>
      <c r="AH14" s="18">
        <v>3.2</v>
      </c>
      <c r="AI14" s="3">
        <f t="shared" si="10"/>
        <v>0.77270799999999995</v>
      </c>
    </row>
    <row r="15" spans="1:35">
      <c r="A15" s="7">
        <v>9.8368055555547471</v>
      </c>
      <c r="B15" s="7">
        <v>8.8058940000000003</v>
      </c>
      <c r="C15" s="7">
        <v>97.947429999999997</v>
      </c>
      <c r="D15" s="6">
        <v>20</v>
      </c>
      <c r="E15" s="6"/>
      <c r="F15" s="6">
        <v>10.8</v>
      </c>
      <c r="G15" s="19">
        <f t="shared" si="2"/>
        <v>0</v>
      </c>
      <c r="H15" s="6">
        <v>0.9</v>
      </c>
      <c r="I15" s="6">
        <v>0.31</v>
      </c>
      <c r="J15" s="3">
        <f t="shared" si="12"/>
        <v>1791.4</v>
      </c>
      <c r="K15" s="3">
        <f t="shared" si="16"/>
        <v>1771.4</v>
      </c>
      <c r="L15" s="3">
        <f t="shared" si="3"/>
        <v>1782.2</v>
      </c>
      <c r="M15" s="3">
        <f t="shared" si="17"/>
        <v>15774.878511600002</v>
      </c>
      <c r="N15" s="3">
        <f t="shared" si="18"/>
        <v>15598.760631600002</v>
      </c>
      <c r="O15" s="3">
        <f t="shared" si="4"/>
        <v>129010.40682176212</v>
      </c>
      <c r="P15" s="4">
        <f t="shared" si="11"/>
        <v>-7.3441934351443829E-3</v>
      </c>
      <c r="Q15" s="4"/>
      <c r="R15" s="3">
        <f t="shared" si="5"/>
        <v>1612.2600000000002</v>
      </c>
      <c r="S15" s="3">
        <f t="shared" si="0"/>
        <v>1594.2600000000002</v>
      </c>
      <c r="T15" s="3">
        <f t="shared" si="6"/>
        <v>2700</v>
      </c>
      <c r="U15" s="3">
        <f t="shared" si="7"/>
        <v>4294.26</v>
      </c>
      <c r="V15" s="3">
        <f t="shared" si="19"/>
        <v>2328.8200000000002</v>
      </c>
      <c r="W15" s="3">
        <f t="shared" si="13"/>
        <v>21002.739999999994</v>
      </c>
      <c r="X15" s="4">
        <f t="shared" si="8"/>
        <v>0.14577227506401758</v>
      </c>
      <c r="Y15" s="4"/>
      <c r="Z15" s="3">
        <f t="shared" si="1"/>
        <v>558.71980060968724</v>
      </c>
      <c r="AA15" s="3">
        <f t="shared" si="20"/>
        <v>552.48199999999997</v>
      </c>
      <c r="AB15" s="3">
        <v>0</v>
      </c>
      <c r="AC15" s="3">
        <f t="shared" si="21"/>
        <v>552.48199999999997</v>
      </c>
      <c r="AD15" s="3">
        <f t="shared" si="14"/>
        <v>68.270199390312769</v>
      </c>
      <c r="AE15" s="3">
        <f t="shared" si="15"/>
        <v>-28.376847765386998</v>
      </c>
      <c r="AF15" s="4">
        <f>(-1)*SLOPE(AE14:AE15,O14:O15)</f>
        <v>-4.9877198366053413E-3</v>
      </c>
      <c r="AH15" s="18">
        <v>3</v>
      </c>
      <c r="AI15" s="3">
        <f t="shared" si="10"/>
        <v>0.88058940000000008</v>
      </c>
    </row>
    <row r="16" spans="1:35">
      <c r="A16" s="7">
        <v>11.109722222223354</v>
      </c>
      <c r="B16" s="7">
        <v>7.8248090000000001</v>
      </c>
      <c r="C16" s="7">
        <v>96.154169999999993</v>
      </c>
      <c r="D16" s="6">
        <v>20</v>
      </c>
      <c r="E16" s="7"/>
      <c r="F16" s="7">
        <v>10.8</v>
      </c>
      <c r="G16" s="19">
        <f t="shared" si="2"/>
        <v>0</v>
      </c>
      <c r="H16" s="7">
        <v>1.04</v>
      </c>
      <c r="I16" s="6">
        <v>0.4</v>
      </c>
      <c r="J16" s="3">
        <f t="shared" si="12"/>
        <v>1782.2</v>
      </c>
      <c r="K16" s="3">
        <f t="shared" si="16"/>
        <v>1762.2</v>
      </c>
      <c r="L16" s="3">
        <f t="shared" si="3"/>
        <v>1773</v>
      </c>
      <c r="M16" s="3">
        <f t="shared" si="17"/>
        <v>13945.374599800001</v>
      </c>
      <c r="N16" s="3">
        <f t="shared" si="18"/>
        <v>13788.878419800001</v>
      </c>
      <c r="O16" s="3">
        <f t="shared" si="4"/>
        <v>147814.01789094225</v>
      </c>
      <c r="P16" s="4">
        <f t="shared" si="11"/>
        <v>-0.11063895734666132</v>
      </c>
      <c r="Q16" s="4"/>
      <c r="R16" s="3">
        <f t="shared" si="5"/>
        <v>1853.4880000000001</v>
      </c>
      <c r="S16" s="3">
        <f t="shared" si="0"/>
        <v>1832.6880000000001</v>
      </c>
      <c r="T16" s="3">
        <f t="shared" si="6"/>
        <v>2700</v>
      </c>
      <c r="U16" s="3">
        <f t="shared" si="7"/>
        <v>4532.6880000000001</v>
      </c>
      <c r="V16" s="3">
        <f t="shared" si="19"/>
        <v>2440.7719999999999</v>
      </c>
      <c r="W16" s="3">
        <f t="shared" si="13"/>
        <v>23443.511999999995</v>
      </c>
      <c r="X16" s="4">
        <f t="shared" si="8"/>
        <v>0.14066340026985494</v>
      </c>
      <c r="Y16" s="4"/>
      <c r="Z16" s="3">
        <f t="shared" si="1"/>
        <v>717.2490296220634</v>
      </c>
      <c r="AA16" s="3">
        <f t="shared" si="20"/>
        <v>709.2</v>
      </c>
      <c r="AB16" s="3">
        <v>0</v>
      </c>
      <c r="AC16" s="3">
        <f t="shared" si="21"/>
        <v>709.2</v>
      </c>
      <c r="AD16" s="3">
        <f t="shared" si="14"/>
        <v>-164.76702962206343</v>
      </c>
      <c r="AE16" s="3">
        <f t="shared" si="15"/>
        <v>-193.14387738745043</v>
      </c>
      <c r="AF16" s="4">
        <f>(-1)*SLOPE(AE16:AE17,O16:O17)</f>
        <v>-1.4265474290387407E-2</v>
      </c>
      <c r="AG16" s="8"/>
      <c r="AH16" s="18">
        <v>3.4</v>
      </c>
      <c r="AI16" s="3">
        <f t="shared" si="10"/>
        <v>0.78248090000000003</v>
      </c>
    </row>
    <row r="17" spans="1:39">
      <c r="A17" s="7">
        <v>11.946527777778101</v>
      </c>
      <c r="B17" s="7">
        <v>6.9903880000000003</v>
      </c>
      <c r="C17" s="7">
        <v>90.478710000000007</v>
      </c>
      <c r="D17" s="6">
        <v>20</v>
      </c>
      <c r="E17" s="7"/>
      <c r="F17" s="7">
        <v>10.5</v>
      </c>
      <c r="G17" s="19">
        <f t="shared" si="2"/>
        <v>0</v>
      </c>
      <c r="H17" s="7">
        <v>1.55</v>
      </c>
      <c r="I17" s="6">
        <v>0.31</v>
      </c>
      <c r="J17" s="3">
        <f t="shared" si="12"/>
        <v>1773</v>
      </c>
      <c r="K17" s="3">
        <f t="shared" si="16"/>
        <v>1753</v>
      </c>
      <c r="L17" s="3">
        <f t="shared" si="3"/>
        <v>1763.5</v>
      </c>
      <c r="M17" s="3">
        <f t="shared" si="17"/>
        <v>12393.957924</v>
      </c>
      <c r="N17" s="3">
        <f t="shared" si="18"/>
        <v>12254.150164000001</v>
      </c>
      <c r="O17" s="3">
        <f t="shared" si="4"/>
        <v>158768.98934727855</v>
      </c>
      <c r="P17" s="4">
        <f t="shared" si="11"/>
        <v>-5.3340494276659413E-2</v>
      </c>
      <c r="Q17" s="4"/>
      <c r="R17" s="3">
        <f t="shared" si="5"/>
        <v>2748.15</v>
      </c>
      <c r="S17" s="3">
        <f t="shared" si="0"/>
        <v>2717.15</v>
      </c>
      <c r="T17" s="3">
        <f t="shared" si="6"/>
        <v>2625</v>
      </c>
      <c r="U17" s="3">
        <f t="shared" si="7"/>
        <v>5342.15</v>
      </c>
      <c r="V17" s="3">
        <f t="shared" si="19"/>
        <v>1784.538</v>
      </c>
      <c r="W17" s="3">
        <f t="shared" si="13"/>
        <v>25228.049999999996</v>
      </c>
      <c r="X17" s="4">
        <f t="shared" si="8"/>
        <v>0.14039752302879874</v>
      </c>
      <c r="Y17" s="4"/>
      <c r="Z17" s="3">
        <f t="shared" si="1"/>
        <v>552.92213633770677</v>
      </c>
      <c r="AA17" s="3">
        <f t="shared" si="20"/>
        <v>546.68499999999995</v>
      </c>
      <c r="AB17" s="3">
        <v>0</v>
      </c>
      <c r="AC17" s="3">
        <f t="shared" si="21"/>
        <v>546.68499999999995</v>
      </c>
      <c r="AD17" s="3">
        <f t="shared" si="14"/>
        <v>156.27786366229327</v>
      </c>
      <c r="AE17" s="3">
        <f t="shared" si="15"/>
        <v>-36.86601372515716</v>
      </c>
      <c r="AF17" s="4">
        <f>(-1)*SLOPE(AE16:AE17,O16:O17)</f>
        <v>-1.4265474290387407E-2</v>
      </c>
      <c r="AH17" s="18">
        <v>3</v>
      </c>
      <c r="AI17" s="3">
        <f t="shared" si="10"/>
        <v>0.69903880000000007</v>
      </c>
    </row>
    <row r="18" spans="1:39">
      <c r="A18" s="7">
        <v>12.96875</v>
      </c>
      <c r="B18" s="7">
        <v>7.1581990000000006</v>
      </c>
      <c r="C18" s="7">
        <v>86.685680000000005</v>
      </c>
      <c r="D18" s="6">
        <v>20</v>
      </c>
      <c r="E18" s="6"/>
      <c r="F18" s="7"/>
      <c r="G18" s="19">
        <f t="shared" si="2"/>
        <v>0</v>
      </c>
      <c r="H18" s="7">
        <v>2.15</v>
      </c>
      <c r="I18" s="6">
        <v>0.49</v>
      </c>
      <c r="J18" s="3">
        <f t="shared" si="12"/>
        <v>1763.5</v>
      </c>
      <c r="K18" s="3">
        <f t="shared" si="16"/>
        <v>1743.5</v>
      </c>
      <c r="L18" s="3">
        <f t="shared" si="3"/>
        <v>1743.5</v>
      </c>
      <c r="M18" s="3">
        <f t="shared" si="17"/>
        <v>12623.483936500001</v>
      </c>
      <c r="N18" s="3">
        <f t="shared" si="18"/>
        <v>12480.319956500001</v>
      </c>
      <c r="O18" s="3">
        <f t="shared" si="4"/>
        <v>171484.22455419676</v>
      </c>
      <c r="P18" s="4">
        <f t="shared" si="11"/>
        <v>0.15453331062497158</v>
      </c>
      <c r="Q18" s="4"/>
      <c r="R18" s="3">
        <f t="shared" si="5"/>
        <v>3791.5249999999996</v>
      </c>
      <c r="S18" s="3">
        <f t="shared" si="0"/>
        <v>3748.5249999999996</v>
      </c>
      <c r="T18" s="3">
        <f t="shared" si="6"/>
        <v>0</v>
      </c>
      <c r="U18" s="3">
        <f t="shared" si="7"/>
        <v>3748.5249999999996</v>
      </c>
      <c r="V18" s="3">
        <f t="shared" si="19"/>
        <v>1550.625</v>
      </c>
      <c r="W18" s="3">
        <f t="shared" si="13"/>
        <v>26778.674999999996</v>
      </c>
      <c r="X18" s="4">
        <f t="shared" si="8"/>
        <v>0.12876373888603676</v>
      </c>
      <c r="Y18" s="4"/>
      <c r="Z18" s="3">
        <f t="shared" si="1"/>
        <v>864.11500000000001</v>
      </c>
      <c r="AA18" s="3">
        <f t="shared" si="20"/>
        <v>854.31499999999994</v>
      </c>
      <c r="AB18" s="3">
        <v>0</v>
      </c>
      <c r="AC18" s="3">
        <f t="shared" si="21"/>
        <v>854.31499999999994</v>
      </c>
      <c r="AD18" s="3">
        <f t="shared" si="14"/>
        <v>-317.43000000000006</v>
      </c>
      <c r="AE18" s="3">
        <f t="shared" si="15"/>
        <v>-354.2960137251572</v>
      </c>
      <c r="AF18" s="4"/>
      <c r="AH18" s="18">
        <v>3</v>
      </c>
      <c r="AI18" s="3">
        <f t="shared" si="10"/>
        <v>0.71581990000000006</v>
      </c>
    </row>
    <row r="19" spans="1:39">
      <c r="A19" s="7">
        <v>13.905555555553292</v>
      </c>
      <c r="B19" s="7">
        <v>9.444464</v>
      </c>
      <c r="C19" s="7">
        <v>88.947239999999994</v>
      </c>
      <c r="D19" s="6">
        <v>20</v>
      </c>
      <c r="E19" s="7"/>
      <c r="F19" s="7"/>
      <c r="G19" s="19">
        <f t="shared" si="2"/>
        <v>0</v>
      </c>
      <c r="H19" s="7">
        <v>1.1000000000000001</v>
      </c>
      <c r="I19" s="6">
        <v>0.4</v>
      </c>
      <c r="J19" s="3">
        <f t="shared" si="12"/>
        <v>1743.5</v>
      </c>
      <c r="K19" s="3">
        <f t="shared" si="16"/>
        <v>1723.5</v>
      </c>
      <c r="L19" s="3">
        <f t="shared" si="3"/>
        <v>1723.5</v>
      </c>
      <c r="M19" s="3">
        <f t="shared" si="17"/>
        <v>16466.422984000001</v>
      </c>
      <c r="N19" s="3">
        <f t="shared" si="18"/>
        <v>16277.533704000001</v>
      </c>
      <c r="O19" s="3">
        <f t="shared" si="4"/>
        <v>185042.95935511347</v>
      </c>
      <c r="P19" s="4"/>
      <c r="Q19" s="4"/>
      <c r="R19" s="3">
        <f t="shared" si="5"/>
        <v>1917.8500000000001</v>
      </c>
      <c r="S19" s="3">
        <f t="shared" si="0"/>
        <v>1895.8500000000001</v>
      </c>
      <c r="T19" s="3">
        <f t="shared" si="6"/>
        <v>0</v>
      </c>
      <c r="U19" s="3">
        <f t="shared" si="7"/>
        <v>1895.8500000000001</v>
      </c>
      <c r="V19" s="3">
        <f t="shared" si="19"/>
        <v>1830.6749999999995</v>
      </c>
      <c r="W19" s="3">
        <f t="shared" si="13"/>
        <v>28609.349999999995</v>
      </c>
      <c r="X19" s="4"/>
      <c r="Y19" s="4"/>
      <c r="Z19" s="3">
        <f t="shared" si="1"/>
        <v>697.40000000000009</v>
      </c>
      <c r="AA19" s="3">
        <f t="shared" si="20"/>
        <v>689.40000000000009</v>
      </c>
      <c r="AB19" s="3">
        <v>0</v>
      </c>
      <c r="AC19" s="3">
        <f t="shared" si="21"/>
        <v>689.40000000000009</v>
      </c>
      <c r="AD19" s="3">
        <f t="shared" si="14"/>
        <v>156.91499999999985</v>
      </c>
      <c r="AE19" s="3">
        <f t="shared" si="15"/>
        <v>-197.38101372515735</v>
      </c>
      <c r="AF19" s="4"/>
      <c r="AG19" s="8"/>
      <c r="AH19" s="18">
        <v>3</v>
      </c>
      <c r="AI19" s="3">
        <f t="shared" si="10"/>
        <v>0.94444640000000002</v>
      </c>
    </row>
    <row r="20" spans="1:39">
      <c r="A20" s="7" t="s">
        <v>49</v>
      </c>
      <c r="B20" s="7"/>
      <c r="C20" s="7"/>
      <c r="D20" s="6"/>
      <c r="E20" s="7"/>
      <c r="F20" s="7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32"/>
  <sheetViews>
    <sheetView topLeftCell="H1" zoomScaleNormal="100" workbookViewId="0">
      <selection activeCell="A6" sqref="A6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48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15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9.7222222175332718E-3</v>
      </c>
      <c r="B5" s="6">
        <v>0.71668989999999999</v>
      </c>
      <c r="C5" s="6">
        <v>91.154790000000006</v>
      </c>
      <c r="D5" s="6">
        <v>20</v>
      </c>
      <c r="E5" s="6"/>
      <c r="F5" s="6"/>
      <c r="G5" s="19">
        <v>0</v>
      </c>
      <c r="H5" s="6">
        <v>7.38</v>
      </c>
      <c r="I5" s="6">
        <v>0.55000000000000004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1075.03485</v>
      </c>
      <c r="N5" s="3">
        <f>M5-D5*B5</f>
        <v>1060.7010520000001</v>
      </c>
      <c r="O5" s="3">
        <f>0</f>
        <v>0</v>
      </c>
      <c r="P5" s="4"/>
      <c r="Q5" s="4"/>
      <c r="R5" s="3">
        <f>H5*J5</f>
        <v>11070</v>
      </c>
      <c r="S5" s="3">
        <f t="shared" ref="S5:S19" si="0">R5-D5*H5</f>
        <v>10922.4</v>
      </c>
      <c r="T5" s="3">
        <f>$E$2*E5+$H$2*F5</f>
        <v>0</v>
      </c>
      <c r="U5" s="3">
        <f>S5+T5</f>
        <v>10922.4</v>
      </c>
      <c r="V5" s="3">
        <v>0</v>
      </c>
      <c r="W5" s="3">
        <f>V5</f>
        <v>0</v>
      </c>
      <c r="X5" s="4"/>
      <c r="Y5" s="4"/>
      <c r="Z5" s="3">
        <f t="shared" ref="Z5:Z19" si="1">AA5*J5/K5</f>
        <v>825.00000000000011</v>
      </c>
      <c r="AA5" s="3">
        <f>AC5-AB5</f>
        <v>814.00000000000011</v>
      </c>
      <c r="AB5" s="3">
        <v>0</v>
      </c>
      <c r="AC5" s="3">
        <f>I5*L5</f>
        <v>814.00000000000011</v>
      </c>
      <c r="AD5" s="3">
        <v>0</v>
      </c>
      <c r="AE5" s="3">
        <f>AD5</f>
        <v>0</v>
      </c>
      <c r="AF5" s="4"/>
      <c r="AH5" s="17">
        <v>0.23</v>
      </c>
      <c r="AI5" s="3">
        <f>B5/10</f>
        <v>7.1668990000000002E-2</v>
      </c>
    </row>
    <row r="6" spans="1:35" s="3" customFormat="1">
      <c r="A6" s="6">
        <v>1.0166666666627862</v>
      </c>
      <c r="B6" s="6">
        <v>1.572605</v>
      </c>
      <c r="C6" s="6">
        <v>96.312619999999995</v>
      </c>
      <c r="D6" s="6">
        <v>20</v>
      </c>
      <c r="E6" s="6"/>
      <c r="F6" s="6"/>
      <c r="G6" s="19">
        <f t="shared" ref="G6:G19" si="2">($B$2/100)*$A$3*(A6-A5)/14</f>
        <v>0</v>
      </c>
      <c r="H6" s="6">
        <v>7.26</v>
      </c>
      <c r="I6" s="6">
        <v>0.83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2327.4553999999998</v>
      </c>
      <c r="N6" s="3">
        <f>M6-D6*B6</f>
        <v>2296.0032999999999</v>
      </c>
      <c r="O6" s="3">
        <f t="shared" ref="O6:O19" si="4">(A6-A5)*N5+0.5*(A6-A5)*(M6-N5)+O5</f>
        <v>1705.8426581263695</v>
      </c>
      <c r="P6" s="4">
        <f>SLOPE(N5:N7,O5:O7)</f>
        <v>0.53342642059161294</v>
      </c>
      <c r="Q6" s="4">
        <f>SLOPE(N5:N11,O5:O11)</f>
        <v>0.24466165673977289</v>
      </c>
      <c r="R6" s="3">
        <f t="shared" ref="R6:R19" si="5">H6*J6</f>
        <v>10744.8</v>
      </c>
      <c r="S6" s="3">
        <f t="shared" si="0"/>
        <v>10599.599999999999</v>
      </c>
      <c r="T6" s="3">
        <f t="shared" ref="T6:T19" si="6">$E$2*E6+$H$2*F6</f>
        <v>0</v>
      </c>
      <c r="U6" s="3">
        <f t="shared" ref="U6:U19" si="7">S6+T6</f>
        <v>10599.599999999999</v>
      </c>
      <c r="V6" s="3">
        <f>U5-R6</f>
        <v>177.60000000000036</v>
      </c>
      <c r="W6" s="3">
        <f>W5+V6</f>
        <v>177.60000000000036</v>
      </c>
      <c r="X6" s="4">
        <f t="shared" ref="X6:X18" si="8">SLOPE(W5:W7,O5:O7)</f>
        <v>0.33707024424603865</v>
      </c>
      <c r="Y6" s="4"/>
      <c r="Z6" s="3">
        <f t="shared" si="1"/>
        <v>1228.4000000000001</v>
      </c>
      <c r="AA6" s="3">
        <f>AC6-AB6</f>
        <v>1211.8</v>
      </c>
      <c r="AB6" s="3">
        <v>0</v>
      </c>
      <c r="AC6" s="3">
        <f>I6*L6</f>
        <v>1211.8</v>
      </c>
      <c r="AD6" s="3">
        <f>AC5-Z6</f>
        <v>-414.4</v>
      </c>
      <c r="AE6" s="3">
        <f>AE5+AD6</f>
        <v>-414.4</v>
      </c>
      <c r="AF6" s="4">
        <f t="shared" ref="AF6:AF14" si="9">(-1)*SLOPE(AE5:AE7,O5:O7)</f>
        <v>0.23048359420816486</v>
      </c>
      <c r="AG6" s="8"/>
      <c r="AH6" s="18">
        <v>0.4</v>
      </c>
      <c r="AI6" s="3">
        <f t="shared" ref="AI6:AI19" si="10">B6/10</f>
        <v>0.1572605</v>
      </c>
    </row>
    <row r="7" spans="1:35" s="3" customFormat="1">
      <c r="A7" s="6">
        <v>1.9256944444423425</v>
      </c>
      <c r="B7" s="6">
        <v>2.366355</v>
      </c>
      <c r="C7" s="6">
        <v>98.569019999999995</v>
      </c>
      <c r="D7" s="6">
        <v>20</v>
      </c>
      <c r="E7" s="6"/>
      <c r="F7" s="6"/>
      <c r="G7" s="19">
        <f t="shared" si="2"/>
        <v>0</v>
      </c>
      <c r="H7" s="6">
        <v>6.42</v>
      </c>
      <c r="I7" s="6">
        <v>1.23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3454.8782999999999</v>
      </c>
      <c r="N7" s="3">
        <f>M7-D7*B7</f>
        <v>3407.5511999999999</v>
      </c>
      <c r="O7" s="3">
        <f t="shared" si="4"/>
        <v>4319.6982186870391</v>
      </c>
      <c r="P7" s="4">
        <f t="shared" ref="P7:P18" si="11">SLOPE(N6:N8,O6:O8)</f>
        <v>0.53833120281392655</v>
      </c>
      <c r="Q7" s="4"/>
      <c r="R7" s="3">
        <f t="shared" si="5"/>
        <v>9373.2000000000007</v>
      </c>
      <c r="S7" s="3">
        <f t="shared" si="0"/>
        <v>9244.8000000000011</v>
      </c>
      <c r="T7" s="3">
        <f t="shared" si="6"/>
        <v>0</v>
      </c>
      <c r="U7" s="3">
        <f t="shared" si="7"/>
        <v>9244.8000000000011</v>
      </c>
      <c r="V7" s="3">
        <f>U6-R7</f>
        <v>1226.3999999999978</v>
      </c>
      <c r="W7" s="3">
        <f>W6+V7</f>
        <v>1403.9999999999982</v>
      </c>
      <c r="X7" s="4">
        <f t="shared" si="8"/>
        <v>0.30110989494371709</v>
      </c>
      <c r="Y7" s="4"/>
      <c r="Z7" s="3">
        <f t="shared" si="1"/>
        <v>1795.8</v>
      </c>
      <c r="AA7" s="3">
        <f>AC7-AB7</f>
        <v>1771.2</v>
      </c>
      <c r="AB7" s="3">
        <v>0</v>
      </c>
      <c r="AC7" s="3">
        <f>I7*L7</f>
        <v>1771.2</v>
      </c>
      <c r="AD7" s="3">
        <f>AC6-Z7</f>
        <v>-584</v>
      </c>
      <c r="AE7" s="3">
        <f>AE6+AD7</f>
        <v>-998.4</v>
      </c>
      <c r="AF7" s="4">
        <f>(-1)*SLOPE(AE6:AE7,O6:O7)</f>
        <v>0.22342474037652352</v>
      </c>
      <c r="AH7" s="18">
        <v>0.72</v>
      </c>
      <c r="AI7" s="3">
        <f t="shared" si="10"/>
        <v>0.2366355</v>
      </c>
    </row>
    <row r="8" spans="1:35" s="3" customFormat="1">
      <c r="A8" s="6">
        <v>2.976388888884685</v>
      </c>
      <c r="B8" s="6">
        <v>4.5496250000000007</v>
      </c>
      <c r="C8" s="6">
        <v>98.484210000000004</v>
      </c>
      <c r="D8" s="6">
        <v>20</v>
      </c>
      <c r="E8" s="6">
        <v>225</v>
      </c>
      <c r="F8" s="6"/>
      <c r="G8" s="19">
        <f t="shared" si="2"/>
        <v>0</v>
      </c>
      <c r="H8" s="6">
        <v>5.57</v>
      </c>
      <c r="I8" s="6">
        <v>1.45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6551.4600000000009</v>
      </c>
      <c r="N8" s="3">
        <f>M8-D8*B8</f>
        <v>6460.4675000000007</v>
      </c>
      <c r="O8" s="3">
        <f t="shared" si="4"/>
        <v>9551.6370886765726</v>
      </c>
      <c r="P8" s="4">
        <f t="shared" si="11"/>
        <v>0.35861697704021112</v>
      </c>
      <c r="Q8" s="4"/>
      <c r="R8" s="3">
        <f t="shared" si="5"/>
        <v>8020.8</v>
      </c>
      <c r="S8" s="3">
        <f t="shared" si="0"/>
        <v>7909.4000000000005</v>
      </c>
      <c r="T8" s="3">
        <f t="shared" si="6"/>
        <v>3375</v>
      </c>
      <c r="U8" s="3">
        <f t="shared" si="7"/>
        <v>11284.400000000001</v>
      </c>
      <c r="V8" s="3">
        <f>U7-R8</f>
        <v>1224.0000000000009</v>
      </c>
      <c r="W8" s="3">
        <f t="shared" ref="W8:W19" si="13">W7+V8</f>
        <v>2627.9999999999991</v>
      </c>
      <c r="X8" s="4">
        <f t="shared" si="8"/>
        <v>0.26008441978705027</v>
      </c>
      <c r="Y8" s="4"/>
      <c r="Z8" s="3">
        <f t="shared" si="1"/>
        <v>2418.8450704225352</v>
      </c>
      <c r="AA8" s="3">
        <f>AC8-AB8</f>
        <v>2385.25</v>
      </c>
      <c r="AB8" s="3">
        <v>0</v>
      </c>
      <c r="AC8" s="3">
        <f>I8*L8</f>
        <v>2385.25</v>
      </c>
      <c r="AD8" s="3">
        <f t="shared" ref="AD8:AD19" si="14">AC7-Z8</f>
        <v>-647.64507042253513</v>
      </c>
      <c r="AE8" s="3">
        <f t="shared" ref="AE8:AE19" si="15">AE7+AD8</f>
        <v>-1646.045070422535</v>
      </c>
      <c r="AF8" s="4">
        <f>(-1)*SLOPE(AE8:AE9,O8:O9)</f>
        <v>-7.4391265909349122E-2</v>
      </c>
      <c r="AH8" s="18">
        <v>1.4</v>
      </c>
      <c r="AI8" s="3">
        <f t="shared" si="10"/>
        <v>0.45496250000000005</v>
      </c>
    </row>
    <row r="9" spans="1:35">
      <c r="A9" s="7">
        <v>3.9284722222218988</v>
      </c>
      <c r="B9" s="7">
        <v>4.8264270000000007</v>
      </c>
      <c r="C9" s="7">
        <v>98.477580000000003</v>
      </c>
      <c r="D9" s="6">
        <v>20</v>
      </c>
      <c r="E9" s="6"/>
      <c r="F9" s="6"/>
      <c r="G9" s="19">
        <f t="shared" si="2"/>
        <v>0</v>
      </c>
      <c r="H9" s="6">
        <v>5.7</v>
      </c>
      <c r="I9" s="6">
        <v>1.1399999999999999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7939.4724150000011</v>
      </c>
      <c r="N9" s="3">
        <f t="shared" ref="N9:N19" si="18">M9-D9*B9</f>
        <v>7842.9438750000008</v>
      </c>
      <c r="O9" s="3">
        <f t="shared" si="4"/>
        <v>16406.608485740973</v>
      </c>
      <c r="P9" s="4">
        <f t="shared" si="11"/>
        <v>0.10352312621492839</v>
      </c>
      <c r="Q9" s="4"/>
      <c r="R9" s="3">
        <f t="shared" si="5"/>
        <v>9376.5</v>
      </c>
      <c r="S9" s="3">
        <f t="shared" si="0"/>
        <v>9262.5</v>
      </c>
      <c r="T9" s="3">
        <f t="shared" si="6"/>
        <v>0</v>
      </c>
      <c r="U9" s="3">
        <f t="shared" si="7"/>
        <v>9262.5</v>
      </c>
      <c r="V9" s="3">
        <f t="shared" ref="V9:V19" si="19">U8-R9</f>
        <v>1907.9000000000015</v>
      </c>
      <c r="W9" s="3">
        <f t="shared" si="13"/>
        <v>4535.9000000000005</v>
      </c>
      <c r="X9" s="4">
        <f t="shared" si="8"/>
        <v>0.22946593708746571</v>
      </c>
      <c r="Y9" s="4"/>
      <c r="Z9" s="3">
        <f t="shared" si="1"/>
        <v>1875.2999999999997</v>
      </c>
      <c r="AA9" s="3">
        <f t="shared" ref="AA9:AA19" si="20">AC9-AB9</f>
        <v>1852.4999999999998</v>
      </c>
      <c r="AB9" s="3">
        <v>0</v>
      </c>
      <c r="AC9" s="3">
        <f t="shared" ref="AC9:AC19" si="21">I9*L9</f>
        <v>1852.4999999999998</v>
      </c>
      <c r="AD9" s="3">
        <f t="shared" si="14"/>
        <v>509.95000000000027</v>
      </c>
      <c r="AE9" s="3">
        <f t="shared" si="15"/>
        <v>-1136.0950704225347</v>
      </c>
      <c r="AF9" s="4">
        <f t="shared" si="9"/>
        <v>-6.9197944044134208E-2</v>
      </c>
      <c r="AG9" s="8"/>
      <c r="AH9" s="18">
        <v>1.6</v>
      </c>
      <c r="AI9" s="3">
        <f t="shared" si="10"/>
        <v>0.48264270000000009</v>
      </c>
    </row>
    <row r="10" spans="1:35">
      <c r="A10" s="7">
        <v>4.9034722222204437</v>
      </c>
      <c r="B10" s="7">
        <v>4.9859209999999994</v>
      </c>
      <c r="C10" s="7">
        <v>97.090909999999994</v>
      </c>
      <c r="D10" s="6">
        <v>20</v>
      </c>
      <c r="E10" s="6"/>
      <c r="F10" s="6"/>
      <c r="G10" s="19">
        <f t="shared" si="2"/>
        <v>0</v>
      </c>
      <c r="H10" s="6">
        <v>4.8</v>
      </c>
      <c r="I10" s="6">
        <v>0.83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8102.1216249999989</v>
      </c>
      <c r="N10" s="3">
        <f t="shared" si="18"/>
        <v>8002.4032049999987</v>
      </c>
      <c r="O10" s="3">
        <f t="shared" si="4"/>
        <v>24179.827916979371</v>
      </c>
      <c r="P10" s="4">
        <f t="shared" si="11"/>
        <v>9.8460485643808854E-2</v>
      </c>
      <c r="Q10" s="4"/>
      <c r="R10" s="3">
        <f t="shared" si="5"/>
        <v>7800</v>
      </c>
      <c r="S10" s="3">
        <f t="shared" si="0"/>
        <v>7704</v>
      </c>
      <c r="T10" s="3">
        <f t="shared" si="6"/>
        <v>0</v>
      </c>
      <c r="U10" s="3">
        <f t="shared" si="7"/>
        <v>7704</v>
      </c>
      <c r="V10" s="3">
        <f t="shared" si="19"/>
        <v>1462.5</v>
      </c>
      <c r="W10" s="3">
        <f t="shared" si="13"/>
        <v>5998.4000000000005</v>
      </c>
      <c r="X10" s="4">
        <f t="shared" si="8"/>
        <v>0.14830144727033881</v>
      </c>
      <c r="Y10" s="4"/>
      <c r="Z10" s="3">
        <f t="shared" si="1"/>
        <v>1348.75</v>
      </c>
      <c r="AA10" s="3">
        <f t="shared" si="20"/>
        <v>1332.1499999999999</v>
      </c>
      <c r="AB10" s="3">
        <v>0</v>
      </c>
      <c r="AC10" s="3">
        <f t="shared" si="21"/>
        <v>1332.1499999999999</v>
      </c>
      <c r="AD10" s="3">
        <f t="shared" si="14"/>
        <v>503.74999999999977</v>
      </c>
      <c r="AE10" s="3">
        <f t="shared" si="15"/>
        <v>-632.34507042253495</v>
      </c>
      <c r="AF10" s="4">
        <f t="shared" si="9"/>
        <v>-4.0285152285132145E-2</v>
      </c>
      <c r="AH10" s="18">
        <v>1.9</v>
      </c>
      <c r="AI10" s="3">
        <f t="shared" si="10"/>
        <v>0.49859209999999993</v>
      </c>
    </row>
    <row r="11" spans="1:35">
      <c r="A11" s="7">
        <v>5.8743055555532919</v>
      </c>
      <c r="B11" s="7">
        <v>5.9488240000000001</v>
      </c>
      <c r="C11" s="7">
        <v>97.016139999999993</v>
      </c>
      <c r="D11" s="6">
        <v>20</v>
      </c>
      <c r="E11" s="6">
        <v>255</v>
      </c>
      <c r="F11" s="6"/>
      <c r="G11" s="19">
        <f t="shared" si="2"/>
        <v>0</v>
      </c>
      <c r="H11" s="6">
        <v>4.2</v>
      </c>
      <c r="I11" s="6">
        <v>0.63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9547.8625200000006</v>
      </c>
      <c r="N11" s="3">
        <f t="shared" si="18"/>
        <v>9428.8860400000012</v>
      </c>
      <c r="O11" s="3">
        <f t="shared" si="4"/>
        <v>32699.019404318864</v>
      </c>
      <c r="P11" s="4">
        <f t="shared" si="11"/>
        <v>6.3408333332310288E-2</v>
      </c>
      <c r="Q11" s="4"/>
      <c r="R11" s="3">
        <f t="shared" si="5"/>
        <v>6741</v>
      </c>
      <c r="S11" s="3">
        <f t="shared" si="0"/>
        <v>6657</v>
      </c>
      <c r="T11" s="3">
        <f t="shared" si="6"/>
        <v>3825</v>
      </c>
      <c r="U11" s="3">
        <f t="shared" si="7"/>
        <v>10482</v>
      </c>
      <c r="V11" s="3">
        <f t="shared" si="19"/>
        <v>963</v>
      </c>
      <c r="W11" s="3">
        <f t="shared" si="13"/>
        <v>6961.4000000000005</v>
      </c>
      <c r="X11" s="4">
        <f t="shared" si="8"/>
        <v>7.7546939939847334E-2</v>
      </c>
      <c r="Y11" s="4"/>
      <c r="Z11" s="3">
        <f t="shared" si="1"/>
        <v>1173.8271293375394</v>
      </c>
      <c r="AA11" s="3">
        <f t="shared" si="20"/>
        <v>1159.2</v>
      </c>
      <c r="AB11" s="3">
        <v>0</v>
      </c>
      <c r="AC11" s="3">
        <f t="shared" si="21"/>
        <v>1159.2</v>
      </c>
      <c r="AD11" s="3">
        <f t="shared" si="14"/>
        <v>158.32287066246045</v>
      </c>
      <c r="AE11" s="3">
        <f t="shared" si="15"/>
        <v>-474.0221997600745</v>
      </c>
      <c r="AF11" s="4">
        <f>(-1)*SLOPE(AE10:AE11,O10:O11)</f>
        <v>-1.8584260125828447E-2</v>
      </c>
      <c r="AG11" s="8"/>
      <c r="AH11" s="18">
        <v>2</v>
      </c>
      <c r="AI11" s="3">
        <f t="shared" si="10"/>
        <v>0.59488240000000003</v>
      </c>
    </row>
    <row r="12" spans="1:35">
      <c r="A12" s="7">
        <v>6.9645833333343035</v>
      </c>
      <c r="B12" s="7">
        <v>5.0791240000000002</v>
      </c>
      <c r="C12" s="7">
        <v>95.391710000000003</v>
      </c>
      <c r="D12" s="6">
        <v>20</v>
      </c>
      <c r="E12" s="6"/>
      <c r="F12" s="6"/>
      <c r="G12" s="19">
        <f t="shared" si="2"/>
        <v>0</v>
      </c>
      <c r="H12" s="6">
        <v>5.42</v>
      </c>
      <c r="I12" s="6">
        <v>0.3</v>
      </c>
      <c r="J12" s="3">
        <f t="shared" si="12"/>
        <v>1840</v>
      </c>
      <c r="K12" s="3">
        <f t="shared" si="16"/>
        <v>1820</v>
      </c>
      <c r="L12" s="3">
        <f t="shared" si="3"/>
        <v>1820</v>
      </c>
      <c r="M12" s="3">
        <f t="shared" si="17"/>
        <v>9345.5881600000012</v>
      </c>
      <c r="N12" s="3">
        <f t="shared" si="18"/>
        <v>9244.005680000002</v>
      </c>
      <c r="O12" s="3">
        <f t="shared" si="4"/>
        <v>42933.71540921033</v>
      </c>
      <c r="P12" s="4">
        <f t="shared" si="11"/>
        <v>-0.11276416902530127</v>
      </c>
      <c r="Q12" s="4"/>
      <c r="R12" s="3">
        <f t="shared" si="5"/>
        <v>9972.7999999999993</v>
      </c>
      <c r="S12" s="3">
        <f t="shared" si="0"/>
        <v>9864.4</v>
      </c>
      <c r="T12" s="3">
        <f t="shared" si="6"/>
        <v>0</v>
      </c>
      <c r="U12" s="3">
        <f t="shared" si="7"/>
        <v>9864.4</v>
      </c>
      <c r="V12" s="3">
        <f t="shared" si="19"/>
        <v>509.20000000000073</v>
      </c>
      <c r="W12" s="3">
        <f t="shared" si="13"/>
        <v>7470.6000000000013</v>
      </c>
      <c r="X12" s="4">
        <f t="shared" si="8"/>
        <v>0.11135278386809784</v>
      </c>
      <c r="Y12" s="4">
        <f>SLOPE(W12:W27,O12:O27)</f>
        <v>0.20377701182421526</v>
      </c>
      <c r="Z12" s="3">
        <f t="shared" si="1"/>
        <v>552</v>
      </c>
      <c r="AA12" s="3">
        <f t="shared" si="20"/>
        <v>546</v>
      </c>
      <c r="AB12" s="3">
        <v>0</v>
      </c>
      <c r="AC12" s="3">
        <f t="shared" si="21"/>
        <v>546</v>
      </c>
      <c r="AD12" s="3">
        <f t="shared" si="14"/>
        <v>607.20000000000005</v>
      </c>
      <c r="AE12" s="3">
        <f t="shared" si="15"/>
        <v>133.17780023992555</v>
      </c>
      <c r="AF12" s="4">
        <f>(-1)*SLOPE(AE12:AE13,O12:O13)</f>
        <v>-9.5030774808535154E-3</v>
      </c>
      <c r="AG12" s="8"/>
      <c r="AH12" s="18">
        <v>2</v>
      </c>
      <c r="AI12" s="3">
        <f t="shared" si="10"/>
        <v>0.50791240000000004</v>
      </c>
    </row>
    <row r="13" spans="1:35">
      <c r="A13" s="7">
        <v>7.8854166666642413</v>
      </c>
      <c r="B13" s="7">
        <v>4.0629489999999997</v>
      </c>
      <c r="C13" s="7">
        <v>90.87988</v>
      </c>
      <c r="D13" s="6">
        <v>20</v>
      </c>
      <c r="E13" s="6"/>
      <c r="F13" s="6"/>
      <c r="G13" s="19">
        <f t="shared" si="2"/>
        <v>0</v>
      </c>
      <c r="H13" s="6">
        <v>4.57</v>
      </c>
      <c r="I13" s="6">
        <v>0.26</v>
      </c>
      <c r="J13" s="3">
        <f t="shared" si="12"/>
        <v>1820</v>
      </c>
      <c r="K13" s="3">
        <f t="shared" si="16"/>
        <v>1800</v>
      </c>
      <c r="L13" s="3">
        <f t="shared" si="3"/>
        <v>1800</v>
      </c>
      <c r="M13" s="3">
        <f t="shared" si="17"/>
        <v>7394.5671799999991</v>
      </c>
      <c r="N13" s="3">
        <f t="shared" si="18"/>
        <v>7313.3081999999995</v>
      </c>
      <c r="O13" s="3">
        <f t="shared" si="4"/>
        <v>50594.391663473754</v>
      </c>
      <c r="P13" s="4">
        <f t="shared" si="11"/>
        <v>-0.11734535823907291</v>
      </c>
      <c r="Q13" s="4"/>
      <c r="R13" s="3">
        <f t="shared" si="5"/>
        <v>8317.4</v>
      </c>
      <c r="S13" s="3">
        <f t="shared" si="0"/>
        <v>8226</v>
      </c>
      <c r="T13" s="3">
        <f t="shared" si="6"/>
        <v>0</v>
      </c>
      <c r="U13" s="3">
        <f t="shared" si="7"/>
        <v>8226</v>
      </c>
      <c r="V13" s="3">
        <f t="shared" si="19"/>
        <v>1547</v>
      </c>
      <c r="W13" s="3">
        <f t="shared" si="13"/>
        <v>9017.6000000000022</v>
      </c>
      <c r="X13" s="4">
        <f t="shared" si="8"/>
        <v>0.18880692199682736</v>
      </c>
      <c r="Y13" s="4"/>
      <c r="Z13" s="3">
        <f t="shared" si="1"/>
        <v>473.2</v>
      </c>
      <c r="AA13" s="3">
        <f t="shared" si="20"/>
        <v>468</v>
      </c>
      <c r="AB13" s="3">
        <v>0</v>
      </c>
      <c r="AC13" s="3">
        <f t="shared" si="21"/>
        <v>468</v>
      </c>
      <c r="AD13" s="3">
        <f t="shared" si="14"/>
        <v>72.800000000000011</v>
      </c>
      <c r="AE13" s="3">
        <f t="shared" si="15"/>
        <v>205.97780023992556</v>
      </c>
      <c r="AF13" s="4">
        <f t="shared" si="9"/>
        <v>-1.2213722242990751E-3</v>
      </c>
      <c r="AH13" s="18">
        <v>2.2000000000000002</v>
      </c>
      <c r="AI13" s="3">
        <f t="shared" si="10"/>
        <v>0.40629489999999996</v>
      </c>
    </row>
    <row r="14" spans="1:35">
      <c r="A14" s="7">
        <v>8.9208333333299379</v>
      </c>
      <c r="B14" s="7">
        <v>4.1812199999999997</v>
      </c>
      <c r="C14" s="7">
        <v>97.075940000000003</v>
      </c>
      <c r="D14" s="6">
        <v>20</v>
      </c>
      <c r="E14" s="6"/>
      <c r="F14" s="6"/>
      <c r="G14" s="19">
        <f t="shared" si="2"/>
        <v>0</v>
      </c>
      <c r="H14" s="6">
        <v>3.82</v>
      </c>
      <c r="I14" s="6">
        <v>0.28999999999999998</v>
      </c>
      <c r="J14" s="3">
        <f t="shared" si="12"/>
        <v>1800</v>
      </c>
      <c r="K14" s="3">
        <f t="shared" si="16"/>
        <v>1780</v>
      </c>
      <c r="L14" s="3">
        <f t="shared" si="3"/>
        <v>1780</v>
      </c>
      <c r="M14" s="3">
        <f t="shared" si="17"/>
        <v>7526.1959999999999</v>
      </c>
      <c r="N14" s="3">
        <f t="shared" si="18"/>
        <v>7442.5716000000002</v>
      </c>
      <c r="O14" s="3">
        <f t="shared" si="4"/>
        <v>58276.926650341557</v>
      </c>
      <c r="P14" s="4">
        <f t="shared" si="11"/>
        <v>-0.151606922336467</v>
      </c>
      <c r="Q14" s="4"/>
      <c r="R14" s="3">
        <f t="shared" si="5"/>
        <v>6876</v>
      </c>
      <c r="S14" s="3">
        <f t="shared" si="0"/>
        <v>6799.6</v>
      </c>
      <c r="T14" s="3">
        <f t="shared" si="6"/>
        <v>0</v>
      </c>
      <c r="U14" s="3">
        <f t="shared" si="7"/>
        <v>6799.6</v>
      </c>
      <c r="V14" s="3">
        <f t="shared" si="19"/>
        <v>1350</v>
      </c>
      <c r="W14" s="3">
        <f t="shared" si="13"/>
        <v>10367.600000000002</v>
      </c>
      <c r="X14" s="4">
        <f t="shared" si="8"/>
        <v>0.19741544117833895</v>
      </c>
      <c r="Y14" s="4"/>
      <c r="Z14" s="3">
        <f t="shared" si="1"/>
        <v>521.99999999999989</v>
      </c>
      <c r="AA14" s="3">
        <f t="shared" si="20"/>
        <v>516.19999999999993</v>
      </c>
      <c r="AB14" s="3">
        <v>0</v>
      </c>
      <c r="AC14" s="3">
        <f t="shared" si="21"/>
        <v>516.19999999999993</v>
      </c>
      <c r="AD14" s="3">
        <f t="shared" si="14"/>
        <v>-53.999999999999886</v>
      </c>
      <c r="AE14" s="3">
        <f t="shared" si="15"/>
        <v>151.97780023992567</v>
      </c>
      <c r="AF14" s="4">
        <f t="shared" si="9"/>
        <v>1.6520692222027991E-3</v>
      </c>
      <c r="AG14" s="8"/>
      <c r="AH14" s="18">
        <v>2</v>
      </c>
      <c r="AI14" s="3">
        <f t="shared" si="10"/>
        <v>0.41812199999999999</v>
      </c>
    </row>
    <row r="15" spans="1:35">
      <c r="A15" s="7">
        <v>9.8444444444394321</v>
      </c>
      <c r="B15" s="7">
        <v>2.9205809999999999</v>
      </c>
      <c r="C15" s="7">
        <v>91.903350000000003</v>
      </c>
      <c r="D15" s="6">
        <v>20</v>
      </c>
      <c r="E15" s="6"/>
      <c r="F15" s="6"/>
      <c r="G15" s="19">
        <f t="shared" si="2"/>
        <v>0</v>
      </c>
      <c r="H15" s="6">
        <v>3.07</v>
      </c>
      <c r="I15" s="6">
        <v>0.27</v>
      </c>
      <c r="J15" s="3">
        <f t="shared" si="12"/>
        <v>1780</v>
      </c>
      <c r="K15" s="3">
        <f t="shared" si="16"/>
        <v>1760</v>
      </c>
      <c r="L15" s="3">
        <f t="shared" si="3"/>
        <v>1760</v>
      </c>
      <c r="M15" s="3">
        <f t="shared" si="17"/>
        <v>5198.63418</v>
      </c>
      <c r="N15" s="3">
        <f t="shared" si="18"/>
        <v>5140.2225600000002</v>
      </c>
      <c r="O15" s="3">
        <f t="shared" si="4"/>
        <v>64114.705708456335</v>
      </c>
      <c r="P15" s="4">
        <f t="shared" si="11"/>
        <v>-6.8524189312345885E-2</v>
      </c>
      <c r="Q15" s="4"/>
      <c r="R15" s="3">
        <f t="shared" si="5"/>
        <v>5464.5999999999995</v>
      </c>
      <c r="S15" s="3">
        <f t="shared" si="0"/>
        <v>5403.2</v>
      </c>
      <c r="T15" s="3">
        <f t="shared" si="6"/>
        <v>0</v>
      </c>
      <c r="U15" s="3">
        <f t="shared" si="7"/>
        <v>5403.2</v>
      </c>
      <c r="V15" s="3">
        <f t="shared" si="19"/>
        <v>1335.0000000000009</v>
      </c>
      <c r="W15" s="3">
        <f t="shared" si="13"/>
        <v>11702.600000000002</v>
      </c>
      <c r="X15" s="4">
        <f t="shared" si="8"/>
        <v>0.21794319163251319</v>
      </c>
      <c r="Y15" s="4"/>
      <c r="Z15" s="3">
        <f t="shared" si="1"/>
        <v>480.60000000000008</v>
      </c>
      <c r="AA15" s="3">
        <f t="shared" si="20"/>
        <v>475.20000000000005</v>
      </c>
      <c r="AB15" s="3">
        <v>0</v>
      </c>
      <c r="AC15" s="3">
        <f t="shared" si="21"/>
        <v>475.20000000000005</v>
      </c>
      <c r="AD15" s="3">
        <f t="shared" si="14"/>
        <v>35.599999999999852</v>
      </c>
      <c r="AE15" s="3">
        <f t="shared" si="15"/>
        <v>187.57780023992552</v>
      </c>
      <c r="AF15" s="4">
        <f>(-1)*SLOPE(AE14:AE15,O14:O15)</f>
        <v>-6.0982095494885565E-3</v>
      </c>
      <c r="AH15" s="18">
        <v>1.8</v>
      </c>
      <c r="AI15" s="3">
        <f t="shared" si="10"/>
        <v>0.29205809999999999</v>
      </c>
    </row>
    <row r="16" spans="1:35">
      <c r="A16" s="7">
        <v>11.114583333328483</v>
      </c>
      <c r="B16" s="7">
        <v>3.6755640000000001</v>
      </c>
      <c r="C16" s="7">
        <v>95.521900000000002</v>
      </c>
      <c r="D16" s="6">
        <v>20</v>
      </c>
      <c r="E16" s="7"/>
      <c r="F16" s="7"/>
      <c r="G16" s="19">
        <f t="shared" si="2"/>
        <v>0</v>
      </c>
      <c r="H16" s="7">
        <v>2.19</v>
      </c>
      <c r="I16" s="6">
        <v>0.36</v>
      </c>
      <c r="J16" s="3">
        <f t="shared" si="12"/>
        <v>1760</v>
      </c>
      <c r="K16" s="3">
        <f t="shared" si="16"/>
        <v>1740</v>
      </c>
      <c r="L16" s="3">
        <f t="shared" si="3"/>
        <v>1740</v>
      </c>
      <c r="M16" s="3">
        <f t="shared" si="17"/>
        <v>6468.9926400000004</v>
      </c>
      <c r="N16" s="3">
        <f t="shared" si="18"/>
        <v>6395.4813600000007</v>
      </c>
      <c r="O16" s="3">
        <f t="shared" si="4"/>
        <v>71487.363555957272</v>
      </c>
      <c r="P16" s="4">
        <f t="shared" si="11"/>
        <v>0.11249325434663851</v>
      </c>
      <c r="Q16" s="4"/>
      <c r="R16" s="3">
        <f t="shared" si="5"/>
        <v>3854.4</v>
      </c>
      <c r="S16" s="3">
        <f t="shared" si="0"/>
        <v>3810.6</v>
      </c>
      <c r="T16" s="3">
        <f t="shared" si="6"/>
        <v>0</v>
      </c>
      <c r="U16" s="3">
        <f t="shared" si="7"/>
        <v>3810.6</v>
      </c>
      <c r="V16" s="3">
        <f t="shared" si="19"/>
        <v>1548.7999999999997</v>
      </c>
      <c r="W16" s="3">
        <f t="shared" si="13"/>
        <v>13251.400000000001</v>
      </c>
      <c r="X16" s="4">
        <f t="shared" si="8"/>
        <v>0.1837131659232106</v>
      </c>
      <c r="Y16" s="4"/>
      <c r="Z16" s="3">
        <f t="shared" si="1"/>
        <v>633.6</v>
      </c>
      <c r="AA16" s="3">
        <f t="shared" si="20"/>
        <v>626.4</v>
      </c>
      <c r="AB16" s="3">
        <v>0</v>
      </c>
      <c r="AC16" s="3">
        <f t="shared" si="21"/>
        <v>626.4</v>
      </c>
      <c r="AD16" s="3">
        <f t="shared" si="14"/>
        <v>-158.39999999999998</v>
      </c>
      <c r="AE16" s="3">
        <f t="shared" si="15"/>
        <v>29.177800239925546</v>
      </c>
      <c r="AF16" s="4">
        <f>(-1)*SLOPE(AE16:AE17,O16:O17)</f>
        <v>-3.9242886632690793E-2</v>
      </c>
      <c r="AG16" s="8"/>
      <c r="AH16" s="18">
        <v>1.8</v>
      </c>
      <c r="AI16" s="3">
        <f t="shared" si="10"/>
        <v>0.36755640000000001</v>
      </c>
    </row>
    <row r="17" spans="1:39">
      <c r="A17" s="7">
        <v>11.924305555556202</v>
      </c>
      <c r="B17" s="7">
        <v>3.785129</v>
      </c>
      <c r="C17" s="7">
        <v>93.492819999999995</v>
      </c>
      <c r="D17" s="6">
        <v>20</v>
      </c>
      <c r="E17" s="7"/>
      <c r="F17" s="7">
        <v>10.5</v>
      </c>
      <c r="G17" s="19">
        <f t="shared" si="2"/>
        <v>0</v>
      </c>
      <c r="H17" s="7">
        <v>1.76</v>
      </c>
      <c r="I17" s="6">
        <v>0.24</v>
      </c>
      <c r="J17" s="3">
        <f t="shared" si="12"/>
        <v>1740</v>
      </c>
      <c r="K17" s="3">
        <f t="shared" si="16"/>
        <v>1720</v>
      </c>
      <c r="L17" s="3">
        <f t="shared" si="3"/>
        <v>1730.5</v>
      </c>
      <c r="M17" s="3">
        <f t="shared" si="17"/>
        <v>6586.12446</v>
      </c>
      <c r="N17" s="3">
        <f t="shared" si="18"/>
        <v>6510.4218799999999</v>
      </c>
      <c r="O17" s="3">
        <f t="shared" si="4"/>
        <v>76743.110912284625</v>
      </c>
      <c r="P17" s="4">
        <f t="shared" si="11"/>
        <v>2.2728874180644187E-2</v>
      </c>
      <c r="Q17" s="4"/>
      <c r="R17" s="3">
        <f t="shared" si="5"/>
        <v>3062.4</v>
      </c>
      <c r="S17" s="3">
        <f t="shared" si="0"/>
        <v>3027.2000000000003</v>
      </c>
      <c r="T17" s="3">
        <f t="shared" si="6"/>
        <v>2625</v>
      </c>
      <c r="U17" s="3">
        <f t="shared" si="7"/>
        <v>5652.2000000000007</v>
      </c>
      <c r="V17" s="3">
        <f t="shared" si="19"/>
        <v>748.19999999999982</v>
      </c>
      <c r="W17" s="3">
        <f t="shared" si="13"/>
        <v>13999.600000000002</v>
      </c>
      <c r="X17" s="4">
        <f t="shared" si="8"/>
        <v>0.20843944812861287</v>
      </c>
      <c r="Y17" s="4"/>
      <c r="Z17" s="3">
        <f t="shared" si="1"/>
        <v>420.14930232558135</v>
      </c>
      <c r="AA17" s="3">
        <f t="shared" si="20"/>
        <v>415.32</v>
      </c>
      <c r="AB17" s="3">
        <v>0</v>
      </c>
      <c r="AC17" s="3">
        <f t="shared" si="21"/>
        <v>415.32</v>
      </c>
      <c r="AD17" s="3">
        <f t="shared" si="14"/>
        <v>206.25069767441863</v>
      </c>
      <c r="AE17" s="3">
        <f t="shared" si="15"/>
        <v>235.42849791434418</v>
      </c>
      <c r="AF17" s="4">
        <f>(-1)*SLOPE(AE16:AE17,O16:O17)</f>
        <v>-3.9242886632690793E-2</v>
      </c>
      <c r="AH17" s="18">
        <v>2</v>
      </c>
      <c r="AI17" s="3">
        <f t="shared" si="10"/>
        <v>0.37851289999999999</v>
      </c>
    </row>
    <row r="18" spans="1:39">
      <c r="A18" s="7">
        <v>12.967361111106584</v>
      </c>
      <c r="B18" s="7">
        <v>3.900455</v>
      </c>
      <c r="C18" s="7">
        <v>95.436089999999993</v>
      </c>
      <c r="D18" s="6">
        <v>20</v>
      </c>
      <c r="E18" s="6"/>
      <c r="F18" s="7"/>
      <c r="G18" s="19">
        <f t="shared" si="2"/>
        <v>0</v>
      </c>
      <c r="H18" s="7">
        <v>2.25</v>
      </c>
      <c r="I18" s="6">
        <v>0.32</v>
      </c>
      <c r="J18" s="3">
        <f t="shared" si="12"/>
        <v>1730.5</v>
      </c>
      <c r="K18" s="3">
        <f t="shared" si="16"/>
        <v>1710.5</v>
      </c>
      <c r="L18" s="3">
        <f t="shared" si="3"/>
        <v>1710.5</v>
      </c>
      <c r="M18" s="3">
        <f t="shared" si="17"/>
        <v>6749.7373774999996</v>
      </c>
      <c r="N18" s="3">
        <f t="shared" si="18"/>
        <v>6671.7282774999994</v>
      </c>
      <c r="O18" s="3">
        <f t="shared" si="4"/>
        <v>83658.652302793722</v>
      </c>
      <c r="P18" s="4">
        <f t="shared" si="11"/>
        <v>-5.9506853445169337E-2</v>
      </c>
      <c r="Q18" s="4"/>
      <c r="R18" s="3">
        <f t="shared" si="5"/>
        <v>3893.625</v>
      </c>
      <c r="S18" s="3">
        <f t="shared" si="0"/>
        <v>3848.625</v>
      </c>
      <c r="T18" s="3">
        <f t="shared" si="6"/>
        <v>0</v>
      </c>
      <c r="U18" s="3">
        <f t="shared" si="7"/>
        <v>3848.625</v>
      </c>
      <c r="V18" s="3">
        <f t="shared" si="19"/>
        <v>1758.5750000000007</v>
      </c>
      <c r="W18" s="3">
        <f t="shared" si="13"/>
        <v>15758.175000000003</v>
      </c>
      <c r="X18" s="4">
        <f t="shared" si="8"/>
        <v>0.23691841565934632</v>
      </c>
      <c r="Y18" s="4"/>
      <c r="Z18" s="3">
        <f t="shared" si="1"/>
        <v>553.76</v>
      </c>
      <c r="AA18" s="3">
        <f t="shared" si="20"/>
        <v>547.36</v>
      </c>
      <c r="AB18" s="3">
        <v>0</v>
      </c>
      <c r="AC18" s="3">
        <f t="shared" si="21"/>
        <v>547.36</v>
      </c>
      <c r="AD18" s="3">
        <f t="shared" si="14"/>
        <v>-138.44</v>
      </c>
      <c r="AE18" s="3">
        <f t="shared" si="15"/>
        <v>96.98849791434418</v>
      </c>
      <c r="AF18" s="4"/>
      <c r="AH18" s="18">
        <v>2</v>
      </c>
      <c r="AI18" s="3">
        <f t="shared" si="10"/>
        <v>0.39004549999999999</v>
      </c>
    </row>
    <row r="19" spans="1:39">
      <c r="A19" s="7">
        <v>13.911111111105129</v>
      </c>
      <c r="B19" s="7">
        <v>3.3820099999999997</v>
      </c>
      <c r="C19" s="7">
        <v>85.606610000000003</v>
      </c>
      <c r="D19" s="6">
        <v>20</v>
      </c>
      <c r="E19" s="7"/>
      <c r="F19" s="7"/>
      <c r="G19" s="19">
        <f t="shared" si="2"/>
        <v>0</v>
      </c>
      <c r="H19" s="7">
        <v>1.51</v>
      </c>
      <c r="I19" s="6">
        <v>0.33</v>
      </c>
      <c r="J19" s="3">
        <f t="shared" si="12"/>
        <v>1710.5</v>
      </c>
      <c r="K19" s="3">
        <f t="shared" si="16"/>
        <v>1690.5</v>
      </c>
      <c r="L19" s="3">
        <f t="shared" si="3"/>
        <v>1690.5</v>
      </c>
      <c r="M19" s="3">
        <f t="shared" si="17"/>
        <v>5784.928105</v>
      </c>
      <c r="N19" s="3">
        <f t="shared" si="18"/>
        <v>5717.2879050000001</v>
      </c>
      <c r="O19" s="3">
        <f t="shared" si="4"/>
        <v>89536.637033276842</v>
      </c>
      <c r="P19" s="4"/>
      <c r="Q19" s="4"/>
      <c r="R19" s="3">
        <f t="shared" si="5"/>
        <v>2582.855</v>
      </c>
      <c r="S19" s="3">
        <f t="shared" si="0"/>
        <v>2552.6550000000002</v>
      </c>
      <c r="T19" s="3">
        <f t="shared" si="6"/>
        <v>0</v>
      </c>
      <c r="U19" s="3">
        <f t="shared" si="7"/>
        <v>2552.6550000000002</v>
      </c>
      <c r="V19" s="3">
        <f t="shared" si="19"/>
        <v>1265.77</v>
      </c>
      <c r="W19" s="3">
        <f t="shared" si="13"/>
        <v>17023.945000000003</v>
      </c>
      <c r="X19" s="4"/>
      <c r="Y19" s="4"/>
      <c r="Z19" s="3">
        <f t="shared" si="1"/>
        <v>564.46500000000003</v>
      </c>
      <c r="AA19" s="3">
        <f t="shared" si="20"/>
        <v>557.86500000000001</v>
      </c>
      <c r="AB19" s="3">
        <v>0</v>
      </c>
      <c r="AC19" s="3">
        <f t="shared" si="21"/>
        <v>557.86500000000001</v>
      </c>
      <c r="AD19" s="3">
        <f t="shared" si="14"/>
        <v>-17.105000000000018</v>
      </c>
      <c r="AE19" s="3">
        <f t="shared" si="15"/>
        <v>79.883497914344161</v>
      </c>
      <c r="AF19" s="4"/>
      <c r="AG19" s="8"/>
      <c r="AH19" s="18">
        <v>2</v>
      </c>
      <c r="AI19" s="3">
        <f t="shared" si="10"/>
        <v>0.33820099999999997</v>
      </c>
    </row>
    <row r="20" spans="1:39">
      <c r="A20" s="7" t="s">
        <v>49</v>
      </c>
      <c r="B20" s="7"/>
      <c r="C20" s="7"/>
      <c r="D20" s="6"/>
      <c r="E20" s="7"/>
      <c r="F20" s="7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32"/>
  <sheetViews>
    <sheetView zoomScaleNormal="100" workbookViewId="0">
      <selection activeCell="B5" sqref="B5:B19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46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15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6.9444444452528842E-3</v>
      </c>
      <c r="B5" s="6">
        <v>0.98869740000000006</v>
      </c>
      <c r="C5" s="6">
        <v>97.259399999999999</v>
      </c>
      <c r="D5" s="6">
        <v>20</v>
      </c>
      <c r="E5" s="6"/>
      <c r="F5" s="6"/>
      <c r="G5" s="19">
        <v>0</v>
      </c>
      <c r="H5" s="6">
        <v>7.02</v>
      </c>
      <c r="I5" s="6">
        <v>0.27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1483.0461</v>
      </c>
      <c r="N5" s="3">
        <f>M5-D5*B5</f>
        <v>1463.272152</v>
      </c>
      <c r="O5" s="3">
        <f>0</f>
        <v>0</v>
      </c>
      <c r="P5" s="4"/>
      <c r="Q5" s="4"/>
      <c r="R5" s="3">
        <f>H5*J5</f>
        <v>10530</v>
      </c>
      <c r="S5" s="3">
        <f t="shared" ref="S5:S19" si="0">R5-D5*H5</f>
        <v>10389.6</v>
      </c>
      <c r="T5" s="3">
        <f>$E$2*E5+$H$2*F5</f>
        <v>0</v>
      </c>
      <c r="U5" s="3">
        <f>S5+T5</f>
        <v>10389.6</v>
      </c>
      <c r="V5" s="3">
        <v>0</v>
      </c>
      <c r="W5" s="3">
        <f>V5</f>
        <v>0</v>
      </c>
      <c r="X5" s="4"/>
      <c r="Y5" s="4"/>
      <c r="Z5" s="3">
        <f t="shared" ref="Z5:Z19" si="1">AA5*J5/K5</f>
        <v>405</v>
      </c>
      <c r="AA5" s="3">
        <f>AC5-AB5</f>
        <v>399.6</v>
      </c>
      <c r="AB5" s="3">
        <v>0</v>
      </c>
      <c r="AC5" s="3">
        <f>I5*L5</f>
        <v>399.6</v>
      </c>
      <c r="AD5" s="3">
        <v>0</v>
      </c>
      <c r="AE5" s="3">
        <f>AD5</f>
        <v>0</v>
      </c>
      <c r="AF5" s="4"/>
      <c r="AH5" s="17">
        <v>0.27</v>
      </c>
      <c r="AI5" s="3">
        <f>B5/10</f>
        <v>9.8869740000000012E-2</v>
      </c>
    </row>
    <row r="6" spans="1:35" s="3" customFormat="1">
      <c r="A6" s="6">
        <v>1.0124999999970896</v>
      </c>
      <c r="B6" s="6">
        <v>2.1952609999999999</v>
      </c>
      <c r="C6" s="6">
        <v>99.117999999999995</v>
      </c>
      <c r="D6" s="6">
        <v>20</v>
      </c>
      <c r="E6" s="6"/>
      <c r="F6" s="6"/>
      <c r="G6" s="19">
        <f t="shared" ref="G6:G19" si="2">($B$2/100)*$A$3*(A6-A5)/14</f>
        <v>0</v>
      </c>
      <c r="H6" s="6">
        <v>7.28</v>
      </c>
      <c r="I6" s="6">
        <v>0.74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3248.9862800000001</v>
      </c>
      <c r="N6" s="3">
        <f>M6-D6*B6</f>
        <v>3205.08106</v>
      </c>
      <c r="O6" s="3">
        <f t="shared" ref="O6:O19" si="4">(A6-A5)*N5+0.5*(A6-A5)*(M6-N5)+O5</f>
        <v>2369.2188227467936</v>
      </c>
      <c r="P6" s="4">
        <f>SLOPE(N5:N7,O5:O7)</f>
        <v>0.61654620958261519</v>
      </c>
      <c r="Q6" s="4">
        <f>SLOPE(N5:N11,O5:O11)</f>
        <v>0.24168709610888739</v>
      </c>
      <c r="R6" s="3">
        <f t="shared" ref="R6:R19" si="5">H6*J6</f>
        <v>10774.4</v>
      </c>
      <c r="S6" s="3">
        <f t="shared" si="0"/>
        <v>10628.8</v>
      </c>
      <c r="T6" s="3">
        <f t="shared" ref="T6:T19" si="6">$E$2*E6+$H$2*F6</f>
        <v>0</v>
      </c>
      <c r="U6" s="3">
        <f t="shared" ref="U6:U19" si="7">S6+T6</f>
        <v>10628.8</v>
      </c>
      <c r="V6" s="3">
        <f>U5-R6</f>
        <v>-384.79999999999927</v>
      </c>
      <c r="W6" s="3">
        <f>W5+V6</f>
        <v>-384.79999999999927</v>
      </c>
      <c r="X6" s="4">
        <f t="shared" ref="X6:X18" si="8">SLOPE(W5:W7,O5:O7)</f>
        <v>0.26522302698964401</v>
      </c>
      <c r="Y6" s="4"/>
      <c r="Z6" s="3">
        <f t="shared" si="1"/>
        <v>1095.2000000000003</v>
      </c>
      <c r="AA6" s="3">
        <f>AC6-AB6</f>
        <v>1080.4000000000001</v>
      </c>
      <c r="AB6" s="3">
        <v>0</v>
      </c>
      <c r="AC6" s="3">
        <f>I6*L6</f>
        <v>1080.4000000000001</v>
      </c>
      <c r="AD6" s="3">
        <f>AC5-Z6</f>
        <v>-695.60000000000025</v>
      </c>
      <c r="AE6" s="3">
        <f>AE5+AD6</f>
        <v>-695.60000000000025</v>
      </c>
      <c r="AF6" s="4">
        <f t="shared" ref="AF6:AF14" si="9">(-1)*SLOPE(AE5:AE7,O5:O7)</f>
        <v>0.20308983465331731</v>
      </c>
      <c r="AG6" s="8"/>
      <c r="AH6" s="18">
        <v>0.48</v>
      </c>
      <c r="AI6" s="3">
        <f t="shared" ref="AI6:AI19" si="10">B6/10</f>
        <v>0.2195261</v>
      </c>
    </row>
    <row r="7" spans="1:35" s="3" customFormat="1">
      <c r="A7" s="6">
        <v>1.9166666666642413</v>
      </c>
      <c r="B7" s="6">
        <v>3.7364570000000001</v>
      </c>
      <c r="C7" s="6">
        <v>99.000529999999998</v>
      </c>
      <c r="D7" s="6">
        <v>20</v>
      </c>
      <c r="E7" s="6"/>
      <c r="F7" s="6"/>
      <c r="G7" s="19">
        <f t="shared" si="2"/>
        <v>0</v>
      </c>
      <c r="H7" s="6">
        <v>5.98</v>
      </c>
      <c r="I7" s="6">
        <v>1.1599999999999999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5455.2272199999998</v>
      </c>
      <c r="N7" s="3">
        <f>M7-D7*B7</f>
        <v>5380.4980799999994</v>
      </c>
      <c r="O7" s="3">
        <f t="shared" si="4"/>
        <v>6284.3998576655604</v>
      </c>
      <c r="P7" s="4">
        <f t="shared" ref="P7:P18" si="11">SLOPE(N6:N8,O6:O8)</f>
        <v>0.63249820944079815</v>
      </c>
      <c r="Q7" s="4"/>
      <c r="R7" s="3">
        <f t="shared" si="5"/>
        <v>8730.8000000000011</v>
      </c>
      <c r="S7" s="3">
        <f t="shared" si="0"/>
        <v>8611.2000000000007</v>
      </c>
      <c r="T7" s="3">
        <f t="shared" si="6"/>
        <v>0</v>
      </c>
      <c r="U7" s="3">
        <f t="shared" si="7"/>
        <v>8611.2000000000007</v>
      </c>
      <c r="V7" s="3">
        <f>U6-R7</f>
        <v>1897.9999999999982</v>
      </c>
      <c r="W7" s="3">
        <f>W6+V7</f>
        <v>1513.1999999999989</v>
      </c>
      <c r="X7" s="4">
        <f t="shared" si="8"/>
        <v>0.29308597474249232</v>
      </c>
      <c r="Y7" s="4"/>
      <c r="Z7" s="3">
        <f t="shared" si="1"/>
        <v>1693.6</v>
      </c>
      <c r="AA7" s="3">
        <f>AC7-AB7</f>
        <v>1670.3999999999999</v>
      </c>
      <c r="AB7" s="3">
        <v>0</v>
      </c>
      <c r="AC7" s="3">
        <f>I7*L7</f>
        <v>1670.3999999999999</v>
      </c>
      <c r="AD7" s="3">
        <f>AC6-Z7</f>
        <v>-613.19999999999982</v>
      </c>
      <c r="AE7" s="3">
        <f>AE6+AD7</f>
        <v>-1308.8000000000002</v>
      </c>
      <c r="AF7" s="4">
        <f>(-1)*SLOPE(AE6:AE7,O6:O7)</f>
        <v>0.15662111011751026</v>
      </c>
      <c r="AH7" s="18">
        <v>1.1000000000000001</v>
      </c>
      <c r="AI7" s="3">
        <f t="shared" si="10"/>
        <v>0.37364570000000003</v>
      </c>
    </row>
    <row r="8" spans="1:35" s="3" customFormat="1">
      <c r="A8" s="6">
        <v>2.9701388888861402</v>
      </c>
      <c r="B8" s="6">
        <v>7.8762080000000001</v>
      </c>
      <c r="C8" s="6">
        <v>98.302959999999999</v>
      </c>
      <c r="D8" s="6">
        <v>20</v>
      </c>
      <c r="E8" s="6">
        <v>225</v>
      </c>
      <c r="F8" s="6"/>
      <c r="G8" s="19">
        <f t="shared" si="2"/>
        <v>0</v>
      </c>
      <c r="H8" s="6">
        <v>4.59</v>
      </c>
      <c r="I8" s="6">
        <v>1.07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11341.739520000001</v>
      </c>
      <c r="N8" s="3">
        <f>M8-D8*B8</f>
        <v>11184.21536</v>
      </c>
      <c r="O8" s="3">
        <f t="shared" si="4"/>
        <v>15092.606260162858</v>
      </c>
      <c r="P8" s="4">
        <f t="shared" si="11"/>
        <v>0.37333098248659446</v>
      </c>
      <c r="Q8" s="4"/>
      <c r="R8" s="3">
        <f t="shared" si="5"/>
        <v>6609.5999999999995</v>
      </c>
      <c r="S8" s="3">
        <f t="shared" si="0"/>
        <v>6517.7999999999993</v>
      </c>
      <c r="T8" s="3">
        <f t="shared" si="6"/>
        <v>3375</v>
      </c>
      <c r="U8" s="3">
        <f t="shared" si="7"/>
        <v>9892.7999999999993</v>
      </c>
      <c r="V8" s="3">
        <f>U7-R8</f>
        <v>2001.6000000000013</v>
      </c>
      <c r="W8" s="3">
        <f t="shared" ref="W8:W19" si="13">W7+V8</f>
        <v>3514.8</v>
      </c>
      <c r="X8" s="4">
        <f t="shared" si="8"/>
        <v>0.15299517080985572</v>
      </c>
      <c r="Y8" s="4"/>
      <c r="Z8" s="3">
        <f t="shared" si="1"/>
        <v>1784.9408450704225</v>
      </c>
      <c r="AA8" s="3">
        <f>AC8-AB8</f>
        <v>1760.15</v>
      </c>
      <c r="AB8" s="3">
        <v>0</v>
      </c>
      <c r="AC8" s="3">
        <f>I8*L8</f>
        <v>1760.15</v>
      </c>
      <c r="AD8" s="3">
        <f t="shared" ref="AD8:AD19" si="14">AC7-Z8</f>
        <v>-114.54084507042262</v>
      </c>
      <c r="AE8" s="3">
        <f t="shared" ref="AE8:AE19" si="15">AE7+AD8</f>
        <v>-1423.3408450704228</v>
      </c>
      <c r="AF8" s="4">
        <f>(-1)*SLOPE(AE8:AE9,O8:O9)</f>
        <v>-3.5220970342583618E-2</v>
      </c>
      <c r="AH8" s="18">
        <v>2</v>
      </c>
      <c r="AI8" s="3">
        <f t="shared" si="10"/>
        <v>0.78762080000000001</v>
      </c>
    </row>
    <row r="9" spans="1:35">
      <c r="A9" s="7">
        <v>3.9194444444437977</v>
      </c>
      <c r="B9" s="7">
        <v>8.1552670000000003</v>
      </c>
      <c r="C9" s="7">
        <v>97.914569999999998</v>
      </c>
      <c r="D9" s="6">
        <v>20</v>
      </c>
      <c r="E9" s="6"/>
      <c r="F9" s="6"/>
      <c r="G9" s="19">
        <f t="shared" si="2"/>
        <v>0</v>
      </c>
      <c r="H9" s="6">
        <v>5.29</v>
      </c>
      <c r="I9" s="6">
        <v>0.82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13415.414215000001</v>
      </c>
      <c r="N9" s="3">
        <f t="shared" ref="N9:N19" si="18">M9-D9*B9</f>
        <v>13252.308875000001</v>
      </c>
      <c r="O9" s="3">
        <f t="shared" si="4"/>
        <v>26768.888770266836</v>
      </c>
      <c r="P9" s="4">
        <f t="shared" si="11"/>
        <v>0.16093910989527158</v>
      </c>
      <c r="Q9" s="4"/>
      <c r="R9" s="3">
        <f t="shared" si="5"/>
        <v>8702.0499999999993</v>
      </c>
      <c r="S9" s="3">
        <f t="shared" si="0"/>
        <v>8596.25</v>
      </c>
      <c r="T9" s="3">
        <f t="shared" si="6"/>
        <v>0</v>
      </c>
      <c r="U9" s="3">
        <f t="shared" si="7"/>
        <v>8596.25</v>
      </c>
      <c r="V9" s="3">
        <f t="shared" ref="V9:V19" si="19">U8-R9</f>
        <v>1190.75</v>
      </c>
      <c r="W9" s="3">
        <f t="shared" si="13"/>
        <v>4705.55</v>
      </c>
      <c r="X9" s="4">
        <f t="shared" si="8"/>
        <v>0.11441737563143609</v>
      </c>
      <c r="Y9" s="4"/>
      <c r="Z9" s="3">
        <f t="shared" si="1"/>
        <v>1348.9</v>
      </c>
      <c r="AA9" s="3">
        <f t="shared" ref="AA9:AA19" si="20">AC9-AB9</f>
        <v>1332.5</v>
      </c>
      <c r="AB9" s="3">
        <v>0</v>
      </c>
      <c r="AC9" s="3">
        <f t="shared" ref="AC9:AC19" si="21">I9*L9</f>
        <v>1332.5</v>
      </c>
      <c r="AD9" s="3">
        <f t="shared" si="14"/>
        <v>411.25</v>
      </c>
      <c r="AE9" s="3">
        <f t="shared" si="15"/>
        <v>-1012.0908450704228</v>
      </c>
      <c r="AF9" s="4">
        <f t="shared" si="9"/>
        <v>-4.7737784887876354E-2</v>
      </c>
      <c r="AG9" s="8"/>
      <c r="AH9" s="18">
        <v>2.2000000000000002</v>
      </c>
      <c r="AI9" s="3">
        <f t="shared" si="10"/>
        <v>0.81552670000000005</v>
      </c>
    </row>
    <row r="10" spans="1:35">
      <c r="A10" s="7">
        <v>4.9020833333343035</v>
      </c>
      <c r="B10" s="7">
        <v>9.5651150000000005</v>
      </c>
      <c r="C10" s="7">
        <v>97.64819</v>
      </c>
      <c r="D10" s="6">
        <v>20</v>
      </c>
      <c r="E10" s="6"/>
      <c r="F10" s="6"/>
      <c r="G10" s="19">
        <f t="shared" si="2"/>
        <v>0</v>
      </c>
      <c r="H10" s="6">
        <v>4.21</v>
      </c>
      <c r="I10" s="6">
        <v>0.32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15543.311875000001</v>
      </c>
      <c r="N10" s="3">
        <f t="shared" si="18"/>
        <v>15352.009575000002</v>
      </c>
      <c r="O10" s="3">
        <f t="shared" si="4"/>
        <v>40916.737159613032</v>
      </c>
      <c r="P10" s="4">
        <f t="shared" si="11"/>
        <v>3.6729689478758203E-2</v>
      </c>
      <c r="Q10" s="4"/>
      <c r="R10" s="3">
        <f t="shared" si="5"/>
        <v>6841.25</v>
      </c>
      <c r="S10" s="3">
        <f t="shared" si="0"/>
        <v>6757.05</v>
      </c>
      <c r="T10" s="3">
        <f t="shared" si="6"/>
        <v>0</v>
      </c>
      <c r="U10" s="3">
        <f t="shared" si="7"/>
        <v>6757.05</v>
      </c>
      <c r="V10" s="3">
        <f t="shared" si="19"/>
        <v>1755</v>
      </c>
      <c r="W10" s="3">
        <f t="shared" si="13"/>
        <v>6460.55</v>
      </c>
      <c r="X10" s="4">
        <f t="shared" si="8"/>
        <v>0.13960218139347633</v>
      </c>
      <c r="Y10" s="4"/>
      <c r="Z10" s="3">
        <f t="shared" si="1"/>
        <v>520</v>
      </c>
      <c r="AA10" s="3">
        <f t="shared" si="20"/>
        <v>513.6</v>
      </c>
      <c r="AB10" s="3">
        <v>0</v>
      </c>
      <c r="AC10" s="3">
        <f t="shared" si="21"/>
        <v>513.6</v>
      </c>
      <c r="AD10" s="3">
        <f t="shared" si="14"/>
        <v>812.5</v>
      </c>
      <c r="AE10" s="3">
        <f t="shared" si="15"/>
        <v>-199.5908450704228</v>
      </c>
      <c r="AF10" s="4">
        <f t="shared" si="9"/>
        <v>-3.4616696879566804E-2</v>
      </c>
      <c r="AH10" s="18">
        <v>2.8</v>
      </c>
      <c r="AI10" s="3">
        <f t="shared" si="10"/>
        <v>0.95651150000000007</v>
      </c>
    </row>
    <row r="11" spans="1:35">
      <c r="A11" s="7">
        <v>5.8680555555547471</v>
      </c>
      <c r="B11" s="7">
        <v>9.0291300000000003</v>
      </c>
      <c r="C11" s="7">
        <v>98.375209999999996</v>
      </c>
      <c r="D11" s="6">
        <v>20</v>
      </c>
      <c r="E11" s="6">
        <v>255</v>
      </c>
      <c r="F11" s="6"/>
      <c r="G11" s="19">
        <f t="shared" si="2"/>
        <v>0</v>
      </c>
      <c r="H11" s="6">
        <v>2.82</v>
      </c>
      <c r="I11" s="6">
        <v>0.18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14491.753650000001</v>
      </c>
      <c r="N11" s="3">
        <f t="shared" si="18"/>
        <v>14311.171050000001</v>
      </c>
      <c r="O11" s="3">
        <f t="shared" si="4"/>
        <v>55330.860300550034</v>
      </c>
      <c r="P11" s="4">
        <f t="shared" si="11"/>
        <v>-7.1941423112207858E-2</v>
      </c>
      <c r="Q11" s="4"/>
      <c r="R11" s="3">
        <f t="shared" si="5"/>
        <v>4526.0999999999995</v>
      </c>
      <c r="S11" s="3">
        <f t="shared" si="0"/>
        <v>4469.7</v>
      </c>
      <c r="T11" s="3">
        <f t="shared" si="6"/>
        <v>3825</v>
      </c>
      <c r="U11" s="3">
        <f t="shared" si="7"/>
        <v>8294.7000000000007</v>
      </c>
      <c r="V11" s="3">
        <f t="shared" si="19"/>
        <v>2230.9500000000007</v>
      </c>
      <c r="W11" s="3">
        <f t="shared" si="13"/>
        <v>8691.5</v>
      </c>
      <c r="X11" s="4">
        <f t="shared" si="8"/>
        <v>0.16578133547228457</v>
      </c>
      <c r="Y11" s="4"/>
      <c r="Z11" s="3">
        <f t="shared" si="1"/>
        <v>335.37917981072553</v>
      </c>
      <c r="AA11" s="3">
        <f t="shared" si="20"/>
        <v>331.2</v>
      </c>
      <c r="AB11" s="3">
        <v>0</v>
      </c>
      <c r="AC11" s="3">
        <f t="shared" si="21"/>
        <v>331.2</v>
      </c>
      <c r="AD11" s="3">
        <f t="shared" si="14"/>
        <v>178.22082018927449</v>
      </c>
      <c r="AE11" s="3">
        <f t="shared" si="15"/>
        <v>-21.370024881148311</v>
      </c>
      <c r="AF11" s="4">
        <f>(-1)*SLOPE(AE10:AE11,O10:O11)</f>
        <v>-1.2364319247635419E-2</v>
      </c>
      <c r="AG11" s="8"/>
      <c r="AH11" s="18">
        <v>3.2</v>
      </c>
      <c r="AI11" s="3">
        <f t="shared" si="10"/>
        <v>0.90291300000000008</v>
      </c>
    </row>
    <row r="12" spans="1:35">
      <c r="A12" s="7">
        <v>6.961111111108039</v>
      </c>
      <c r="B12" s="7">
        <v>7.2673259999999997</v>
      </c>
      <c r="C12" s="7">
        <v>93.961910000000003</v>
      </c>
      <c r="D12" s="6">
        <v>20</v>
      </c>
      <c r="E12" s="6"/>
      <c r="F12" s="6"/>
      <c r="G12" s="19">
        <f t="shared" si="2"/>
        <v>0</v>
      </c>
      <c r="H12" s="6">
        <v>3.06</v>
      </c>
      <c r="I12" s="6">
        <v>0.2</v>
      </c>
      <c r="J12" s="3">
        <f t="shared" si="12"/>
        <v>1840</v>
      </c>
      <c r="K12" s="3">
        <f t="shared" si="16"/>
        <v>1820</v>
      </c>
      <c r="L12" s="3">
        <f t="shared" si="3"/>
        <v>1820</v>
      </c>
      <c r="M12" s="3">
        <f t="shared" si="17"/>
        <v>13371.87984</v>
      </c>
      <c r="N12" s="3">
        <f t="shared" si="18"/>
        <v>13226.53332</v>
      </c>
      <c r="O12" s="3">
        <f t="shared" si="4"/>
        <v>70460.41658553954</v>
      </c>
      <c r="P12" s="4">
        <f t="shared" si="11"/>
        <v>-0.14836753005542766</v>
      </c>
      <c r="Q12" s="4"/>
      <c r="R12" s="3">
        <f t="shared" si="5"/>
        <v>5630.4000000000005</v>
      </c>
      <c r="S12" s="3">
        <f t="shared" si="0"/>
        <v>5569.2000000000007</v>
      </c>
      <c r="T12" s="3">
        <f t="shared" si="6"/>
        <v>0</v>
      </c>
      <c r="U12" s="3">
        <f t="shared" si="7"/>
        <v>5569.2000000000007</v>
      </c>
      <c r="V12" s="3">
        <f t="shared" si="19"/>
        <v>2664.3</v>
      </c>
      <c r="W12" s="3">
        <f t="shared" si="13"/>
        <v>11355.8</v>
      </c>
      <c r="X12" s="4">
        <f t="shared" si="8"/>
        <v>0.15073030843834698</v>
      </c>
      <c r="Y12" s="4">
        <f>SLOPE(W12:W27,O12:O27)</f>
        <v>0.22374650064671009</v>
      </c>
      <c r="Z12" s="3">
        <f t="shared" si="1"/>
        <v>368</v>
      </c>
      <c r="AA12" s="3">
        <f t="shared" si="20"/>
        <v>364</v>
      </c>
      <c r="AB12" s="3">
        <v>0</v>
      </c>
      <c r="AC12" s="3">
        <f t="shared" si="21"/>
        <v>364</v>
      </c>
      <c r="AD12" s="3">
        <f t="shared" si="14"/>
        <v>-36.800000000000011</v>
      </c>
      <c r="AE12" s="3">
        <f t="shared" si="15"/>
        <v>-58.170024881148322</v>
      </c>
      <c r="AF12" s="4">
        <f>(-1)*SLOPE(AE12:AE13,O12:O13)</f>
        <v>6.7317013277518895E-3</v>
      </c>
      <c r="AG12" s="8"/>
      <c r="AH12" s="18">
        <v>3</v>
      </c>
      <c r="AI12" s="3">
        <f t="shared" si="10"/>
        <v>0.72673259999999995</v>
      </c>
    </row>
    <row r="13" spans="1:35">
      <c r="A13" s="7">
        <v>7.875</v>
      </c>
      <c r="B13" s="7">
        <v>5.7365180000000002</v>
      </c>
      <c r="C13" s="7">
        <v>94.271720000000002</v>
      </c>
      <c r="D13" s="6">
        <v>20</v>
      </c>
      <c r="E13" s="6"/>
      <c r="F13" s="6"/>
      <c r="G13" s="19">
        <f t="shared" si="2"/>
        <v>0</v>
      </c>
      <c r="H13" s="6">
        <v>2.4</v>
      </c>
      <c r="I13" s="6">
        <v>0.24</v>
      </c>
      <c r="J13" s="3">
        <f t="shared" si="12"/>
        <v>1820</v>
      </c>
      <c r="K13" s="3">
        <f t="shared" si="16"/>
        <v>1800</v>
      </c>
      <c r="L13" s="3">
        <f t="shared" si="3"/>
        <v>1800</v>
      </c>
      <c r="M13" s="3">
        <f t="shared" si="17"/>
        <v>10440.46276</v>
      </c>
      <c r="N13" s="3">
        <f t="shared" si="18"/>
        <v>10325.732400000001</v>
      </c>
      <c r="O13" s="3">
        <f t="shared" si="4"/>
        <v>81274.918961020332</v>
      </c>
      <c r="P13" s="4">
        <f t="shared" si="11"/>
        <v>-0.13348141392949375</v>
      </c>
      <c r="Q13" s="4"/>
      <c r="R13" s="3">
        <f t="shared" si="5"/>
        <v>4368</v>
      </c>
      <c r="S13" s="3">
        <f t="shared" si="0"/>
        <v>4320</v>
      </c>
      <c r="T13" s="3">
        <f t="shared" si="6"/>
        <v>0</v>
      </c>
      <c r="U13" s="3">
        <f t="shared" si="7"/>
        <v>4320</v>
      </c>
      <c r="V13" s="3">
        <f t="shared" si="19"/>
        <v>1201.2000000000007</v>
      </c>
      <c r="W13" s="3">
        <f t="shared" si="13"/>
        <v>12557</v>
      </c>
      <c r="X13" s="4">
        <f t="shared" si="8"/>
        <v>0.16406996762229212</v>
      </c>
      <c r="Y13" s="4"/>
      <c r="Z13" s="3">
        <f t="shared" si="1"/>
        <v>436.8</v>
      </c>
      <c r="AA13" s="3">
        <f t="shared" si="20"/>
        <v>432</v>
      </c>
      <c r="AB13" s="3">
        <v>0</v>
      </c>
      <c r="AC13" s="3">
        <f t="shared" si="21"/>
        <v>432</v>
      </c>
      <c r="AD13" s="3">
        <f t="shared" si="14"/>
        <v>-72.800000000000011</v>
      </c>
      <c r="AE13" s="3">
        <f t="shared" si="15"/>
        <v>-130.97002488114833</v>
      </c>
      <c r="AF13" s="4">
        <f t="shared" si="9"/>
        <v>2.6624915068892657E-3</v>
      </c>
      <c r="AH13" s="18">
        <v>2.8</v>
      </c>
      <c r="AI13" s="3">
        <f t="shared" si="10"/>
        <v>0.57365180000000005</v>
      </c>
    </row>
    <row r="14" spans="1:35">
      <c r="A14" s="7">
        <v>8.9104166666656965</v>
      </c>
      <c r="B14" s="7">
        <v>5.8138069999999997</v>
      </c>
      <c r="C14" s="7">
        <v>96.439139999999995</v>
      </c>
      <c r="D14" s="6">
        <v>20</v>
      </c>
      <c r="E14" s="6"/>
      <c r="F14" s="6">
        <v>11.1</v>
      </c>
      <c r="G14" s="19">
        <f t="shared" si="2"/>
        <v>0</v>
      </c>
      <c r="H14" s="6">
        <v>1.1000000000000001</v>
      </c>
      <c r="I14" s="6">
        <v>0.23</v>
      </c>
      <c r="J14" s="3">
        <f t="shared" si="12"/>
        <v>1800</v>
      </c>
      <c r="K14" s="3">
        <f t="shared" si="16"/>
        <v>1780</v>
      </c>
      <c r="L14" s="3">
        <f t="shared" si="3"/>
        <v>1791.1</v>
      </c>
      <c r="M14" s="3">
        <f t="shared" si="17"/>
        <v>10464.8526</v>
      </c>
      <c r="N14" s="3">
        <f t="shared" si="18"/>
        <v>10348.57646</v>
      </c>
      <c r="O14" s="3">
        <f t="shared" si="4"/>
        <v>92038.378070385254</v>
      </c>
      <c r="P14" s="4">
        <f t="shared" si="11"/>
        <v>-2.1140658546873428E-2</v>
      </c>
      <c r="Q14" s="4"/>
      <c r="R14" s="3">
        <f t="shared" si="5"/>
        <v>1980.0000000000002</v>
      </c>
      <c r="S14" s="3">
        <f t="shared" si="0"/>
        <v>1958.0000000000002</v>
      </c>
      <c r="T14" s="3">
        <f t="shared" si="6"/>
        <v>2775</v>
      </c>
      <c r="U14" s="3">
        <f t="shared" si="7"/>
        <v>4733</v>
      </c>
      <c r="V14" s="3">
        <f t="shared" si="19"/>
        <v>2340</v>
      </c>
      <c r="W14" s="3">
        <f t="shared" si="13"/>
        <v>14897</v>
      </c>
      <c r="X14" s="4">
        <f t="shared" si="8"/>
        <v>0.20969324351140828</v>
      </c>
      <c r="Y14" s="4"/>
      <c r="Z14" s="3">
        <f t="shared" si="1"/>
        <v>416.5816853932584</v>
      </c>
      <c r="AA14" s="3">
        <f t="shared" si="20"/>
        <v>411.95299999999997</v>
      </c>
      <c r="AB14" s="3">
        <v>0</v>
      </c>
      <c r="AC14" s="3">
        <f t="shared" si="21"/>
        <v>411.95299999999997</v>
      </c>
      <c r="AD14" s="3">
        <f t="shared" si="14"/>
        <v>15.418314606741603</v>
      </c>
      <c r="AE14" s="3">
        <f t="shared" si="15"/>
        <v>-115.55171027440673</v>
      </c>
      <c r="AF14" s="4">
        <f t="shared" si="9"/>
        <v>1.5911591380742721E-2</v>
      </c>
      <c r="AG14" s="8"/>
      <c r="AH14" s="18">
        <v>2.8</v>
      </c>
      <c r="AI14" s="3">
        <f t="shared" si="10"/>
        <v>0.58138069999999997</v>
      </c>
    </row>
    <row r="15" spans="1:35">
      <c r="A15" s="7">
        <v>9.8347222222218988</v>
      </c>
      <c r="B15" s="7">
        <v>5.582897</v>
      </c>
      <c r="C15" s="7">
        <v>96.564430000000002</v>
      </c>
      <c r="D15" s="6">
        <v>20</v>
      </c>
      <c r="E15" s="6"/>
      <c r="F15" s="6">
        <v>10.8</v>
      </c>
      <c r="G15" s="19">
        <f t="shared" si="2"/>
        <v>0</v>
      </c>
      <c r="H15" s="6">
        <v>1.59</v>
      </c>
      <c r="I15" s="6">
        <v>0.42</v>
      </c>
      <c r="J15" s="3">
        <f t="shared" si="12"/>
        <v>1791.1</v>
      </c>
      <c r="K15" s="3">
        <f t="shared" si="16"/>
        <v>1771.1</v>
      </c>
      <c r="L15" s="3">
        <f t="shared" si="3"/>
        <v>1781.8999999999999</v>
      </c>
      <c r="M15" s="3">
        <f t="shared" si="17"/>
        <v>9999.5268166999995</v>
      </c>
      <c r="N15" s="3">
        <f t="shared" si="18"/>
        <v>9887.8688767000003</v>
      </c>
      <c r="O15" s="3">
        <f t="shared" si="4"/>
        <v>101442.31052222784</v>
      </c>
      <c r="P15" s="4">
        <f t="shared" si="11"/>
        <v>-2.326386311841043E-2</v>
      </c>
      <c r="Q15" s="4"/>
      <c r="R15" s="3">
        <f t="shared" si="5"/>
        <v>2847.8490000000002</v>
      </c>
      <c r="S15" s="3">
        <f t="shared" si="0"/>
        <v>2816.049</v>
      </c>
      <c r="T15" s="3">
        <f t="shared" si="6"/>
        <v>2700</v>
      </c>
      <c r="U15" s="3">
        <f t="shared" si="7"/>
        <v>5516.049</v>
      </c>
      <c r="V15" s="3">
        <f t="shared" si="19"/>
        <v>1885.1509999999998</v>
      </c>
      <c r="W15" s="3">
        <f t="shared" si="13"/>
        <v>16782.150999999998</v>
      </c>
      <c r="X15" s="4">
        <f t="shared" si="8"/>
        <v>0.22478610147491401</v>
      </c>
      <c r="Y15" s="4"/>
      <c r="Z15" s="3">
        <f t="shared" si="1"/>
        <v>756.84922240415551</v>
      </c>
      <c r="AA15" s="3">
        <f t="shared" si="20"/>
        <v>748.39799999999991</v>
      </c>
      <c r="AB15" s="3">
        <v>0</v>
      </c>
      <c r="AC15" s="3">
        <f t="shared" si="21"/>
        <v>748.39799999999991</v>
      </c>
      <c r="AD15" s="3">
        <f t="shared" si="14"/>
        <v>-344.89622240415554</v>
      </c>
      <c r="AE15" s="3">
        <f t="shared" si="15"/>
        <v>-460.44793267856227</v>
      </c>
      <c r="AF15" s="4">
        <f>(-1)*SLOPE(AE14:AE15,O14:O15)</f>
        <v>3.6675744341036536E-2</v>
      </c>
      <c r="AH15" s="18">
        <v>2.4</v>
      </c>
      <c r="AI15" s="3">
        <f t="shared" si="10"/>
        <v>0.5582897</v>
      </c>
    </row>
    <row r="16" spans="1:35">
      <c r="A16" s="7">
        <v>11.10624999999709</v>
      </c>
      <c r="B16" s="7">
        <v>5.5703650000000007</v>
      </c>
      <c r="C16" s="7">
        <v>95.161640000000006</v>
      </c>
      <c r="D16" s="6">
        <v>20</v>
      </c>
      <c r="E16" s="7"/>
      <c r="F16" s="7">
        <v>10.8</v>
      </c>
      <c r="G16" s="19">
        <f t="shared" si="2"/>
        <v>0</v>
      </c>
      <c r="H16" s="7">
        <v>1.39</v>
      </c>
      <c r="I16" s="6">
        <v>0.53</v>
      </c>
      <c r="J16" s="3">
        <f t="shared" si="12"/>
        <v>1781.8999999999999</v>
      </c>
      <c r="K16" s="3">
        <f t="shared" si="16"/>
        <v>1761.8999999999999</v>
      </c>
      <c r="L16" s="3">
        <f t="shared" si="3"/>
        <v>1772.6999999999998</v>
      </c>
      <c r="M16" s="3">
        <f t="shared" si="17"/>
        <v>9925.833393500001</v>
      </c>
      <c r="N16" s="3">
        <f t="shared" si="18"/>
        <v>9814.4260935000002</v>
      </c>
      <c r="O16" s="3">
        <f t="shared" si="4"/>
        <v>114039.14693079118</v>
      </c>
      <c r="P16" s="4">
        <f t="shared" si="11"/>
        <v>-3.6956265480954591E-2</v>
      </c>
      <c r="Q16" s="4"/>
      <c r="R16" s="3">
        <f t="shared" si="5"/>
        <v>2476.8409999999994</v>
      </c>
      <c r="S16" s="3">
        <f t="shared" si="0"/>
        <v>2449.0409999999993</v>
      </c>
      <c r="T16" s="3">
        <f t="shared" si="6"/>
        <v>2700</v>
      </c>
      <c r="U16" s="3">
        <f t="shared" si="7"/>
        <v>5149.0409999999993</v>
      </c>
      <c r="V16" s="3">
        <f t="shared" si="19"/>
        <v>3039.2080000000005</v>
      </c>
      <c r="W16" s="3">
        <f t="shared" si="13"/>
        <v>19821.358999999997</v>
      </c>
      <c r="X16" s="4">
        <f t="shared" si="8"/>
        <v>0.24229458669244427</v>
      </c>
      <c r="Y16" s="4"/>
      <c r="Z16" s="3">
        <f t="shared" si="1"/>
        <v>950.19597531074407</v>
      </c>
      <c r="AA16" s="3">
        <f t="shared" si="20"/>
        <v>939.53099999999995</v>
      </c>
      <c r="AB16" s="3">
        <v>0</v>
      </c>
      <c r="AC16" s="3">
        <f t="shared" si="21"/>
        <v>939.53099999999995</v>
      </c>
      <c r="AD16" s="3">
        <f t="shared" si="14"/>
        <v>-201.79797531074416</v>
      </c>
      <c r="AE16" s="3">
        <f t="shared" si="15"/>
        <v>-662.24590798930649</v>
      </c>
      <c r="AF16" s="4">
        <f>(-1)*SLOPE(AE16:AE17,O16:O17)</f>
        <v>3.0759114855000456E-2</v>
      </c>
      <c r="AG16" s="8"/>
      <c r="AH16" s="18">
        <v>2.4</v>
      </c>
      <c r="AI16" s="3">
        <f t="shared" si="10"/>
        <v>0.55703650000000005</v>
      </c>
    </row>
    <row r="17" spans="1:39">
      <c r="A17" s="7">
        <v>11.92013888888323</v>
      </c>
      <c r="B17" s="7">
        <v>5.1741399999999995</v>
      </c>
      <c r="C17" s="7">
        <v>89.348849999999999</v>
      </c>
      <c r="D17" s="6">
        <v>20</v>
      </c>
      <c r="E17" s="7"/>
      <c r="F17" s="7">
        <v>10.8</v>
      </c>
      <c r="G17" s="19">
        <f t="shared" si="2"/>
        <v>0</v>
      </c>
      <c r="H17" s="7">
        <v>1.84</v>
      </c>
      <c r="I17" s="6">
        <v>0.66</v>
      </c>
      <c r="J17" s="3">
        <f t="shared" si="12"/>
        <v>1772.6999999999998</v>
      </c>
      <c r="K17" s="3">
        <f t="shared" si="16"/>
        <v>1752.6999999999998</v>
      </c>
      <c r="L17" s="3">
        <f t="shared" si="3"/>
        <v>1763.4999999999998</v>
      </c>
      <c r="M17" s="3">
        <f t="shared" si="17"/>
        <v>9172.1979779999983</v>
      </c>
      <c r="N17" s="3">
        <f t="shared" si="18"/>
        <v>9068.7151779999986</v>
      </c>
      <c r="O17" s="3">
        <f t="shared" si="4"/>
        <v>121765.64811541716</v>
      </c>
      <c r="P17" s="4">
        <f t="shared" si="11"/>
        <v>-8.434687908485107E-2</v>
      </c>
      <c r="Q17" s="4"/>
      <c r="R17" s="3">
        <f t="shared" si="5"/>
        <v>3261.768</v>
      </c>
      <c r="S17" s="3">
        <f t="shared" si="0"/>
        <v>3224.9679999999998</v>
      </c>
      <c r="T17" s="3">
        <f t="shared" si="6"/>
        <v>2700</v>
      </c>
      <c r="U17" s="3">
        <f t="shared" si="7"/>
        <v>5924.9679999999998</v>
      </c>
      <c r="V17" s="3">
        <f t="shared" si="19"/>
        <v>1887.2729999999992</v>
      </c>
      <c r="W17" s="3">
        <f t="shared" si="13"/>
        <v>21708.631999999998</v>
      </c>
      <c r="X17" s="4">
        <f t="shared" si="8"/>
        <v>0.25135781634955517</v>
      </c>
      <c r="Y17" s="4"/>
      <c r="Z17" s="3">
        <f t="shared" si="1"/>
        <v>1177.1913373652078</v>
      </c>
      <c r="AA17" s="3">
        <f t="shared" si="20"/>
        <v>1163.9099999999999</v>
      </c>
      <c r="AB17" s="3">
        <v>0</v>
      </c>
      <c r="AC17" s="3">
        <f t="shared" si="21"/>
        <v>1163.9099999999999</v>
      </c>
      <c r="AD17" s="3">
        <f t="shared" si="14"/>
        <v>-237.66033736520785</v>
      </c>
      <c r="AE17" s="3">
        <f t="shared" si="15"/>
        <v>-899.90624535451434</v>
      </c>
      <c r="AF17" s="4">
        <f>(-1)*SLOPE(AE16:AE17,O16:O17)</f>
        <v>3.0759114855000456E-2</v>
      </c>
      <c r="AH17" s="18">
        <v>2.4</v>
      </c>
      <c r="AI17" s="3">
        <f t="shared" si="10"/>
        <v>0.51741399999999993</v>
      </c>
    </row>
    <row r="18" spans="1:39">
      <c r="A18" s="7">
        <v>12.968055555553292</v>
      </c>
      <c r="B18" s="7">
        <v>4.8075530000000004</v>
      </c>
      <c r="C18" s="7">
        <v>87.824960000000004</v>
      </c>
      <c r="D18" s="6">
        <v>20</v>
      </c>
      <c r="E18" s="6"/>
      <c r="F18" s="7"/>
      <c r="G18" s="19">
        <f t="shared" si="2"/>
        <v>0</v>
      </c>
      <c r="H18" s="7">
        <v>2.02</v>
      </c>
      <c r="I18" s="6">
        <v>0.69</v>
      </c>
      <c r="J18" s="3">
        <f t="shared" si="12"/>
        <v>1763.4999999999998</v>
      </c>
      <c r="K18" s="3">
        <f t="shared" si="16"/>
        <v>1743.4999999999998</v>
      </c>
      <c r="L18" s="3">
        <f t="shared" si="3"/>
        <v>1743.4999999999998</v>
      </c>
      <c r="M18" s="3">
        <f t="shared" si="17"/>
        <v>8478.1197154999991</v>
      </c>
      <c r="N18" s="3">
        <f t="shared" si="18"/>
        <v>8381.9686554999989</v>
      </c>
      <c r="O18" s="3">
        <f t="shared" si="4"/>
        <v>130959.45848152039</v>
      </c>
      <c r="P18" s="4">
        <f t="shared" si="11"/>
        <v>-6.857566428796963E-3</v>
      </c>
      <c r="Q18" s="4"/>
      <c r="R18" s="3">
        <f t="shared" si="5"/>
        <v>3562.2699999999995</v>
      </c>
      <c r="S18" s="3">
        <f t="shared" si="0"/>
        <v>3521.8699999999994</v>
      </c>
      <c r="T18" s="3">
        <f t="shared" si="6"/>
        <v>0</v>
      </c>
      <c r="U18" s="3">
        <f t="shared" si="7"/>
        <v>3521.8699999999994</v>
      </c>
      <c r="V18" s="3">
        <f t="shared" si="19"/>
        <v>2362.6980000000003</v>
      </c>
      <c r="W18" s="3">
        <f t="shared" si="13"/>
        <v>24071.329999999998</v>
      </c>
      <c r="X18" s="4">
        <f t="shared" si="8"/>
        <v>0.27208494405497602</v>
      </c>
      <c r="Y18" s="4"/>
      <c r="Z18" s="3">
        <f t="shared" si="1"/>
        <v>1216.8149999999996</v>
      </c>
      <c r="AA18" s="3">
        <f t="shared" si="20"/>
        <v>1203.0149999999996</v>
      </c>
      <c r="AB18" s="3">
        <v>0</v>
      </c>
      <c r="AC18" s="3">
        <f t="shared" si="21"/>
        <v>1203.0149999999996</v>
      </c>
      <c r="AD18" s="3">
        <f t="shared" si="14"/>
        <v>-52.904999999999745</v>
      </c>
      <c r="AE18" s="3">
        <f t="shared" si="15"/>
        <v>-952.81124535451409</v>
      </c>
      <c r="AF18" s="4"/>
      <c r="AH18" s="18">
        <v>2.4</v>
      </c>
      <c r="AI18" s="3">
        <f t="shared" si="10"/>
        <v>0.48075530000000005</v>
      </c>
    </row>
    <row r="19" spans="1:39">
      <c r="A19" s="7">
        <v>13.905555555553292</v>
      </c>
      <c r="B19" s="7">
        <v>5.206944</v>
      </c>
      <c r="C19" s="7">
        <v>92.312820000000002</v>
      </c>
      <c r="D19" s="6">
        <v>20</v>
      </c>
      <c r="E19" s="7"/>
      <c r="F19" s="7"/>
      <c r="G19" s="19">
        <f t="shared" si="2"/>
        <v>0</v>
      </c>
      <c r="H19" s="7">
        <v>0.66</v>
      </c>
      <c r="I19" s="6">
        <v>0.83</v>
      </c>
      <c r="J19" s="3">
        <f t="shared" si="12"/>
        <v>1743.4999999999998</v>
      </c>
      <c r="K19" s="3">
        <f t="shared" si="16"/>
        <v>1723.4999999999998</v>
      </c>
      <c r="L19" s="3">
        <f t="shared" si="3"/>
        <v>1723.4999999999998</v>
      </c>
      <c r="M19" s="3">
        <f t="shared" si="17"/>
        <v>9078.3068639999983</v>
      </c>
      <c r="N19" s="3">
        <f t="shared" si="18"/>
        <v>8974.1679839999979</v>
      </c>
      <c r="O19" s="3">
        <f t="shared" si="4"/>
        <v>139143.96263128601</v>
      </c>
      <c r="P19" s="4"/>
      <c r="Q19" s="4"/>
      <c r="R19" s="3">
        <f t="shared" si="5"/>
        <v>1150.7099999999998</v>
      </c>
      <c r="S19" s="3">
        <f t="shared" si="0"/>
        <v>1137.5099999999998</v>
      </c>
      <c r="T19" s="3">
        <f t="shared" si="6"/>
        <v>0</v>
      </c>
      <c r="U19" s="3">
        <f t="shared" si="7"/>
        <v>1137.5099999999998</v>
      </c>
      <c r="V19" s="3">
        <f t="shared" si="19"/>
        <v>2371.16</v>
      </c>
      <c r="W19" s="3">
        <f t="shared" si="13"/>
        <v>26442.489999999998</v>
      </c>
      <c r="X19" s="4"/>
      <c r="Y19" s="4"/>
      <c r="Z19" s="3">
        <f t="shared" si="1"/>
        <v>1447.1049999999996</v>
      </c>
      <c r="AA19" s="3">
        <f t="shared" si="20"/>
        <v>1430.5049999999997</v>
      </c>
      <c r="AB19" s="3">
        <v>0</v>
      </c>
      <c r="AC19" s="3">
        <f t="shared" si="21"/>
        <v>1430.5049999999997</v>
      </c>
      <c r="AD19" s="3">
        <f t="shared" si="14"/>
        <v>-244.08999999999992</v>
      </c>
      <c r="AE19" s="3">
        <f t="shared" si="15"/>
        <v>-1196.901245354514</v>
      </c>
      <c r="AF19" s="4"/>
      <c r="AG19" s="8"/>
      <c r="AH19" s="18">
        <v>2.8</v>
      </c>
      <c r="AI19" s="3">
        <f t="shared" si="10"/>
        <v>0.5206944</v>
      </c>
    </row>
    <row r="20" spans="1:39">
      <c r="A20" s="7"/>
      <c r="B20" s="7"/>
      <c r="C20" s="7"/>
      <c r="D20" s="6"/>
      <c r="E20" s="7"/>
      <c r="F20" s="7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32"/>
  <sheetViews>
    <sheetView zoomScaleNormal="100" workbookViewId="0">
      <selection activeCell="B5" sqref="B5:B19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44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20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1.1111111110949423E-2</v>
      </c>
      <c r="B5" s="6">
        <v>0.93976720000000002</v>
      </c>
      <c r="C5" s="6">
        <v>97.488119999999995</v>
      </c>
      <c r="D5" s="6">
        <v>20</v>
      </c>
      <c r="E5" s="6"/>
      <c r="F5" s="6"/>
      <c r="G5" s="19">
        <v>0</v>
      </c>
      <c r="H5" s="6">
        <v>8.09</v>
      </c>
      <c r="I5" s="6">
        <v>0.49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1409.6508000000001</v>
      </c>
      <c r="N5" s="3">
        <f>M5-D5*B5</f>
        <v>1390.8554560000002</v>
      </c>
      <c r="O5" s="3">
        <f>0</f>
        <v>0</v>
      </c>
      <c r="P5" s="4"/>
      <c r="Q5" s="4"/>
      <c r="R5" s="3">
        <f>H5*J5</f>
        <v>12135</v>
      </c>
      <c r="S5" s="3">
        <f t="shared" ref="S5:S19" si="0">R5-D5*H5</f>
        <v>11973.2</v>
      </c>
      <c r="T5" s="3">
        <f>$E$2*E5+$H$2*F5</f>
        <v>0</v>
      </c>
      <c r="U5" s="3">
        <f>S5+T5</f>
        <v>11973.2</v>
      </c>
      <c r="V5" s="3">
        <v>0</v>
      </c>
      <c r="W5" s="3">
        <f>V5</f>
        <v>0</v>
      </c>
      <c r="X5" s="4"/>
      <c r="Y5" s="4"/>
      <c r="Z5" s="3">
        <f t="shared" ref="Z5:Z19" si="1">AA5*J5/K5</f>
        <v>735</v>
      </c>
      <c r="AA5" s="3">
        <f>AC5-AB5</f>
        <v>725.19999999999993</v>
      </c>
      <c r="AB5" s="3">
        <v>0</v>
      </c>
      <c r="AC5" s="3">
        <f>I5*L5</f>
        <v>725.19999999999993</v>
      </c>
      <c r="AD5" s="3">
        <v>0</v>
      </c>
      <c r="AE5" s="3">
        <f>AD5</f>
        <v>0</v>
      </c>
      <c r="AF5" s="4"/>
      <c r="AH5" s="17">
        <v>0.23</v>
      </c>
      <c r="AI5" s="3">
        <f>B5/10</f>
        <v>9.397672E-2</v>
      </c>
    </row>
    <row r="6" spans="1:35" s="3" customFormat="1">
      <c r="A6" s="6">
        <v>1.0166666666627862</v>
      </c>
      <c r="B6" s="6">
        <v>1.5114589999999999</v>
      </c>
      <c r="C6" s="6">
        <v>99.388919999999999</v>
      </c>
      <c r="D6" s="6">
        <v>20</v>
      </c>
      <c r="E6" s="6"/>
      <c r="F6" s="6"/>
      <c r="G6" s="19">
        <f t="shared" ref="G6:G19" si="2">($B$2/100)*$A$3*(A6-A5)/14</f>
        <v>0</v>
      </c>
      <c r="H6" s="6">
        <v>7.35</v>
      </c>
      <c r="I6" s="6">
        <v>0.83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2236.9593199999999</v>
      </c>
      <c r="N6" s="3">
        <f>M6-D6*B6</f>
        <v>2206.7301400000001</v>
      </c>
      <c r="O6" s="3">
        <f t="shared" ref="O6:O19" si="4">(A6-A5)*N5+0.5*(A6-A5)*(M6-N5)+O5</f>
        <v>1823.9846512599213</v>
      </c>
      <c r="P6" s="4">
        <f>SLOPE(N5:N7,O5:O7)</f>
        <v>0.46903347409453666</v>
      </c>
      <c r="Q6" s="4">
        <f>SLOPE(N5:N11,O5:O11)</f>
        <v>0.20527055292098609</v>
      </c>
      <c r="R6" s="3">
        <f t="shared" ref="R6:R19" si="5">H6*J6</f>
        <v>10878</v>
      </c>
      <c r="S6" s="3">
        <f t="shared" si="0"/>
        <v>10731</v>
      </c>
      <c r="T6" s="3">
        <f t="shared" ref="T6:T19" si="6">$E$2*E6+$H$2*F6</f>
        <v>0</v>
      </c>
      <c r="U6" s="3">
        <f t="shared" ref="U6:U19" si="7">S6+T6</f>
        <v>10731</v>
      </c>
      <c r="V6" s="3">
        <f>U5-R6</f>
        <v>1095.2000000000007</v>
      </c>
      <c r="W6" s="3">
        <f>W5+V6</f>
        <v>1095.2000000000007</v>
      </c>
      <c r="X6" s="4">
        <f t="shared" ref="X6:X18" si="8">SLOPE(W5:W7,O5:O7)</f>
        <v>0.63478897002720491</v>
      </c>
      <c r="Y6" s="4"/>
      <c r="Z6" s="3">
        <f t="shared" si="1"/>
        <v>1228.4000000000001</v>
      </c>
      <c r="AA6" s="3">
        <f>AC6-AB6</f>
        <v>1211.8</v>
      </c>
      <c r="AB6" s="3">
        <v>0</v>
      </c>
      <c r="AC6" s="3">
        <f>I6*L6</f>
        <v>1211.8</v>
      </c>
      <c r="AD6" s="3">
        <f>AC5-Z6</f>
        <v>-503.20000000000016</v>
      </c>
      <c r="AE6" s="3">
        <f>AE5+AD6</f>
        <v>-503.20000000000016</v>
      </c>
      <c r="AF6" s="4">
        <f t="shared" ref="AF6:AF14" si="9">(-1)*SLOPE(AE5:AE7,O5:O7)</f>
        <v>0.27327389751114411</v>
      </c>
      <c r="AG6" s="8"/>
      <c r="AH6" s="18">
        <v>0.38</v>
      </c>
      <c r="AI6" s="3">
        <f t="shared" ref="AI6:AI19" si="10">B6/10</f>
        <v>0.1511459</v>
      </c>
    </row>
    <row r="7" spans="1:35" s="3" customFormat="1">
      <c r="A7" s="6">
        <v>1.9208333333299379</v>
      </c>
      <c r="B7" s="6">
        <v>2.397338</v>
      </c>
      <c r="C7" s="6">
        <v>97.537329999999997</v>
      </c>
      <c r="D7" s="6">
        <v>20</v>
      </c>
      <c r="E7" s="6"/>
      <c r="F7" s="6"/>
      <c r="G7" s="19">
        <f t="shared" si="2"/>
        <v>0</v>
      </c>
      <c r="H7" s="6">
        <v>6.19</v>
      </c>
      <c r="I7" s="6">
        <v>1.31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3500.11348</v>
      </c>
      <c r="N7" s="3">
        <f>M7-D7*B7</f>
        <v>3452.1667200000002</v>
      </c>
      <c r="O7" s="3">
        <f t="shared" si="4"/>
        <v>4403.9535378029723</v>
      </c>
      <c r="P7" s="4">
        <f t="shared" ref="P7:P18" si="11">SLOPE(N6:N8,O6:O8)</f>
        <v>0.56263884563476108</v>
      </c>
      <c r="Q7" s="4"/>
      <c r="R7" s="3">
        <f t="shared" si="5"/>
        <v>9037.4000000000015</v>
      </c>
      <c r="S7" s="3">
        <f t="shared" si="0"/>
        <v>8913.6000000000022</v>
      </c>
      <c r="T7" s="3">
        <f t="shared" si="6"/>
        <v>0</v>
      </c>
      <c r="U7" s="3">
        <f t="shared" si="7"/>
        <v>8913.6000000000022</v>
      </c>
      <c r="V7" s="3">
        <f>U6-R7</f>
        <v>1693.5999999999985</v>
      </c>
      <c r="W7" s="3">
        <f>W6+V7</f>
        <v>2788.7999999999993</v>
      </c>
      <c r="X7" s="4">
        <f t="shared" si="8"/>
        <v>0.37667348873562179</v>
      </c>
      <c r="Y7" s="4"/>
      <c r="Z7" s="3">
        <f t="shared" si="1"/>
        <v>1912.6</v>
      </c>
      <c r="AA7" s="3">
        <f>AC7-AB7</f>
        <v>1886.4</v>
      </c>
      <c r="AB7" s="3">
        <v>0</v>
      </c>
      <c r="AC7" s="3">
        <f>I7*L7</f>
        <v>1886.4</v>
      </c>
      <c r="AD7" s="3">
        <f>AC6-Z7</f>
        <v>-700.8</v>
      </c>
      <c r="AE7" s="3">
        <f>AE6+AD7</f>
        <v>-1204</v>
      </c>
      <c r="AF7" s="4">
        <f>(-1)*SLOPE(AE6:AE7,O6:O7)</f>
        <v>0.27163118270740655</v>
      </c>
      <c r="AH7" s="18">
        <v>0.72</v>
      </c>
      <c r="AI7" s="3">
        <f t="shared" si="10"/>
        <v>0.2397338</v>
      </c>
    </row>
    <row r="8" spans="1:35" s="3" customFormat="1">
      <c r="A8" s="6">
        <v>2.976388888884685</v>
      </c>
      <c r="B8" s="6">
        <v>4.6757660000000003</v>
      </c>
      <c r="C8" s="6">
        <v>98.960380000000001</v>
      </c>
      <c r="D8" s="6">
        <v>20</v>
      </c>
      <c r="E8" s="6">
        <v>225</v>
      </c>
      <c r="F8" s="6"/>
      <c r="G8" s="19">
        <f t="shared" si="2"/>
        <v>0</v>
      </c>
      <c r="H8" s="6">
        <v>5.18</v>
      </c>
      <c r="I8" s="6">
        <v>1.48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6733.1030400000009</v>
      </c>
      <c r="N8" s="3">
        <f>M8-D8*B8</f>
        <v>6639.5877200000004</v>
      </c>
      <c r="O8" s="3">
        <f t="shared" si="4"/>
        <v>9779.512577798856</v>
      </c>
      <c r="P8" s="4">
        <f t="shared" si="11"/>
        <v>0.32306606270811372</v>
      </c>
      <c r="Q8" s="4"/>
      <c r="R8" s="3">
        <f t="shared" si="5"/>
        <v>7459.2</v>
      </c>
      <c r="S8" s="3">
        <f t="shared" si="0"/>
        <v>7355.5999999999995</v>
      </c>
      <c r="T8" s="3">
        <f t="shared" si="6"/>
        <v>4500</v>
      </c>
      <c r="U8" s="3">
        <f t="shared" si="7"/>
        <v>11855.599999999999</v>
      </c>
      <c r="V8" s="3">
        <f>U7-R8</f>
        <v>1454.4000000000024</v>
      </c>
      <c r="W8" s="3">
        <f t="shared" ref="W8:W19" si="13">W7+V8</f>
        <v>4243.2000000000016</v>
      </c>
      <c r="X8" s="4">
        <f t="shared" si="8"/>
        <v>0.28695686473354404</v>
      </c>
      <c r="Y8" s="4"/>
      <c r="Z8" s="3">
        <f t="shared" si="1"/>
        <v>2468.8901408450706</v>
      </c>
      <c r="AA8" s="3">
        <f>AC8-AB8</f>
        <v>2434.6</v>
      </c>
      <c r="AB8" s="3">
        <v>0</v>
      </c>
      <c r="AC8" s="3">
        <f>I8*L8</f>
        <v>2434.6</v>
      </c>
      <c r="AD8" s="3">
        <f t="shared" ref="AD8:AD19" si="14">AC7-Z8</f>
        <v>-582.49014084507053</v>
      </c>
      <c r="AE8" s="3">
        <f t="shared" ref="AE8:AE19" si="15">AE7+AD8</f>
        <v>-1786.4901408450705</v>
      </c>
      <c r="AF8" s="4">
        <f>(-1)*SLOPE(AE8:AE9,O8:O9)</f>
        <v>-3.7850790668143924E-2</v>
      </c>
      <c r="AH8" s="18">
        <v>1.4</v>
      </c>
      <c r="AI8" s="3">
        <f t="shared" si="10"/>
        <v>0.46757660000000001</v>
      </c>
    </row>
    <row r="9" spans="1:35">
      <c r="A9" s="7">
        <v>3.9986111111065838</v>
      </c>
      <c r="B9" s="7">
        <v>4.7511409999999996</v>
      </c>
      <c r="C9" s="7">
        <v>97.952709999999996</v>
      </c>
      <c r="D9" s="6">
        <v>20</v>
      </c>
      <c r="E9" s="6"/>
      <c r="F9" s="6"/>
      <c r="G9" s="19">
        <f t="shared" si="2"/>
        <v>0</v>
      </c>
      <c r="H9" s="6">
        <v>5.87</v>
      </c>
      <c r="I9" s="6">
        <v>1.31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7815.6269449999991</v>
      </c>
      <c r="N9" s="3">
        <f t="shared" ref="N9:N19" si="18">M9-D9*B9</f>
        <v>7720.6041249999989</v>
      </c>
      <c r="O9" s="3">
        <f t="shared" si="4"/>
        <v>17167.733406574298</v>
      </c>
      <c r="P9" s="4">
        <f t="shared" si="11"/>
        <v>3.6596300758084795E-2</v>
      </c>
      <c r="Q9" s="4"/>
      <c r="R9" s="3">
        <f t="shared" si="5"/>
        <v>9656.15</v>
      </c>
      <c r="S9" s="3">
        <f t="shared" si="0"/>
        <v>9538.75</v>
      </c>
      <c r="T9" s="3">
        <f t="shared" si="6"/>
        <v>0</v>
      </c>
      <c r="U9" s="3">
        <f t="shared" si="7"/>
        <v>9538.75</v>
      </c>
      <c r="V9" s="3">
        <f t="shared" ref="V9:V19" si="19">U8-R9</f>
        <v>2199.4499999999989</v>
      </c>
      <c r="W9" s="3">
        <f t="shared" si="13"/>
        <v>6442.6500000000005</v>
      </c>
      <c r="X9" s="4">
        <f t="shared" si="8"/>
        <v>0.20287990518344343</v>
      </c>
      <c r="Y9" s="4"/>
      <c r="Z9" s="3">
        <f t="shared" si="1"/>
        <v>2154.9499999999998</v>
      </c>
      <c r="AA9" s="3">
        <f t="shared" ref="AA9:AA19" si="20">AC9-AB9</f>
        <v>2128.75</v>
      </c>
      <c r="AB9" s="3">
        <v>0</v>
      </c>
      <c r="AC9" s="3">
        <f t="shared" ref="AC9:AC19" si="21">I9*L9</f>
        <v>2128.75</v>
      </c>
      <c r="AD9" s="3">
        <f t="shared" si="14"/>
        <v>279.65000000000009</v>
      </c>
      <c r="AE9" s="3">
        <f t="shared" si="15"/>
        <v>-1506.8401408450704</v>
      </c>
      <c r="AF9" s="4">
        <f t="shared" si="9"/>
        <v>-5.736030236534171E-2</v>
      </c>
      <c r="AG9" s="8"/>
      <c r="AH9" s="18">
        <v>1.8</v>
      </c>
      <c r="AI9" s="3">
        <f t="shared" si="10"/>
        <v>0.47511409999999998</v>
      </c>
    </row>
    <row r="10" spans="1:35">
      <c r="A10" s="7">
        <v>4.9034722222204437</v>
      </c>
      <c r="B10" s="7">
        <v>4.444261</v>
      </c>
      <c r="C10" s="7">
        <v>96.696569999999994</v>
      </c>
      <c r="D10" s="6">
        <v>20</v>
      </c>
      <c r="E10" s="6"/>
      <c r="F10" s="6"/>
      <c r="G10" s="19">
        <f t="shared" si="2"/>
        <v>0</v>
      </c>
      <c r="H10" s="6">
        <v>5.47</v>
      </c>
      <c r="I10" s="6">
        <v>0.98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7221.9241250000005</v>
      </c>
      <c r="N10" s="3">
        <f t="shared" si="18"/>
        <v>7133.0389050000003</v>
      </c>
      <c r="O10" s="3">
        <f t="shared" si="4"/>
        <v>23928.189764146919</v>
      </c>
      <c r="P10" s="4">
        <f t="shared" si="11"/>
        <v>1.2971051278151799E-2</v>
      </c>
      <c r="Q10" s="4"/>
      <c r="R10" s="3">
        <f t="shared" si="5"/>
        <v>8888.75</v>
      </c>
      <c r="S10" s="3">
        <f t="shared" si="0"/>
        <v>8779.35</v>
      </c>
      <c r="T10" s="3">
        <f t="shared" si="6"/>
        <v>0</v>
      </c>
      <c r="U10" s="3">
        <f t="shared" si="7"/>
        <v>8779.35</v>
      </c>
      <c r="V10" s="3">
        <f t="shared" si="19"/>
        <v>650</v>
      </c>
      <c r="W10" s="3">
        <f t="shared" si="13"/>
        <v>7092.6500000000005</v>
      </c>
      <c r="X10" s="4">
        <f t="shared" si="8"/>
        <v>0.16412940430946299</v>
      </c>
      <c r="Y10" s="4"/>
      <c r="Z10" s="3">
        <f t="shared" si="1"/>
        <v>1592.5</v>
      </c>
      <c r="AA10" s="3">
        <f t="shared" si="20"/>
        <v>1572.8999999999999</v>
      </c>
      <c r="AB10" s="3">
        <v>0</v>
      </c>
      <c r="AC10" s="3">
        <f t="shared" si="21"/>
        <v>1572.8999999999999</v>
      </c>
      <c r="AD10" s="3">
        <f t="shared" si="14"/>
        <v>536.25</v>
      </c>
      <c r="AE10" s="3">
        <f t="shared" si="15"/>
        <v>-970.59014084507044</v>
      </c>
      <c r="AF10" s="4">
        <f t="shared" si="9"/>
        <v>-7.6095591414431799E-2</v>
      </c>
      <c r="AH10" s="18">
        <v>1.8</v>
      </c>
      <c r="AI10" s="3">
        <f t="shared" si="10"/>
        <v>0.44442609999999999</v>
      </c>
    </row>
    <row r="11" spans="1:35">
      <c r="A11" s="7">
        <v>5.8756944444394321</v>
      </c>
      <c r="B11" s="21">
        <v>4.9748269999999994</v>
      </c>
      <c r="C11" s="21">
        <v>95.719059999999999</v>
      </c>
      <c r="D11" s="22">
        <v>20</v>
      </c>
      <c r="E11" s="6">
        <v>240</v>
      </c>
      <c r="F11" s="6"/>
      <c r="G11" s="19">
        <f t="shared" si="2"/>
        <v>0</v>
      </c>
      <c r="H11" s="6">
        <v>4.4400000000000004</v>
      </c>
      <c r="I11" s="6">
        <v>0.56000000000000005</v>
      </c>
      <c r="J11" s="3">
        <f t="shared" si="12"/>
        <v>1605</v>
      </c>
      <c r="K11" s="3">
        <f t="shared" si="16"/>
        <v>1585</v>
      </c>
      <c r="L11" s="3">
        <f t="shared" si="3"/>
        <v>1825</v>
      </c>
      <c r="M11" s="3">
        <f t="shared" si="17"/>
        <v>7984.5973349999995</v>
      </c>
      <c r="N11" s="3">
        <f t="shared" si="18"/>
        <v>7885.1007949999994</v>
      </c>
      <c r="O11" s="3">
        <f t="shared" si="4"/>
        <v>31277.040714122475</v>
      </c>
      <c r="P11" s="4">
        <f t="shared" si="11"/>
        <v>0.11465481641383585</v>
      </c>
      <c r="Q11" s="4"/>
      <c r="R11" s="3">
        <f t="shared" si="5"/>
        <v>7126.2000000000007</v>
      </c>
      <c r="S11" s="3">
        <f t="shared" si="0"/>
        <v>7037.4000000000005</v>
      </c>
      <c r="T11" s="3">
        <f t="shared" si="6"/>
        <v>4800</v>
      </c>
      <c r="U11" s="3">
        <f t="shared" si="7"/>
        <v>11837.400000000001</v>
      </c>
      <c r="V11" s="3">
        <f t="shared" si="19"/>
        <v>1653.1499999999996</v>
      </c>
      <c r="W11" s="3">
        <f t="shared" si="13"/>
        <v>8745.7999999999993</v>
      </c>
      <c r="X11" s="4">
        <f t="shared" si="8"/>
        <v>0.20760158662364611</v>
      </c>
      <c r="Y11" s="4"/>
      <c r="Z11" s="3">
        <f t="shared" si="1"/>
        <v>1034.895899053628</v>
      </c>
      <c r="AA11" s="3">
        <f t="shared" si="20"/>
        <v>1022.0000000000001</v>
      </c>
      <c r="AB11" s="3">
        <v>0</v>
      </c>
      <c r="AC11" s="3">
        <f t="shared" si="21"/>
        <v>1022.0000000000001</v>
      </c>
      <c r="AD11" s="3">
        <f t="shared" si="14"/>
        <v>538.00410094637186</v>
      </c>
      <c r="AE11" s="3">
        <f t="shared" si="15"/>
        <v>-432.58603989869857</v>
      </c>
      <c r="AF11" s="4">
        <f>(-1)*SLOPE(AE10:AE11,O10:O11)</f>
        <v>-7.3209281914768096E-2</v>
      </c>
      <c r="AG11" s="8"/>
      <c r="AH11" s="18">
        <v>2</v>
      </c>
      <c r="AI11" s="3">
        <f t="shared" si="10"/>
        <v>0.49748269999999994</v>
      </c>
    </row>
    <row r="12" spans="1:35">
      <c r="A12" s="7">
        <v>6.9618055555547471</v>
      </c>
      <c r="B12" s="21">
        <v>5.0018389999999995</v>
      </c>
      <c r="C12" s="21">
        <v>95.489750000000001</v>
      </c>
      <c r="D12" s="22">
        <v>20</v>
      </c>
      <c r="E12" s="6"/>
      <c r="F12" s="6"/>
      <c r="G12" s="19">
        <f t="shared" si="2"/>
        <v>0</v>
      </c>
      <c r="H12" s="6">
        <v>5.5</v>
      </c>
      <c r="I12" s="6">
        <v>0.23</v>
      </c>
      <c r="J12" s="3">
        <f t="shared" si="12"/>
        <v>1825</v>
      </c>
      <c r="K12" s="3">
        <f t="shared" si="16"/>
        <v>1805</v>
      </c>
      <c r="L12" s="3">
        <f t="shared" si="3"/>
        <v>1805</v>
      </c>
      <c r="M12" s="3">
        <f t="shared" si="17"/>
        <v>9128.356174999999</v>
      </c>
      <c r="N12" s="3">
        <f t="shared" si="18"/>
        <v>9028.3193949999986</v>
      </c>
      <c r="O12" s="3">
        <f t="shared" si="4"/>
        <v>40516.293040922123</v>
      </c>
      <c r="P12" s="4">
        <f t="shared" si="11"/>
        <v>-3.4835255197567881E-2</v>
      </c>
      <c r="Q12" s="4"/>
      <c r="R12" s="3">
        <f t="shared" si="5"/>
        <v>10037.5</v>
      </c>
      <c r="S12" s="3">
        <f t="shared" si="0"/>
        <v>9927.5</v>
      </c>
      <c r="T12" s="3">
        <f t="shared" si="6"/>
        <v>0</v>
      </c>
      <c r="U12" s="3">
        <f t="shared" si="7"/>
        <v>9927.5</v>
      </c>
      <c r="V12" s="3">
        <f t="shared" si="19"/>
        <v>1799.9000000000015</v>
      </c>
      <c r="W12" s="3">
        <f t="shared" si="13"/>
        <v>10545.7</v>
      </c>
      <c r="X12" s="4">
        <f t="shared" si="8"/>
        <v>0.15232183662095791</v>
      </c>
      <c r="Y12" s="4">
        <f>SLOPE(W12:W27,O12:O27)</f>
        <v>0.21496363821502187</v>
      </c>
      <c r="Z12" s="3">
        <f t="shared" si="1"/>
        <v>419.75000000000006</v>
      </c>
      <c r="AA12" s="3">
        <f t="shared" si="20"/>
        <v>415.15000000000003</v>
      </c>
      <c r="AB12" s="3">
        <v>0</v>
      </c>
      <c r="AC12" s="3">
        <f t="shared" si="21"/>
        <v>415.15000000000003</v>
      </c>
      <c r="AD12" s="3">
        <f t="shared" si="14"/>
        <v>602.25</v>
      </c>
      <c r="AE12" s="3">
        <f t="shared" si="15"/>
        <v>169.66396010130143</v>
      </c>
      <c r="AF12" s="4">
        <f>(-1)*SLOPE(AE12:AE13,O12:O13)</f>
        <v>-5.2933697617500226E-2</v>
      </c>
      <c r="AG12" s="8"/>
      <c r="AH12" s="18">
        <v>2.2000000000000002</v>
      </c>
      <c r="AI12" s="3">
        <f t="shared" si="10"/>
        <v>0.5001838999999999</v>
      </c>
    </row>
    <row r="13" spans="1:35">
      <c r="A13" s="7">
        <v>7.8819444444452529</v>
      </c>
      <c r="B13" s="21">
        <v>4.0318899999999998</v>
      </c>
      <c r="C13" s="21">
        <v>92.756</v>
      </c>
      <c r="D13" s="22">
        <v>20</v>
      </c>
      <c r="E13" s="6"/>
      <c r="F13" s="6"/>
      <c r="G13" s="19">
        <f t="shared" si="2"/>
        <v>0</v>
      </c>
      <c r="H13" s="6">
        <v>5.0999999999999996</v>
      </c>
      <c r="I13" s="6">
        <v>0.01</v>
      </c>
      <c r="J13" s="3">
        <f t="shared" si="12"/>
        <v>1805</v>
      </c>
      <c r="K13" s="3">
        <f t="shared" si="16"/>
        <v>1785</v>
      </c>
      <c r="L13" s="3">
        <f t="shared" si="3"/>
        <v>1785</v>
      </c>
      <c r="M13" s="3">
        <f t="shared" si="17"/>
        <v>7277.5614499999992</v>
      </c>
      <c r="N13" s="3">
        <f t="shared" si="18"/>
        <v>7196.9236499999988</v>
      </c>
      <c r="O13" s="3">
        <f t="shared" si="4"/>
        <v>48018.130582471764</v>
      </c>
      <c r="P13" s="4">
        <f t="shared" si="11"/>
        <v>-0.14168146804889845</v>
      </c>
      <c r="Q13" s="4"/>
      <c r="R13" s="3">
        <f t="shared" si="5"/>
        <v>9205.5</v>
      </c>
      <c r="S13" s="3">
        <f t="shared" si="0"/>
        <v>9103.5</v>
      </c>
      <c r="T13" s="3">
        <f t="shared" si="6"/>
        <v>0</v>
      </c>
      <c r="U13" s="3">
        <f t="shared" si="7"/>
        <v>9103.5</v>
      </c>
      <c r="V13" s="3">
        <f t="shared" si="19"/>
        <v>722</v>
      </c>
      <c r="W13" s="3">
        <f t="shared" si="13"/>
        <v>11267.7</v>
      </c>
      <c r="X13" s="4">
        <f t="shared" si="8"/>
        <v>0.15373954478744134</v>
      </c>
      <c r="Y13" s="4"/>
      <c r="Z13" s="3">
        <f t="shared" si="1"/>
        <v>18.05</v>
      </c>
      <c r="AA13" s="3">
        <f t="shared" si="20"/>
        <v>17.850000000000001</v>
      </c>
      <c r="AB13" s="3">
        <v>0</v>
      </c>
      <c r="AC13" s="3">
        <f t="shared" si="21"/>
        <v>17.850000000000001</v>
      </c>
      <c r="AD13" s="3">
        <f t="shared" si="14"/>
        <v>397.1</v>
      </c>
      <c r="AE13" s="3">
        <f t="shared" si="15"/>
        <v>566.76396010130145</v>
      </c>
      <c r="AF13" s="4">
        <f t="shared" si="9"/>
        <v>-2.5515891366611924E-2</v>
      </c>
      <c r="AH13" s="18">
        <v>2.2000000000000002</v>
      </c>
      <c r="AI13" s="3">
        <f t="shared" si="10"/>
        <v>0.40318899999999996</v>
      </c>
    </row>
    <row r="14" spans="1:35">
      <c r="A14" s="7">
        <v>8.9243055555562023</v>
      </c>
      <c r="B14" s="21">
        <v>3.9210990000000003</v>
      </c>
      <c r="C14" s="21">
        <v>96.584739999999996</v>
      </c>
      <c r="D14" s="22">
        <v>20</v>
      </c>
      <c r="E14" s="6"/>
      <c r="F14" s="6"/>
      <c r="G14" s="19">
        <f t="shared" si="2"/>
        <v>0</v>
      </c>
      <c r="H14" s="6">
        <v>4.22</v>
      </c>
      <c r="I14" s="6">
        <v>0.02</v>
      </c>
      <c r="J14" s="3">
        <f t="shared" si="12"/>
        <v>1785</v>
      </c>
      <c r="K14" s="3">
        <f t="shared" si="16"/>
        <v>1765</v>
      </c>
      <c r="L14" s="3">
        <f t="shared" si="3"/>
        <v>1765</v>
      </c>
      <c r="M14" s="3">
        <f t="shared" si="17"/>
        <v>6999.1617150000002</v>
      </c>
      <c r="N14" s="3">
        <f t="shared" si="18"/>
        <v>6920.7397350000001</v>
      </c>
      <c r="O14" s="3">
        <f t="shared" si="4"/>
        <v>55416.854239715409</v>
      </c>
      <c r="P14" s="4">
        <f t="shared" si="11"/>
        <v>2.0999629440433921E-2</v>
      </c>
      <c r="Q14" s="4"/>
      <c r="R14" s="3">
        <f t="shared" si="5"/>
        <v>7532.7</v>
      </c>
      <c r="S14" s="3">
        <f t="shared" si="0"/>
        <v>7448.3</v>
      </c>
      <c r="T14" s="3">
        <f t="shared" si="6"/>
        <v>0</v>
      </c>
      <c r="U14" s="3">
        <f t="shared" si="7"/>
        <v>7448.3</v>
      </c>
      <c r="V14" s="3">
        <f t="shared" si="19"/>
        <v>1570.8000000000002</v>
      </c>
      <c r="W14" s="3">
        <f t="shared" si="13"/>
        <v>12838.5</v>
      </c>
      <c r="X14" s="4">
        <f t="shared" si="8"/>
        <v>0.26107976871986782</v>
      </c>
      <c r="Y14" s="4"/>
      <c r="Z14" s="3">
        <f t="shared" si="1"/>
        <v>35.700000000000003</v>
      </c>
      <c r="AA14" s="3">
        <f t="shared" si="20"/>
        <v>35.300000000000004</v>
      </c>
      <c r="AB14" s="3">
        <v>0</v>
      </c>
      <c r="AC14" s="3">
        <f t="shared" si="21"/>
        <v>35.300000000000004</v>
      </c>
      <c r="AD14" s="3">
        <f t="shared" si="14"/>
        <v>-17.850000000000001</v>
      </c>
      <c r="AE14" s="3">
        <f t="shared" si="15"/>
        <v>548.91396010130143</v>
      </c>
      <c r="AF14" s="4">
        <f t="shared" si="9"/>
        <v>3.3297193493055613E-2</v>
      </c>
      <c r="AG14" s="8"/>
      <c r="AH14" s="18">
        <v>2</v>
      </c>
      <c r="AI14" s="3">
        <f t="shared" si="10"/>
        <v>0.39210990000000001</v>
      </c>
    </row>
    <row r="15" spans="1:35">
      <c r="A15" s="7">
        <v>9.8451388888861402</v>
      </c>
      <c r="B15" s="7">
        <v>4.3022979999999995</v>
      </c>
      <c r="C15" s="7">
        <v>98.087649999999996</v>
      </c>
      <c r="D15" s="6">
        <v>20</v>
      </c>
      <c r="E15" s="6"/>
      <c r="F15" s="6"/>
      <c r="G15" s="19">
        <f t="shared" si="2"/>
        <v>0</v>
      </c>
      <c r="H15" s="6">
        <v>3.02</v>
      </c>
      <c r="I15" s="6">
        <v>0.28000000000000003</v>
      </c>
      <c r="J15" s="3">
        <f t="shared" si="12"/>
        <v>1765</v>
      </c>
      <c r="K15" s="3">
        <f t="shared" si="16"/>
        <v>1745</v>
      </c>
      <c r="L15" s="3">
        <f t="shared" si="3"/>
        <v>1745</v>
      </c>
      <c r="M15" s="3">
        <f t="shared" si="17"/>
        <v>7593.5559699999994</v>
      </c>
      <c r="N15" s="3">
        <f t="shared" si="18"/>
        <v>7507.5100099999991</v>
      </c>
      <c r="O15" s="3">
        <f t="shared" si="4"/>
        <v>62099.477887201181</v>
      </c>
      <c r="P15" s="4">
        <f t="shared" si="11"/>
        <v>-4.0582659066363435E-4</v>
      </c>
      <c r="Q15" s="4"/>
      <c r="R15" s="3">
        <f t="shared" si="5"/>
        <v>5330.3</v>
      </c>
      <c r="S15" s="3">
        <f t="shared" si="0"/>
        <v>5269.9000000000005</v>
      </c>
      <c r="T15" s="3">
        <f t="shared" si="6"/>
        <v>0</v>
      </c>
      <c r="U15" s="3">
        <f t="shared" si="7"/>
        <v>5269.9000000000005</v>
      </c>
      <c r="V15" s="3">
        <f t="shared" si="19"/>
        <v>2118</v>
      </c>
      <c r="W15" s="3">
        <f t="shared" si="13"/>
        <v>14956.5</v>
      </c>
      <c r="X15" s="4">
        <f t="shared" si="8"/>
        <v>0.2382714847508538</v>
      </c>
      <c r="Y15" s="4"/>
      <c r="Z15" s="3">
        <f t="shared" si="1"/>
        <v>494.2</v>
      </c>
      <c r="AA15" s="3">
        <f t="shared" si="20"/>
        <v>488.6</v>
      </c>
      <c r="AB15" s="3">
        <v>0</v>
      </c>
      <c r="AC15" s="3">
        <f t="shared" si="21"/>
        <v>488.6</v>
      </c>
      <c r="AD15" s="3">
        <f t="shared" si="14"/>
        <v>-458.9</v>
      </c>
      <c r="AE15" s="3">
        <f t="shared" si="15"/>
        <v>90.01396010130145</v>
      </c>
      <c r="AF15" s="4">
        <f>(-1)*SLOPE(AE14:AE15,O14:O15)</f>
        <v>6.8670633602515324E-2</v>
      </c>
      <c r="AH15" s="18">
        <v>2</v>
      </c>
      <c r="AI15" s="3">
        <f t="shared" si="10"/>
        <v>0.43022979999999994</v>
      </c>
    </row>
    <row r="16" spans="1:35">
      <c r="A16" s="7">
        <v>11.113194444442343</v>
      </c>
      <c r="B16" s="7">
        <v>4.0429340000000007</v>
      </c>
      <c r="C16" s="7">
        <v>88.731200000000001</v>
      </c>
      <c r="D16" s="6">
        <v>20</v>
      </c>
      <c r="E16" s="7"/>
      <c r="F16" s="7"/>
      <c r="G16" s="19">
        <f t="shared" si="2"/>
        <v>0</v>
      </c>
      <c r="H16" s="7">
        <v>2.0299999999999998</v>
      </c>
      <c r="I16" s="6">
        <v>0.26</v>
      </c>
      <c r="J16" s="3">
        <f t="shared" si="12"/>
        <v>1745</v>
      </c>
      <c r="K16" s="3">
        <f t="shared" si="16"/>
        <v>1725</v>
      </c>
      <c r="L16" s="3">
        <f t="shared" si="3"/>
        <v>1725</v>
      </c>
      <c r="M16" s="3">
        <f t="shared" si="17"/>
        <v>7054.9198300000016</v>
      </c>
      <c r="N16" s="3">
        <f t="shared" si="18"/>
        <v>6974.0611500000014</v>
      </c>
      <c r="O16" s="3">
        <f t="shared" si="4"/>
        <v>71332.462917705896</v>
      </c>
      <c r="P16" s="4">
        <f t="shared" si="11"/>
        <v>-6.6291158624546584E-2</v>
      </c>
      <c r="Q16" s="4"/>
      <c r="R16" s="3">
        <f t="shared" si="5"/>
        <v>3542.3499999999995</v>
      </c>
      <c r="S16" s="3">
        <f t="shared" si="0"/>
        <v>3501.7499999999995</v>
      </c>
      <c r="T16" s="3">
        <f t="shared" si="6"/>
        <v>0</v>
      </c>
      <c r="U16" s="3">
        <f t="shared" si="7"/>
        <v>3501.7499999999995</v>
      </c>
      <c r="V16" s="3">
        <f t="shared" si="19"/>
        <v>1727.5500000000011</v>
      </c>
      <c r="W16" s="3">
        <f t="shared" si="13"/>
        <v>16684.050000000003</v>
      </c>
      <c r="X16" s="4">
        <f t="shared" si="8"/>
        <v>0.18250661025403192</v>
      </c>
      <c r="Y16" s="4"/>
      <c r="Z16" s="3">
        <f t="shared" si="1"/>
        <v>453.7</v>
      </c>
      <c r="AA16" s="3">
        <f t="shared" si="20"/>
        <v>448.5</v>
      </c>
      <c r="AB16" s="3">
        <v>0</v>
      </c>
      <c r="AC16" s="3">
        <f t="shared" si="21"/>
        <v>448.5</v>
      </c>
      <c r="AD16" s="3">
        <f t="shared" si="14"/>
        <v>34.900000000000034</v>
      </c>
      <c r="AE16" s="3">
        <f t="shared" si="15"/>
        <v>124.91396010130148</v>
      </c>
      <c r="AF16" s="4">
        <f>(-1)*SLOPE(AE16:AE17,O16:O17)</f>
        <v>9.9835426494191814E-3</v>
      </c>
      <c r="AG16" s="8"/>
      <c r="AH16" s="18">
        <v>2</v>
      </c>
      <c r="AI16" s="3">
        <f t="shared" si="10"/>
        <v>0.40429340000000008</v>
      </c>
    </row>
    <row r="17" spans="1:39">
      <c r="A17" s="7">
        <v>11.92013888888323</v>
      </c>
      <c r="B17" s="7">
        <v>3.8228119999999999</v>
      </c>
      <c r="C17" s="7">
        <v>95.972949999999997</v>
      </c>
      <c r="D17" s="6">
        <v>20</v>
      </c>
      <c r="E17" s="7"/>
      <c r="F17" s="7">
        <v>9.9</v>
      </c>
      <c r="G17" s="19">
        <f t="shared" si="2"/>
        <v>0</v>
      </c>
      <c r="H17" s="7">
        <v>1.48</v>
      </c>
      <c r="I17" s="6">
        <v>0.28999999999999998</v>
      </c>
      <c r="J17" s="3">
        <f t="shared" si="12"/>
        <v>1725</v>
      </c>
      <c r="K17" s="3">
        <f t="shared" si="16"/>
        <v>1705</v>
      </c>
      <c r="L17" s="3">
        <f t="shared" si="3"/>
        <v>1714.9</v>
      </c>
      <c r="M17" s="3">
        <f t="shared" si="17"/>
        <v>6594.3507</v>
      </c>
      <c r="N17" s="3">
        <f t="shared" si="18"/>
        <v>6517.8944599999995</v>
      </c>
      <c r="O17" s="3">
        <f t="shared" si="4"/>
        <v>76806.940198827593</v>
      </c>
      <c r="P17" s="4">
        <f t="shared" si="11"/>
        <v>-9.9212760431620483E-3</v>
      </c>
      <c r="Q17" s="4"/>
      <c r="R17" s="3">
        <f t="shared" si="5"/>
        <v>2553</v>
      </c>
      <c r="S17" s="3">
        <f t="shared" si="0"/>
        <v>2523.4</v>
      </c>
      <c r="T17" s="3">
        <f t="shared" si="6"/>
        <v>2475</v>
      </c>
      <c r="U17" s="3">
        <f t="shared" si="7"/>
        <v>4998.3999999999996</v>
      </c>
      <c r="V17" s="3">
        <f t="shared" si="19"/>
        <v>948.74999999999955</v>
      </c>
      <c r="W17" s="3">
        <f t="shared" si="13"/>
        <v>17632.800000000003</v>
      </c>
      <c r="X17" s="4">
        <f t="shared" si="8"/>
        <v>0.22372959823670929</v>
      </c>
      <c r="Y17" s="4"/>
      <c r="Z17" s="3">
        <f t="shared" si="1"/>
        <v>503.15467741935481</v>
      </c>
      <c r="AA17" s="3">
        <f t="shared" si="20"/>
        <v>497.32099999999997</v>
      </c>
      <c r="AB17" s="3">
        <v>0</v>
      </c>
      <c r="AC17" s="3">
        <f t="shared" si="21"/>
        <v>497.32099999999997</v>
      </c>
      <c r="AD17" s="3">
        <f t="shared" si="14"/>
        <v>-54.654677419354812</v>
      </c>
      <c r="AE17" s="3">
        <f t="shared" si="15"/>
        <v>70.259282681946672</v>
      </c>
      <c r="AF17" s="4">
        <f>(-1)*SLOPE(AE16:AE17,O16:O17)</f>
        <v>9.9835426494191814E-3</v>
      </c>
      <c r="AH17" s="18">
        <v>2</v>
      </c>
      <c r="AI17" s="3">
        <f t="shared" si="10"/>
        <v>0.38228119999999999</v>
      </c>
    </row>
    <row r="18" spans="1:39">
      <c r="A18" s="7">
        <v>12.967361111106584</v>
      </c>
      <c r="B18" s="7">
        <v>4.0227370000000002</v>
      </c>
      <c r="C18" s="7">
        <v>94.106520000000003</v>
      </c>
      <c r="D18" s="6">
        <v>20</v>
      </c>
      <c r="E18" s="6"/>
      <c r="F18" s="7">
        <v>9.6</v>
      </c>
      <c r="G18" s="19">
        <f t="shared" si="2"/>
        <v>0</v>
      </c>
      <c r="H18" s="7">
        <v>1.85</v>
      </c>
      <c r="I18" s="6">
        <v>0.3</v>
      </c>
      <c r="J18" s="3">
        <f t="shared" si="12"/>
        <v>1714.9</v>
      </c>
      <c r="K18" s="3">
        <f t="shared" si="16"/>
        <v>1694.9</v>
      </c>
      <c r="L18" s="3">
        <f t="shared" si="3"/>
        <v>1704.5</v>
      </c>
      <c r="M18" s="3">
        <f t="shared" si="17"/>
        <v>6898.5916813000003</v>
      </c>
      <c r="N18" s="3">
        <f t="shared" si="18"/>
        <v>6818.1369413000002</v>
      </c>
      <c r="O18" s="3">
        <f t="shared" si="4"/>
        <v>83831.961414488105</v>
      </c>
      <c r="P18" s="4">
        <f t="shared" si="11"/>
        <v>-2.1912440607938035E-2</v>
      </c>
      <c r="Q18" s="4"/>
      <c r="R18" s="3">
        <f t="shared" si="5"/>
        <v>3172.5650000000005</v>
      </c>
      <c r="S18" s="3">
        <f t="shared" si="0"/>
        <v>3135.5650000000005</v>
      </c>
      <c r="T18" s="3">
        <f t="shared" si="6"/>
        <v>2400</v>
      </c>
      <c r="U18" s="3">
        <f t="shared" si="7"/>
        <v>5535.5650000000005</v>
      </c>
      <c r="V18" s="3">
        <f t="shared" si="19"/>
        <v>1825.8349999999991</v>
      </c>
      <c r="W18" s="3">
        <f t="shared" si="13"/>
        <v>19458.635000000002</v>
      </c>
      <c r="X18" s="4">
        <f t="shared" si="8"/>
        <v>0.2406873534697874</v>
      </c>
      <c r="Y18" s="4"/>
      <c r="Z18" s="3">
        <f t="shared" si="1"/>
        <v>517.38398430585869</v>
      </c>
      <c r="AA18" s="3">
        <f t="shared" si="20"/>
        <v>511.34999999999997</v>
      </c>
      <c r="AB18" s="3">
        <v>0</v>
      </c>
      <c r="AC18" s="3">
        <f t="shared" si="21"/>
        <v>511.34999999999997</v>
      </c>
      <c r="AD18" s="3">
        <f t="shared" si="14"/>
        <v>-20.06298430585872</v>
      </c>
      <c r="AE18" s="3">
        <f t="shared" si="15"/>
        <v>50.196298376087952</v>
      </c>
      <c r="AF18" s="4"/>
      <c r="AH18" s="18">
        <v>2</v>
      </c>
      <c r="AI18" s="3">
        <f t="shared" si="10"/>
        <v>0.40227370000000001</v>
      </c>
    </row>
    <row r="19" spans="1:39">
      <c r="A19" s="7">
        <v>13.908333333332848</v>
      </c>
      <c r="B19" s="7">
        <v>3.685772</v>
      </c>
      <c r="C19" s="7">
        <v>84.589969999999994</v>
      </c>
      <c r="D19" s="6">
        <v>20</v>
      </c>
      <c r="E19" s="7"/>
      <c r="F19" s="7"/>
      <c r="G19" s="19">
        <f t="shared" si="2"/>
        <v>0</v>
      </c>
      <c r="H19" s="7">
        <v>2.46</v>
      </c>
      <c r="I19" s="6">
        <v>0.28999999999999998</v>
      </c>
      <c r="J19" s="3">
        <f t="shared" si="12"/>
        <v>1704.5</v>
      </c>
      <c r="K19" s="3">
        <f t="shared" si="16"/>
        <v>1684.5</v>
      </c>
      <c r="L19" s="3">
        <f t="shared" si="3"/>
        <v>1684.5</v>
      </c>
      <c r="M19" s="3">
        <f t="shared" si="17"/>
        <v>6282.3983740000003</v>
      </c>
      <c r="N19" s="3">
        <f t="shared" si="18"/>
        <v>6208.6829340000004</v>
      </c>
      <c r="O19" s="3">
        <f t="shared" si="4"/>
        <v>89995.581328483851</v>
      </c>
      <c r="P19" s="4"/>
      <c r="Q19" s="4"/>
      <c r="R19" s="3">
        <f t="shared" si="5"/>
        <v>4193.07</v>
      </c>
      <c r="S19" s="3">
        <f t="shared" si="0"/>
        <v>4143.87</v>
      </c>
      <c r="T19" s="3">
        <f t="shared" si="6"/>
        <v>0</v>
      </c>
      <c r="U19" s="3">
        <f t="shared" si="7"/>
        <v>4143.87</v>
      </c>
      <c r="V19" s="3">
        <f t="shared" si="19"/>
        <v>1342.4950000000008</v>
      </c>
      <c r="W19" s="3">
        <f t="shared" si="13"/>
        <v>20801.130000000005</v>
      </c>
      <c r="X19" s="4"/>
      <c r="Y19" s="4"/>
      <c r="Z19" s="3">
        <f t="shared" si="1"/>
        <v>494.30499999999989</v>
      </c>
      <c r="AA19" s="3">
        <f t="shared" si="20"/>
        <v>488.50499999999994</v>
      </c>
      <c r="AB19" s="3">
        <v>0</v>
      </c>
      <c r="AC19" s="3">
        <f t="shared" si="21"/>
        <v>488.50499999999994</v>
      </c>
      <c r="AD19" s="3">
        <f t="shared" si="14"/>
        <v>17.045000000000073</v>
      </c>
      <c r="AE19" s="3">
        <f t="shared" si="15"/>
        <v>67.241298376088025</v>
      </c>
      <c r="AF19" s="4"/>
      <c r="AG19" s="8"/>
      <c r="AH19" s="18">
        <v>2</v>
      </c>
      <c r="AI19" s="3">
        <f t="shared" si="10"/>
        <v>0.36857719999999999</v>
      </c>
    </row>
    <row r="20" spans="1:39">
      <c r="A20" s="7"/>
      <c r="B20" s="7"/>
      <c r="C20" s="7"/>
      <c r="D20" s="6"/>
      <c r="E20" s="7"/>
      <c r="F20" s="7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32"/>
  <sheetViews>
    <sheetView topLeftCell="A4" zoomScaleNormal="100" workbookViewId="0">
      <selection activeCell="D16" sqref="B12:D16"/>
    </sheetView>
  </sheetViews>
  <sheetFormatPr defaultColWidth="11" defaultRowHeight="12.75"/>
  <cols>
    <col min="1" max="1" width="19.75" customWidth="1"/>
    <col min="2" max="2" width="17.375" customWidth="1"/>
    <col min="3" max="3" width="11.125" customWidth="1"/>
    <col min="4" max="4" width="12.875" customWidth="1"/>
    <col min="5" max="5" width="13.5" customWidth="1"/>
    <col min="6" max="6" width="7.375" customWidth="1"/>
    <col min="7" max="7" width="13.625" customWidth="1"/>
    <col min="14" max="14" width="11.375" bestFit="1" customWidth="1"/>
    <col min="15" max="15" width="12.5" bestFit="1" customWidth="1"/>
  </cols>
  <sheetData>
    <row r="1" spans="1:35">
      <c r="A1" s="5" t="s">
        <v>41</v>
      </c>
      <c r="B1" t="s">
        <v>15</v>
      </c>
      <c r="E1" t="s">
        <v>7</v>
      </c>
      <c r="H1" t="s">
        <v>32</v>
      </c>
    </row>
    <row r="2" spans="1:35">
      <c r="A2" t="s">
        <v>4</v>
      </c>
      <c r="B2" s="1">
        <v>0</v>
      </c>
      <c r="E2" s="1">
        <v>20</v>
      </c>
      <c r="F2" s="1"/>
      <c r="G2" s="1"/>
      <c r="H2" s="1">
        <v>250</v>
      </c>
    </row>
    <row r="3" spans="1:35">
      <c r="A3" s="1">
        <v>1500</v>
      </c>
    </row>
    <row r="4" spans="1:35" s="2" customFormat="1" ht="89.25">
      <c r="A4" s="2" t="s">
        <v>1</v>
      </c>
      <c r="B4" s="2" t="s">
        <v>24</v>
      </c>
      <c r="C4" s="2" t="s">
        <v>0</v>
      </c>
      <c r="D4" s="2" t="s">
        <v>2</v>
      </c>
      <c r="E4" s="2" t="s">
        <v>3</v>
      </c>
      <c r="F4" s="2" t="s">
        <v>31</v>
      </c>
      <c r="G4" s="2" t="s">
        <v>14</v>
      </c>
      <c r="H4" s="2" t="s">
        <v>30</v>
      </c>
      <c r="I4" s="2" t="s">
        <v>6</v>
      </c>
      <c r="J4" s="2" t="s">
        <v>12</v>
      </c>
      <c r="K4" s="2" t="s">
        <v>13</v>
      </c>
      <c r="L4" s="2" t="s">
        <v>5</v>
      </c>
      <c r="M4" s="2" t="s">
        <v>25</v>
      </c>
      <c r="N4" s="2" t="s">
        <v>26</v>
      </c>
      <c r="O4" s="2" t="s">
        <v>27</v>
      </c>
      <c r="P4" s="2" t="s">
        <v>33</v>
      </c>
      <c r="Q4" s="9" t="s">
        <v>36</v>
      </c>
      <c r="R4" s="2" t="s">
        <v>17</v>
      </c>
      <c r="S4" s="2" t="s">
        <v>16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28</v>
      </c>
      <c r="Y4" s="9" t="s">
        <v>35</v>
      </c>
      <c r="Z4" s="2" t="s">
        <v>20</v>
      </c>
      <c r="AA4" s="2" t="s">
        <v>21</v>
      </c>
      <c r="AB4" s="2" t="s">
        <v>19</v>
      </c>
      <c r="AC4" s="2" t="s">
        <v>18</v>
      </c>
      <c r="AD4" s="2" t="s">
        <v>22</v>
      </c>
      <c r="AE4" s="2" t="s">
        <v>23</v>
      </c>
      <c r="AF4" s="2" t="s">
        <v>29</v>
      </c>
      <c r="AG4" s="2" t="s">
        <v>34</v>
      </c>
      <c r="AH4" s="2" t="s">
        <v>42</v>
      </c>
    </row>
    <row r="5" spans="1:35" s="3" customFormat="1">
      <c r="A5" s="6">
        <v>6.9444444452528842E-3</v>
      </c>
      <c r="B5" s="6">
        <v>0.98302119999999993</v>
      </c>
      <c r="C5" s="6">
        <v>94.944239999999994</v>
      </c>
      <c r="D5" s="6">
        <v>20</v>
      </c>
      <c r="E5" s="6"/>
      <c r="F5" s="6"/>
      <c r="G5" s="19">
        <v>0</v>
      </c>
      <c r="H5" s="6">
        <v>7.21</v>
      </c>
      <c r="I5" s="6">
        <v>0.41</v>
      </c>
      <c r="J5" s="3">
        <f>A3</f>
        <v>1500</v>
      </c>
      <c r="K5" s="3">
        <f>J5-D5</f>
        <v>1480</v>
      </c>
      <c r="L5" s="3">
        <f>K5+E5+F5</f>
        <v>1480</v>
      </c>
      <c r="M5" s="3">
        <f>J5*B5</f>
        <v>1474.5318</v>
      </c>
      <c r="N5" s="3">
        <f>M5-D5*B5</f>
        <v>1454.8713760000001</v>
      </c>
      <c r="O5" s="3">
        <f>0</f>
        <v>0</v>
      </c>
      <c r="P5" s="4"/>
      <c r="Q5" s="4"/>
      <c r="R5" s="3">
        <f>H5*J5</f>
        <v>10815</v>
      </c>
      <c r="S5" s="3">
        <f t="shared" ref="S5:S19" si="0">R5-D5*H5</f>
        <v>10670.8</v>
      </c>
      <c r="T5" s="3">
        <f>$E$2*E5+$H$2*F5</f>
        <v>0</v>
      </c>
      <c r="U5" s="3">
        <f>S5+T5</f>
        <v>10670.8</v>
      </c>
      <c r="V5" s="3">
        <v>0</v>
      </c>
      <c r="W5" s="3">
        <f>V5</f>
        <v>0</v>
      </c>
      <c r="X5" s="4"/>
      <c r="Y5" s="4"/>
      <c r="Z5" s="3">
        <f t="shared" ref="Z5:Z19" si="1">AA5*J5/K5</f>
        <v>614.99999999999989</v>
      </c>
      <c r="AA5" s="3">
        <f>AC5-AB5</f>
        <v>606.79999999999995</v>
      </c>
      <c r="AB5" s="3">
        <v>0</v>
      </c>
      <c r="AC5" s="3">
        <f>I5*L5</f>
        <v>606.79999999999995</v>
      </c>
      <c r="AD5" s="3">
        <v>0</v>
      </c>
      <c r="AE5" s="3">
        <f>AD5</f>
        <v>0</v>
      </c>
      <c r="AF5" s="4"/>
      <c r="AH5" s="17">
        <v>0.27</v>
      </c>
      <c r="AI5" s="3">
        <f>B5/10</f>
        <v>9.8302119999999993E-2</v>
      </c>
    </row>
    <row r="6" spans="1:35" s="3" customFormat="1">
      <c r="A6" s="6">
        <v>1.0111111111109494</v>
      </c>
      <c r="B6" s="6">
        <v>1.7582049999999998</v>
      </c>
      <c r="C6" s="6">
        <v>98.146199999999993</v>
      </c>
      <c r="D6" s="6">
        <v>20</v>
      </c>
      <c r="E6" s="6"/>
      <c r="F6" s="6"/>
      <c r="G6" s="19">
        <f t="shared" ref="G6:G19" si="2">($B$2/100)*$A$3*(A6-A5)/14</f>
        <v>0</v>
      </c>
      <c r="H6" s="6">
        <v>6.97</v>
      </c>
      <c r="I6" s="6">
        <v>0.85</v>
      </c>
      <c r="J6" s="3">
        <f>L5-G6</f>
        <v>1480</v>
      </c>
      <c r="K6" s="3">
        <f>J6-D6</f>
        <v>1460</v>
      </c>
      <c r="L6" s="3">
        <f t="shared" ref="L6:L19" si="3">K6+E6+F6</f>
        <v>1460</v>
      </c>
      <c r="M6" s="3">
        <f>J6*B6</f>
        <v>2602.1433999999995</v>
      </c>
      <c r="N6" s="3">
        <f>M6-D6*B6</f>
        <v>2566.9792999999995</v>
      </c>
      <c r="O6" s="3">
        <f t="shared" ref="O6:O19" si="4">(A6-A5)*N5+0.5*(A6-A5)*(M6-N5)+O5</f>
        <v>2036.9595021146986</v>
      </c>
      <c r="P6" s="4">
        <f>SLOPE(N5:N7,O5:O7)</f>
        <v>0.59801144960228936</v>
      </c>
      <c r="Q6" s="4">
        <f>SLOPE(N5:N11,O5:O11)</f>
        <v>0.25837057951799453</v>
      </c>
      <c r="R6" s="3">
        <f t="shared" ref="R6:R19" si="5">H6*J6</f>
        <v>10315.6</v>
      </c>
      <c r="S6" s="3">
        <f t="shared" si="0"/>
        <v>10176.200000000001</v>
      </c>
      <c r="T6" s="3">
        <f t="shared" ref="T6:T19" si="6">$E$2*E6+$H$2*F6</f>
        <v>0</v>
      </c>
      <c r="U6" s="3">
        <f t="shared" ref="U6:U19" si="7">S6+T6</f>
        <v>10176.200000000001</v>
      </c>
      <c r="V6" s="3">
        <f>U5-R6</f>
        <v>355.19999999999891</v>
      </c>
      <c r="W6" s="3">
        <f>W5+V6</f>
        <v>355.19999999999891</v>
      </c>
      <c r="X6" s="4">
        <f t="shared" ref="X6:X18" si="8">SLOPE(W5:W7,O5:O7)</f>
        <v>0.26156844937050738</v>
      </c>
      <c r="Y6" s="4"/>
      <c r="Z6" s="3">
        <f t="shared" si="1"/>
        <v>1258</v>
      </c>
      <c r="AA6" s="3">
        <f>AC6-AB6</f>
        <v>1241</v>
      </c>
      <c r="AB6" s="3">
        <v>0</v>
      </c>
      <c r="AC6" s="3">
        <f>I6*L6</f>
        <v>1241</v>
      </c>
      <c r="AD6" s="3">
        <f>AC5-Z6</f>
        <v>-651.20000000000005</v>
      </c>
      <c r="AE6" s="3">
        <f>AE5+AD6</f>
        <v>-651.20000000000005</v>
      </c>
      <c r="AF6" s="4">
        <f t="shared" ref="AF6:AF14" si="9">(-1)*SLOPE(AE5:AE7,O5:O7)</f>
        <v>0.26552657141841091</v>
      </c>
      <c r="AG6" s="8"/>
      <c r="AH6" s="18">
        <v>0.56000000000000005</v>
      </c>
      <c r="AI6" s="3">
        <f t="shared" ref="AI6:AI19" si="10">B6/10</f>
        <v>0.17582049999999999</v>
      </c>
    </row>
    <row r="7" spans="1:35" s="3" customFormat="1">
      <c r="A7" s="6">
        <v>1.913888888884685</v>
      </c>
      <c r="B7" s="6">
        <v>3.2036470000000001</v>
      </c>
      <c r="C7" s="6">
        <v>98.244259999999997</v>
      </c>
      <c r="D7" s="6">
        <v>20</v>
      </c>
      <c r="E7" s="6"/>
      <c r="F7" s="6"/>
      <c r="G7" s="19">
        <f t="shared" si="2"/>
        <v>0</v>
      </c>
      <c r="H7" s="6">
        <v>6.28</v>
      </c>
      <c r="I7" s="6">
        <v>1.38</v>
      </c>
      <c r="J7" s="3">
        <f>L6-G7</f>
        <v>1460</v>
      </c>
      <c r="K7" s="3">
        <f>J7-D7</f>
        <v>1440</v>
      </c>
      <c r="L7" s="3">
        <f t="shared" si="3"/>
        <v>1440</v>
      </c>
      <c r="M7" s="3">
        <f>J7*B7</f>
        <v>4677.3246200000003</v>
      </c>
      <c r="N7" s="3">
        <f>M7-D7*B7</f>
        <v>4613.2516800000003</v>
      </c>
      <c r="O7" s="3">
        <f t="shared" si="4"/>
        <v>5306.9577993222792</v>
      </c>
      <c r="P7" s="4">
        <f t="shared" ref="P7:P18" si="11">SLOPE(N6:N8,O6:O8)</f>
        <v>0.69685888127807571</v>
      </c>
      <c r="Q7" s="4"/>
      <c r="R7" s="3">
        <f t="shared" si="5"/>
        <v>9168.8000000000011</v>
      </c>
      <c r="S7" s="3">
        <f t="shared" si="0"/>
        <v>9043.2000000000007</v>
      </c>
      <c r="T7" s="3">
        <f t="shared" si="6"/>
        <v>0</v>
      </c>
      <c r="U7" s="3">
        <f t="shared" si="7"/>
        <v>9043.2000000000007</v>
      </c>
      <c r="V7" s="3">
        <f>U6-R7</f>
        <v>1007.3999999999996</v>
      </c>
      <c r="W7" s="3">
        <f>W6+V7</f>
        <v>1362.5999999999985</v>
      </c>
      <c r="X7" s="4">
        <f t="shared" si="8"/>
        <v>0.33467341400690043</v>
      </c>
      <c r="Y7" s="4"/>
      <c r="Z7" s="3">
        <f t="shared" si="1"/>
        <v>2014.7999999999997</v>
      </c>
      <c r="AA7" s="3">
        <f>AC7-AB7</f>
        <v>1987.1999999999998</v>
      </c>
      <c r="AB7" s="3">
        <v>0</v>
      </c>
      <c r="AC7" s="3">
        <f>I7*L7</f>
        <v>1987.1999999999998</v>
      </c>
      <c r="AD7" s="3">
        <f>AC6-Z7</f>
        <v>-773.79999999999973</v>
      </c>
      <c r="AE7" s="3">
        <f>AE6+AD7</f>
        <v>-1424.9999999999998</v>
      </c>
      <c r="AF7" s="4">
        <f>(-1)*SLOPE(AE6:AE7,O6:O7)</f>
        <v>0.23663620885086922</v>
      </c>
      <c r="AH7" s="18">
        <v>1.07</v>
      </c>
      <c r="AI7" s="3">
        <f t="shared" si="10"/>
        <v>0.3203647</v>
      </c>
    </row>
    <row r="8" spans="1:35" s="3" customFormat="1">
      <c r="A8" s="6">
        <v>2.9701388888861402</v>
      </c>
      <c r="B8" s="6">
        <v>7.2879819999999995</v>
      </c>
      <c r="C8" s="6">
        <v>97.853610000000003</v>
      </c>
      <c r="D8" s="6">
        <v>20</v>
      </c>
      <c r="E8" s="6">
        <v>225</v>
      </c>
      <c r="F8" s="6"/>
      <c r="G8" s="19">
        <f t="shared" si="2"/>
        <v>0</v>
      </c>
      <c r="H8" s="6">
        <v>4.38</v>
      </c>
      <c r="I8" s="6">
        <v>1.35</v>
      </c>
      <c r="J8" s="3">
        <f t="shared" ref="J8:J19" si="12">L7-G8</f>
        <v>1440</v>
      </c>
      <c r="K8" s="3">
        <f>J8-D8</f>
        <v>1420</v>
      </c>
      <c r="L8" s="3">
        <f t="shared" si="3"/>
        <v>1645</v>
      </c>
      <c r="M8" s="3">
        <f>J8*B8</f>
        <v>10494.694079999999</v>
      </c>
      <c r="N8" s="3">
        <f>M8-D8*B8</f>
        <v>10348.934439999999</v>
      </c>
      <c r="O8" s="3">
        <f t="shared" si="4"/>
        <v>13285.841653833271</v>
      </c>
      <c r="P8" s="4">
        <f t="shared" si="11"/>
        <v>0.49825681545302136</v>
      </c>
      <c r="Q8" s="4"/>
      <c r="R8" s="3">
        <f t="shared" si="5"/>
        <v>6307.2</v>
      </c>
      <c r="S8" s="3">
        <f t="shared" si="0"/>
        <v>6219.5999999999995</v>
      </c>
      <c r="T8" s="3">
        <f t="shared" si="6"/>
        <v>4500</v>
      </c>
      <c r="U8" s="3">
        <f t="shared" si="7"/>
        <v>10719.599999999999</v>
      </c>
      <c r="V8" s="3">
        <f>U7-R8</f>
        <v>2736.0000000000009</v>
      </c>
      <c r="W8" s="3">
        <f t="shared" ref="W8:W19" si="13">W7+V8</f>
        <v>4098.5999999999995</v>
      </c>
      <c r="X8" s="4">
        <f t="shared" si="8"/>
        <v>0.25280915302212231</v>
      </c>
      <c r="Y8" s="4"/>
      <c r="Z8" s="3">
        <f t="shared" si="1"/>
        <v>2252.0281690140846</v>
      </c>
      <c r="AA8" s="3">
        <f>AC8-AB8</f>
        <v>2220.75</v>
      </c>
      <c r="AB8" s="3">
        <v>0</v>
      </c>
      <c r="AC8" s="3">
        <f>I8*L8</f>
        <v>2220.75</v>
      </c>
      <c r="AD8" s="3">
        <f t="shared" ref="AD8:AD19" si="14">AC7-Z8</f>
        <v>-264.82816901408478</v>
      </c>
      <c r="AE8" s="3">
        <f t="shared" ref="AE8:AE19" si="15">AE7+AD8</f>
        <v>-1689.8281690140846</v>
      </c>
      <c r="AF8" s="4">
        <f>(-1)*SLOPE(AE8:AE9,O8:O9)</f>
        <v>-4.8117999312493012E-2</v>
      </c>
      <c r="AH8" s="18">
        <v>2</v>
      </c>
      <c r="AI8" s="3">
        <f t="shared" si="10"/>
        <v>0.72879819999999995</v>
      </c>
    </row>
    <row r="9" spans="1:35">
      <c r="A9" s="7">
        <v>3.9159722222175333</v>
      </c>
      <c r="B9" s="7">
        <v>9.0895460000000003</v>
      </c>
      <c r="C9" s="7">
        <v>96.188929999999999</v>
      </c>
      <c r="D9" s="6">
        <v>20</v>
      </c>
      <c r="E9" s="6"/>
      <c r="F9" s="6"/>
      <c r="G9" s="19">
        <f t="shared" si="2"/>
        <v>0</v>
      </c>
      <c r="H9" s="6">
        <v>5.0599999999999996</v>
      </c>
      <c r="I9" s="6">
        <v>1</v>
      </c>
      <c r="J9" s="3">
        <f t="shared" si="12"/>
        <v>1645</v>
      </c>
      <c r="K9" s="3">
        <f t="shared" ref="K9:K19" si="16">J9-D9</f>
        <v>1625</v>
      </c>
      <c r="L9" s="3">
        <f t="shared" si="3"/>
        <v>1625</v>
      </c>
      <c r="M9" s="3">
        <f t="shared" ref="M9:M19" si="17">J9*B9</f>
        <v>14952.303170000001</v>
      </c>
      <c r="N9" s="3">
        <f t="shared" ref="N9:N19" si="18">M9-D9*B9</f>
        <v>14770.512250000002</v>
      </c>
      <c r="O9" s="3">
        <f t="shared" si="4"/>
        <v>25251.218606871225</v>
      </c>
      <c r="P9" s="4">
        <f t="shared" si="11"/>
        <v>0.15667909172554317</v>
      </c>
      <c r="Q9" s="4"/>
      <c r="R9" s="3">
        <f t="shared" si="5"/>
        <v>8323.6999999999989</v>
      </c>
      <c r="S9" s="3">
        <f t="shared" si="0"/>
        <v>8222.4999999999982</v>
      </c>
      <c r="T9" s="3">
        <f t="shared" si="6"/>
        <v>0</v>
      </c>
      <c r="U9" s="3">
        <f t="shared" si="7"/>
        <v>8222.4999999999982</v>
      </c>
      <c r="V9" s="3">
        <f t="shared" ref="V9:V19" si="19">U8-R9</f>
        <v>2395.8999999999996</v>
      </c>
      <c r="W9" s="3">
        <f t="shared" si="13"/>
        <v>6494.4999999999991</v>
      </c>
      <c r="X9" s="4">
        <f t="shared" si="8"/>
        <v>0.15232642646129488</v>
      </c>
      <c r="Y9" s="4"/>
      <c r="Z9" s="3">
        <f t="shared" si="1"/>
        <v>1645</v>
      </c>
      <c r="AA9" s="3">
        <f t="shared" ref="AA9:AA19" si="20">AC9-AB9</f>
        <v>1625</v>
      </c>
      <c r="AB9" s="3">
        <v>0</v>
      </c>
      <c r="AC9" s="3">
        <f t="shared" ref="AC9:AC19" si="21">I9*L9</f>
        <v>1625</v>
      </c>
      <c r="AD9" s="3">
        <f t="shared" si="14"/>
        <v>575.75</v>
      </c>
      <c r="AE9" s="3">
        <f t="shared" si="15"/>
        <v>-1114.0781690140846</v>
      </c>
      <c r="AF9" s="4">
        <f t="shared" si="9"/>
        <v>-5.5702928919852089E-2</v>
      </c>
      <c r="AG9" s="8"/>
      <c r="AH9" s="18">
        <v>2.4</v>
      </c>
      <c r="AI9" s="3">
        <f t="shared" si="10"/>
        <v>0.90895460000000006</v>
      </c>
    </row>
    <row r="10" spans="1:35">
      <c r="A10" s="7">
        <v>4.8965277777751908</v>
      </c>
      <c r="B10" s="7">
        <v>9.1318900000000003</v>
      </c>
      <c r="C10" s="7">
        <v>98.379909999999995</v>
      </c>
      <c r="D10" s="6">
        <v>20</v>
      </c>
      <c r="E10" s="6"/>
      <c r="F10" s="6"/>
      <c r="G10" s="19">
        <f t="shared" si="2"/>
        <v>0</v>
      </c>
      <c r="H10" s="6">
        <v>4.03</v>
      </c>
      <c r="I10" s="6">
        <v>0.45</v>
      </c>
      <c r="J10" s="3">
        <f t="shared" si="12"/>
        <v>1625</v>
      </c>
      <c r="K10" s="3">
        <f t="shared" si="16"/>
        <v>1605</v>
      </c>
      <c r="L10" s="3">
        <f t="shared" si="3"/>
        <v>1605</v>
      </c>
      <c r="M10" s="3">
        <f t="shared" si="17"/>
        <v>14839.321250000001</v>
      </c>
      <c r="N10" s="3">
        <f t="shared" si="18"/>
        <v>14656.68345</v>
      </c>
      <c r="O10" s="3">
        <f t="shared" si="4"/>
        <v>39768.261975652349</v>
      </c>
      <c r="P10" s="4">
        <f t="shared" si="11"/>
        <v>3.3838347280459734E-3</v>
      </c>
      <c r="Q10" s="4"/>
      <c r="R10" s="3">
        <f t="shared" si="5"/>
        <v>6548.75</v>
      </c>
      <c r="S10" s="3">
        <f t="shared" si="0"/>
        <v>6468.15</v>
      </c>
      <c r="T10" s="3">
        <f t="shared" si="6"/>
        <v>0</v>
      </c>
      <c r="U10" s="3">
        <f t="shared" si="7"/>
        <v>6468.15</v>
      </c>
      <c r="V10" s="3">
        <f t="shared" si="19"/>
        <v>1673.7499999999982</v>
      </c>
      <c r="W10" s="3">
        <f t="shared" si="13"/>
        <v>8168.2499999999973</v>
      </c>
      <c r="X10" s="4">
        <f t="shared" si="8"/>
        <v>0.13365726431787089</v>
      </c>
      <c r="Y10" s="4"/>
      <c r="Z10" s="3">
        <f t="shared" si="1"/>
        <v>731.25</v>
      </c>
      <c r="AA10" s="3">
        <f t="shared" si="20"/>
        <v>722.25</v>
      </c>
      <c r="AB10" s="3">
        <v>0</v>
      </c>
      <c r="AC10" s="3">
        <f t="shared" si="21"/>
        <v>722.25</v>
      </c>
      <c r="AD10" s="3">
        <f t="shared" si="14"/>
        <v>893.75</v>
      </c>
      <c r="AE10" s="3">
        <f t="shared" si="15"/>
        <v>-220.32816901408455</v>
      </c>
      <c r="AF10" s="4">
        <f t="shared" si="9"/>
        <v>-4.1645147490675966E-2</v>
      </c>
      <c r="AH10" s="18">
        <v>2.8</v>
      </c>
      <c r="AI10" s="3">
        <f t="shared" si="10"/>
        <v>0.91318900000000003</v>
      </c>
    </row>
    <row r="11" spans="1:35">
      <c r="A11" s="7">
        <v>5.8694444444408873</v>
      </c>
      <c r="B11" s="7">
        <v>9.3809349999999991</v>
      </c>
      <c r="C11" s="7">
        <v>95.622510000000005</v>
      </c>
      <c r="D11" s="6">
        <v>20</v>
      </c>
      <c r="E11" s="6">
        <v>255</v>
      </c>
      <c r="F11" s="6"/>
      <c r="G11" s="19">
        <f t="shared" si="2"/>
        <v>0</v>
      </c>
      <c r="H11" s="6">
        <v>2.66</v>
      </c>
      <c r="I11" s="6">
        <v>0.22</v>
      </c>
      <c r="J11" s="3">
        <f t="shared" si="12"/>
        <v>1605</v>
      </c>
      <c r="K11" s="3">
        <f t="shared" si="16"/>
        <v>1585</v>
      </c>
      <c r="L11" s="3">
        <f t="shared" si="3"/>
        <v>1840</v>
      </c>
      <c r="M11" s="3">
        <f t="shared" si="17"/>
        <v>15056.400674999999</v>
      </c>
      <c r="N11" s="3">
        <f t="shared" si="18"/>
        <v>14868.781974999998</v>
      </c>
      <c r="O11" s="3">
        <f t="shared" si="4"/>
        <v>54222.439357278563</v>
      </c>
      <c r="P11" s="4">
        <f t="shared" si="11"/>
        <v>-8.8430663415166033E-2</v>
      </c>
      <c r="Q11" s="4"/>
      <c r="R11" s="3">
        <f t="shared" si="5"/>
        <v>4269.3</v>
      </c>
      <c r="S11" s="3">
        <f t="shared" si="0"/>
        <v>4216.1000000000004</v>
      </c>
      <c r="T11" s="3">
        <f t="shared" si="6"/>
        <v>5100</v>
      </c>
      <c r="U11" s="3">
        <f t="shared" si="7"/>
        <v>9316.1</v>
      </c>
      <c r="V11" s="3">
        <f t="shared" si="19"/>
        <v>2198.8499999999995</v>
      </c>
      <c r="W11" s="3">
        <f t="shared" si="13"/>
        <v>10367.099999999997</v>
      </c>
      <c r="X11" s="4">
        <f t="shared" si="8"/>
        <v>0.15694242304642692</v>
      </c>
      <c r="Y11" s="4"/>
      <c r="Z11" s="3">
        <f t="shared" si="1"/>
        <v>409.90788643533125</v>
      </c>
      <c r="AA11" s="3">
        <f t="shared" si="20"/>
        <v>404.8</v>
      </c>
      <c r="AB11" s="3">
        <v>0</v>
      </c>
      <c r="AC11" s="3">
        <f t="shared" si="21"/>
        <v>404.8</v>
      </c>
      <c r="AD11" s="3">
        <f t="shared" si="14"/>
        <v>312.34211356466875</v>
      </c>
      <c r="AE11" s="3">
        <f t="shared" si="15"/>
        <v>92.013944550584199</v>
      </c>
      <c r="AF11" s="4">
        <f>(-1)*SLOPE(AE10:AE11,O10:O11)</f>
        <v>-2.1609124152697213E-2</v>
      </c>
      <c r="AG11" s="8"/>
      <c r="AH11" s="18">
        <v>3.2</v>
      </c>
      <c r="AI11" s="3">
        <f t="shared" si="10"/>
        <v>0.93809349999999991</v>
      </c>
    </row>
    <row r="12" spans="1:35">
      <c r="A12" s="7">
        <v>6.9562499999956344</v>
      </c>
      <c r="B12" s="7">
        <v>6.6405770000000004</v>
      </c>
      <c r="C12" s="7">
        <v>98.165989999999994</v>
      </c>
      <c r="D12" s="7">
        <v>20</v>
      </c>
      <c r="E12" s="6"/>
      <c r="F12" s="6"/>
      <c r="G12" s="19">
        <f t="shared" si="2"/>
        <v>0</v>
      </c>
      <c r="H12" s="6">
        <v>3.77</v>
      </c>
      <c r="I12" s="6">
        <v>0.22</v>
      </c>
      <c r="J12" s="3">
        <f t="shared" si="12"/>
        <v>1840</v>
      </c>
      <c r="K12" s="3">
        <f t="shared" si="16"/>
        <v>1820</v>
      </c>
      <c r="L12" s="3">
        <f t="shared" si="3"/>
        <v>1820</v>
      </c>
      <c r="M12" s="3">
        <f t="shared" si="17"/>
        <v>12218.661680000001</v>
      </c>
      <c r="N12" s="3">
        <f t="shared" si="18"/>
        <v>12085.85014</v>
      </c>
      <c r="O12" s="3">
        <f t="shared" si="4"/>
        <v>68941.831482293652</v>
      </c>
      <c r="P12" s="4">
        <f t="shared" si="11"/>
        <v>-0.13561246172259495</v>
      </c>
      <c r="Q12" s="4"/>
      <c r="R12" s="3">
        <f t="shared" si="5"/>
        <v>6936.8</v>
      </c>
      <c r="S12" s="3">
        <f t="shared" si="0"/>
        <v>6861.4000000000005</v>
      </c>
      <c r="T12" s="3">
        <f t="shared" si="6"/>
        <v>0</v>
      </c>
      <c r="U12" s="3">
        <f t="shared" si="7"/>
        <v>6861.4000000000005</v>
      </c>
      <c r="V12" s="3">
        <f t="shared" si="19"/>
        <v>2379.3000000000002</v>
      </c>
      <c r="W12" s="3">
        <f t="shared" si="13"/>
        <v>12746.399999999998</v>
      </c>
      <c r="X12" s="4">
        <f t="shared" si="8"/>
        <v>0.15073647574183793</v>
      </c>
      <c r="Y12" s="4">
        <f>SLOPE(W12:W27,O12:O27)</f>
        <v>0.19519220119669087</v>
      </c>
      <c r="Z12" s="3">
        <f t="shared" si="1"/>
        <v>404.8</v>
      </c>
      <c r="AA12" s="3">
        <f t="shared" si="20"/>
        <v>400.4</v>
      </c>
      <c r="AB12" s="3">
        <v>0</v>
      </c>
      <c r="AC12" s="3">
        <f t="shared" si="21"/>
        <v>400.4</v>
      </c>
      <c r="AD12" s="3">
        <f t="shared" si="14"/>
        <v>0</v>
      </c>
      <c r="AE12" s="3">
        <f t="shared" si="15"/>
        <v>92.013944550584199</v>
      </c>
      <c r="AF12" s="4">
        <f>(-1)*SLOPE(AE12:AE13,O12:O13)</f>
        <v>3.3585716300291495E-2</v>
      </c>
      <c r="AG12" s="8"/>
      <c r="AH12" s="18">
        <v>2.6</v>
      </c>
      <c r="AI12" s="3">
        <f t="shared" si="10"/>
        <v>0.66405770000000008</v>
      </c>
    </row>
    <row r="13" spans="1:35">
      <c r="A13" s="7">
        <v>7.8708333333343035</v>
      </c>
      <c r="B13" s="7">
        <v>6.3815550000000005</v>
      </c>
      <c r="C13" s="7">
        <v>93.63</v>
      </c>
      <c r="D13" s="7">
        <v>20</v>
      </c>
      <c r="E13" s="6"/>
      <c r="F13" s="6"/>
      <c r="G13" s="19">
        <f t="shared" si="2"/>
        <v>0</v>
      </c>
      <c r="H13" s="6">
        <v>2.97</v>
      </c>
      <c r="I13" s="6">
        <v>0.42</v>
      </c>
      <c r="J13" s="3">
        <f t="shared" si="12"/>
        <v>1820</v>
      </c>
      <c r="K13" s="3">
        <f t="shared" si="16"/>
        <v>1800</v>
      </c>
      <c r="L13" s="3">
        <f t="shared" si="3"/>
        <v>1800</v>
      </c>
      <c r="M13" s="3">
        <f t="shared" si="17"/>
        <v>11614.430100000001</v>
      </c>
      <c r="N13" s="3">
        <f t="shared" si="18"/>
        <v>11486.799000000001</v>
      </c>
      <c r="O13" s="3">
        <f t="shared" si="4"/>
        <v>79779.772133773542</v>
      </c>
      <c r="P13" s="4">
        <f t="shared" si="11"/>
        <v>-6.0967218014609199E-2</v>
      </c>
      <c r="Q13" s="4"/>
      <c r="R13" s="3">
        <f t="shared" si="5"/>
        <v>5405.4000000000005</v>
      </c>
      <c r="S13" s="3">
        <f t="shared" si="0"/>
        <v>5346.0000000000009</v>
      </c>
      <c r="T13" s="3">
        <f t="shared" si="6"/>
        <v>0</v>
      </c>
      <c r="U13" s="3">
        <f t="shared" si="7"/>
        <v>5346.0000000000009</v>
      </c>
      <c r="V13" s="3">
        <f t="shared" si="19"/>
        <v>1456</v>
      </c>
      <c r="W13" s="3">
        <f t="shared" si="13"/>
        <v>14202.399999999998</v>
      </c>
      <c r="X13" s="4">
        <f t="shared" si="8"/>
        <v>0.14792208175313279</v>
      </c>
      <c r="Y13" s="4"/>
      <c r="Z13" s="3">
        <f t="shared" si="1"/>
        <v>764.4</v>
      </c>
      <c r="AA13" s="3">
        <f t="shared" si="20"/>
        <v>756</v>
      </c>
      <c r="AB13" s="3">
        <v>0</v>
      </c>
      <c r="AC13" s="3">
        <f t="shared" si="21"/>
        <v>756</v>
      </c>
      <c r="AD13" s="3">
        <f t="shared" si="14"/>
        <v>-364</v>
      </c>
      <c r="AE13" s="3">
        <f t="shared" si="15"/>
        <v>-271.9860554494158</v>
      </c>
      <c r="AF13" s="4">
        <f t="shared" si="9"/>
        <v>9.7475626580454076E-3</v>
      </c>
      <c r="AH13" s="18">
        <v>2.6</v>
      </c>
      <c r="AI13" s="3">
        <f t="shared" si="10"/>
        <v>0.6381555000000001</v>
      </c>
    </row>
    <row r="14" spans="1:35">
      <c r="A14" s="7">
        <v>8.90625</v>
      </c>
      <c r="B14" s="7">
        <v>6.0233879999999997</v>
      </c>
      <c r="C14" s="7">
        <v>98.716369999999998</v>
      </c>
      <c r="D14" s="7">
        <v>20</v>
      </c>
      <c r="E14" s="6"/>
      <c r="F14" s="6">
        <v>11.1</v>
      </c>
      <c r="G14" s="19">
        <f t="shared" si="2"/>
        <v>0</v>
      </c>
      <c r="H14" s="6">
        <v>1.94</v>
      </c>
      <c r="I14" s="6">
        <v>0.34</v>
      </c>
      <c r="J14" s="3">
        <f t="shared" si="12"/>
        <v>1800</v>
      </c>
      <c r="K14" s="3">
        <f t="shared" si="16"/>
        <v>1780</v>
      </c>
      <c r="L14" s="3">
        <f t="shared" si="3"/>
        <v>1791.1</v>
      </c>
      <c r="M14" s="3">
        <f t="shared" si="17"/>
        <v>10842.098399999999</v>
      </c>
      <c r="N14" s="3">
        <f t="shared" si="18"/>
        <v>10721.630639999999</v>
      </c>
      <c r="O14" s="3">
        <f t="shared" si="4"/>
        <v>91339.628391887716</v>
      </c>
      <c r="P14" s="4">
        <f t="shared" si="11"/>
        <v>-3.2868560783897174E-2</v>
      </c>
      <c r="Q14" s="4"/>
      <c r="R14" s="3">
        <f t="shared" si="5"/>
        <v>3492</v>
      </c>
      <c r="S14" s="3">
        <f t="shared" si="0"/>
        <v>3453.2</v>
      </c>
      <c r="T14" s="3">
        <f t="shared" si="6"/>
        <v>2775</v>
      </c>
      <c r="U14" s="3">
        <f t="shared" si="7"/>
        <v>6228.2</v>
      </c>
      <c r="V14" s="3">
        <f t="shared" si="19"/>
        <v>1854.0000000000009</v>
      </c>
      <c r="W14" s="3">
        <f t="shared" si="13"/>
        <v>16056.399999999998</v>
      </c>
      <c r="X14" s="4">
        <f t="shared" si="8"/>
        <v>0.19720518033710902</v>
      </c>
      <c r="Y14" s="4"/>
      <c r="Z14" s="3">
        <f t="shared" si="1"/>
        <v>615.81640449438214</v>
      </c>
      <c r="AA14" s="3">
        <f t="shared" si="20"/>
        <v>608.97400000000005</v>
      </c>
      <c r="AB14" s="3">
        <v>0</v>
      </c>
      <c r="AC14" s="3">
        <f t="shared" si="21"/>
        <v>608.97400000000005</v>
      </c>
      <c r="AD14" s="3">
        <f t="shared" si="14"/>
        <v>140.18359550561786</v>
      </c>
      <c r="AE14" s="3">
        <f t="shared" si="15"/>
        <v>-131.80245994379794</v>
      </c>
      <c r="AF14" s="4">
        <f t="shared" si="9"/>
        <v>3.0736464512683571E-3</v>
      </c>
      <c r="AG14" s="8"/>
      <c r="AH14" s="18">
        <v>2.8</v>
      </c>
      <c r="AI14" s="3">
        <f t="shared" si="10"/>
        <v>0.60233879999999995</v>
      </c>
    </row>
    <row r="15" spans="1:35">
      <c r="A15" s="7">
        <v>9.8368055555547471</v>
      </c>
      <c r="B15" s="7">
        <v>6.0945610000000006</v>
      </c>
      <c r="C15" s="7">
        <v>90.556349999999995</v>
      </c>
      <c r="D15" s="7">
        <v>20</v>
      </c>
      <c r="E15" s="6"/>
      <c r="F15" s="6"/>
      <c r="G15" s="19">
        <f t="shared" si="2"/>
        <v>0</v>
      </c>
      <c r="H15" s="6">
        <v>2.12</v>
      </c>
      <c r="I15" s="6">
        <v>0.46</v>
      </c>
      <c r="J15" s="3">
        <f t="shared" si="12"/>
        <v>1791.1</v>
      </c>
      <c r="K15" s="3">
        <f t="shared" si="16"/>
        <v>1771.1</v>
      </c>
      <c r="L15" s="3">
        <f t="shared" si="3"/>
        <v>1771.1</v>
      </c>
      <c r="M15" s="3">
        <f t="shared" si="17"/>
        <v>10915.968207100001</v>
      </c>
      <c r="N15" s="3">
        <f t="shared" si="18"/>
        <v>10794.076987100001</v>
      </c>
      <c r="O15" s="3">
        <f t="shared" si="4"/>
        <v>101407.12229990466</v>
      </c>
      <c r="P15" s="4">
        <f t="shared" si="11"/>
        <v>-6.4288429614636766E-2</v>
      </c>
      <c r="Q15" s="4"/>
      <c r="R15" s="3">
        <f t="shared" si="5"/>
        <v>3797.1320000000001</v>
      </c>
      <c r="S15" s="3">
        <f t="shared" si="0"/>
        <v>3754.732</v>
      </c>
      <c r="T15" s="3">
        <f t="shared" si="6"/>
        <v>0</v>
      </c>
      <c r="U15" s="3">
        <f t="shared" si="7"/>
        <v>3754.732</v>
      </c>
      <c r="V15" s="3">
        <f t="shared" si="19"/>
        <v>2431.0679999999998</v>
      </c>
      <c r="W15" s="3">
        <f t="shared" si="13"/>
        <v>18487.467999999997</v>
      </c>
      <c r="X15" s="4">
        <f t="shared" si="8"/>
        <v>0.2216368204984559</v>
      </c>
      <c r="Y15" s="4"/>
      <c r="Z15" s="3">
        <f t="shared" si="1"/>
        <v>823.90599999999995</v>
      </c>
      <c r="AA15" s="3">
        <f t="shared" si="20"/>
        <v>814.70600000000002</v>
      </c>
      <c r="AB15" s="3">
        <v>0</v>
      </c>
      <c r="AC15" s="3">
        <f t="shared" si="21"/>
        <v>814.70600000000002</v>
      </c>
      <c r="AD15" s="3">
        <f t="shared" si="14"/>
        <v>-214.9319999999999</v>
      </c>
      <c r="AE15" s="3">
        <f t="shared" si="15"/>
        <v>-346.73445994379784</v>
      </c>
      <c r="AF15" s="4">
        <f>(-1)*SLOPE(AE14:AE15,O14:O15)</f>
        <v>2.1349106536716685E-2</v>
      </c>
      <c r="AH15" s="18">
        <v>2.6</v>
      </c>
      <c r="AI15" s="3">
        <f t="shared" si="10"/>
        <v>0.60945610000000006</v>
      </c>
    </row>
    <row r="16" spans="1:35">
      <c r="A16" s="7">
        <v>11.105555555550382</v>
      </c>
      <c r="B16" s="7">
        <v>5.3142519999999998</v>
      </c>
      <c r="C16" s="7">
        <v>89.228520000000003</v>
      </c>
      <c r="D16" s="7">
        <v>20</v>
      </c>
      <c r="E16" s="7"/>
      <c r="F16" s="7">
        <v>10.8</v>
      </c>
      <c r="G16" s="19">
        <f t="shared" si="2"/>
        <v>0</v>
      </c>
      <c r="H16" s="7">
        <v>0.62</v>
      </c>
      <c r="I16" s="6">
        <v>0.5</v>
      </c>
      <c r="J16" s="3">
        <f t="shared" si="12"/>
        <v>1771.1</v>
      </c>
      <c r="K16" s="3">
        <f t="shared" si="16"/>
        <v>1751.1</v>
      </c>
      <c r="L16" s="3">
        <f t="shared" si="3"/>
        <v>1761.8999999999999</v>
      </c>
      <c r="M16" s="3">
        <f t="shared" si="17"/>
        <v>9412.0717171999986</v>
      </c>
      <c r="N16" s="3">
        <f t="shared" si="18"/>
        <v>9305.7866771999979</v>
      </c>
      <c r="O16" s="3">
        <f t="shared" si="4"/>
        <v>114225.39788415087</v>
      </c>
      <c r="P16" s="4">
        <f t="shared" si="11"/>
        <v>-4.0345163634189288E-2</v>
      </c>
      <c r="Q16" s="4"/>
      <c r="R16" s="3">
        <f t="shared" si="5"/>
        <v>1098.0819999999999</v>
      </c>
      <c r="S16" s="3">
        <f t="shared" si="0"/>
        <v>1085.6819999999998</v>
      </c>
      <c r="T16" s="3">
        <f t="shared" si="6"/>
        <v>2700</v>
      </c>
      <c r="U16" s="3">
        <f t="shared" si="7"/>
        <v>3785.6819999999998</v>
      </c>
      <c r="V16" s="3">
        <f t="shared" si="19"/>
        <v>2656.65</v>
      </c>
      <c r="W16" s="3">
        <f t="shared" si="13"/>
        <v>21144.117999999999</v>
      </c>
      <c r="X16" s="4">
        <f t="shared" si="8"/>
        <v>0.2122237323708929</v>
      </c>
      <c r="Y16" s="4"/>
      <c r="Z16" s="3">
        <f t="shared" si="1"/>
        <v>891.01167551824551</v>
      </c>
      <c r="AA16" s="3">
        <f t="shared" si="20"/>
        <v>880.94999999999993</v>
      </c>
      <c r="AB16" s="3">
        <v>0</v>
      </c>
      <c r="AC16" s="3">
        <f t="shared" si="21"/>
        <v>880.94999999999993</v>
      </c>
      <c r="AD16" s="3">
        <f t="shared" si="14"/>
        <v>-76.305675518245494</v>
      </c>
      <c r="AE16" s="3">
        <f t="shared" si="15"/>
        <v>-423.04013546204334</v>
      </c>
      <c r="AF16" s="4">
        <f>(-1)*SLOPE(AE16:AE17,O16:O17)</f>
        <v>-4.3969683216195016E-2</v>
      </c>
      <c r="AG16" s="8"/>
      <c r="AH16" s="18">
        <v>2.6</v>
      </c>
      <c r="AI16" s="3">
        <f t="shared" si="10"/>
        <v>0.53142519999999993</v>
      </c>
    </row>
    <row r="17" spans="1:39">
      <c r="A17" s="7">
        <v>11.918055555550382</v>
      </c>
      <c r="B17" s="7">
        <v>5.8107190000000006</v>
      </c>
      <c r="C17" s="7">
        <v>92.470320000000001</v>
      </c>
      <c r="D17" s="6">
        <v>20</v>
      </c>
      <c r="E17" s="7"/>
      <c r="F17" s="7">
        <v>10.8</v>
      </c>
      <c r="G17" s="19">
        <f t="shared" si="2"/>
        <v>0</v>
      </c>
      <c r="H17" s="7">
        <v>1.1499999999999999</v>
      </c>
      <c r="I17" s="6">
        <v>0.3</v>
      </c>
      <c r="J17" s="3">
        <f t="shared" si="12"/>
        <v>1761.8999999999999</v>
      </c>
      <c r="K17" s="3">
        <f t="shared" si="16"/>
        <v>1741.8999999999999</v>
      </c>
      <c r="L17" s="3">
        <f t="shared" si="3"/>
        <v>1752.6999999999998</v>
      </c>
      <c r="M17" s="3">
        <f t="shared" si="17"/>
        <v>10237.9058061</v>
      </c>
      <c r="N17" s="3">
        <f t="shared" si="18"/>
        <v>10121.6914261</v>
      </c>
      <c r="O17" s="3">
        <f t="shared" si="4"/>
        <v>122165.02295549148</v>
      </c>
      <c r="P17" s="4">
        <f t="shared" si="11"/>
        <v>-3.7220974596235121E-2</v>
      </c>
      <c r="Q17" s="4"/>
      <c r="R17" s="3">
        <f t="shared" si="5"/>
        <v>2026.1849999999997</v>
      </c>
      <c r="S17" s="3">
        <f t="shared" si="0"/>
        <v>2003.1849999999997</v>
      </c>
      <c r="T17" s="3">
        <f t="shared" si="6"/>
        <v>2700</v>
      </c>
      <c r="U17" s="3">
        <f t="shared" si="7"/>
        <v>4703.1849999999995</v>
      </c>
      <c r="V17" s="3">
        <f t="shared" si="19"/>
        <v>1759.4970000000001</v>
      </c>
      <c r="W17" s="3">
        <f t="shared" si="13"/>
        <v>22903.614999999998</v>
      </c>
      <c r="X17" s="4">
        <f t="shared" si="8"/>
        <v>0.19105658251432817</v>
      </c>
      <c r="Y17" s="4"/>
      <c r="Z17" s="3">
        <f t="shared" si="1"/>
        <v>531.84720075779319</v>
      </c>
      <c r="AA17" s="3">
        <f t="shared" si="20"/>
        <v>525.80999999999995</v>
      </c>
      <c r="AB17" s="3">
        <v>0</v>
      </c>
      <c r="AC17" s="3">
        <f t="shared" si="21"/>
        <v>525.80999999999995</v>
      </c>
      <c r="AD17" s="3">
        <f t="shared" si="14"/>
        <v>349.10279924220674</v>
      </c>
      <c r="AE17" s="3">
        <f t="shared" si="15"/>
        <v>-73.937336219836595</v>
      </c>
      <c r="AF17" s="4">
        <f>(-1)*SLOPE(AE16:AE17,O16:O17)</f>
        <v>-4.3969683216195016E-2</v>
      </c>
      <c r="AH17" s="18">
        <v>2.6</v>
      </c>
      <c r="AI17" s="3">
        <f t="shared" si="10"/>
        <v>0.58107190000000009</v>
      </c>
    </row>
    <row r="18" spans="1:39">
      <c r="A18" s="7">
        <v>12.965972222220444</v>
      </c>
      <c r="B18" s="7">
        <v>5.0327530000000005</v>
      </c>
      <c r="C18" s="7">
        <v>93.897589999999994</v>
      </c>
      <c r="D18" s="6">
        <v>20</v>
      </c>
      <c r="E18" s="6"/>
      <c r="F18" s="7">
        <v>10.199999999999999</v>
      </c>
      <c r="G18" s="19">
        <f t="shared" si="2"/>
        <v>0</v>
      </c>
      <c r="H18" s="7">
        <v>1.73</v>
      </c>
      <c r="I18" s="6">
        <v>0.5</v>
      </c>
      <c r="J18" s="3">
        <f t="shared" si="12"/>
        <v>1752.6999999999998</v>
      </c>
      <c r="K18" s="3">
        <f t="shared" si="16"/>
        <v>1732.6999999999998</v>
      </c>
      <c r="L18" s="3">
        <f t="shared" si="3"/>
        <v>1742.8999999999999</v>
      </c>
      <c r="M18" s="3">
        <f t="shared" si="17"/>
        <v>8820.9061830999999</v>
      </c>
      <c r="N18" s="3">
        <f t="shared" si="18"/>
        <v>8720.2511231000008</v>
      </c>
      <c r="O18" s="3">
        <f t="shared" si="4"/>
        <v>132090.15482784406</v>
      </c>
      <c r="P18" s="4">
        <f t="shared" si="11"/>
        <v>-5.9180052049888722E-2</v>
      </c>
      <c r="Q18" s="4"/>
      <c r="R18" s="3">
        <f t="shared" si="5"/>
        <v>3032.1709999999998</v>
      </c>
      <c r="S18" s="3">
        <f t="shared" si="0"/>
        <v>2997.5709999999999</v>
      </c>
      <c r="T18" s="3">
        <f t="shared" si="6"/>
        <v>2550</v>
      </c>
      <c r="U18" s="3">
        <f t="shared" si="7"/>
        <v>5547.5709999999999</v>
      </c>
      <c r="V18" s="3">
        <f t="shared" si="19"/>
        <v>1671.0139999999997</v>
      </c>
      <c r="W18" s="3">
        <f t="shared" si="13"/>
        <v>24574.628999999997</v>
      </c>
      <c r="X18" s="4">
        <f t="shared" si="8"/>
        <v>0.18140775560999003</v>
      </c>
      <c r="Y18" s="4"/>
      <c r="Z18" s="3">
        <f t="shared" si="1"/>
        <v>881.50886766318456</v>
      </c>
      <c r="AA18" s="3">
        <f t="shared" si="20"/>
        <v>871.44999999999993</v>
      </c>
      <c r="AB18" s="3">
        <v>0</v>
      </c>
      <c r="AC18" s="3">
        <f t="shared" si="21"/>
        <v>871.44999999999993</v>
      </c>
      <c r="AD18" s="3">
        <f t="shared" si="14"/>
        <v>-355.69886766318461</v>
      </c>
      <c r="AE18" s="3">
        <f t="shared" si="15"/>
        <v>-429.63620388302121</v>
      </c>
      <c r="AF18" s="4"/>
      <c r="AH18" s="18">
        <v>2.4</v>
      </c>
      <c r="AI18" s="3">
        <f t="shared" si="10"/>
        <v>0.50327530000000009</v>
      </c>
    </row>
    <row r="19" spans="1:39">
      <c r="A19" s="7">
        <v>13.904166666667152</v>
      </c>
      <c r="B19" s="7">
        <v>5.2722479999999994</v>
      </c>
      <c r="C19" s="7">
        <v>80.966899999999995</v>
      </c>
      <c r="D19" s="6">
        <v>20</v>
      </c>
      <c r="E19" s="7"/>
      <c r="F19" s="7"/>
      <c r="G19" s="19">
        <f t="shared" si="2"/>
        <v>0</v>
      </c>
      <c r="H19" s="7">
        <v>2.23</v>
      </c>
      <c r="I19" s="6">
        <v>0.53</v>
      </c>
      <c r="J19" s="3">
        <f t="shared" si="12"/>
        <v>1742.8999999999999</v>
      </c>
      <c r="K19" s="3">
        <f t="shared" si="16"/>
        <v>1722.8999999999999</v>
      </c>
      <c r="L19" s="3">
        <f t="shared" si="3"/>
        <v>1722.8999999999999</v>
      </c>
      <c r="M19" s="3">
        <f t="shared" si="17"/>
        <v>9189.0010391999986</v>
      </c>
      <c r="N19" s="3">
        <f t="shared" si="18"/>
        <v>9083.5560791999978</v>
      </c>
      <c r="O19" s="3">
        <f t="shared" si="4"/>
        <v>140491.33526927658</v>
      </c>
      <c r="P19" s="4"/>
      <c r="Q19" s="4"/>
      <c r="R19" s="3">
        <f t="shared" si="5"/>
        <v>3886.6669999999995</v>
      </c>
      <c r="S19" s="3">
        <f t="shared" si="0"/>
        <v>3842.0669999999996</v>
      </c>
      <c r="T19" s="3">
        <f t="shared" si="6"/>
        <v>0</v>
      </c>
      <c r="U19" s="3">
        <f t="shared" si="7"/>
        <v>3842.0669999999996</v>
      </c>
      <c r="V19" s="3">
        <f t="shared" si="19"/>
        <v>1660.9040000000005</v>
      </c>
      <c r="W19" s="3">
        <f t="shared" si="13"/>
        <v>26235.532999999996</v>
      </c>
      <c r="X19" s="4"/>
      <c r="Y19" s="4"/>
      <c r="Z19" s="3">
        <f t="shared" si="1"/>
        <v>923.73699999999985</v>
      </c>
      <c r="AA19" s="3">
        <f t="shared" si="20"/>
        <v>913.13699999999994</v>
      </c>
      <c r="AB19" s="3">
        <v>0</v>
      </c>
      <c r="AC19" s="3">
        <f t="shared" si="21"/>
        <v>913.13699999999994</v>
      </c>
      <c r="AD19" s="3">
        <f t="shared" si="14"/>
        <v>-52.286999999999921</v>
      </c>
      <c r="AE19" s="3">
        <f t="shared" si="15"/>
        <v>-481.92320388302113</v>
      </c>
      <c r="AF19" s="4"/>
      <c r="AG19" s="8"/>
      <c r="AH19" s="18">
        <v>2.6</v>
      </c>
      <c r="AI19" s="3">
        <f t="shared" si="10"/>
        <v>0.52722479999999994</v>
      </c>
    </row>
    <row r="20" spans="1:39">
      <c r="A20" s="7"/>
      <c r="B20" s="7"/>
      <c r="C20" s="7"/>
      <c r="D20" s="6"/>
      <c r="E20" s="7"/>
      <c r="F20" s="7"/>
      <c r="G20" s="19"/>
      <c r="H20" s="7"/>
      <c r="I20" s="7"/>
      <c r="J20" s="3"/>
      <c r="K20" s="3"/>
      <c r="L20" s="3"/>
      <c r="M20" s="3"/>
      <c r="N20" s="3"/>
      <c r="O20" s="3"/>
      <c r="P20" s="4"/>
      <c r="Q20" s="4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  <c r="AD20" s="3"/>
      <c r="AE20" s="3"/>
      <c r="AF20" s="4"/>
      <c r="AM20" s="6"/>
    </row>
    <row r="21" spans="1:39">
      <c r="A21" s="7"/>
      <c r="B21" s="7"/>
      <c r="C21" s="7"/>
      <c r="D21" s="6"/>
      <c r="E21" s="7"/>
      <c r="F21" s="7"/>
      <c r="G21" s="19"/>
      <c r="H21" s="7"/>
      <c r="I21" s="7"/>
      <c r="J21" s="3"/>
      <c r="K21" s="3"/>
      <c r="L21" s="3"/>
      <c r="M21" s="3"/>
      <c r="N21" s="3"/>
      <c r="O21" s="3"/>
      <c r="P21" s="4"/>
      <c r="Q21" s="4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  <c r="AD21" s="3"/>
      <c r="AE21" s="3"/>
      <c r="AF21" s="4"/>
      <c r="AG21" s="8"/>
      <c r="AM21" s="6"/>
    </row>
    <row r="22" spans="1:39">
      <c r="A22" s="7"/>
      <c r="B22" s="7"/>
      <c r="C22" s="7"/>
      <c r="D22" s="6"/>
      <c r="E22" s="7"/>
      <c r="F22" s="7"/>
      <c r="G22" s="19"/>
      <c r="H22" s="7"/>
      <c r="I22" s="7"/>
      <c r="J22" s="3"/>
      <c r="K22" s="3"/>
      <c r="L22" s="3"/>
      <c r="M22" s="3"/>
      <c r="N22" s="3"/>
      <c r="O22" s="3"/>
      <c r="P22" s="4"/>
      <c r="Q22" s="4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  <c r="AD22" s="3"/>
      <c r="AE22" s="3"/>
      <c r="AF22" s="4"/>
      <c r="AM22" s="6"/>
    </row>
    <row r="23" spans="1:39">
      <c r="A23" s="7"/>
      <c r="B23" s="7"/>
      <c r="C23" s="7"/>
      <c r="D23" s="6"/>
      <c r="E23" s="7"/>
      <c r="F23" s="7"/>
      <c r="G23" s="19"/>
      <c r="H23" s="7"/>
      <c r="I23" s="7"/>
      <c r="J23" s="3"/>
      <c r="K23" s="3"/>
      <c r="L23" s="3"/>
      <c r="M23" s="3"/>
      <c r="N23" s="3"/>
      <c r="O23" s="3"/>
      <c r="P23" s="4"/>
      <c r="Q23" s="4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  <c r="AD23" s="3"/>
      <c r="AE23" s="3"/>
      <c r="AF23" s="4"/>
      <c r="AG23" s="8"/>
      <c r="AM23" s="6"/>
    </row>
    <row r="24" spans="1:39">
      <c r="A24" s="7"/>
      <c r="B24" s="7"/>
      <c r="C24" s="7"/>
      <c r="D24" s="6"/>
      <c r="E24" s="7"/>
      <c r="F24" s="7"/>
      <c r="G24" s="19"/>
      <c r="H24" s="7"/>
      <c r="I24" s="7"/>
      <c r="J24" s="3"/>
      <c r="K24" s="3"/>
      <c r="L24" s="3"/>
      <c r="M24" s="3"/>
      <c r="N24" s="3"/>
      <c r="O24" s="3"/>
      <c r="P24" s="4"/>
      <c r="Q24" s="4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  <c r="AD24" s="3"/>
      <c r="AE24" s="3"/>
      <c r="AF24" s="4"/>
      <c r="AM24" s="6"/>
    </row>
    <row r="25" spans="1:39">
      <c r="A25" s="7"/>
      <c r="B25" s="7"/>
      <c r="C25" s="7"/>
      <c r="D25" s="6"/>
      <c r="E25" s="7"/>
      <c r="F25" s="7"/>
      <c r="G25" s="19"/>
      <c r="H25" s="7"/>
      <c r="I25" s="7"/>
      <c r="J25" s="3"/>
      <c r="K25" s="3"/>
      <c r="L25" s="3"/>
      <c r="M25" s="3"/>
      <c r="N25" s="3"/>
      <c r="O25" s="3"/>
      <c r="P25" s="4"/>
      <c r="Q25" s="4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  <c r="AD25" s="3"/>
      <c r="AE25" s="3"/>
      <c r="AF25" s="4"/>
      <c r="AG25" s="8"/>
      <c r="AM25" s="7"/>
    </row>
    <row r="26" spans="1:39">
      <c r="A26" s="7"/>
      <c r="B26" s="7"/>
      <c r="C26" s="7"/>
      <c r="D26" s="6"/>
      <c r="E26" s="7"/>
      <c r="F26" s="7"/>
      <c r="G26" s="19"/>
      <c r="H26" s="7"/>
      <c r="I26" s="7"/>
      <c r="J26" s="3"/>
      <c r="K26" s="3"/>
      <c r="L26" s="3"/>
      <c r="M26" s="3"/>
      <c r="N26" s="3"/>
      <c r="O26" s="3"/>
      <c r="P26" s="4"/>
      <c r="Q26" s="4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  <c r="AD26" s="3"/>
      <c r="AE26" s="3"/>
      <c r="AF26" s="4"/>
      <c r="AM26" s="7"/>
    </row>
    <row r="27" spans="1:39">
      <c r="A27" s="7"/>
      <c r="B27" s="7"/>
      <c r="C27" s="7"/>
      <c r="D27" s="6"/>
      <c r="E27" s="7"/>
      <c r="F27" s="7"/>
      <c r="G27" s="19"/>
      <c r="H27" s="7"/>
      <c r="I27" s="7"/>
      <c r="J27" s="3"/>
      <c r="K27" s="3"/>
      <c r="L27" s="3"/>
      <c r="M27" s="3"/>
      <c r="N27" s="3"/>
      <c r="O27" s="3"/>
      <c r="P27" s="4"/>
      <c r="Q27" s="4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  <c r="AD27" s="3"/>
      <c r="AE27" s="3"/>
      <c r="AF27" s="4"/>
      <c r="AG27" s="8"/>
      <c r="AM27" s="7"/>
    </row>
    <row r="28" spans="1:39">
      <c r="A28" s="7"/>
      <c r="B28" s="7"/>
      <c r="C28" s="7"/>
      <c r="D28" s="6"/>
      <c r="E28" s="7"/>
      <c r="F28" s="7"/>
      <c r="G28" s="19"/>
      <c r="H28" s="7"/>
      <c r="I28" s="7"/>
      <c r="J28" s="3"/>
      <c r="K28" s="3"/>
      <c r="L28" s="3"/>
      <c r="M28" s="3"/>
      <c r="N28" s="3"/>
      <c r="O28" s="3"/>
      <c r="P28" s="4"/>
      <c r="Q28" s="4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  <c r="AD28" s="3"/>
      <c r="AE28" s="3"/>
      <c r="AF28" s="4"/>
      <c r="AM28" s="7"/>
    </row>
    <row r="29" spans="1:39">
      <c r="G29" s="19"/>
      <c r="K29" s="3"/>
      <c r="L29" s="3"/>
      <c r="M29" s="3"/>
      <c r="N29" s="3"/>
      <c r="O29" s="3"/>
      <c r="P29" s="4"/>
      <c r="Q29" s="4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  <c r="AD29" s="3"/>
      <c r="AE29" s="3"/>
      <c r="AF29" s="4"/>
      <c r="AM29" s="7"/>
    </row>
    <row r="30" spans="1:39">
      <c r="G30" s="19"/>
      <c r="K30" s="3"/>
      <c r="L30" s="3"/>
      <c r="M30" s="3"/>
      <c r="N30" s="3"/>
      <c r="O30" s="3"/>
      <c r="P30" s="4"/>
      <c r="Q30" s="4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  <c r="AD30" s="3"/>
      <c r="AE30" s="3"/>
      <c r="AF30" s="4"/>
      <c r="AM30" s="7"/>
    </row>
    <row r="31" spans="1:39">
      <c r="G31" s="19"/>
      <c r="AM31" s="7"/>
    </row>
    <row r="32" spans="1:39">
      <c r="G32" s="20"/>
      <c r="AM32" s="7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071312-08</vt:lpstr>
      <vt:lpstr>Sheet4</vt:lpstr>
      <vt:lpstr>071312-04</vt:lpstr>
      <vt:lpstr>071312-07</vt:lpstr>
      <vt:lpstr>071312-03</vt:lpstr>
      <vt:lpstr>071312-06</vt:lpstr>
      <vt:lpstr>071312-02</vt:lpstr>
      <vt:lpstr>071312-05</vt:lpstr>
      <vt:lpstr>071312-01</vt:lpstr>
      <vt:lpstr>041112-107</vt:lpstr>
      <vt:lpstr>041112-111</vt:lpstr>
    </vt:vector>
  </TitlesOfParts>
  <Company>Genentech,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Genentech, Inc.</dc:creator>
  <cp:lastModifiedBy>natarajv</cp:lastModifiedBy>
  <dcterms:created xsi:type="dcterms:W3CDTF">2009-09-02T16:16:26Z</dcterms:created>
  <dcterms:modified xsi:type="dcterms:W3CDTF">2012-08-04T01:40:21Z</dcterms:modified>
</cp:coreProperties>
</file>